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Data\Prive\Biljarten\Bommeltje\"/>
    </mc:Choice>
  </mc:AlternateContent>
  <xr:revisionPtr revIDLastSave="0" documentId="13_ncr:1_{6FCA2D58-A035-4E43-8983-A1F188B12073}" xr6:coauthVersionLast="47" xr6:coauthVersionMax="47" xr10:uidLastSave="{00000000-0000-0000-0000-000000000000}"/>
  <bookViews>
    <workbookView xWindow="-108" yWindow="-108" windowWidth="23256" windowHeight="12456" tabRatio="608" firstSheet="8" activeTab="14" xr2:uid="{00000000-000D-0000-FFFF-FFFF00000000}"/>
  </bookViews>
  <sheets>
    <sheet name="Inleiding" sheetId="41" r:id="rId1"/>
    <sheet name="Deelnemers" sheetId="40" r:id="rId2"/>
    <sheet name="Driebanden-groot 1" sheetId="33" r:id="rId3"/>
    <sheet name="Driebanden-groot 2" sheetId="28" r:id="rId4"/>
    <sheet name="Driebanden-groot tot" sheetId="42" r:id="rId5"/>
    <sheet name="Driebanden-klein 1" sheetId="43" r:id="rId6"/>
    <sheet name="Driebanden-klein 2" sheetId="44" r:id="rId7"/>
    <sheet name="Driebanden-klein tot" sheetId="45" r:id="rId8"/>
    <sheet name="Bandstoten 1" sheetId="46" r:id="rId9"/>
    <sheet name="Bandstoten 2" sheetId="47" r:id="rId10"/>
    <sheet name="Bandstoten tot" sheetId="48" r:id="rId11"/>
    <sheet name="Libre 1" sheetId="49" r:id="rId12"/>
    <sheet name="Libre 2" sheetId="50" r:id="rId13"/>
    <sheet name="Libre tot" sheetId="51" r:id="rId14"/>
    <sheet name="Klassement" sheetId="22" r:id="rId15"/>
  </sheets>
  <definedNames>
    <definedName name="_xlnm._FilterDatabase" localSheetId="8" hidden="1">'Bandstoten 1'!$A$2:$O$582</definedName>
    <definedName name="_xlnm._FilterDatabase" localSheetId="9" hidden="1">'Bandstoten 2'!$A$2:$O$529</definedName>
    <definedName name="_xlnm._FilterDatabase" localSheetId="10" hidden="1">'Bandstoten tot'!$A$3:$K$60</definedName>
    <definedName name="_xlnm._FilterDatabase" localSheetId="2" hidden="1">'Driebanden-groot 1'!$A$2:$O$538</definedName>
    <definedName name="_xlnm._FilterDatabase" localSheetId="3" hidden="1">'Driebanden-groot 2'!$A$2:$O$538</definedName>
    <definedName name="_xlnm._FilterDatabase" localSheetId="4" hidden="1">'Driebanden-groot tot'!$A$3:$K$64</definedName>
    <definedName name="_xlnm._FilterDatabase" localSheetId="5" hidden="1">'Driebanden-klein 1'!$A$2:$O$582</definedName>
    <definedName name="_xlnm._FilterDatabase" localSheetId="6" hidden="1">'Driebanden-klein 2'!$A$2:$O$529</definedName>
    <definedName name="_xlnm._FilterDatabase" localSheetId="7" hidden="1">'Driebanden-klein tot'!$A$3:$K$60</definedName>
    <definedName name="_xlnm._FilterDatabase" localSheetId="14" hidden="1">Klassement!$A$4:$AH$29</definedName>
    <definedName name="_xlnm._FilterDatabase" localSheetId="11" hidden="1">'Libre 1'!$A$2:$O$582</definedName>
    <definedName name="_xlnm._FilterDatabase" localSheetId="12" hidden="1">'Libre 2'!$A$2:$O$529</definedName>
    <definedName name="_xlnm._FilterDatabase" localSheetId="13" hidden="1">'Libre tot'!$A$3:$K$60</definedName>
    <definedName name="_xlnm.Print_Area" localSheetId="8">'Bandstoten 1'!$A$3:$O$518</definedName>
    <definedName name="_xlnm.Print_Area" localSheetId="9">'Bandstoten 2'!$A$3:$O$346</definedName>
    <definedName name="_xlnm.Print_Area" localSheetId="10">'Bandstoten tot'!$A$1:$K$60</definedName>
    <definedName name="_xlnm.Print_Area" localSheetId="1">Deelnemers!#REF!</definedName>
    <definedName name="_xlnm.Print_Area" localSheetId="2">'Driebanden-groot 1'!$A$3:$O$518</definedName>
    <definedName name="_xlnm.Print_Area" localSheetId="3">'Driebanden-groot 2'!$A$3:$O$346</definedName>
    <definedName name="_xlnm.Print_Area" localSheetId="4">'Driebanden-groot tot'!$A$1:$K$59</definedName>
    <definedName name="_xlnm.Print_Area" localSheetId="5">'Driebanden-klein 1'!$A$3:$O$518</definedName>
    <definedName name="_xlnm.Print_Area" localSheetId="6">'Driebanden-klein 2'!$A$3:$O$346</definedName>
    <definedName name="_xlnm.Print_Area" localSheetId="7">'Driebanden-klein tot'!$A$1:$K$60</definedName>
    <definedName name="_xlnm.Print_Area" localSheetId="0">Inleiding!$A$1:$K$27</definedName>
    <definedName name="_xlnm.Print_Area" localSheetId="14">Klassement!$A$1:$AH$29</definedName>
    <definedName name="_xlnm.Print_Area" localSheetId="11">'Libre 1'!$A$3:$O$518</definedName>
    <definedName name="_xlnm.Print_Area" localSheetId="12">'Libre 2'!$A$3:$O$346</definedName>
    <definedName name="_xlnm.Print_Area" localSheetId="13">'Libre tot'!$A$1:$K$60</definedName>
    <definedName name="_xlnm.Print_Titles" localSheetId="8">'Bandstoten 1'!$1:$2</definedName>
    <definedName name="_xlnm.Print_Titles" localSheetId="9">'Bandstoten 2'!$1:$2</definedName>
    <definedName name="_xlnm.Print_Titles" localSheetId="1">Deelnemers!$1:$1</definedName>
    <definedName name="_xlnm.Print_Titles" localSheetId="2">'Driebanden-groot 1'!$1:$2</definedName>
    <definedName name="_xlnm.Print_Titles" localSheetId="3">'Driebanden-groot 2'!$1:$2</definedName>
    <definedName name="_xlnm.Print_Titles" localSheetId="5">'Driebanden-klein 1'!$1:$2</definedName>
    <definedName name="_xlnm.Print_Titles" localSheetId="6">'Driebanden-klein 2'!$1:$2</definedName>
    <definedName name="_xlnm.Print_Titles" localSheetId="11">'Libre 1'!$1:$2</definedName>
    <definedName name="_xlnm.Print_Titles" localSheetId="12">'Libre 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2" l="1"/>
  <c r="G5" i="22"/>
  <c r="P23" i="22"/>
  <c r="P22" i="22"/>
  <c r="P21" i="22"/>
  <c r="P20" i="22"/>
  <c r="P19" i="22"/>
  <c r="P18" i="22"/>
  <c r="P17" i="22"/>
  <c r="P16" i="22"/>
  <c r="P15" i="22"/>
  <c r="P14" i="22"/>
  <c r="P13" i="22"/>
  <c r="P12" i="22"/>
  <c r="P11" i="22"/>
  <c r="P10" i="22"/>
  <c r="P9" i="22"/>
  <c r="P8" i="22"/>
  <c r="P7" i="22"/>
  <c r="P6" i="22"/>
  <c r="P5" i="22"/>
  <c r="AA30" i="22"/>
  <c r="T30" i="22"/>
  <c r="D30" i="22"/>
  <c r="AA27" i="22"/>
  <c r="T27" i="22"/>
  <c r="D27" i="22"/>
  <c r="J58" i="51"/>
  <c r="H58" i="51"/>
  <c r="E58" i="51"/>
  <c r="B58" i="51"/>
  <c r="J58" i="48"/>
  <c r="T28" i="22" s="1"/>
  <c r="H58" i="48"/>
  <c r="E58" i="48"/>
  <c r="B58" i="48"/>
  <c r="J58" i="45"/>
  <c r="H58" i="45"/>
  <c r="E58" i="45"/>
  <c r="B58" i="45"/>
  <c r="H58" i="42"/>
  <c r="J58" i="42"/>
  <c r="E58" i="42"/>
  <c r="B58" i="42"/>
  <c r="V1" i="49"/>
  <c r="V1" i="46"/>
  <c r="V1" i="43"/>
  <c r="V1" i="33"/>
  <c r="AB518" i="33"/>
  <c r="AB346" i="33"/>
  <c r="AB345" i="33"/>
  <c r="AB344" i="33"/>
  <c r="AB343" i="33"/>
  <c r="AB342" i="33"/>
  <c r="AB341" i="33"/>
  <c r="AB340" i="33"/>
  <c r="AB339" i="33"/>
  <c r="AB338" i="33"/>
  <c r="AB337" i="33"/>
  <c r="AB336" i="33"/>
  <c r="AB335" i="33"/>
  <c r="AB334" i="33"/>
  <c r="AB333" i="33"/>
  <c r="AB332" i="33"/>
  <c r="AB331" i="33"/>
  <c r="AB330" i="33"/>
  <c r="AB329" i="33"/>
  <c r="AB328" i="33"/>
  <c r="AB327" i="33"/>
  <c r="AB326" i="33"/>
  <c r="AB325" i="33"/>
  <c r="AB324" i="33"/>
  <c r="AB323" i="33"/>
  <c r="AB322" i="33"/>
  <c r="AB321" i="33"/>
  <c r="AB320" i="33"/>
  <c r="AB319" i="33"/>
  <c r="AB318" i="33"/>
  <c r="AB317" i="33"/>
  <c r="AB316" i="33"/>
  <c r="AB315" i="33"/>
  <c r="AB314" i="33"/>
  <c r="AB313" i="33"/>
  <c r="AB312" i="33"/>
  <c r="AB311" i="33"/>
  <c r="AB310" i="33"/>
  <c r="AB309" i="33"/>
  <c r="AB308" i="33"/>
  <c r="AB307" i="33"/>
  <c r="AB306" i="33"/>
  <c r="AB305" i="33"/>
  <c r="AB304" i="33"/>
  <c r="AB303" i="33"/>
  <c r="AB302" i="33"/>
  <c r="AB301" i="33"/>
  <c r="AB300" i="33"/>
  <c r="AB299" i="33"/>
  <c r="AB298" i="33"/>
  <c r="AB297" i="33"/>
  <c r="AB296" i="33"/>
  <c r="AB295" i="33"/>
  <c r="AB294" i="33"/>
  <c r="AB293" i="33"/>
  <c r="AB292" i="33"/>
  <c r="AB291" i="33"/>
  <c r="AB290" i="33"/>
  <c r="AB289" i="33"/>
  <c r="AB288" i="33"/>
  <c r="AB287" i="33"/>
  <c r="AB286" i="33"/>
  <c r="AB285" i="33"/>
  <c r="AB284" i="33"/>
  <c r="AB283" i="33"/>
  <c r="AB282" i="33"/>
  <c r="AB281" i="33"/>
  <c r="AB280" i="33"/>
  <c r="AB279" i="33"/>
  <c r="AB278" i="33"/>
  <c r="AB277" i="33"/>
  <c r="AB276" i="33"/>
  <c r="AB275" i="33"/>
  <c r="AB274" i="33"/>
  <c r="AB273" i="33"/>
  <c r="AB272" i="33"/>
  <c r="AB271" i="33"/>
  <c r="AB270" i="33"/>
  <c r="AB269" i="33"/>
  <c r="AB268" i="33"/>
  <c r="AB267" i="33"/>
  <c r="AB266" i="33"/>
  <c r="AB265" i="33"/>
  <c r="AB264" i="33"/>
  <c r="AB263" i="33"/>
  <c r="AB262" i="33"/>
  <c r="AB261" i="33"/>
  <c r="AB260" i="33"/>
  <c r="AB259" i="33"/>
  <c r="AB258" i="33"/>
  <c r="AB257" i="33"/>
  <c r="AB256" i="33"/>
  <c r="AB255" i="33"/>
  <c r="AB254" i="33"/>
  <c r="AB253" i="33"/>
  <c r="AB252" i="33"/>
  <c r="AB251" i="33"/>
  <c r="AB250" i="33"/>
  <c r="AB249" i="33"/>
  <c r="AB248" i="33"/>
  <c r="AB247" i="33"/>
  <c r="AB246" i="33"/>
  <c r="AB245" i="33"/>
  <c r="AB244" i="33"/>
  <c r="AB243" i="33"/>
  <c r="AB242" i="33"/>
  <c r="AB241" i="33"/>
  <c r="AB240" i="33"/>
  <c r="AB239" i="33"/>
  <c r="AB238" i="33"/>
  <c r="AB237" i="33"/>
  <c r="AB236" i="33"/>
  <c r="AB235" i="33"/>
  <c r="AB234" i="33"/>
  <c r="AB233" i="33"/>
  <c r="AB232" i="33"/>
  <c r="AB231" i="33"/>
  <c r="AB230" i="33"/>
  <c r="AB229" i="33"/>
  <c r="AB228" i="33"/>
  <c r="AB227" i="33"/>
  <c r="AB226" i="33"/>
  <c r="AB225" i="33"/>
  <c r="AB224" i="33"/>
  <c r="AB223" i="33"/>
  <c r="AB222" i="33"/>
  <c r="AB221" i="33"/>
  <c r="AB220" i="33"/>
  <c r="AB219" i="33"/>
  <c r="AB218" i="33"/>
  <c r="AB217" i="33"/>
  <c r="AB216" i="33"/>
  <c r="AB215" i="33"/>
  <c r="AB214" i="33"/>
  <c r="AB213" i="33"/>
  <c r="AB212" i="33"/>
  <c r="AB211" i="33"/>
  <c r="AB210" i="33"/>
  <c r="AB209" i="33"/>
  <c r="AB208" i="33"/>
  <c r="AB207" i="33"/>
  <c r="AB206" i="33"/>
  <c r="AB205" i="33"/>
  <c r="AB204" i="33"/>
  <c r="AB203" i="33"/>
  <c r="AB202" i="33"/>
  <c r="AB201" i="33"/>
  <c r="AB200" i="33"/>
  <c r="AB199" i="33"/>
  <c r="AB198" i="33"/>
  <c r="AB197" i="33"/>
  <c r="AB196" i="33"/>
  <c r="AB195" i="33"/>
  <c r="AB194" i="33"/>
  <c r="AB193" i="33"/>
  <c r="AB192" i="33"/>
  <c r="AB191" i="33"/>
  <c r="AB190" i="33"/>
  <c r="AB189" i="33"/>
  <c r="AB188" i="33"/>
  <c r="AB187" i="33"/>
  <c r="AB186" i="33"/>
  <c r="AB185" i="33"/>
  <c r="AB184" i="33"/>
  <c r="AB183" i="33"/>
  <c r="AB182" i="33"/>
  <c r="AB181" i="33"/>
  <c r="AB180" i="33"/>
  <c r="AB179" i="33"/>
  <c r="AB178" i="33"/>
  <c r="AB177" i="33"/>
  <c r="AB176" i="33"/>
  <c r="AB175" i="33"/>
  <c r="AB174" i="33"/>
  <c r="AB173" i="33"/>
  <c r="AB172" i="33"/>
  <c r="AB171" i="33"/>
  <c r="AB170" i="33"/>
  <c r="AB169" i="33"/>
  <c r="AB168" i="33"/>
  <c r="AB167" i="33"/>
  <c r="AB166" i="33"/>
  <c r="AB165" i="33"/>
  <c r="AB164" i="33"/>
  <c r="AB163" i="33"/>
  <c r="AB162" i="33"/>
  <c r="AB161" i="33"/>
  <c r="AB160" i="33"/>
  <c r="AB159" i="33"/>
  <c r="AB158" i="33"/>
  <c r="AB157" i="33"/>
  <c r="AB156" i="33"/>
  <c r="AB155" i="33"/>
  <c r="AB154" i="33"/>
  <c r="AB153" i="33"/>
  <c r="AB152" i="33"/>
  <c r="AB151" i="33"/>
  <c r="AB150" i="33"/>
  <c r="AB149" i="33"/>
  <c r="AB148" i="33"/>
  <c r="AB147" i="33"/>
  <c r="AB146" i="33"/>
  <c r="AB145" i="33"/>
  <c r="AB144" i="33"/>
  <c r="AB143" i="33"/>
  <c r="AB142" i="33"/>
  <c r="AB141" i="33"/>
  <c r="AB140" i="33"/>
  <c r="AB139" i="33"/>
  <c r="AB138" i="33"/>
  <c r="AB137" i="33"/>
  <c r="AB136" i="33"/>
  <c r="AB135" i="33"/>
  <c r="AB134" i="33"/>
  <c r="AB133" i="33"/>
  <c r="AB132" i="33"/>
  <c r="AB131" i="33"/>
  <c r="AB130" i="33"/>
  <c r="AB129" i="33"/>
  <c r="AB128" i="33"/>
  <c r="AB127" i="33"/>
  <c r="AB126" i="33"/>
  <c r="AB125" i="33"/>
  <c r="AB124" i="33"/>
  <c r="AB123" i="33"/>
  <c r="AB122" i="33"/>
  <c r="AB121" i="33"/>
  <c r="AB120" i="33"/>
  <c r="AB119" i="33"/>
  <c r="AB118" i="33"/>
  <c r="AB117" i="33"/>
  <c r="AB116" i="33"/>
  <c r="AB115" i="33"/>
  <c r="AB114" i="33"/>
  <c r="AB113" i="33"/>
  <c r="AB112" i="33"/>
  <c r="AB111" i="33"/>
  <c r="AB110" i="33"/>
  <c r="AB109" i="33"/>
  <c r="AB108" i="33"/>
  <c r="AB107" i="33"/>
  <c r="AB106" i="33"/>
  <c r="AB105" i="33"/>
  <c r="AB104" i="33"/>
  <c r="AB103" i="33"/>
  <c r="AB102" i="33"/>
  <c r="AB101" i="33"/>
  <c r="AB100" i="33"/>
  <c r="AB99" i="33"/>
  <c r="AB98" i="33"/>
  <c r="AB97" i="33"/>
  <c r="AB96" i="33"/>
  <c r="AB95" i="33"/>
  <c r="AB94" i="33"/>
  <c r="AB93" i="33"/>
  <c r="AB92" i="33"/>
  <c r="AB91" i="33"/>
  <c r="AB90" i="33"/>
  <c r="AB89" i="33"/>
  <c r="AB88" i="33"/>
  <c r="AB87" i="33"/>
  <c r="AB86" i="33"/>
  <c r="AB85" i="33"/>
  <c r="AB84" i="33"/>
  <c r="AB83" i="33"/>
  <c r="AB82" i="33"/>
  <c r="AB81" i="33"/>
  <c r="AB80" i="33"/>
  <c r="AB79" i="33"/>
  <c r="AB78" i="33"/>
  <c r="AB77" i="33"/>
  <c r="AB76" i="33"/>
  <c r="AB75" i="33"/>
  <c r="AB74" i="33"/>
  <c r="AB73" i="33"/>
  <c r="AB72" i="33"/>
  <c r="AB71" i="33"/>
  <c r="AB70" i="33"/>
  <c r="AB69" i="33"/>
  <c r="AB68" i="33"/>
  <c r="AB67" i="33"/>
  <c r="AB66" i="33"/>
  <c r="AB65" i="33"/>
  <c r="AB64" i="33"/>
  <c r="AB63" i="33"/>
  <c r="AB62" i="33"/>
  <c r="AB61" i="33"/>
  <c r="AB60" i="33"/>
  <c r="AB59" i="33"/>
  <c r="AB58" i="33"/>
  <c r="AB57" i="33"/>
  <c r="AB56" i="33"/>
  <c r="AB55" i="33"/>
  <c r="AB54" i="33"/>
  <c r="AB53" i="33"/>
  <c r="AB52" i="33"/>
  <c r="AB51" i="33"/>
  <c r="AB50" i="33"/>
  <c r="AB49" i="33"/>
  <c r="AB48" i="33"/>
  <c r="AB47" i="33"/>
  <c r="AB46" i="33"/>
  <c r="AB45" i="33"/>
  <c r="AB44" i="33"/>
  <c r="AB43" i="33"/>
  <c r="AB42" i="33"/>
  <c r="AB41" i="33"/>
  <c r="AB40" i="33"/>
  <c r="AB39" i="33"/>
  <c r="AB38" i="33"/>
  <c r="AB37" i="33"/>
  <c r="AB36" i="33"/>
  <c r="AB35" i="33"/>
  <c r="AB34" i="33"/>
  <c r="AB33" i="33"/>
  <c r="AB32" i="33"/>
  <c r="AB31" i="33"/>
  <c r="AB30" i="33"/>
  <c r="AB29" i="33"/>
  <c r="AB28" i="33"/>
  <c r="AB27" i="33"/>
  <c r="AB26" i="33"/>
  <c r="AB25" i="33"/>
  <c r="AB24" i="33"/>
  <c r="AB23" i="33"/>
  <c r="AB22" i="33"/>
  <c r="AB21" i="33"/>
  <c r="AB20" i="33"/>
  <c r="AB19" i="33"/>
  <c r="AB18" i="33"/>
  <c r="AB17" i="33"/>
  <c r="AB16" i="33"/>
  <c r="AB15" i="33"/>
  <c r="AB14" i="33"/>
  <c r="AB13" i="33"/>
  <c r="AB12" i="33"/>
  <c r="AB11" i="33"/>
  <c r="AB10" i="33"/>
  <c r="AB9" i="33"/>
  <c r="AB8" i="33"/>
  <c r="AB7" i="33"/>
  <c r="AB6" i="33"/>
  <c r="AB5" i="33"/>
  <c r="AB4" i="33"/>
  <c r="A514" i="33"/>
  <c r="AB514" i="33" s="1"/>
  <c r="A513" i="33"/>
  <c r="AB513" i="33" s="1"/>
  <c r="A506" i="33"/>
  <c r="AB506" i="33" s="1"/>
  <c r="A505" i="33"/>
  <c r="AB505" i="33" s="1"/>
  <c r="A489" i="33"/>
  <c r="AB489" i="33" s="1"/>
  <c r="A482" i="33"/>
  <c r="AB482" i="33" s="1"/>
  <c r="A481" i="33"/>
  <c r="AB481" i="33" s="1"/>
  <c r="A474" i="33"/>
  <c r="AB474" i="33" s="1"/>
  <c r="A473" i="33"/>
  <c r="AB473" i="33" s="1"/>
  <c r="A450" i="33"/>
  <c r="AB450" i="33" s="1"/>
  <c r="A449" i="33"/>
  <c r="AB449" i="33" s="1"/>
  <c r="A442" i="33"/>
  <c r="AB442" i="33" s="1"/>
  <c r="A426" i="33"/>
  <c r="AB426" i="33" s="1"/>
  <c r="A425" i="33"/>
  <c r="AB425" i="33" s="1"/>
  <c r="A418" i="33"/>
  <c r="AB418" i="33" s="1"/>
  <c r="A417" i="33"/>
  <c r="AB417" i="33" s="1"/>
  <c r="A410" i="33"/>
  <c r="AB410" i="33" s="1"/>
  <c r="A409" i="33"/>
  <c r="AB409" i="33" s="1"/>
  <c r="A394" i="33"/>
  <c r="AB394" i="33" s="1"/>
  <c r="A378" i="33"/>
  <c r="AB378" i="33" s="1"/>
  <c r="A362" i="33"/>
  <c r="AB362" i="33" s="1"/>
  <c r="A361" i="33"/>
  <c r="AB361" i="33" s="1"/>
  <c r="A345" i="33"/>
  <c r="A344" i="33"/>
  <c r="A343" i="33"/>
  <c r="A342" i="33"/>
  <c r="A341" i="33"/>
  <c r="A340" i="33"/>
  <c r="A339" i="33"/>
  <c r="A338" i="33"/>
  <c r="A337" i="33"/>
  <c r="A336" i="33"/>
  <c r="A335" i="33"/>
  <c r="A334" i="33"/>
  <c r="A333" i="33"/>
  <c r="A332" i="33"/>
  <c r="A330" i="33"/>
  <c r="A329" i="33"/>
  <c r="A328" i="33"/>
  <c r="A327" i="33"/>
  <c r="A324" i="33"/>
  <c r="A323" i="33"/>
  <c r="A322" i="33"/>
  <c r="A321" i="33"/>
  <c r="A317" i="33"/>
  <c r="A316" i="33"/>
  <c r="A315" i="33"/>
  <c r="A314" i="33"/>
  <c r="A313" i="33"/>
  <c r="A312" i="33"/>
  <c r="A311" i="33"/>
  <c r="A310" i="33"/>
  <c r="A309" i="33"/>
  <c r="A308" i="33"/>
  <c r="A307" i="33"/>
  <c r="A306" i="33"/>
  <c r="A305" i="33"/>
  <c r="A304" i="33"/>
  <c r="A303" i="33"/>
  <c r="A302" i="33"/>
  <c r="A301" i="33"/>
  <c r="A300" i="33"/>
  <c r="A299" i="33"/>
  <c r="A298" i="33"/>
  <c r="A297" i="33"/>
  <c r="A292" i="33"/>
  <c r="A291" i="33"/>
  <c r="A290" i="33"/>
  <c r="A289" i="33"/>
  <c r="A288" i="33"/>
  <c r="A287" i="33"/>
  <c r="A282" i="33"/>
  <c r="A281" i="33"/>
  <c r="A279" i="33"/>
  <c r="A278" i="33"/>
  <c r="A277" i="33"/>
  <c r="A276" i="33"/>
  <c r="A271" i="33"/>
  <c r="A270" i="33"/>
  <c r="A267" i="33"/>
  <c r="A266" i="33"/>
  <c r="A265" i="33"/>
  <c r="A264" i="33"/>
  <c r="A259" i="33"/>
  <c r="A258" i="33"/>
  <c r="A254" i="33"/>
  <c r="A253" i="33"/>
  <c r="A252" i="33"/>
  <c r="A251" i="33"/>
  <c r="A246" i="33"/>
  <c r="A245" i="33"/>
  <c r="A240" i="33"/>
  <c r="A239" i="33"/>
  <c r="A238" i="33"/>
  <c r="A237" i="33"/>
  <c r="A232" i="33"/>
  <c r="A231" i="33"/>
  <c r="A225" i="33"/>
  <c r="A224" i="33"/>
  <c r="A223" i="33"/>
  <c r="A222" i="33"/>
  <c r="A217" i="33"/>
  <c r="A216" i="33"/>
  <c r="A209" i="33"/>
  <c r="A208" i="33"/>
  <c r="A207" i="33"/>
  <c r="A206" i="33"/>
  <c r="A201" i="33"/>
  <c r="A200" i="33"/>
  <c r="A192" i="33"/>
  <c r="A191" i="33"/>
  <c r="A190" i="33"/>
  <c r="A189" i="33"/>
  <c r="A184" i="33"/>
  <c r="A183" i="33"/>
  <c r="A176" i="33"/>
  <c r="A175" i="33"/>
  <c r="A173" i="33"/>
  <c r="A172" i="33"/>
  <c r="A171" i="33"/>
  <c r="A170" i="33"/>
  <c r="A169" i="33"/>
  <c r="A168" i="33"/>
  <c r="A167" i="33"/>
  <c r="A166" i="33"/>
  <c r="A165" i="33"/>
  <c r="A164" i="33"/>
  <c r="A163" i="33"/>
  <c r="A162" i="33"/>
  <c r="A161" i="33"/>
  <c r="A160" i="33"/>
  <c r="A158" i="33"/>
  <c r="A157" i="33"/>
  <c r="A156" i="33"/>
  <c r="A155" i="33"/>
  <c r="A152" i="33"/>
  <c r="A151" i="33"/>
  <c r="A150" i="33"/>
  <c r="A149" i="33"/>
  <c r="A145" i="33"/>
  <c r="A144" i="33"/>
  <c r="A143" i="33"/>
  <c r="A142" i="33"/>
  <c r="A141" i="33"/>
  <c r="A140" i="33"/>
  <c r="A139" i="33"/>
  <c r="A138" i="33"/>
  <c r="A137" i="33"/>
  <c r="A136" i="33"/>
  <c r="A135" i="33"/>
  <c r="A134" i="33"/>
  <c r="A133" i="33"/>
  <c r="A132" i="33"/>
  <c r="A131" i="33"/>
  <c r="A130" i="33"/>
  <c r="A129" i="33"/>
  <c r="A128" i="33"/>
  <c r="A127" i="33"/>
  <c r="A126" i="33"/>
  <c r="A125" i="33"/>
  <c r="A120" i="33"/>
  <c r="A119" i="33"/>
  <c r="A118" i="33"/>
  <c r="A117" i="33"/>
  <c r="A116" i="33"/>
  <c r="A115" i="33"/>
  <c r="A110" i="33"/>
  <c r="A109" i="33"/>
  <c r="A107" i="33"/>
  <c r="A106" i="33"/>
  <c r="A105" i="33"/>
  <c r="A104" i="33"/>
  <c r="A99" i="33"/>
  <c r="A98" i="33"/>
  <c r="A95" i="33"/>
  <c r="A94" i="33"/>
  <c r="A93" i="33"/>
  <c r="A92" i="33"/>
  <c r="A87" i="33"/>
  <c r="A86" i="33"/>
  <c r="A82" i="33"/>
  <c r="A81" i="33"/>
  <c r="A80" i="33"/>
  <c r="A79" i="33"/>
  <c r="A74" i="33"/>
  <c r="A73" i="33"/>
  <c r="A68" i="33"/>
  <c r="A67" i="33"/>
  <c r="A66" i="33"/>
  <c r="A65" i="33"/>
  <c r="A60" i="33"/>
  <c r="A59" i="33"/>
  <c r="A53" i="33"/>
  <c r="A52" i="33"/>
  <c r="A51" i="33"/>
  <c r="A50" i="33"/>
  <c r="A45" i="33"/>
  <c r="A44" i="33"/>
  <c r="A37" i="33"/>
  <c r="A36" i="33"/>
  <c r="A35" i="33"/>
  <c r="A34" i="33"/>
  <c r="A29" i="33"/>
  <c r="A28" i="33"/>
  <c r="A20" i="33"/>
  <c r="A19" i="33"/>
  <c r="A18" i="33"/>
  <c r="A17" i="33"/>
  <c r="A12" i="33"/>
  <c r="A11" i="33"/>
  <c r="A4" i="33"/>
  <c r="T3" i="50"/>
  <c r="T3" i="49"/>
  <c r="T3" i="47"/>
  <c r="T3" i="46"/>
  <c r="T3" i="44"/>
  <c r="T3" i="43"/>
  <c r="T3" i="28"/>
  <c r="AD32" i="22"/>
  <c r="W32" i="22"/>
  <c r="N32" i="22"/>
  <c r="T3" i="33"/>
  <c r="C33" i="51"/>
  <c r="C33" i="48"/>
  <c r="C3" i="51"/>
  <c r="C3" i="48"/>
  <c r="AB518" i="50"/>
  <c r="AB346" i="50"/>
  <c r="AB174" i="50"/>
  <c r="AB518" i="49"/>
  <c r="AB346" i="49"/>
  <c r="AB174" i="49"/>
  <c r="AB518" i="47"/>
  <c r="AB346" i="47"/>
  <c r="AB174" i="47"/>
  <c r="AB518" i="46"/>
  <c r="AB346" i="46"/>
  <c r="AB174" i="46"/>
  <c r="AB518" i="44"/>
  <c r="AB346" i="44"/>
  <c r="AB174" i="44"/>
  <c r="AB518" i="43"/>
  <c r="AB346" i="43"/>
  <c r="AB174" i="43"/>
  <c r="C33" i="45"/>
  <c r="C3" i="45"/>
  <c r="I517" i="33"/>
  <c r="I516" i="33"/>
  <c r="I515" i="33"/>
  <c r="I514" i="33"/>
  <c r="I513" i="33"/>
  <c r="I512" i="33"/>
  <c r="I511" i="33"/>
  <c r="I510" i="33"/>
  <c r="I509" i="33"/>
  <c r="I508" i="33"/>
  <c r="I507" i="33"/>
  <c r="I506" i="33"/>
  <c r="I505" i="33"/>
  <c r="I504" i="33"/>
  <c r="I503" i="33"/>
  <c r="I502" i="33"/>
  <c r="I501" i="33"/>
  <c r="I500" i="33"/>
  <c r="I499" i="33"/>
  <c r="I498" i="33"/>
  <c r="I497" i="33"/>
  <c r="I496" i="33"/>
  <c r="I495" i="33"/>
  <c r="I494" i="33"/>
  <c r="I493" i="33"/>
  <c r="I492" i="33"/>
  <c r="I491" i="33"/>
  <c r="I490" i="33"/>
  <c r="I489" i="33"/>
  <c r="I488" i="33"/>
  <c r="I487" i="33"/>
  <c r="I486" i="33"/>
  <c r="I485" i="33"/>
  <c r="I484" i="33"/>
  <c r="I483" i="33"/>
  <c r="I482" i="33"/>
  <c r="I481" i="33"/>
  <c r="I480" i="33"/>
  <c r="I479" i="33"/>
  <c r="I478" i="33"/>
  <c r="I477" i="33"/>
  <c r="I476" i="33"/>
  <c r="I475" i="33"/>
  <c r="I474" i="33"/>
  <c r="I473" i="33"/>
  <c r="I472" i="33"/>
  <c r="I471" i="33"/>
  <c r="I470" i="33"/>
  <c r="I469" i="33"/>
  <c r="I468" i="33"/>
  <c r="I467" i="33"/>
  <c r="I466" i="33"/>
  <c r="I465" i="33"/>
  <c r="I464" i="33"/>
  <c r="I463" i="33"/>
  <c r="I462" i="33"/>
  <c r="I461" i="33"/>
  <c r="I460" i="33"/>
  <c r="I459" i="33"/>
  <c r="I458" i="33"/>
  <c r="I457" i="33"/>
  <c r="I456" i="33"/>
  <c r="I455" i="33"/>
  <c r="I454" i="33"/>
  <c r="I453" i="33"/>
  <c r="I452" i="33"/>
  <c r="I451" i="33"/>
  <c r="I450" i="33"/>
  <c r="I449" i="33"/>
  <c r="I448" i="33"/>
  <c r="I447" i="33"/>
  <c r="I446" i="33"/>
  <c r="I445" i="33"/>
  <c r="I444" i="33"/>
  <c r="I443" i="33"/>
  <c r="I442" i="33"/>
  <c r="I441" i="33"/>
  <c r="I440" i="33"/>
  <c r="I439" i="33"/>
  <c r="I438" i="33"/>
  <c r="I437" i="33"/>
  <c r="I436" i="33"/>
  <c r="I435" i="33"/>
  <c r="I434" i="33"/>
  <c r="I433" i="33"/>
  <c r="I432" i="33"/>
  <c r="I431" i="33"/>
  <c r="I430" i="33"/>
  <c r="I429" i="33"/>
  <c r="I428" i="33"/>
  <c r="I427" i="33"/>
  <c r="I426" i="33"/>
  <c r="I425" i="33"/>
  <c r="I424" i="33"/>
  <c r="I423" i="33"/>
  <c r="I422" i="33"/>
  <c r="I421" i="33"/>
  <c r="I420" i="33"/>
  <c r="I419" i="33"/>
  <c r="I418" i="33"/>
  <c r="I417" i="33"/>
  <c r="I416" i="33"/>
  <c r="I415" i="33"/>
  <c r="I414" i="33"/>
  <c r="I413" i="33"/>
  <c r="I412" i="33"/>
  <c r="I411" i="33"/>
  <c r="I410" i="33"/>
  <c r="I409" i="33"/>
  <c r="I408" i="33"/>
  <c r="I407" i="33"/>
  <c r="I406" i="33"/>
  <c r="I405" i="33"/>
  <c r="I404" i="33"/>
  <c r="I403" i="33"/>
  <c r="I402" i="33"/>
  <c r="I401" i="33"/>
  <c r="I400" i="33"/>
  <c r="I399" i="33"/>
  <c r="I398" i="33"/>
  <c r="I397" i="33"/>
  <c r="I396" i="33"/>
  <c r="I395" i="33"/>
  <c r="I394" i="33"/>
  <c r="I393" i="33"/>
  <c r="I392" i="33"/>
  <c r="I391" i="33"/>
  <c r="I390" i="33"/>
  <c r="I389" i="33"/>
  <c r="I388" i="33"/>
  <c r="I387" i="33"/>
  <c r="I386" i="33"/>
  <c r="I385" i="33"/>
  <c r="I384" i="33"/>
  <c r="I383" i="33"/>
  <c r="I382" i="33"/>
  <c r="I381" i="33"/>
  <c r="I380" i="33"/>
  <c r="I379" i="33"/>
  <c r="I378" i="33"/>
  <c r="I377" i="33"/>
  <c r="I376" i="33"/>
  <c r="I375" i="33"/>
  <c r="I374" i="33"/>
  <c r="I373" i="33"/>
  <c r="I372" i="33"/>
  <c r="I371" i="33"/>
  <c r="I370" i="33"/>
  <c r="I369" i="33"/>
  <c r="I368" i="33"/>
  <c r="I367" i="33"/>
  <c r="I366" i="33"/>
  <c r="I365" i="33"/>
  <c r="I364" i="33"/>
  <c r="I363" i="33"/>
  <c r="I362" i="33"/>
  <c r="I361" i="33"/>
  <c r="I360" i="33"/>
  <c r="I359" i="33"/>
  <c r="I358" i="33"/>
  <c r="I357" i="33"/>
  <c r="I356" i="33"/>
  <c r="I355" i="33"/>
  <c r="I354" i="33"/>
  <c r="I353" i="33"/>
  <c r="I352" i="33"/>
  <c r="I351" i="33"/>
  <c r="I350" i="33"/>
  <c r="I349" i="33"/>
  <c r="I348" i="33"/>
  <c r="C517" i="33"/>
  <c r="A517" i="33" s="1"/>
  <c r="AB517" i="33" s="1"/>
  <c r="C516" i="33"/>
  <c r="A516" i="33" s="1"/>
  <c r="AB516" i="33" s="1"/>
  <c r="C515" i="33"/>
  <c r="A515" i="33" s="1"/>
  <c r="AB515" i="33" s="1"/>
  <c r="C514" i="33"/>
  <c r="C513" i="33"/>
  <c r="C512" i="33"/>
  <c r="A512" i="33" s="1"/>
  <c r="AB512" i="33" s="1"/>
  <c r="C511" i="33"/>
  <c r="A511" i="33" s="1"/>
  <c r="AB511" i="33" s="1"/>
  <c r="C510" i="33"/>
  <c r="A510" i="33" s="1"/>
  <c r="AB510" i="33" s="1"/>
  <c r="C509" i="33"/>
  <c r="A509" i="33" s="1"/>
  <c r="AB509" i="33" s="1"/>
  <c r="C508" i="33"/>
  <c r="A508" i="33" s="1"/>
  <c r="AB508" i="33" s="1"/>
  <c r="C507" i="33"/>
  <c r="A507" i="33" s="1"/>
  <c r="AB507" i="33" s="1"/>
  <c r="C506" i="33"/>
  <c r="C505" i="33"/>
  <c r="C504" i="33"/>
  <c r="A504" i="33" s="1"/>
  <c r="AB504" i="33" s="1"/>
  <c r="C503" i="33"/>
  <c r="C502" i="33"/>
  <c r="A502" i="33" s="1"/>
  <c r="AB502" i="33" s="1"/>
  <c r="C501" i="33"/>
  <c r="A501" i="33" s="1"/>
  <c r="AB501" i="33" s="1"/>
  <c r="C500" i="33"/>
  <c r="A500" i="33" s="1"/>
  <c r="AB500" i="33" s="1"/>
  <c r="C499" i="33"/>
  <c r="A499" i="33" s="1"/>
  <c r="AB499" i="33" s="1"/>
  <c r="C498" i="33"/>
  <c r="C497" i="33"/>
  <c r="C496" i="33"/>
  <c r="A496" i="33" s="1"/>
  <c r="AB496" i="33" s="1"/>
  <c r="C495" i="33"/>
  <c r="A495" i="33" s="1"/>
  <c r="AB495" i="33" s="1"/>
  <c r="C494" i="33"/>
  <c r="A494" i="33" s="1"/>
  <c r="AB494" i="33" s="1"/>
  <c r="C493" i="33"/>
  <c r="A493" i="33" s="1"/>
  <c r="AB493" i="33" s="1"/>
  <c r="C492" i="33"/>
  <c r="C491" i="33"/>
  <c r="C490" i="33"/>
  <c r="C489" i="33"/>
  <c r="C488" i="33"/>
  <c r="A488" i="33" s="1"/>
  <c r="AB488" i="33" s="1"/>
  <c r="C487" i="33"/>
  <c r="A487" i="33" s="1"/>
  <c r="AB487" i="33" s="1"/>
  <c r="C486" i="33"/>
  <c r="A486" i="33" s="1"/>
  <c r="AB486" i="33" s="1"/>
  <c r="C485" i="33"/>
  <c r="A485" i="33" s="1"/>
  <c r="AB485" i="33" s="1"/>
  <c r="C484" i="33"/>
  <c r="A484" i="33" s="1"/>
  <c r="AB484" i="33" s="1"/>
  <c r="C483" i="33"/>
  <c r="A483" i="33" s="1"/>
  <c r="AB483" i="33" s="1"/>
  <c r="C482" i="33"/>
  <c r="C481" i="33"/>
  <c r="C480" i="33"/>
  <c r="A480" i="33" s="1"/>
  <c r="AB480" i="33" s="1"/>
  <c r="C479" i="33"/>
  <c r="A479" i="33" s="1"/>
  <c r="AB479" i="33" s="1"/>
  <c r="C478" i="33"/>
  <c r="A478" i="33" s="1"/>
  <c r="AB478" i="33" s="1"/>
  <c r="C477" i="33"/>
  <c r="A477" i="33" s="1"/>
  <c r="AB477" i="33" s="1"/>
  <c r="C476" i="33"/>
  <c r="A476" i="33" s="1"/>
  <c r="AB476" i="33" s="1"/>
  <c r="C475" i="33"/>
  <c r="A475" i="33" s="1"/>
  <c r="AB475" i="33" s="1"/>
  <c r="C474" i="33"/>
  <c r="C473" i="33"/>
  <c r="C472" i="33"/>
  <c r="A472" i="33" s="1"/>
  <c r="AB472" i="33" s="1"/>
  <c r="C471" i="33"/>
  <c r="A471" i="33" s="1"/>
  <c r="AB471" i="33" s="1"/>
  <c r="C470" i="33"/>
  <c r="A470" i="33" s="1"/>
  <c r="AB470" i="33" s="1"/>
  <c r="C469" i="33"/>
  <c r="A469" i="33" s="1"/>
  <c r="AB469" i="33" s="1"/>
  <c r="C468" i="33"/>
  <c r="C467" i="33"/>
  <c r="C466" i="33"/>
  <c r="C465" i="33"/>
  <c r="C464" i="33"/>
  <c r="A464" i="33" s="1"/>
  <c r="AB464" i="33" s="1"/>
  <c r="C463" i="33"/>
  <c r="A463" i="33" s="1"/>
  <c r="AB463" i="33" s="1"/>
  <c r="C462" i="33"/>
  <c r="A462" i="33" s="1"/>
  <c r="AB462" i="33" s="1"/>
  <c r="C461" i="33"/>
  <c r="A461" i="33" s="1"/>
  <c r="AB461" i="33" s="1"/>
  <c r="C460" i="33"/>
  <c r="A460" i="33" s="1"/>
  <c r="AB460" i="33" s="1"/>
  <c r="C459" i="33"/>
  <c r="A459" i="33" s="1"/>
  <c r="AB459" i="33" s="1"/>
  <c r="C458" i="33"/>
  <c r="C457" i="33"/>
  <c r="C456" i="33"/>
  <c r="C455" i="33"/>
  <c r="C454" i="33"/>
  <c r="A454" i="33" s="1"/>
  <c r="AB454" i="33" s="1"/>
  <c r="C453" i="33"/>
  <c r="A453" i="33" s="1"/>
  <c r="AB453" i="33" s="1"/>
  <c r="C452" i="33"/>
  <c r="C451" i="33"/>
  <c r="A451" i="33" s="1"/>
  <c r="AB451" i="33" s="1"/>
  <c r="C450" i="33"/>
  <c r="C449" i="33"/>
  <c r="C448" i="33"/>
  <c r="A448" i="33" s="1"/>
  <c r="AB448" i="33" s="1"/>
  <c r="C447" i="33"/>
  <c r="C446" i="33"/>
  <c r="C445" i="33"/>
  <c r="C444" i="33"/>
  <c r="C443" i="33"/>
  <c r="A443" i="33" s="1"/>
  <c r="AB443" i="33" s="1"/>
  <c r="C442" i="33"/>
  <c r="C441" i="33"/>
  <c r="C440" i="33"/>
  <c r="C439" i="33"/>
  <c r="A439" i="33" s="1"/>
  <c r="AB439" i="33" s="1"/>
  <c r="C438" i="33"/>
  <c r="A438" i="33" s="1"/>
  <c r="AB438" i="33" s="1"/>
  <c r="C437" i="33"/>
  <c r="A437" i="33" s="1"/>
  <c r="AB437" i="33" s="1"/>
  <c r="C436" i="33"/>
  <c r="A436" i="33" s="1"/>
  <c r="AB436" i="33" s="1"/>
  <c r="C435" i="33"/>
  <c r="C434" i="33"/>
  <c r="C433" i="33"/>
  <c r="C432" i="33"/>
  <c r="C431" i="33"/>
  <c r="A431" i="33" s="1"/>
  <c r="AB431" i="33" s="1"/>
  <c r="C430" i="33"/>
  <c r="A430" i="33" s="1"/>
  <c r="AB430" i="33" s="1"/>
  <c r="C429" i="33"/>
  <c r="C428" i="33"/>
  <c r="C427" i="33"/>
  <c r="C426" i="33"/>
  <c r="C425" i="33"/>
  <c r="C424" i="33"/>
  <c r="A424" i="33" s="1"/>
  <c r="AB424" i="33" s="1"/>
  <c r="C423" i="33"/>
  <c r="A423" i="33" s="1"/>
  <c r="AB423" i="33" s="1"/>
  <c r="C422" i="33"/>
  <c r="C421" i="33"/>
  <c r="C420" i="33"/>
  <c r="C419" i="33"/>
  <c r="C418" i="33"/>
  <c r="C417" i="33"/>
  <c r="C416" i="33"/>
  <c r="C415" i="33"/>
  <c r="C414" i="33"/>
  <c r="C413" i="33"/>
  <c r="C412" i="33"/>
  <c r="A412" i="33" s="1"/>
  <c r="AB412" i="33" s="1"/>
  <c r="C411" i="33"/>
  <c r="A411" i="33" s="1"/>
  <c r="AB411" i="33" s="1"/>
  <c r="C410" i="33"/>
  <c r="C409" i="33"/>
  <c r="C408" i="33"/>
  <c r="C407" i="33"/>
  <c r="C406" i="33"/>
  <c r="C405" i="33"/>
  <c r="C404" i="33"/>
  <c r="A404" i="33" s="1"/>
  <c r="AB404" i="33" s="1"/>
  <c r="C403" i="33"/>
  <c r="A403" i="33" s="1"/>
  <c r="AB403" i="33" s="1"/>
  <c r="C402" i="33"/>
  <c r="C401" i="33"/>
  <c r="C400" i="33"/>
  <c r="C399" i="33"/>
  <c r="C398" i="33"/>
  <c r="C397" i="33"/>
  <c r="A397" i="33" s="1"/>
  <c r="AB397" i="33" s="1"/>
  <c r="C396" i="33"/>
  <c r="A396" i="33" s="1"/>
  <c r="AB396" i="33" s="1"/>
  <c r="C395" i="33"/>
  <c r="A395" i="33" s="1"/>
  <c r="AB395" i="33" s="1"/>
  <c r="C394" i="33"/>
  <c r="C393" i="33"/>
  <c r="C392" i="33"/>
  <c r="C391" i="33"/>
  <c r="C390" i="33"/>
  <c r="C389" i="33"/>
  <c r="A389" i="33" s="1"/>
  <c r="AB389" i="33" s="1"/>
  <c r="C388" i="33"/>
  <c r="A388" i="33" s="1"/>
  <c r="AB388" i="33" s="1"/>
  <c r="C387" i="33"/>
  <c r="C386" i="33"/>
  <c r="C385" i="33"/>
  <c r="C384" i="33"/>
  <c r="C383" i="33"/>
  <c r="C382" i="33"/>
  <c r="C381" i="33"/>
  <c r="A381" i="33" s="1"/>
  <c r="AB381" i="33" s="1"/>
  <c r="C380" i="33"/>
  <c r="A380" i="33" s="1"/>
  <c r="AB380" i="33" s="1"/>
  <c r="C379" i="33"/>
  <c r="A379" i="33" s="1"/>
  <c r="AB379" i="33" s="1"/>
  <c r="C378" i="33"/>
  <c r="C377" i="33"/>
  <c r="C376" i="33"/>
  <c r="C375" i="33"/>
  <c r="C374" i="33"/>
  <c r="C373" i="33"/>
  <c r="A373" i="33" s="1"/>
  <c r="AB373" i="33" s="1"/>
  <c r="C372" i="33"/>
  <c r="A372" i="33" s="1"/>
  <c r="AB372" i="33" s="1"/>
  <c r="C371" i="33"/>
  <c r="C370" i="33"/>
  <c r="C369" i="33"/>
  <c r="C368" i="33"/>
  <c r="C367" i="33"/>
  <c r="C366" i="33"/>
  <c r="C365" i="33"/>
  <c r="C364" i="33"/>
  <c r="A364" i="33" s="1"/>
  <c r="AB364" i="33" s="1"/>
  <c r="C363" i="33"/>
  <c r="A363" i="33" s="1"/>
  <c r="AB363" i="33" s="1"/>
  <c r="C362" i="33"/>
  <c r="C361" i="33"/>
  <c r="C360" i="33"/>
  <c r="C359" i="33"/>
  <c r="C358" i="33"/>
  <c r="C357" i="33"/>
  <c r="C356" i="33"/>
  <c r="A356" i="33" s="1"/>
  <c r="AB356" i="33" s="1"/>
  <c r="C355" i="33"/>
  <c r="A355" i="33" s="1"/>
  <c r="AB355" i="33" s="1"/>
  <c r="C354" i="33"/>
  <c r="C353" i="33"/>
  <c r="C352" i="33"/>
  <c r="C351" i="33"/>
  <c r="C350" i="33"/>
  <c r="A350" i="33" s="1"/>
  <c r="AB350" i="33" s="1"/>
  <c r="C349" i="33"/>
  <c r="A349" i="33" s="1"/>
  <c r="AB349" i="33" s="1"/>
  <c r="C348" i="33"/>
  <c r="A348" i="33" s="1"/>
  <c r="AB348" i="33" s="1"/>
  <c r="I347" i="33"/>
  <c r="C347" i="33"/>
  <c r="A347" i="33" s="1"/>
  <c r="G25" i="40"/>
  <c r="G24" i="40"/>
  <c r="G23" i="40"/>
  <c r="G22" i="40"/>
  <c r="G21" i="40"/>
  <c r="G20" i="40"/>
  <c r="G19" i="40"/>
  <c r="G18" i="40"/>
  <c r="G17" i="40"/>
  <c r="G16" i="40"/>
  <c r="G15" i="40"/>
  <c r="G14" i="40"/>
  <c r="G13" i="40"/>
  <c r="G12" i="40"/>
  <c r="G11" i="40"/>
  <c r="G10" i="40"/>
  <c r="G9" i="40"/>
  <c r="G8" i="40"/>
  <c r="G7" i="40"/>
  <c r="H25" i="40"/>
  <c r="H24" i="40"/>
  <c r="H23" i="40"/>
  <c r="H22" i="40"/>
  <c r="H21" i="40"/>
  <c r="H20" i="40"/>
  <c r="H19" i="40"/>
  <c r="H18" i="40"/>
  <c r="H17" i="40"/>
  <c r="H16" i="40"/>
  <c r="H15" i="40"/>
  <c r="H14" i="40"/>
  <c r="H13" i="40"/>
  <c r="H12" i="40"/>
  <c r="H11" i="40"/>
  <c r="H10" i="40"/>
  <c r="H9" i="40"/>
  <c r="H8" i="40"/>
  <c r="H7" i="40"/>
  <c r="T3" i="40"/>
  <c r="L5" i="40"/>
  <c r="L27" i="40"/>
  <c r="K27" i="40"/>
  <c r="J27" i="40"/>
  <c r="I27" i="40"/>
  <c r="AB518" i="28"/>
  <c r="AB346" i="28"/>
  <c r="AB174" i="28"/>
  <c r="M517" i="50"/>
  <c r="M516" i="50"/>
  <c r="M515" i="50"/>
  <c r="M514" i="50"/>
  <c r="M513" i="50"/>
  <c r="M512" i="50"/>
  <c r="M511" i="50"/>
  <c r="M510" i="50"/>
  <c r="M509" i="50"/>
  <c r="M508" i="50"/>
  <c r="M507" i="50"/>
  <c r="M506" i="50"/>
  <c r="M505" i="50"/>
  <c r="M504" i="50"/>
  <c r="M503" i="50"/>
  <c r="M502" i="50"/>
  <c r="M501" i="50"/>
  <c r="M500" i="50"/>
  <c r="M499" i="50"/>
  <c r="M498" i="50"/>
  <c r="M497" i="50"/>
  <c r="M496" i="50"/>
  <c r="M495" i="50"/>
  <c r="M494" i="50"/>
  <c r="M493" i="50"/>
  <c r="M492" i="50"/>
  <c r="M491" i="50"/>
  <c r="M490" i="50"/>
  <c r="M489" i="50"/>
  <c r="M488" i="50"/>
  <c r="M487" i="50"/>
  <c r="M486" i="50"/>
  <c r="M485" i="50"/>
  <c r="M484" i="50"/>
  <c r="M483" i="50"/>
  <c r="M482" i="50"/>
  <c r="M481" i="50"/>
  <c r="M480" i="50"/>
  <c r="M479" i="50"/>
  <c r="M478" i="50"/>
  <c r="M477" i="50"/>
  <c r="M476" i="50"/>
  <c r="M475" i="50"/>
  <c r="M474" i="50"/>
  <c r="M473" i="50"/>
  <c r="M472" i="50"/>
  <c r="M471" i="50"/>
  <c r="M470" i="50"/>
  <c r="M469" i="50"/>
  <c r="M468" i="50"/>
  <c r="M467" i="50"/>
  <c r="M466" i="50"/>
  <c r="M465" i="50"/>
  <c r="M464" i="50"/>
  <c r="M463" i="50"/>
  <c r="M462" i="50"/>
  <c r="M461" i="50"/>
  <c r="M460" i="50"/>
  <c r="M459" i="50"/>
  <c r="M458" i="50"/>
  <c r="M457" i="50"/>
  <c r="M456" i="50"/>
  <c r="M455" i="50"/>
  <c r="M454" i="50"/>
  <c r="M453" i="50"/>
  <c r="M452" i="50"/>
  <c r="M451" i="50"/>
  <c r="M450" i="50"/>
  <c r="M449" i="50"/>
  <c r="M448" i="50"/>
  <c r="M447" i="50"/>
  <c r="M446" i="50"/>
  <c r="M445" i="50"/>
  <c r="M444" i="50"/>
  <c r="M443" i="50"/>
  <c r="M442" i="50"/>
  <c r="M441" i="50"/>
  <c r="M440" i="50"/>
  <c r="M439" i="50"/>
  <c r="M438" i="50"/>
  <c r="M437" i="50"/>
  <c r="M436" i="50"/>
  <c r="M435" i="50"/>
  <c r="M434" i="50"/>
  <c r="M433" i="50"/>
  <c r="M432" i="50"/>
  <c r="M431" i="50"/>
  <c r="M430" i="50"/>
  <c r="M429" i="50"/>
  <c r="M428" i="50"/>
  <c r="M427" i="50"/>
  <c r="M426" i="50"/>
  <c r="M425" i="50"/>
  <c r="M424" i="50"/>
  <c r="M423" i="50"/>
  <c r="M422" i="50"/>
  <c r="M421" i="50"/>
  <c r="M420" i="50"/>
  <c r="M419" i="50"/>
  <c r="M418" i="50"/>
  <c r="M417" i="50"/>
  <c r="M416" i="50"/>
  <c r="M415" i="50"/>
  <c r="M414" i="50"/>
  <c r="M413" i="50"/>
  <c r="M412" i="50"/>
  <c r="M411" i="50"/>
  <c r="M410" i="50"/>
  <c r="M409" i="50"/>
  <c r="M408" i="50"/>
  <c r="M407" i="50"/>
  <c r="M406" i="50"/>
  <c r="M405" i="50"/>
  <c r="M404" i="50"/>
  <c r="M403" i="50"/>
  <c r="M402" i="50"/>
  <c r="M401" i="50"/>
  <c r="M400" i="50"/>
  <c r="M399" i="50"/>
  <c r="M398" i="50"/>
  <c r="M397" i="50"/>
  <c r="M396" i="50"/>
  <c r="M395" i="50"/>
  <c r="M394" i="50"/>
  <c r="M393" i="50"/>
  <c r="M392" i="50"/>
  <c r="M391" i="50"/>
  <c r="M390" i="50"/>
  <c r="M389" i="50"/>
  <c r="M388" i="50"/>
  <c r="M387" i="50"/>
  <c r="M386" i="50"/>
  <c r="M385" i="50"/>
  <c r="M384" i="50"/>
  <c r="M383" i="50"/>
  <c r="M382" i="50"/>
  <c r="M381" i="50"/>
  <c r="M380" i="50"/>
  <c r="M379" i="50"/>
  <c r="M378" i="50"/>
  <c r="M377" i="50"/>
  <c r="M376" i="50"/>
  <c r="M375" i="50"/>
  <c r="M374" i="50"/>
  <c r="M373" i="50"/>
  <c r="M372" i="50"/>
  <c r="M371" i="50"/>
  <c r="M370" i="50"/>
  <c r="M369" i="50"/>
  <c r="M368" i="50"/>
  <c r="M367" i="50"/>
  <c r="M366" i="50"/>
  <c r="M365" i="50"/>
  <c r="M364" i="50"/>
  <c r="M363" i="50"/>
  <c r="M362" i="50"/>
  <c r="M361" i="50"/>
  <c r="M360" i="50"/>
  <c r="M359" i="50"/>
  <c r="M358" i="50"/>
  <c r="M357" i="50"/>
  <c r="M356" i="50"/>
  <c r="M355" i="50"/>
  <c r="M354" i="50"/>
  <c r="M353" i="50"/>
  <c r="M352" i="50"/>
  <c r="M351" i="50"/>
  <c r="M350" i="50"/>
  <c r="M349" i="50"/>
  <c r="M348" i="50"/>
  <c r="M347" i="50"/>
  <c r="M345" i="50"/>
  <c r="M344" i="50"/>
  <c r="M343" i="50"/>
  <c r="M342" i="50"/>
  <c r="M341" i="50"/>
  <c r="M340" i="50"/>
  <c r="M339" i="50"/>
  <c r="M338" i="50"/>
  <c r="M337" i="50"/>
  <c r="M336" i="50"/>
  <c r="M335" i="50"/>
  <c r="M334" i="50"/>
  <c r="M333" i="50"/>
  <c r="M332" i="50"/>
  <c r="M331" i="50"/>
  <c r="M330" i="50"/>
  <c r="M329" i="50"/>
  <c r="M328" i="50"/>
  <c r="M327" i="50"/>
  <c r="M326" i="50"/>
  <c r="M325" i="50"/>
  <c r="M324" i="50"/>
  <c r="M323" i="50"/>
  <c r="M322" i="50"/>
  <c r="M321" i="50"/>
  <c r="M320" i="50"/>
  <c r="M319" i="50"/>
  <c r="M318" i="50"/>
  <c r="M317" i="50"/>
  <c r="M316" i="50"/>
  <c r="M315" i="50"/>
  <c r="M314" i="50"/>
  <c r="M313" i="50"/>
  <c r="M312" i="50"/>
  <c r="M311" i="50"/>
  <c r="M310" i="50"/>
  <c r="M309" i="50"/>
  <c r="M308" i="50"/>
  <c r="M307" i="50"/>
  <c r="M306" i="50"/>
  <c r="M305" i="50"/>
  <c r="M304" i="50"/>
  <c r="M303" i="50"/>
  <c r="M302" i="50"/>
  <c r="M301" i="50"/>
  <c r="M300" i="50"/>
  <c r="M299" i="50"/>
  <c r="M298" i="50"/>
  <c r="M297" i="50"/>
  <c r="M296" i="50"/>
  <c r="M295" i="50"/>
  <c r="M294" i="50"/>
  <c r="M293" i="50"/>
  <c r="M292" i="50"/>
  <c r="M291" i="50"/>
  <c r="M290" i="50"/>
  <c r="M289" i="50"/>
  <c r="M288" i="50"/>
  <c r="M287" i="50"/>
  <c r="M286" i="50"/>
  <c r="M285" i="50"/>
  <c r="M284" i="50"/>
  <c r="M283" i="50"/>
  <c r="M282" i="50"/>
  <c r="M281" i="50"/>
  <c r="M280" i="50"/>
  <c r="M279" i="50"/>
  <c r="M278" i="50"/>
  <c r="M277" i="50"/>
  <c r="M276" i="50"/>
  <c r="M275" i="50"/>
  <c r="M274" i="50"/>
  <c r="M273" i="50"/>
  <c r="M272" i="50"/>
  <c r="M271" i="50"/>
  <c r="M270" i="50"/>
  <c r="M269" i="50"/>
  <c r="M268" i="50"/>
  <c r="M267" i="50"/>
  <c r="M266" i="50"/>
  <c r="M265" i="50"/>
  <c r="M264" i="50"/>
  <c r="M263" i="50"/>
  <c r="M262" i="50"/>
  <c r="M261" i="50"/>
  <c r="M260" i="50"/>
  <c r="M259" i="50"/>
  <c r="M258" i="50"/>
  <c r="M257" i="50"/>
  <c r="M256" i="50"/>
  <c r="M255" i="50"/>
  <c r="M254" i="50"/>
  <c r="M253" i="50"/>
  <c r="M252" i="50"/>
  <c r="M251" i="50"/>
  <c r="M250" i="50"/>
  <c r="M249" i="50"/>
  <c r="M248" i="50"/>
  <c r="M247" i="50"/>
  <c r="M246" i="50"/>
  <c r="M245" i="50"/>
  <c r="M244" i="50"/>
  <c r="M243" i="50"/>
  <c r="M242" i="50"/>
  <c r="M241" i="50"/>
  <c r="M240" i="50"/>
  <c r="M239" i="50"/>
  <c r="M238" i="50"/>
  <c r="M237" i="50"/>
  <c r="M236" i="50"/>
  <c r="M235" i="50"/>
  <c r="M234" i="50"/>
  <c r="M233" i="50"/>
  <c r="M232" i="50"/>
  <c r="M231" i="50"/>
  <c r="M230" i="50"/>
  <c r="M229" i="50"/>
  <c r="M228" i="50"/>
  <c r="M227" i="50"/>
  <c r="M226" i="50"/>
  <c r="M225" i="50"/>
  <c r="M224" i="50"/>
  <c r="M223" i="50"/>
  <c r="M222" i="50"/>
  <c r="M221" i="50"/>
  <c r="M220" i="50"/>
  <c r="M219" i="50"/>
  <c r="M218" i="50"/>
  <c r="M217" i="50"/>
  <c r="M216" i="50"/>
  <c r="M215" i="50"/>
  <c r="M214" i="50"/>
  <c r="M213" i="50"/>
  <c r="M212" i="50"/>
  <c r="M211" i="50"/>
  <c r="M210" i="50"/>
  <c r="M209" i="50"/>
  <c r="M208" i="50"/>
  <c r="M207" i="50"/>
  <c r="M206" i="50"/>
  <c r="M205" i="50"/>
  <c r="M204" i="50"/>
  <c r="M203" i="50"/>
  <c r="M202" i="50"/>
  <c r="M201" i="50"/>
  <c r="M200" i="50"/>
  <c r="M199" i="50"/>
  <c r="M198" i="50"/>
  <c r="M197" i="50"/>
  <c r="M196" i="50"/>
  <c r="M195" i="50"/>
  <c r="M194" i="50"/>
  <c r="M193" i="50"/>
  <c r="M192" i="50"/>
  <c r="M191" i="50"/>
  <c r="M190" i="50"/>
  <c r="M189" i="50"/>
  <c r="M188" i="50"/>
  <c r="M187" i="50"/>
  <c r="M186" i="50"/>
  <c r="M185" i="50"/>
  <c r="M184" i="50"/>
  <c r="M183" i="50"/>
  <c r="M182" i="50"/>
  <c r="M181" i="50"/>
  <c r="M180" i="50"/>
  <c r="M179" i="50"/>
  <c r="M178" i="50"/>
  <c r="M177" i="50"/>
  <c r="M176" i="50"/>
  <c r="M175" i="50"/>
  <c r="M173" i="50"/>
  <c r="M172" i="50"/>
  <c r="M171" i="50"/>
  <c r="M170" i="50"/>
  <c r="M169" i="50"/>
  <c r="M168" i="50"/>
  <c r="M167" i="50"/>
  <c r="M166" i="50"/>
  <c r="M165" i="50"/>
  <c r="M164" i="50"/>
  <c r="M163" i="50"/>
  <c r="M162" i="50"/>
  <c r="M161" i="50"/>
  <c r="M160" i="50"/>
  <c r="M159" i="50"/>
  <c r="M158" i="50"/>
  <c r="M157" i="50"/>
  <c r="M156" i="50"/>
  <c r="M155" i="50"/>
  <c r="M154" i="50"/>
  <c r="M153" i="50"/>
  <c r="M152" i="50"/>
  <c r="M151" i="50"/>
  <c r="M150" i="50"/>
  <c r="M149" i="50"/>
  <c r="M148" i="50"/>
  <c r="M147" i="50"/>
  <c r="M146" i="50"/>
  <c r="M145" i="50"/>
  <c r="M144" i="50"/>
  <c r="M143" i="50"/>
  <c r="M142" i="50"/>
  <c r="M141" i="50"/>
  <c r="M140" i="50"/>
  <c r="M139" i="50"/>
  <c r="M138" i="50"/>
  <c r="M137" i="50"/>
  <c r="M136" i="50"/>
  <c r="M135" i="50"/>
  <c r="M134" i="50"/>
  <c r="M133" i="50"/>
  <c r="M132" i="50"/>
  <c r="M131" i="50"/>
  <c r="M130" i="50"/>
  <c r="M129" i="50"/>
  <c r="M128" i="50"/>
  <c r="M127" i="50"/>
  <c r="M126" i="50"/>
  <c r="M125" i="50"/>
  <c r="M124" i="50"/>
  <c r="M123" i="50"/>
  <c r="M122" i="50"/>
  <c r="M121" i="50"/>
  <c r="M120" i="50"/>
  <c r="M119" i="50"/>
  <c r="M118" i="50"/>
  <c r="M117" i="50"/>
  <c r="M116" i="50"/>
  <c r="M115" i="50"/>
  <c r="M114" i="50"/>
  <c r="M113" i="50"/>
  <c r="M112" i="50"/>
  <c r="M111" i="50"/>
  <c r="M110" i="50"/>
  <c r="M109" i="50"/>
  <c r="M108" i="50"/>
  <c r="M107" i="50"/>
  <c r="M106" i="50"/>
  <c r="M105" i="50"/>
  <c r="M104" i="50"/>
  <c r="M103" i="50"/>
  <c r="M102" i="50"/>
  <c r="M101" i="50"/>
  <c r="M100" i="50"/>
  <c r="M99" i="50"/>
  <c r="M98" i="50"/>
  <c r="M97" i="50"/>
  <c r="M96" i="50"/>
  <c r="M95" i="50"/>
  <c r="M94" i="50"/>
  <c r="M93" i="50"/>
  <c r="M92" i="50"/>
  <c r="M91" i="50"/>
  <c r="M90" i="50"/>
  <c r="M89" i="50"/>
  <c r="M88" i="50"/>
  <c r="M87" i="50"/>
  <c r="M86" i="50"/>
  <c r="M85" i="50"/>
  <c r="M84" i="50"/>
  <c r="M83" i="50"/>
  <c r="M82" i="50"/>
  <c r="M81" i="50"/>
  <c r="M80" i="50"/>
  <c r="M79" i="50"/>
  <c r="M78" i="50"/>
  <c r="M77" i="50"/>
  <c r="M76" i="50"/>
  <c r="M75" i="50"/>
  <c r="M74" i="50"/>
  <c r="M73" i="50"/>
  <c r="M72" i="50"/>
  <c r="M71" i="50"/>
  <c r="M70" i="50"/>
  <c r="M69" i="50"/>
  <c r="M68" i="50"/>
  <c r="M67" i="50"/>
  <c r="M66" i="50"/>
  <c r="M65" i="50"/>
  <c r="M64" i="50"/>
  <c r="M63" i="50"/>
  <c r="M62" i="50"/>
  <c r="M61" i="50"/>
  <c r="M60" i="50"/>
  <c r="M59" i="50"/>
  <c r="M58" i="50"/>
  <c r="M57" i="50"/>
  <c r="M56" i="50"/>
  <c r="M55" i="50"/>
  <c r="M54" i="50"/>
  <c r="M53" i="50"/>
  <c r="M52" i="50"/>
  <c r="M51" i="50"/>
  <c r="M50" i="50"/>
  <c r="M49" i="50"/>
  <c r="M48" i="50"/>
  <c r="M47" i="50"/>
  <c r="M46" i="50"/>
  <c r="M45" i="50"/>
  <c r="M44" i="50"/>
  <c r="M43" i="50"/>
  <c r="M42" i="50"/>
  <c r="M41" i="50"/>
  <c r="M40" i="50"/>
  <c r="M39" i="50"/>
  <c r="M38" i="50"/>
  <c r="M37" i="50"/>
  <c r="M36" i="50"/>
  <c r="M35" i="50"/>
  <c r="M34" i="50"/>
  <c r="M33" i="50"/>
  <c r="M32" i="50"/>
  <c r="M31" i="50"/>
  <c r="M30" i="50"/>
  <c r="M29" i="50"/>
  <c r="M28" i="50"/>
  <c r="M27" i="50"/>
  <c r="M26" i="50"/>
  <c r="M25" i="50"/>
  <c r="M24" i="50"/>
  <c r="M23" i="50"/>
  <c r="M22" i="50"/>
  <c r="M21" i="50"/>
  <c r="M20" i="50"/>
  <c r="M19" i="50"/>
  <c r="M18" i="50"/>
  <c r="M17" i="50"/>
  <c r="M16" i="50"/>
  <c r="M15" i="50"/>
  <c r="M14" i="50"/>
  <c r="M13" i="50"/>
  <c r="M12" i="50"/>
  <c r="M11" i="50"/>
  <c r="M10" i="50"/>
  <c r="M9" i="50"/>
  <c r="M8" i="50"/>
  <c r="M517" i="49"/>
  <c r="M516" i="49"/>
  <c r="M515" i="49"/>
  <c r="M514" i="49"/>
  <c r="M513" i="49"/>
  <c r="M512" i="49"/>
  <c r="M511" i="49"/>
  <c r="M510" i="49"/>
  <c r="M509" i="49"/>
  <c r="M508" i="49"/>
  <c r="M507" i="49"/>
  <c r="M506" i="49"/>
  <c r="M505" i="49"/>
  <c r="M504" i="49"/>
  <c r="M503" i="49"/>
  <c r="M502" i="49"/>
  <c r="M501" i="49"/>
  <c r="M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M364" i="49"/>
  <c r="M363" i="49"/>
  <c r="M362" i="49"/>
  <c r="M361" i="49"/>
  <c r="M360" i="49"/>
  <c r="M359" i="49"/>
  <c r="M358" i="49"/>
  <c r="M357" i="49"/>
  <c r="M356" i="49"/>
  <c r="M355" i="49"/>
  <c r="M354" i="49"/>
  <c r="M353" i="49"/>
  <c r="M352" i="49"/>
  <c r="M351" i="49"/>
  <c r="M350" i="49"/>
  <c r="M349" i="49"/>
  <c r="M348" i="49"/>
  <c r="M347" i="49"/>
  <c r="M345" i="49"/>
  <c r="M344" i="49"/>
  <c r="M343" i="49"/>
  <c r="M342" i="49"/>
  <c r="M341" i="49"/>
  <c r="M340" i="49"/>
  <c r="M339" i="49"/>
  <c r="M338" i="49"/>
  <c r="M337" i="49"/>
  <c r="M336" i="49"/>
  <c r="M335" i="49"/>
  <c r="M334" i="49"/>
  <c r="M333" i="49"/>
  <c r="M332" i="49"/>
  <c r="M331" i="49"/>
  <c r="M330" i="49"/>
  <c r="M329" i="49"/>
  <c r="M328" i="49"/>
  <c r="M327" i="49"/>
  <c r="M326" i="49"/>
  <c r="M325" i="49"/>
  <c r="M324" i="49"/>
  <c r="M323" i="49"/>
  <c r="M322" i="49"/>
  <c r="M321" i="49"/>
  <c r="M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M274" i="49"/>
  <c r="M273" i="49"/>
  <c r="M272" i="49"/>
  <c r="M271" i="49"/>
  <c r="M270" i="49"/>
  <c r="M269" i="49"/>
  <c r="M268" i="49"/>
  <c r="M267" i="49"/>
  <c r="M266" i="49"/>
  <c r="M265" i="49"/>
  <c r="M264" i="49"/>
  <c r="M263" i="49"/>
  <c r="M262" i="49"/>
  <c r="M261" i="49"/>
  <c r="M260" i="49"/>
  <c r="M259" i="49"/>
  <c r="M258" i="49"/>
  <c r="M257" i="49"/>
  <c r="M256" i="49"/>
  <c r="M255" i="49"/>
  <c r="M254" i="49"/>
  <c r="M253" i="49"/>
  <c r="M252" i="49"/>
  <c r="M251" i="49"/>
  <c r="M250" i="49"/>
  <c r="M249" i="49"/>
  <c r="M248" i="49"/>
  <c r="M247" i="49"/>
  <c r="M246" i="49"/>
  <c r="M245" i="49"/>
  <c r="M244" i="49"/>
  <c r="M243" i="49"/>
  <c r="M242" i="49"/>
  <c r="M241" i="49"/>
  <c r="M240" i="49"/>
  <c r="M239" i="49"/>
  <c r="M238" i="49"/>
  <c r="M237" i="49"/>
  <c r="M236" i="49"/>
  <c r="M235" i="49"/>
  <c r="M234" i="49"/>
  <c r="M233" i="49"/>
  <c r="M232" i="49"/>
  <c r="M231" i="49"/>
  <c r="M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M184" i="49"/>
  <c r="M183" i="49"/>
  <c r="M182" i="49"/>
  <c r="M181" i="49"/>
  <c r="M180" i="49"/>
  <c r="M179" i="49"/>
  <c r="M178" i="49"/>
  <c r="M177" i="49"/>
  <c r="M176" i="49"/>
  <c r="M175"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517" i="47"/>
  <c r="M516" i="47"/>
  <c r="M515" i="47"/>
  <c r="M514" i="47"/>
  <c r="M513" i="47"/>
  <c r="M512" i="47"/>
  <c r="M511" i="47"/>
  <c r="M510" i="47"/>
  <c r="M509" i="47"/>
  <c r="M508" i="47"/>
  <c r="M507" i="47"/>
  <c r="M506" i="47"/>
  <c r="M505" i="47"/>
  <c r="M504" i="47"/>
  <c r="M503" i="47"/>
  <c r="M502" i="47"/>
  <c r="M501" i="47"/>
  <c r="M500" i="47"/>
  <c r="M499" i="47"/>
  <c r="M498" i="47"/>
  <c r="M497" i="47"/>
  <c r="M496" i="47"/>
  <c r="M495" i="47"/>
  <c r="M494" i="47"/>
  <c r="M493" i="47"/>
  <c r="M492" i="47"/>
  <c r="M491" i="47"/>
  <c r="M490" i="47"/>
  <c r="M489" i="47"/>
  <c r="M488" i="47"/>
  <c r="M487" i="47"/>
  <c r="M486" i="47"/>
  <c r="M485" i="47"/>
  <c r="M484" i="47"/>
  <c r="M483" i="47"/>
  <c r="M482" i="47"/>
  <c r="M481" i="47"/>
  <c r="M480" i="47"/>
  <c r="M479" i="47"/>
  <c r="M478" i="47"/>
  <c r="M477" i="47"/>
  <c r="M476" i="47"/>
  <c r="M475" i="47"/>
  <c r="M474" i="47"/>
  <c r="M473" i="47"/>
  <c r="M472" i="47"/>
  <c r="M471" i="47"/>
  <c r="M470" i="47"/>
  <c r="M469" i="47"/>
  <c r="M468" i="47"/>
  <c r="M467" i="47"/>
  <c r="M466" i="47"/>
  <c r="M465" i="47"/>
  <c r="M464" i="47"/>
  <c r="M463" i="47"/>
  <c r="M462" i="47"/>
  <c r="M461" i="47"/>
  <c r="M460" i="47"/>
  <c r="M459" i="47"/>
  <c r="M458" i="47"/>
  <c r="M457" i="47"/>
  <c r="M456" i="47"/>
  <c r="M455" i="47"/>
  <c r="M454" i="47"/>
  <c r="M453" i="47"/>
  <c r="M452" i="47"/>
  <c r="M451" i="47"/>
  <c r="M450" i="47"/>
  <c r="M449" i="47"/>
  <c r="M448" i="47"/>
  <c r="M447" i="47"/>
  <c r="M446" i="47"/>
  <c r="M445" i="47"/>
  <c r="M444" i="47"/>
  <c r="M443" i="47"/>
  <c r="M442" i="47"/>
  <c r="M441" i="47"/>
  <c r="M440" i="47"/>
  <c r="M439" i="47"/>
  <c r="M438" i="47"/>
  <c r="M437" i="47"/>
  <c r="M436" i="47"/>
  <c r="M435" i="47"/>
  <c r="M434" i="47"/>
  <c r="M433" i="47"/>
  <c r="M432" i="47"/>
  <c r="M431" i="47"/>
  <c r="M430" i="47"/>
  <c r="M429" i="47"/>
  <c r="M428" i="47"/>
  <c r="M427" i="47"/>
  <c r="M426" i="47"/>
  <c r="M425" i="47"/>
  <c r="M424" i="47"/>
  <c r="M423" i="47"/>
  <c r="M422" i="47"/>
  <c r="M421" i="47"/>
  <c r="M420" i="47"/>
  <c r="M419" i="47"/>
  <c r="M418" i="47"/>
  <c r="M417" i="47"/>
  <c r="M416" i="47"/>
  <c r="M415" i="47"/>
  <c r="M414" i="47"/>
  <c r="M413" i="47"/>
  <c r="M412" i="47"/>
  <c r="M411" i="47"/>
  <c r="M410" i="47"/>
  <c r="M409" i="47"/>
  <c r="M408" i="47"/>
  <c r="M407" i="47"/>
  <c r="M406" i="47"/>
  <c r="M405" i="47"/>
  <c r="M404" i="47"/>
  <c r="M403" i="47"/>
  <c r="M402" i="47"/>
  <c r="M401" i="47"/>
  <c r="M400" i="47"/>
  <c r="M399" i="47"/>
  <c r="M398" i="47"/>
  <c r="M397" i="47"/>
  <c r="M396" i="47"/>
  <c r="M395" i="47"/>
  <c r="M394" i="47"/>
  <c r="M393" i="47"/>
  <c r="M392" i="47"/>
  <c r="M391" i="47"/>
  <c r="M390" i="47"/>
  <c r="M389" i="47"/>
  <c r="M388" i="47"/>
  <c r="M387" i="47"/>
  <c r="M386" i="47"/>
  <c r="M385" i="47"/>
  <c r="M384" i="47"/>
  <c r="M383" i="47"/>
  <c r="M382" i="47"/>
  <c r="M381" i="47"/>
  <c r="M380" i="47"/>
  <c r="M379" i="47"/>
  <c r="M378" i="47"/>
  <c r="M377" i="47"/>
  <c r="M376" i="47"/>
  <c r="M375" i="47"/>
  <c r="M374" i="47"/>
  <c r="M373" i="47"/>
  <c r="M372" i="47"/>
  <c r="M371" i="47"/>
  <c r="M370" i="47"/>
  <c r="M369" i="47"/>
  <c r="M368" i="47"/>
  <c r="M367" i="47"/>
  <c r="M366" i="47"/>
  <c r="M365" i="47"/>
  <c r="M364" i="47"/>
  <c r="M363" i="47"/>
  <c r="M362" i="47"/>
  <c r="M361" i="47"/>
  <c r="M360" i="47"/>
  <c r="M359" i="47"/>
  <c r="M358" i="47"/>
  <c r="M357" i="47"/>
  <c r="M356" i="47"/>
  <c r="M355" i="47"/>
  <c r="M354" i="47"/>
  <c r="M353" i="47"/>
  <c r="M352" i="47"/>
  <c r="M351" i="47"/>
  <c r="M350" i="47"/>
  <c r="M349" i="47"/>
  <c r="M348" i="47"/>
  <c r="M347" i="47"/>
  <c r="M345" i="47"/>
  <c r="M344" i="47"/>
  <c r="M343" i="47"/>
  <c r="M342" i="47"/>
  <c r="M341" i="47"/>
  <c r="M340" i="47"/>
  <c r="M339" i="47"/>
  <c r="M338" i="47"/>
  <c r="M337" i="47"/>
  <c r="M336" i="47"/>
  <c r="M335" i="47"/>
  <c r="M334" i="47"/>
  <c r="M333" i="47"/>
  <c r="M332" i="47"/>
  <c r="M331" i="47"/>
  <c r="M330" i="47"/>
  <c r="M329" i="47"/>
  <c r="M328" i="47"/>
  <c r="M327" i="47"/>
  <c r="M326" i="47"/>
  <c r="M325" i="47"/>
  <c r="M324" i="47"/>
  <c r="M323" i="47"/>
  <c r="M322" i="47"/>
  <c r="M321" i="47"/>
  <c r="M320" i="47"/>
  <c r="M319" i="47"/>
  <c r="M318" i="47"/>
  <c r="M317" i="47"/>
  <c r="M316" i="47"/>
  <c r="M315" i="47"/>
  <c r="M314" i="47"/>
  <c r="M313" i="47"/>
  <c r="M312" i="47"/>
  <c r="M311" i="47"/>
  <c r="M310" i="47"/>
  <c r="M309" i="47"/>
  <c r="M308" i="47"/>
  <c r="M307" i="47"/>
  <c r="M306" i="47"/>
  <c r="M305" i="47"/>
  <c r="M304" i="47"/>
  <c r="M303" i="47"/>
  <c r="M302" i="47"/>
  <c r="M301" i="47"/>
  <c r="M300" i="47"/>
  <c r="M299" i="47"/>
  <c r="M298" i="47"/>
  <c r="M297" i="47"/>
  <c r="M296" i="47"/>
  <c r="M295" i="47"/>
  <c r="M294" i="47"/>
  <c r="M293" i="47"/>
  <c r="M292" i="47"/>
  <c r="M291" i="47"/>
  <c r="M290" i="47"/>
  <c r="M289" i="47"/>
  <c r="M288" i="47"/>
  <c r="M287" i="47"/>
  <c r="M286" i="47"/>
  <c r="M285" i="47"/>
  <c r="M284" i="47"/>
  <c r="M283" i="47"/>
  <c r="M282" i="47"/>
  <c r="M281" i="47"/>
  <c r="M280" i="47"/>
  <c r="M279" i="47"/>
  <c r="M278" i="47"/>
  <c r="M277" i="47"/>
  <c r="M276" i="47"/>
  <c r="M275" i="47"/>
  <c r="M274" i="47"/>
  <c r="M273" i="47"/>
  <c r="M272" i="47"/>
  <c r="M271" i="47"/>
  <c r="M270" i="47"/>
  <c r="M269" i="47"/>
  <c r="M268" i="47"/>
  <c r="M267" i="47"/>
  <c r="M266" i="47"/>
  <c r="M265" i="47"/>
  <c r="M264" i="47"/>
  <c r="M263" i="47"/>
  <c r="M262" i="47"/>
  <c r="M261" i="47"/>
  <c r="M260" i="47"/>
  <c r="M259" i="47"/>
  <c r="M258" i="47"/>
  <c r="M257" i="47"/>
  <c r="M256" i="47"/>
  <c r="M255" i="47"/>
  <c r="M254" i="47"/>
  <c r="M253" i="47"/>
  <c r="M252" i="47"/>
  <c r="M251" i="47"/>
  <c r="M250" i="47"/>
  <c r="M249" i="47"/>
  <c r="M248" i="47"/>
  <c r="M247" i="47"/>
  <c r="M246" i="47"/>
  <c r="M245" i="47"/>
  <c r="M244" i="47"/>
  <c r="M243" i="47"/>
  <c r="M242" i="47"/>
  <c r="M241" i="47"/>
  <c r="M240" i="47"/>
  <c r="M239" i="47"/>
  <c r="M238" i="47"/>
  <c r="M237" i="47"/>
  <c r="M236" i="47"/>
  <c r="M235" i="47"/>
  <c r="M234" i="47"/>
  <c r="M233" i="47"/>
  <c r="M232" i="47"/>
  <c r="M231" i="47"/>
  <c r="M230" i="47"/>
  <c r="M229" i="47"/>
  <c r="M228" i="47"/>
  <c r="M227" i="47"/>
  <c r="M226" i="47"/>
  <c r="M225" i="47"/>
  <c r="M224" i="47"/>
  <c r="M223" i="47"/>
  <c r="M222" i="47"/>
  <c r="M221" i="47"/>
  <c r="M220" i="47"/>
  <c r="M219" i="47"/>
  <c r="M218" i="47"/>
  <c r="M217" i="47"/>
  <c r="M216" i="47"/>
  <c r="M215" i="47"/>
  <c r="M214" i="47"/>
  <c r="M213" i="47"/>
  <c r="M212" i="47"/>
  <c r="M211" i="47"/>
  <c r="M210" i="47"/>
  <c r="M209" i="47"/>
  <c r="M208" i="47"/>
  <c r="M207" i="47"/>
  <c r="M206" i="47"/>
  <c r="M205" i="47"/>
  <c r="M204" i="47"/>
  <c r="M203" i="47"/>
  <c r="M202" i="47"/>
  <c r="M201" i="47"/>
  <c r="M200" i="47"/>
  <c r="M199" i="47"/>
  <c r="M198" i="47"/>
  <c r="M197" i="47"/>
  <c r="M196" i="47"/>
  <c r="M195" i="47"/>
  <c r="M194" i="47"/>
  <c r="M193" i="47"/>
  <c r="M192" i="47"/>
  <c r="M191" i="47"/>
  <c r="M190" i="47"/>
  <c r="M189" i="47"/>
  <c r="M188" i="47"/>
  <c r="M187" i="47"/>
  <c r="M186" i="47"/>
  <c r="M185" i="47"/>
  <c r="M184" i="47"/>
  <c r="M183" i="47"/>
  <c r="M182" i="47"/>
  <c r="M181" i="47"/>
  <c r="M180" i="47"/>
  <c r="M179" i="47"/>
  <c r="M178" i="47"/>
  <c r="M177" i="47"/>
  <c r="M176" i="47"/>
  <c r="M175" i="47"/>
  <c r="M173" i="47"/>
  <c r="M172" i="47"/>
  <c r="M171" i="47"/>
  <c r="M170" i="47"/>
  <c r="M169" i="47"/>
  <c r="M168" i="47"/>
  <c r="M167" i="47"/>
  <c r="M166" i="47"/>
  <c r="M165" i="47"/>
  <c r="M164" i="47"/>
  <c r="M163" i="47"/>
  <c r="M162" i="47"/>
  <c r="M161" i="47"/>
  <c r="M160" i="47"/>
  <c r="M159" i="47"/>
  <c r="M158" i="47"/>
  <c r="M157" i="47"/>
  <c r="M156" i="47"/>
  <c r="M155" i="47"/>
  <c r="M154" i="47"/>
  <c r="M153" i="47"/>
  <c r="M152" i="47"/>
  <c r="M151" i="47"/>
  <c r="M150" i="47"/>
  <c r="M149" i="47"/>
  <c r="M148" i="47"/>
  <c r="M147" i="47"/>
  <c r="M146" i="47"/>
  <c r="M145" i="47"/>
  <c r="M144" i="47"/>
  <c r="M143" i="47"/>
  <c r="M142" i="47"/>
  <c r="M141" i="47"/>
  <c r="M140" i="47"/>
  <c r="M139" i="47"/>
  <c r="M138" i="47"/>
  <c r="M137" i="47"/>
  <c r="M136" i="47"/>
  <c r="M135" i="47"/>
  <c r="M134" i="47"/>
  <c r="M133" i="47"/>
  <c r="M132" i="47"/>
  <c r="M131" i="47"/>
  <c r="M130" i="47"/>
  <c r="M129" i="47"/>
  <c r="M128" i="47"/>
  <c r="M127" i="47"/>
  <c r="M126" i="47"/>
  <c r="M125" i="47"/>
  <c r="M124" i="47"/>
  <c r="M123" i="47"/>
  <c r="M122" i="47"/>
  <c r="M121" i="47"/>
  <c r="M120" i="47"/>
  <c r="M119" i="47"/>
  <c r="M118" i="47"/>
  <c r="M117" i="47"/>
  <c r="M116" i="47"/>
  <c r="M115" i="47"/>
  <c r="M114" i="47"/>
  <c r="M113" i="47"/>
  <c r="M112" i="47"/>
  <c r="M111" i="47"/>
  <c r="M110" i="47"/>
  <c r="M109" i="47"/>
  <c r="M108" i="47"/>
  <c r="M107" i="47"/>
  <c r="M106" i="47"/>
  <c r="M105" i="47"/>
  <c r="M104" i="47"/>
  <c r="M103" i="47"/>
  <c r="M102" i="47"/>
  <c r="M101" i="47"/>
  <c r="M100" i="47"/>
  <c r="M99" i="47"/>
  <c r="M98" i="47"/>
  <c r="M97" i="47"/>
  <c r="M96" i="47"/>
  <c r="M95" i="47"/>
  <c r="M94" i="47"/>
  <c r="M93" i="47"/>
  <c r="M92" i="47"/>
  <c r="M91" i="47"/>
  <c r="M90" i="47"/>
  <c r="M89" i="47"/>
  <c r="M88" i="47"/>
  <c r="M87" i="47"/>
  <c r="M86" i="47"/>
  <c r="M85" i="47"/>
  <c r="M84" i="47"/>
  <c r="M83" i="47"/>
  <c r="M82" i="47"/>
  <c r="M81" i="47"/>
  <c r="M80" i="47"/>
  <c r="M79" i="47"/>
  <c r="M78" i="47"/>
  <c r="M77" i="47"/>
  <c r="M76" i="47"/>
  <c r="M75" i="47"/>
  <c r="M74" i="47"/>
  <c r="M73" i="47"/>
  <c r="M72" i="47"/>
  <c r="M71" i="47"/>
  <c r="M70" i="47"/>
  <c r="M69" i="47"/>
  <c r="M68" i="47"/>
  <c r="M67" i="47"/>
  <c r="M66" i="47"/>
  <c r="M65" i="47"/>
  <c r="M64" i="47"/>
  <c r="M63" i="47"/>
  <c r="M62" i="47"/>
  <c r="M61" i="47"/>
  <c r="M60" i="47"/>
  <c r="M59" i="47"/>
  <c r="M58" i="47"/>
  <c r="M57" i="47"/>
  <c r="M56" i="47"/>
  <c r="M55" i="47"/>
  <c r="M54" i="47"/>
  <c r="M53" i="47"/>
  <c r="M52" i="47"/>
  <c r="M51" i="47"/>
  <c r="M50" i="47"/>
  <c r="M49" i="47"/>
  <c r="M48" i="47"/>
  <c r="M47" i="47"/>
  <c r="M46" i="47"/>
  <c r="M45" i="47"/>
  <c r="M44" i="47"/>
  <c r="M43" i="47"/>
  <c r="M42" i="47"/>
  <c r="M41" i="47"/>
  <c r="M40" i="47"/>
  <c r="M39" i="47"/>
  <c r="M38" i="47"/>
  <c r="M37" i="47"/>
  <c r="M36" i="47"/>
  <c r="M35" i="47"/>
  <c r="M34" i="47"/>
  <c r="M33" i="47"/>
  <c r="M32" i="47"/>
  <c r="M31" i="47"/>
  <c r="M30" i="47"/>
  <c r="M29" i="47"/>
  <c r="M28" i="47"/>
  <c r="M27" i="47"/>
  <c r="M26" i="47"/>
  <c r="M25" i="47"/>
  <c r="M24" i="47"/>
  <c r="M23" i="47"/>
  <c r="M22" i="47"/>
  <c r="M21" i="47"/>
  <c r="M20" i="47"/>
  <c r="M19" i="47"/>
  <c r="M18" i="47"/>
  <c r="M17" i="47"/>
  <c r="M16" i="47"/>
  <c r="M15" i="47"/>
  <c r="M14" i="47"/>
  <c r="M13" i="47"/>
  <c r="M12" i="47"/>
  <c r="M11" i="47"/>
  <c r="M10" i="47"/>
  <c r="M9" i="47"/>
  <c r="M8" i="47"/>
  <c r="G517" i="50"/>
  <c r="G516" i="50"/>
  <c r="G515" i="50"/>
  <c r="G514" i="50"/>
  <c r="G513" i="50"/>
  <c r="G512" i="50"/>
  <c r="G511" i="50"/>
  <c r="G510" i="50"/>
  <c r="G509" i="50"/>
  <c r="G508" i="50"/>
  <c r="G507" i="50"/>
  <c r="G506" i="50"/>
  <c r="G505" i="50"/>
  <c r="G504" i="50"/>
  <c r="G503" i="50"/>
  <c r="G502" i="50"/>
  <c r="G501" i="50"/>
  <c r="G500" i="50"/>
  <c r="G499" i="50"/>
  <c r="G498" i="50"/>
  <c r="G497" i="50"/>
  <c r="G496" i="50"/>
  <c r="G495" i="50"/>
  <c r="G494" i="50"/>
  <c r="G493" i="50"/>
  <c r="G492" i="50"/>
  <c r="G491" i="50"/>
  <c r="G490" i="50"/>
  <c r="G489" i="50"/>
  <c r="G488" i="50"/>
  <c r="G487" i="50"/>
  <c r="G486" i="50"/>
  <c r="G485" i="50"/>
  <c r="G484" i="50"/>
  <c r="G483" i="50"/>
  <c r="G482" i="50"/>
  <c r="G481" i="50"/>
  <c r="G480" i="50"/>
  <c r="G479" i="50"/>
  <c r="G478" i="50"/>
  <c r="G477" i="50"/>
  <c r="G476" i="50"/>
  <c r="G475" i="50"/>
  <c r="G474" i="50"/>
  <c r="G473" i="50"/>
  <c r="G472" i="50"/>
  <c r="G471" i="50"/>
  <c r="G470" i="50"/>
  <c r="G469" i="50"/>
  <c r="G468" i="50"/>
  <c r="G467" i="50"/>
  <c r="G466" i="50"/>
  <c r="G465" i="50"/>
  <c r="G464" i="50"/>
  <c r="G463" i="50"/>
  <c r="G462" i="50"/>
  <c r="G461" i="50"/>
  <c r="G460" i="50"/>
  <c r="G459" i="50"/>
  <c r="G458" i="50"/>
  <c r="G457" i="50"/>
  <c r="G456" i="50"/>
  <c r="G455" i="50"/>
  <c r="G454" i="50"/>
  <c r="G453" i="50"/>
  <c r="G452" i="50"/>
  <c r="G451" i="50"/>
  <c r="G450" i="50"/>
  <c r="G449" i="50"/>
  <c r="G448" i="50"/>
  <c r="G447" i="50"/>
  <c r="G446" i="50"/>
  <c r="G445" i="50"/>
  <c r="G444" i="50"/>
  <c r="G443" i="50"/>
  <c r="G442" i="50"/>
  <c r="G441" i="50"/>
  <c r="G440" i="50"/>
  <c r="G439" i="50"/>
  <c r="G438" i="50"/>
  <c r="G437" i="50"/>
  <c r="G436" i="50"/>
  <c r="G435" i="50"/>
  <c r="G434" i="50"/>
  <c r="G433" i="50"/>
  <c r="G432" i="50"/>
  <c r="G431" i="50"/>
  <c r="G430" i="50"/>
  <c r="G429" i="50"/>
  <c r="G428" i="50"/>
  <c r="G427" i="50"/>
  <c r="G426" i="50"/>
  <c r="G425" i="50"/>
  <c r="G424" i="50"/>
  <c r="G423" i="50"/>
  <c r="G422" i="50"/>
  <c r="G421" i="50"/>
  <c r="G420" i="50"/>
  <c r="G419" i="50"/>
  <c r="G418" i="50"/>
  <c r="G417" i="50"/>
  <c r="G416" i="50"/>
  <c r="G415" i="50"/>
  <c r="G414" i="50"/>
  <c r="G413" i="50"/>
  <c r="G412" i="50"/>
  <c r="G411" i="50"/>
  <c r="G410" i="50"/>
  <c r="G409" i="50"/>
  <c r="G408" i="50"/>
  <c r="G407" i="50"/>
  <c r="G406" i="50"/>
  <c r="G405" i="50"/>
  <c r="G404" i="50"/>
  <c r="G403" i="50"/>
  <c r="G402" i="50"/>
  <c r="G401" i="50"/>
  <c r="G400" i="50"/>
  <c r="G399" i="50"/>
  <c r="G398" i="50"/>
  <c r="G397" i="50"/>
  <c r="G396" i="50"/>
  <c r="G395" i="50"/>
  <c r="G394" i="50"/>
  <c r="G393" i="50"/>
  <c r="G392" i="50"/>
  <c r="G391" i="50"/>
  <c r="G390" i="50"/>
  <c r="G389" i="50"/>
  <c r="G388" i="50"/>
  <c r="G387" i="50"/>
  <c r="G386" i="50"/>
  <c r="G385" i="50"/>
  <c r="G384" i="50"/>
  <c r="G383" i="50"/>
  <c r="G382" i="50"/>
  <c r="G381" i="50"/>
  <c r="G380" i="50"/>
  <c r="G379" i="50"/>
  <c r="G378" i="50"/>
  <c r="G377" i="50"/>
  <c r="G376" i="50"/>
  <c r="G375" i="50"/>
  <c r="G374" i="50"/>
  <c r="G373" i="50"/>
  <c r="G372" i="50"/>
  <c r="G371" i="50"/>
  <c r="G370" i="50"/>
  <c r="G369" i="50"/>
  <c r="G368" i="50"/>
  <c r="G367" i="50"/>
  <c r="G366" i="50"/>
  <c r="G365" i="50"/>
  <c r="G364" i="50"/>
  <c r="G363" i="50"/>
  <c r="G362" i="50"/>
  <c r="G361" i="50"/>
  <c r="G360" i="50"/>
  <c r="G359" i="50"/>
  <c r="G358" i="50"/>
  <c r="G357" i="50"/>
  <c r="G356" i="50"/>
  <c r="G355" i="50"/>
  <c r="G354" i="50"/>
  <c r="G353" i="50"/>
  <c r="G352" i="50"/>
  <c r="G351" i="50"/>
  <c r="G350" i="50"/>
  <c r="G349" i="50"/>
  <c r="G348" i="50"/>
  <c r="G347" i="50"/>
  <c r="G345" i="50"/>
  <c r="G344" i="50"/>
  <c r="G343" i="50"/>
  <c r="G342" i="50"/>
  <c r="G341" i="50"/>
  <c r="G340" i="50"/>
  <c r="G339" i="50"/>
  <c r="G338" i="50"/>
  <c r="G337" i="50"/>
  <c r="G336" i="50"/>
  <c r="G335" i="50"/>
  <c r="G334" i="50"/>
  <c r="G333" i="50"/>
  <c r="G332" i="50"/>
  <c r="G331" i="50"/>
  <c r="G330" i="50"/>
  <c r="G329" i="50"/>
  <c r="G328" i="50"/>
  <c r="G327" i="50"/>
  <c r="G326" i="50"/>
  <c r="G325" i="50"/>
  <c r="G324" i="50"/>
  <c r="G323" i="50"/>
  <c r="G322" i="50"/>
  <c r="G321" i="50"/>
  <c r="G320" i="50"/>
  <c r="G319" i="50"/>
  <c r="G318" i="50"/>
  <c r="G317" i="50"/>
  <c r="G316" i="50"/>
  <c r="G315" i="50"/>
  <c r="G314" i="50"/>
  <c r="G313" i="50"/>
  <c r="G312" i="50"/>
  <c r="G311" i="50"/>
  <c r="G310" i="50"/>
  <c r="G309" i="50"/>
  <c r="G308" i="50"/>
  <c r="G307" i="50"/>
  <c r="G306" i="50"/>
  <c r="G305" i="50"/>
  <c r="G304" i="50"/>
  <c r="G303" i="50"/>
  <c r="G302" i="50"/>
  <c r="G301" i="50"/>
  <c r="G300" i="50"/>
  <c r="G299" i="50"/>
  <c r="G298" i="50"/>
  <c r="G297" i="50"/>
  <c r="G296" i="50"/>
  <c r="G295" i="50"/>
  <c r="G294" i="50"/>
  <c r="G293" i="50"/>
  <c r="G292" i="50"/>
  <c r="G291" i="50"/>
  <c r="G290" i="50"/>
  <c r="G289" i="50"/>
  <c r="G288" i="50"/>
  <c r="G287" i="50"/>
  <c r="G286" i="50"/>
  <c r="G285" i="50"/>
  <c r="G284" i="50"/>
  <c r="G283" i="50"/>
  <c r="G282" i="50"/>
  <c r="G281" i="50"/>
  <c r="G280" i="50"/>
  <c r="G279" i="50"/>
  <c r="G278" i="50"/>
  <c r="G277" i="50"/>
  <c r="G276" i="50"/>
  <c r="G275" i="50"/>
  <c r="G274" i="50"/>
  <c r="G273" i="50"/>
  <c r="G272" i="50"/>
  <c r="G271" i="50"/>
  <c r="G270" i="50"/>
  <c r="G269" i="50"/>
  <c r="G268" i="50"/>
  <c r="G267" i="50"/>
  <c r="G266" i="50"/>
  <c r="G265" i="50"/>
  <c r="G264" i="50"/>
  <c r="G263" i="50"/>
  <c r="G262" i="50"/>
  <c r="G261" i="50"/>
  <c r="G260" i="50"/>
  <c r="G259" i="50"/>
  <c r="G258" i="50"/>
  <c r="G257" i="50"/>
  <c r="G256" i="50"/>
  <c r="G255" i="50"/>
  <c r="G254" i="50"/>
  <c r="G253" i="50"/>
  <c r="G252" i="50"/>
  <c r="G251" i="50"/>
  <c r="G250" i="50"/>
  <c r="G249" i="50"/>
  <c r="G248" i="50"/>
  <c r="G247" i="50"/>
  <c r="G246" i="50"/>
  <c r="G245" i="50"/>
  <c r="G244" i="50"/>
  <c r="G243" i="50"/>
  <c r="G242" i="50"/>
  <c r="G241" i="50"/>
  <c r="G240" i="50"/>
  <c r="G239" i="50"/>
  <c r="G238" i="50"/>
  <c r="G237" i="50"/>
  <c r="G236" i="50"/>
  <c r="G235" i="50"/>
  <c r="G234" i="50"/>
  <c r="G233" i="50"/>
  <c r="G232" i="50"/>
  <c r="G231" i="50"/>
  <c r="G230" i="50"/>
  <c r="G229" i="50"/>
  <c r="G228" i="50"/>
  <c r="G227" i="50"/>
  <c r="G226" i="50"/>
  <c r="G225" i="50"/>
  <c r="G224" i="50"/>
  <c r="G223" i="50"/>
  <c r="G222" i="50"/>
  <c r="G221" i="50"/>
  <c r="G220" i="50"/>
  <c r="G219" i="50"/>
  <c r="G218" i="50"/>
  <c r="G217" i="50"/>
  <c r="G216" i="50"/>
  <c r="G215" i="50"/>
  <c r="G214" i="50"/>
  <c r="G213" i="50"/>
  <c r="G212" i="50"/>
  <c r="G211" i="50"/>
  <c r="G210" i="50"/>
  <c r="G209" i="50"/>
  <c r="G208" i="50"/>
  <c r="G207" i="50"/>
  <c r="G206" i="50"/>
  <c r="G205" i="50"/>
  <c r="G204" i="50"/>
  <c r="G203" i="50"/>
  <c r="G202" i="50"/>
  <c r="G201" i="50"/>
  <c r="G200" i="50"/>
  <c r="G199" i="50"/>
  <c r="G198" i="50"/>
  <c r="G197" i="50"/>
  <c r="G196" i="50"/>
  <c r="G195" i="50"/>
  <c r="G194" i="50"/>
  <c r="G193" i="50"/>
  <c r="G192" i="50"/>
  <c r="G191" i="50"/>
  <c r="G190" i="50"/>
  <c r="G189" i="50"/>
  <c r="G188" i="50"/>
  <c r="G187" i="50"/>
  <c r="G186" i="50"/>
  <c r="G185" i="50"/>
  <c r="G184" i="50"/>
  <c r="G183" i="50"/>
  <c r="G182" i="50"/>
  <c r="G181" i="50"/>
  <c r="G180" i="50"/>
  <c r="G179" i="50"/>
  <c r="G178" i="50"/>
  <c r="G177" i="50"/>
  <c r="G176" i="50"/>
  <c r="G175" i="50"/>
  <c r="G173" i="50"/>
  <c r="G172" i="50"/>
  <c r="G171" i="50"/>
  <c r="G170" i="50"/>
  <c r="G169" i="50"/>
  <c r="G168" i="50"/>
  <c r="G167" i="50"/>
  <c r="G166" i="50"/>
  <c r="G165" i="50"/>
  <c r="G164" i="50"/>
  <c r="G163" i="50"/>
  <c r="G162" i="50"/>
  <c r="G161" i="50"/>
  <c r="G160" i="50"/>
  <c r="G159" i="50"/>
  <c r="G158" i="50"/>
  <c r="G157" i="50"/>
  <c r="G156" i="50"/>
  <c r="G155" i="50"/>
  <c r="G154" i="50"/>
  <c r="G153" i="50"/>
  <c r="G152" i="50"/>
  <c r="G151" i="50"/>
  <c r="G150" i="50"/>
  <c r="G149" i="50"/>
  <c r="G148" i="50"/>
  <c r="G147" i="50"/>
  <c r="G146" i="50"/>
  <c r="G145" i="50"/>
  <c r="G144" i="50"/>
  <c r="G143" i="50"/>
  <c r="G142" i="50"/>
  <c r="G141" i="50"/>
  <c r="G140" i="50"/>
  <c r="G139" i="50"/>
  <c r="G138" i="50"/>
  <c r="G137" i="50"/>
  <c r="G136" i="50"/>
  <c r="G135" i="50"/>
  <c r="G134" i="50"/>
  <c r="G133" i="50"/>
  <c r="G132" i="50"/>
  <c r="G131" i="50"/>
  <c r="G130" i="50"/>
  <c r="G129" i="50"/>
  <c r="G128" i="50"/>
  <c r="G127" i="50"/>
  <c r="G126" i="50"/>
  <c r="G125" i="50"/>
  <c r="G124" i="50"/>
  <c r="G123" i="50"/>
  <c r="G122" i="50"/>
  <c r="G121" i="50"/>
  <c r="G120" i="50"/>
  <c r="G119" i="50"/>
  <c r="G118" i="50"/>
  <c r="G117" i="50"/>
  <c r="G116" i="50"/>
  <c r="G115" i="50"/>
  <c r="G114" i="50"/>
  <c r="G113" i="50"/>
  <c r="G112" i="50"/>
  <c r="G111" i="50"/>
  <c r="G110" i="50"/>
  <c r="G109" i="50"/>
  <c r="G108" i="50"/>
  <c r="G107" i="50"/>
  <c r="G106" i="50"/>
  <c r="G105" i="50"/>
  <c r="G104" i="50"/>
  <c r="G103" i="50"/>
  <c r="G102" i="50"/>
  <c r="G101" i="50"/>
  <c r="G100" i="50"/>
  <c r="G99" i="50"/>
  <c r="G98" i="50"/>
  <c r="G97" i="50"/>
  <c r="G96" i="50"/>
  <c r="G95" i="50"/>
  <c r="G94" i="50"/>
  <c r="G93" i="50"/>
  <c r="G92" i="50"/>
  <c r="G91" i="50"/>
  <c r="G90" i="50"/>
  <c r="G89" i="50"/>
  <c r="G88" i="50"/>
  <c r="G87" i="50"/>
  <c r="G86" i="50"/>
  <c r="G85" i="50"/>
  <c r="G84" i="50"/>
  <c r="G83" i="50"/>
  <c r="G82" i="50"/>
  <c r="G81" i="50"/>
  <c r="G80" i="50"/>
  <c r="G79" i="50"/>
  <c r="G78" i="50"/>
  <c r="G77" i="50"/>
  <c r="G76" i="50"/>
  <c r="G75" i="50"/>
  <c r="G74" i="50"/>
  <c r="G73" i="50"/>
  <c r="G72" i="50"/>
  <c r="G71" i="50"/>
  <c r="G70" i="50"/>
  <c r="G69" i="50"/>
  <c r="G68" i="50"/>
  <c r="G67" i="50"/>
  <c r="G66" i="50"/>
  <c r="G65" i="50"/>
  <c r="G64" i="50"/>
  <c r="G63" i="50"/>
  <c r="G62" i="50"/>
  <c r="G61" i="50"/>
  <c r="G60" i="50"/>
  <c r="G59" i="50"/>
  <c r="G58" i="50"/>
  <c r="G57" i="50"/>
  <c r="G56" i="50"/>
  <c r="G55" i="50"/>
  <c r="G54" i="50"/>
  <c r="G53" i="50"/>
  <c r="G52" i="50"/>
  <c r="G51" i="50"/>
  <c r="G50" i="50"/>
  <c r="G49" i="50"/>
  <c r="G48" i="50"/>
  <c r="G47" i="50"/>
  <c r="G46" i="50"/>
  <c r="G45" i="50"/>
  <c r="G44" i="50"/>
  <c r="G43" i="50"/>
  <c r="G42" i="50"/>
  <c r="G41" i="50"/>
  <c r="G40" i="50"/>
  <c r="G39" i="50"/>
  <c r="G38" i="50"/>
  <c r="G37" i="50"/>
  <c r="G36" i="50"/>
  <c r="G35" i="50"/>
  <c r="G34" i="50"/>
  <c r="G33" i="50"/>
  <c r="G32" i="50"/>
  <c r="G31" i="50"/>
  <c r="G30" i="50"/>
  <c r="G29" i="50"/>
  <c r="G28" i="50"/>
  <c r="G27" i="50"/>
  <c r="G26" i="50"/>
  <c r="G25" i="50"/>
  <c r="G24" i="50"/>
  <c r="G23" i="50"/>
  <c r="G22" i="50"/>
  <c r="G21" i="50"/>
  <c r="G20" i="50"/>
  <c r="G19" i="50"/>
  <c r="G18" i="50"/>
  <c r="G17" i="50"/>
  <c r="G16" i="50"/>
  <c r="G15" i="50"/>
  <c r="G14" i="50"/>
  <c r="G13" i="50"/>
  <c r="G12" i="50"/>
  <c r="G11" i="50"/>
  <c r="G10" i="50"/>
  <c r="G9" i="50"/>
  <c r="G8" i="50"/>
  <c r="G517" i="49"/>
  <c r="G516" i="49"/>
  <c r="G515" i="49"/>
  <c r="G514" i="49"/>
  <c r="G513" i="49"/>
  <c r="G512" i="49"/>
  <c r="G511" i="49"/>
  <c r="G510" i="49"/>
  <c r="G509" i="49"/>
  <c r="G508" i="49"/>
  <c r="G507" i="49"/>
  <c r="G506" i="49"/>
  <c r="G505" i="49"/>
  <c r="G504" i="49"/>
  <c r="G503" i="49"/>
  <c r="G502" i="49"/>
  <c r="G501" i="49"/>
  <c r="G500" i="49"/>
  <c r="G499" i="49"/>
  <c r="G498" i="49"/>
  <c r="G497" i="49"/>
  <c r="G496" i="49"/>
  <c r="G495" i="49"/>
  <c r="G494" i="49"/>
  <c r="G493" i="49"/>
  <c r="G492" i="49"/>
  <c r="G491"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21" i="49"/>
  <c r="G420" i="49"/>
  <c r="G419" i="49"/>
  <c r="G418" i="49"/>
  <c r="G417" i="49"/>
  <c r="G416" i="49"/>
  <c r="G415" i="49"/>
  <c r="G414" i="49"/>
  <c r="G413" i="49"/>
  <c r="G412" i="49"/>
  <c r="G411" i="49"/>
  <c r="G410" i="49"/>
  <c r="G409" i="49"/>
  <c r="G408" i="49"/>
  <c r="G407" i="49"/>
  <c r="G406" i="49"/>
  <c r="G405" i="49"/>
  <c r="G404" i="49"/>
  <c r="G403" i="49"/>
  <c r="G402" i="49"/>
  <c r="G401" i="49"/>
  <c r="G400" i="49"/>
  <c r="G399" i="49"/>
  <c r="G398" i="49"/>
  <c r="G397" i="49"/>
  <c r="G396" i="49"/>
  <c r="G395" i="49"/>
  <c r="G394" i="49"/>
  <c r="G393" i="49"/>
  <c r="G392" i="49"/>
  <c r="G391" i="49"/>
  <c r="G390" i="49"/>
  <c r="G389" i="49"/>
  <c r="G388" i="49"/>
  <c r="G387" i="49"/>
  <c r="G386" i="49"/>
  <c r="G385" i="49"/>
  <c r="G384" i="49"/>
  <c r="G383" i="49"/>
  <c r="G382" i="49"/>
  <c r="G381" i="49"/>
  <c r="G380" i="49"/>
  <c r="G379" i="49"/>
  <c r="G378" i="49"/>
  <c r="G377" i="49"/>
  <c r="G376" i="49"/>
  <c r="G375" i="49"/>
  <c r="G374" i="49"/>
  <c r="G373" i="49"/>
  <c r="G372" i="49"/>
  <c r="G371" i="49"/>
  <c r="G370" i="49"/>
  <c r="G369" i="49"/>
  <c r="G368" i="49"/>
  <c r="G367" i="49"/>
  <c r="G366" i="49"/>
  <c r="G365" i="49"/>
  <c r="G364" i="49"/>
  <c r="G363" i="49"/>
  <c r="G362" i="49"/>
  <c r="G361" i="49"/>
  <c r="G360" i="49"/>
  <c r="G359" i="49"/>
  <c r="G358" i="49"/>
  <c r="G357" i="49"/>
  <c r="G356" i="49"/>
  <c r="G355" i="49"/>
  <c r="G354" i="49"/>
  <c r="G353" i="49"/>
  <c r="G352" i="49"/>
  <c r="G351" i="49"/>
  <c r="G350" i="49"/>
  <c r="G349" i="49"/>
  <c r="G348" i="49"/>
  <c r="G347" i="49"/>
  <c r="G345" i="49"/>
  <c r="G344" i="49"/>
  <c r="G343" i="49"/>
  <c r="G342" i="49"/>
  <c r="G341" i="49"/>
  <c r="G340" i="49"/>
  <c r="G339" i="49"/>
  <c r="G338" i="49"/>
  <c r="G337" i="49"/>
  <c r="G336" i="49"/>
  <c r="G335" i="49"/>
  <c r="G334" i="49"/>
  <c r="G333" i="49"/>
  <c r="G332" i="49"/>
  <c r="G331" i="49"/>
  <c r="G330" i="49"/>
  <c r="G329" i="49"/>
  <c r="G328" i="49"/>
  <c r="G327" i="49"/>
  <c r="G326" i="49"/>
  <c r="G325" i="49"/>
  <c r="G324" i="49"/>
  <c r="G323" i="49"/>
  <c r="G322" i="49"/>
  <c r="G321" i="49"/>
  <c r="G320" i="49"/>
  <c r="G319" i="49"/>
  <c r="G318" i="49"/>
  <c r="G317" i="49"/>
  <c r="G316" i="49"/>
  <c r="G315" i="49"/>
  <c r="G314" i="49"/>
  <c r="G313" i="49"/>
  <c r="G312" i="49"/>
  <c r="G311" i="49"/>
  <c r="G310" i="49"/>
  <c r="G309" i="49"/>
  <c r="G308" i="49"/>
  <c r="G307" i="49"/>
  <c r="G306" i="49"/>
  <c r="G305" i="49"/>
  <c r="G304" i="49"/>
  <c r="G303" i="49"/>
  <c r="G302" i="49"/>
  <c r="G301" i="49"/>
  <c r="G300" i="49"/>
  <c r="G299" i="49"/>
  <c r="G298" i="49"/>
  <c r="G297" i="49"/>
  <c r="G296" i="49"/>
  <c r="G295" i="49"/>
  <c r="G294" i="49"/>
  <c r="G293" i="49"/>
  <c r="G292" i="49"/>
  <c r="G291" i="49"/>
  <c r="G290" i="49"/>
  <c r="G289" i="49"/>
  <c r="G288" i="49"/>
  <c r="G287" i="49"/>
  <c r="G286" i="49"/>
  <c r="G285" i="49"/>
  <c r="G284" i="49"/>
  <c r="G283" i="49"/>
  <c r="G282" i="49"/>
  <c r="G281" i="49"/>
  <c r="G280" i="49"/>
  <c r="G279" i="49"/>
  <c r="G278" i="49"/>
  <c r="G277" i="49"/>
  <c r="G276" i="49"/>
  <c r="G275" i="49"/>
  <c r="G274" i="49"/>
  <c r="G273" i="49"/>
  <c r="G272" i="49"/>
  <c r="G271" i="49"/>
  <c r="G270" i="49"/>
  <c r="G269" i="49"/>
  <c r="G268" i="49"/>
  <c r="G267" i="49"/>
  <c r="G266" i="49"/>
  <c r="G265" i="49"/>
  <c r="G264" i="49"/>
  <c r="G263" i="49"/>
  <c r="G262" i="49"/>
  <c r="G261" i="49"/>
  <c r="G260" i="49"/>
  <c r="G259" i="49"/>
  <c r="G258" i="49"/>
  <c r="G257" i="49"/>
  <c r="G256" i="49"/>
  <c r="G255" i="49"/>
  <c r="G254" i="49"/>
  <c r="G253" i="49"/>
  <c r="G252" i="49"/>
  <c r="G251" i="49"/>
  <c r="G250" i="49"/>
  <c r="G249" i="49"/>
  <c r="G248" i="49"/>
  <c r="G247" i="49"/>
  <c r="G246" i="49"/>
  <c r="G245" i="49"/>
  <c r="G244" i="49"/>
  <c r="G243" i="49"/>
  <c r="G242" i="49"/>
  <c r="G241" i="49"/>
  <c r="G240" i="49"/>
  <c r="G239" i="49"/>
  <c r="G238" i="49"/>
  <c r="G237" i="49"/>
  <c r="G236" i="49"/>
  <c r="G235" i="49"/>
  <c r="G234" i="49"/>
  <c r="G233" i="49"/>
  <c r="G232" i="49"/>
  <c r="G231" i="49"/>
  <c r="G230" i="49"/>
  <c r="G229" i="49"/>
  <c r="G228" i="49"/>
  <c r="G227" i="49"/>
  <c r="G226" i="49"/>
  <c r="G225" i="49"/>
  <c r="G224" i="49"/>
  <c r="G223" i="49"/>
  <c r="G222" i="49"/>
  <c r="G221" i="49"/>
  <c r="G220" i="49"/>
  <c r="G219" i="49"/>
  <c r="G218" i="49"/>
  <c r="G217" i="49"/>
  <c r="G216" i="49"/>
  <c r="G215" i="49"/>
  <c r="G214" i="49"/>
  <c r="G213" i="49"/>
  <c r="G212" i="49"/>
  <c r="G211" i="49"/>
  <c r="G210" i="49"/>
  <c r="G209" i="49"/>
  <c r="G208" i="49"/>
  <c r="G207" i="49"/>
  <c r="G206" i="49"/>
  <c r="G205" i="49"/>
  <c r="G204" i="49"/>
  <c r="G203" i="49"/>
  <c r="G202" i="49"/>
  <c r="G201" i="49"/>
  <c r="G200" i="49"/>
  <c r="G199" i="49"/>
  <c r="G198" i="49"/>
  <c r="G197" i="49"/>
  <c r="G196" i="49"/>
  <c r="G195" i="49"/>
  <c r="G194" i="49"/>
  <c r="G193" i="49"/>
  <c r="G192" i="49"/>
  <c r="G191" i="49"/>
  <c r="G190" i="49"/>
  <c r="G189" i="49"/>
  <c r="G188" i="49"/>
  <c r="G187" i="49"/>
  <c r="G186" i="49"/>
  <c r="G185" i="49"/>
  <c r="G184" i="49"/>
  <c r="G183" i="49"/>
  <c r="G182" i="49"/>
  <c r="G181" i="49"/>
  <c r="G180" i="49"/>
  <c r="G179" i="49"/>
  <c r="G178" i="49"/>
  <c r="G177" i="49"/>
  <c r="G176" i="49"/>
  <c r="G175" i="49"/>
  <c r="G173" i="49"/>
  <c r="G172" i="49"/>
  <c r="G171" i="49"/>
  <c r="G170" i="49"/>
  <c r="G169" i="49"/>
  <c r="G168" i="49"/>
  <c r="G167" i="49"/>
  <c r="G166" i="49"/>
  <c r="G165" i="49"/>
  <c r="G164" i="49"/>
  <c r="G163" i="49"/>
  <c r="G162" i="49"/>
  <c r="G161" i="49"/>
  <c r="G160" i="49"/>
  <c r="G159" i="49"/>
  <c r="G158" i="49"/>
  <c r="G157" i="49"/>
  <c r="G156" i="49"/>
  <c r="G155" i="49"/>
  <c r="G154" i="49"/>
  <c r="G153" i="49"/>
  <c r="G152" i="49"/>
  <c r="G151" i="49"/>
  <c r="G150" i="49"/>
  <c r="G149" i="49"/>
  <c r="G148" i="49"/>
  <c r="G147" i="49"/>
  <c r="G146" i="49"/>
  <c r="G145" i="49"/>
  <c r="G144" i="49"/>
  <c r="G143" i="49"/>
  <c r="G142" i="49"/>
  <c r="G141" i="49"/>
  <c r="G140" i="49"/>
  <c r="G139" i="49"/>
  <c r="G138" i="49"/>
  <c r="G137" i="49"/>
  <c r="G136" i="49"/>
  <c r="G135" i="49"/>
  <c r="G134" i="49"/>
  <c r="G133" i="49"/>
  <c r="G132" i="49"/>
  <c r="G131" i="49"/>
  <c r="G130" i="49"/>
  <c r="G129" i="49"/>
  <c r="G128" i="49"/>
  <c r="G127" i="49"/>
  <c r="G126" i="49"/>
  <c r="G125" i="49"/>
  <c r="G124" i="49"/>
  <c r="G123" i="49"/>
  <c r="G122"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517" i="47"/>
  <c r="G516" i="47"/>
  <c r="G515" i="47"/>
  <c r="G514" i="47"/>
  <c r="G513" i="47"/>
  <c r="G512" i="47"/>
  <c r="G511" i="47"/>
  <c r="G510" i="47"/>
  <c r="G509" i="47"/>
  <c r="G508" i="47"/>
  <c r="G507" i="47"/>
  <c r="G506" i="47"/>
  <c r="G505" i="47"/>
  <c r="G504" i="47"/>
  <c r="G503" i="47"/>
  <c r="G502" i="47"/>
  <c r="G501" i="47"/>
  <c r="G500" i="47"/>
  <c r="G499" i="47"/>
  <c r="G498" i="47"/>
  <c r="G497" i="47"/>
  <c r="G496" i="47"/>
  <c r="G495" i="47"/>
  <c r="G494" i="47"/>
  <c r="G493" i="47"/>
  <c r="G492" i="47"/>
  <c r="G491" i="47"/>
  <c r="G490" i="47"/>
  <c r="G489" i="47"/>
  <c r="G488" i="47"/>
  <c r="G487" i="47"/>
  <c r="G486" i="47"/>
  <c r="G485" i="47"/>
  <c r="G484" i="47"/>
  <c r="G483" i="47"/>
  <c r="G482" i="47"/>
  <c r="G481" i="47"/>
  <c r="G480" i="47"/>
  <c r="G479" i="47"/>
  <c r="G478" i="47"/>
  <c r="G477" i="47"/>
  <c r="G476" i="47"/>
  <c r="G475" i="47"/>
  <c r="G474" i="47"/>
  <c r="G473" i="47"/>
  <c r="G472" i="47"/>
  <c r="G471" i="47"/>
  <c r="G470" i="47"/>
  <c r="G469" i="47"/>
  <c r="G468" i="47"/>
  <c r="G467" i="47"/>
  <c r="G466" i="47"/>
  <c r="G465" i="47"/>
  <c r="G464" i="47"/>
  <c r="G463" i="47"/>
  <c r="G462" i="47"/>
  <c r="G461" i="47"/>
  <c r="G460" i="47"/>
  <c r="G459" i="47"/>
  <c r="G458" i="47"/>
  <c r="G457" i="47"/>
  <c r="G456" i="47"/>
  <c r="G455" i="47"/>
  <c r="G454" i="47"/>
  <c r="G453" i="47"/>
  <c r="G452" i="47"/>
  <c r="G451" i="47"/>
  <c r="G450" i="47"/>
  <c r="G449" i="47"/>
  <c r="G448" i="47"/>
  <c r="G447" i="47"/>
  <c r="G446" i="47"/>
  <c r="G445" i="47"/>
  <c r="G444" i="47"/>
  <c r="G443" i="47"/>
  <c r="G442" i="47"/>
  <c r="G441" i="47"/>
  <c r="G440" i="47"/>
  <c r="G439" i="47"/>
  <c r="G438" i="47"/>
  <c r="G437" i="47"/>
  <c r="G436" i="47"/>
  <c r="G435" i="47"/>
  <c r="G434" i="47"/>
  <c r="G433" i="47"/>
  <c r="G432" i="47"/>
  <c r="G431" i="47"/>
  <c r="G430" i="47"/>
  <c r="G429" i="47"/>
  <c r="G428" i="47"/>
  <c r="G427" i="47"/>
  <c r="G426" i="47"/>
  <c r="G425" i="47"/>
  <c r="G424" i="47"/>
  <c r="G423" i="47"/>
  <c r="G422" i="47"/>
  <c r="G421" i="47"/>
  <c r="G420" i="47"/>
  <c r="G419" i="47"/>
  <c r="G418" i="47"/>
  <c r="G417" i="47"/>
  <c r="G416" i="47"/>
  <c r="G415" i="47"/>
  <c r="G414" i="47"/>
  <c r="G413" i="47"/>
  <c r="G412" i="47"/>
  <c r="G411" i="47"/>
  <c r="G410" i="47"/>
  <c r="G409" i="47"/>
  <c r="G408" i="47"/>
  <c r="G407" i="47"/>
  <c r="G406" i="47"/>
  <c r="G405" i="47"/>
  <c r="G404" i="47"/>
  <c r="G403" i="47"/>
  <c r="G402" i="47"/>
  <c r="G401" i="47"/>
  <c r="G400" i="47"/>
  <c r="G399" i="47"/>
  <c r="G398" i="47"/>
  <c r="G397" i="47"/>
  <c r="G396" i="47"/>
  <c r="G395" i="47"/>
  <c r="G394" i="47"/>
  <c r="G393" i="47"/>
  <c r="G392" i="47"/>
  <c r="G391" i="47"/>
  <c r="G390" i="47"/>
  <c r="G389" i="47"/>
  <c r="G388" i="47"/>
  <c r="G387" i="47"/>
  <c r="G386" i="47"/>
  <c r="G385" i="47"/>
  <c r="G384" i="47"/>
  <c r="G383" i="47"/>
  <c r="G382" i="47"/>
  <c r="G381" i="47"/>
  <c r="G380" i="47"/>
  <c r="G379" i="47"/>
  <c r="G378" i="47"/>
  <c r="G377" i="47"/>
  <c r="G376" i="47"/>
  <c r="G375" i="47"/>
  <c r="G374" i="47"/>
  <c r="G373" i="47"/>
  <c r="G372" i="47"/>
  <c r="G371" i="47"/>
  <c r="G370" i="47"/>
  <c r="G369" i="47"/>
  <c r="G368" i="47"/>
  <c r="G367" i="47"/>
  <c r="G366" i="47"/>
  <c r="G365" i="47"/>
  <c r="G364" i="47"/>
  <c r="G363" i="47"/>
  <c r="G362" i="47"/>
  <c r="G361" i="47"/>
  <c r="G360" i="47"/>
  <c r="G359" i="47"/>
  <c r="G358" i="47"/>
  <c r="G357" i="47"/>
  <c r="G356" i="47"/>
  <c r="G355" i="47"/>
  <c r="G354" i="47"/>
  <c r="G353" i="47"/>
  <c r="G352" i="47"/>
  <c r="G351" i="47"/>
  <c r="G350" i="47"/>
  <c r="G349" i="47"/>
  <c r="G348" i="47"/>
  <c r="G347" i="47"/>
  <c r="G345" i="47"/>
  <c r="G344" i="47"/>
  <c r="G343" i="47"/>
  <c r="G342" i="47"/>
  <c r="G341" i="47"/>
  <c r="G340" i="47"/>
  <c r="G339" i="47"/>
  <c r="G338" i="47"/>
  <c r="G337" i="47"/>
  <c r="G336" i="47"/>
  <c r="G335" i="47"/>
  <c r="G334" i="47"/>
  <c r="G333" i="47"/>
  <c r="G332" i="47"/>
  <c r="G331" i="47"/>
  <c r="G330" i="47"/>
  <c r="G329" i="47"/>
  <c r="G328" i="47"/>
  <c r="G327" i="47"/>
  <c r="G326" i="47"/>
  <c r="G325" i="47"/>
  <c r="G324" i="47"/>
  <c r="G323" i="47"/>
  <c r="G322" i="47"/>
  <c r="G321" i="47"/>
  <c r="G320" i="47"/>
  <c r="G319" i="47"/>
  <c r="G318" i="47"/>
  <c r="G317" i="47"/>
  <c r="G316" i="47"/>
  <c r="G315" i="47"/>
  <c r="G314" i="47"/>
  <c r="G313" i="47"/>
  <c r="G312" i="47"/>
  <c r="G311" i="47"/>
  <c r="G310" i="47"/>
  <c r="G309" i="47"/>
  <c r="G308" i="47"/>
  <c r="G307" i="47"/>
  <c r="G306" i="47"/>
  <c r="G305" i="47"/>
  <c r="G304" i="47"/>
  <c r="G303" i="47"/>
  <c r="G302" i="47"/>
  <c r="G301" i="47"/>
  <c r="G300" i="47"/>
  <c r="G299" i="47"/>
  <c r="G298" i="47"/>
  <c r="G297" i="47"/>
  <c r="G296" i="47"/>
  <c r="G295" i="47"/>
  <c r="G294" i="47"/>
  <c r="G293" i="47"/>
  <c r="G292" i="47"/>
  <c r="G291" i="47"/>
  <c r="G290" i="47"/>
  <c r="G289" i="47"/>
  <c r="G288" i="47"/>
  <c r="G287" i="47"/>
  <c r="G286" i="47"/>
  <c r="G285" i="47"/>
  <c r="G284" i="47"/>
  <c r="G283" i="47"/>
  <c r="G282" i="47"/>
  <c r="G281" i="47"/>
  <c r="G280" i="47"/>
  <c r="G279" i="47"/>
  <c r="G278" i="47"/>
  <c r="G277" i="47"/>
  <c r="G276" i="47"/>
  <c r="G275" i="47"/>
  <c r="G274" i="47"/>
  <c r="G273" i="47"/>
  <c r="G272" i="47"/>
  <c r="G271" i="47"/>
  <c r="G270" i="47"/>
  <c r="G269" i="47"/>
  <c r="G268" i="47"/>
  <c r="G267" i="47"/>
  <c r="G266" i="47"/>
  <c r="G265" i="47"/>
  <c r="G264" i="47"/>
  <c r="G263" i="47"/>
  <c r="G262" i="47"/>
  <c r="G261" i="47"/>
  <c r="G260" i="47"/>
  <c r="G259" i="47"/>
  <c r="G258" i="47"/>
  <c r="G257" i="47"/>
  <c r="G256" i="47"/>
  <c r="G255" i="47"/>
  <c r="G254" i="47"/>
  <c r="G253" i="47"/>
  <c r="G252" i="47"/>
  <c r="G251" i="47"/>
  <c r="G250" i="47"/>
  <c r="G249" i="47"/>
  <c r="G248" i="47"/>
  <c r="G247" i="47"/>
  <c r="G246" i="47"/>
  <c r="G245" i="47"/>
  <c r="G244" i="47"/>
  <c r="G243" i="47"/>
  <c r="G242" i="47"/>
  <c r="G241" i="47"/>
  <c r="G240" i="47"/>
  <c r="G239" i="47"/>
  <c r="G238" i="47"/>
  <c r="G237" i="47"/>
  <c r="G236" i="47"/>
  <c r="G235" i="47"/>
  <c r="G234" i="47"/>
  <c r="G233" i="47"/>
  <c r="G232" i="47"/>
  <c r="G231" i="47"/>
  <c r="G230" i="47"/>
  <c r="G229" i="47"/>
  <c r="G228" i="47"/>
  <c r="G227" i="47"/>
  <c r="G226" i="47"/>
  <c r="G225" i="47"/>
  <c r="G224" i="47"/>
  <c r="G223" i="47"/>
  <c r="G222" i="47"/>
  <c r="G221" i="47"/>
  <c r="G220" i="47"/>
  <c r="G219" i="47"/>
  <c r="G218" i="47"/>
  <c r="G217" i="47"/>
  <c r="G216" i="47"/>
  <c r="G215" i="47"/>
  <c r="G214" i="47"/>
  <c r="G213" i="47"/>
  <c r="G212" i="47"/>
  <c r="G211" i="47"/>
  <c r="G210" i="47"/>
  <c r="G209" i="47"/>
  <c r="G208" i="47"/>
  <c r="G207" i="47"/>
  <c r="G206" i="47"/>
  <c r="G205" i="47"/>
  <c r="G204" i="47"/>
  <c r="G203" i="47"/>
  <c r="G202" i="47"/>
  <c r="G201" i="47"/>
  <c r="G200" i="47"/>
  <c r="G199" i="47"/>
  <c r="G198" i="47"/>
  <c r="G197" i="47"/>
  <c r="G196" i="47"/>
  <c r="G195" i="47"/>
  <c r="G194" i="47"/>
  <c r="G193" i="47"/>
  <c r="G192" i="47"/>
  <c r="G191" i="47"/>
  <c r="G190" i="47"/>
  <c r="G189" i="47"/>
  <c r="G188" i="47"/>
  <c r="G187" i="47"/>
  <c r="G186" i="47"/>
  <c r="G185" i="47"/>
  <c r="G184" i="47"/>
  <c r="G183" i="47"/>
  <c r="G182" i="47"/>
  <c r="G181" i="47"/>
  <c r="G180" i="47"/>
  <c r="G179" i="47"/>
  <c r="G178" i="47"/>
  <c r="G177" i="47"/>
  <c r="G176" i="47"/>
  <c r="G175" i="47"/>
  <c r="G173" i="47"/>
  <c r="G172" i="47"/>
  <c r="G171" i="47"/>
  <c r="G170" i="47"/>
  <c r="G169" i="47"/>
  <c r="G168" i="47"/>
  <c r="G167" i="47"/>
  <c r="G166" i="47"/>
  <c r="G165" i="47"/>
  <c r="G164" i="47"/>
  <c r="G163" i="47"/>
  <c r="G162" i="47"/>
  <c r="G161" i="47"/>
  <c r="G160" i="47"/>
  <c r="G159" i="47"/>
  <c r="G158" i="47"/>
  <c r="G157" i="47"/>
  <c r="G156" i="47"/>
  <c r="G155" i="47"/>
  <c r="G154" i="47"/>
  <c r="G153" i="47"/>
  <c r="G152" i="47"/>
  <c r="G151" i="47"/>
  <c r="G150" i="47"/>
  <c r="G149" i="47"/>
  <c r="G148" i="47"/>
  <c r="G147" i="47"/>
  <c r="G146" i="47"/>
  <c r="G145" i="47"/>
  <c r="G144" i="47"/>
  <c r="G143" i="47"/>
  <c r="G142" i="47"/>
  <c r="G141" i="47"/>
  <c r="G140" i="47"/>
  <c r="G139" i="47"/>
  <c r="G138" i="47"/>
  <c r="G137" i="47"/>
  <c r="G136" i="47"/>
  <c r="G135" i="47"/>
  <c r="G134" i="47"/>
  <c r="G133" i="47"/>
  <c r="G132" i="47"/>
  <c r="G131" i="47"/>
  <c r="G130" i="47"/>
  <c r="G129" i="47"/>
  <c r="G128" i="47"/>
  <c r="G127" i="47"/>
  <c r="G126" i="47"/>
  <c r="G125" i="47"/>
  <c r="G124" i="47"/>
  <c r="G123" i="47"/>
  <c r="G122" i="47"/>
  <c r="G121" i="47"/>
  <c r="G120" i="47"/>
  <c r="G119" i="47"/>
  <c r="G118" i="47"/>
  <c r="G117" i="47"/>
  <c r="G116" i="47"/>
  <c r="G115" i="47"/>
  <c r="G114" i="47"/>
  <c r="G113" i="47"/>
  <c r="G112" i="47"/>
  <c r="G111" i="47"/>
  <c r="G110" i="47"/>
  <c r="G109" i="47"/>
  <c r="G108" i="47"/>
  <c r="G107" i="47"/>
  <c r="G106" i="47"/>
  <c r="G105" i="47"/>
  <c r="G104" i="47"/>
  <c r="G103" i="47"/>
  <c r="G102" i="47"/>
  <c r="G101" i="47"/>
  <c r="G100" i="47"/>
  <c r="G99" i="47"/>
  <c r="G98" i="47"/>
  <c r="G97" i="47"/>
  <c r="G96" i="47"/>
  <c r="G95" i="47"/>
  <c r="G94" i="47"/>
  <c r="G93" i="47"/>
  <c r="G92" i="47"/>
  <c r="G91" i="47"/>
  <c r="G90" i="47"/>
  <c r="G89" i="47"/>
  <c r="G88" i="47"/>
  <c r="G87" i="47"/>
  <c r="G86" i="47"/>
  <c r="G85" i="47"/>
  <c r="G84" i="47"/>
  <c r="G83" i="47"/>
  <c r="G82" i="47"/>
  <c r="G81" i="47"/>
  <c r="G80" i="47"/>
  <c r="G79" i="47"/>
  <c r="G78" i="47"/>
  <c r="G77" i="47"/>
  <c r="G76" i="47"/>
  <c r="G75" i="47"/>
  <c r="G74" i="47"/>
  <c r="G73" i="47"/>
  <c r="G72" i="47"/>
  <c r="G71" i="47"/>
  <c r="G70" i="47"/>
  <c r="G69" i="47"/>
  <c r="G68" i="47"/>
  <c r="G67" i="47"/>
  <c r="G66" i="47"/>
  <c r="G65" i="47"/>
  <c r="G64" i="47"/>
  <c r="G63" i="47"/>
  <c r="G62" i="47"/>
  <c r="G61" i="47"/>
  <c r="G60" i="47"/>
  <c r="G59" i="47"/>
  <c r="G58" i="47"/>
  <c r="G57" i="47"/>
  <c r="G56" i="47"/>
  <c r="G55" i="47"/>
  <c r="G54" i="47"/>
  <c r="G53" i="47"/>
  <c r="G52" i="47"/>
  <c r="G51" i="47"/>
  <c r="G50" i="47"/>
  <c r="G49" i="47"/>
  <c r="G48" i="47"/>
  <c r="G47" i="47"/>
  <c r="G46" i="47"/>
  <c r="G45" i="47"/>
  <c r="G44" i="47"/>
  <c r="G43" i="47"/>
  <c r="G42" i="47"/>
  <c r="G41" i="47"/>
  <c r="G40" i="47"/>
  <c r="G39" i="47"/>
  <c r="G38" i="47"/>
  <c r="G37" i="47"/>
  <c r="G36" i="47"/>
  <c r="G35" i="47"/>
  <c r="G34" i="47"/>
  <c r="G33" i="47"/>
  <c r="G32" i="47"/>
  <c r="G31" i="47"/>
  <c r="G30" i="47"/>
  <c r="G29" i="47"/>
  <c r="G28" i="47"/>
  <c r="G27" i="47"/>
  <c r="G26" i="47"/>
  <c r="G25" i="47"/>
  <c r="G24" i="47"/>
  <c r="G23" i="47"/>
  <c r="G22" i="47"/>
  <c r="G21" i="47"/>
  <c r="G20" i="47"/>
  <c r="G19" i="47"/>
  <c r="G18" i="47"/>
  <c r="G17" i="47"/>
  <c r="G16" i="47"/>
  <c r="G15" i="47"/>
  <c r="G14" i="47"/>
  <c r="G13" i="47"/>
  <c r="G12" i="47"/>
  <c r="G11" i="47"/>
  <c r="G10" i="47"/>
  <c r="G9" i="47"/>
  <c r="G8" i="47"/>
  <c r="M517" i="46"/>
  <c r="M516" i="46"/>
  <c r="M515" i="46"/>
  <c r="M514" i="46"/>
  <c r="M513" i="46"/>
  <c r="M512" i="46"/>
  <c r="M511" i="46"/>
  <c r="M510" i="46"/>
  <c r="M509" i="46"/>
  <c r="M508" i="46"/>
  <c r="M507" i="46"/>
  <c r="M506" i="46"/>
  <c r="M505" i="46"/>
  <c r="M504" i="46"/>
  <c r="M503" i="46"/>
  <c r="M502" i="46"/>
  <c r="M501" i="46"/>
  <c r="M500" i="46"/>
  <c r="M499" i="46"/>
  <c r="M498" i="46"/>
  <c r="M497" i="46"/>
  <c r="M496" i="46"/>
  <c r="M495" i="46"/>
  <c r="M494" i="46"/>
  <c r="M493" i="46"/>
  <c r="M492" i="46"/>
  <c r="M491" i="46"/>
  <c r="M490" i="46"/>
  <c r="M489" i="46"/>
  <c r="M488" i="46"/>
  <c r="M487" i="46"/>
  <c r="M486" i="46"/>
  <c r="M485" i="46"/>
  <c r="M484" i="46"/>
  <c r="M483" i="46"/>
  <c r="M482" i="46"/>
  <c r="M481" i="46"/>
  <c r="M480" i="46"/>
  <c r="M479" i="46"/>
  <c r="M478" i="46"/>
  <c r="M477" i="46"/>
  <c r="M476" i="46"/>
  <c r="M475" i="46"/>
  <c r="M474" i="46"/>
  <c r="M473" i="46"/>
  <c r="M472" i="46"/>
  <c r="M471" i="46"/>
  <c r="M470" i="46"/>
  <c r="M469" i="46"/>
  <c r="M468" i="46"/>
  <c r="M467" i="46"/>
  <c r="M466" i="46"/>
  <c r="M465" i="46"/>
  <c r="M464" i="46"/>
  <c r="M463" i="46"/>
  <c r="M462" i="46"/>
  <c r="M461" i="46"/>
  <c r="M460" i="46"/>
  <c r="M459" i="46"/>
  <c r="M458" i="46"/>
  <c r="M457" i="46"/>
  <c r="M456" i="46"/>
  <c r="M455" i="46"/>
  <c r="M454" i="46"/>
  <c r="M453" i="46"/>
  <c r="M452" i="46"/>
  <c r="M451" i="46"/>
  <c r="M450" i="46"/>
  <c r="M449" i="46"/>
  <c r="M448" i="46"/>
  <c r="M447" i="46"/>
  <c r="M446" i="46"/>
  <c r="M445" i="46"/>
  <c r="M444" i="46"/>
  <c r="M443" i="46"/>
  <c r="M442" i="46"/>
  <c r="M441" i="46"/>
  <c r="M440" i="46"/>
  <c r="M439" i="46"/>
  <c r="M438" i="46"/>
  <c r="M437" i="46"/>
  <c r="M436" i="46"/>
  <c r="M435" i="46"/>
  <c r="M434" i="46"/>
  <c r="M433" i="46"/>
  <c r="M432" i="46"/>
  <c r="M431" i="46"/>
  <c r="M430" i="46"/>
  <c r="M429" i="46"/>
  <c r="M428" i="46"/>
  <c r="M427" i="46"/>
  <c r="M426" i="46"/>
  <c r="M425" i="46"/>
  <c r="M424" i="46"/>
  <c r="M423" i="46"/>
  <c r="M422" i="46"/>
  <c r="M421" i="46"/>
  <c r="M420" i="46"/>
  <c r="M419" i="46"/>
  <c r="M418" i="46"/>
  <c r="M417" i="46"/>
  <c r="M416" i="46"/>
  <c r="M415" i="46"/>
  <c r="M414" i="46"/>
  <c r="M413" i="46"/>
  <c r="M412" i="46"/>
  <c r="M411" i="46"/>
  <c r="M410" i="46"/>
  <c r="M409" i="46"/>
  <c r="M408" i="46"/>
  <c r="M407" i="46"/>
  <c r="M406" i="46"/>
  <c r="M405" i="46"/>
  <c r="M404" i="46"/>
  <c r="M403" i="46"/>
  <c r="M402" i="46"/>
  <c r="M401" i="46"/>
  <c r="M400" i="46"/>
  <c r="M399" i="46"/>
  <c r="M398" i="46"/>
  <c r="M397" i="46"/>
  <c r="M396" i="46"/>
  <c r="M395" i="46"/>
  <c r="M394" i="46"/>
  <c r="M393" i="46"/>
  <c r="M392" i="46"/>
  <c r="M391" i="46"/>
  <c r="M390" i="46"/>
  <c r="M389" i="46"/>
  <c r="M388" i="46"/>
  <c r="M387" i="46"/>
  <c r="M386" i="46"/>
  <c r="M385" i="46"/>
  <c r="M384" i="46"/>
  <c r="M383" i="46"/>
  <c r="M382" i="46"/>
  <c r="M381" i="46"/>
  <c r="M380" i="46"/>
  <c r="M379" i="46"/>
  <c r="M378" i="46"/>
  <c r="M377" i="46"/>
  <c r="M376" i="46"/>
  <c r="M375" i="46"/>
  <c r="M374" i="46"/>
  <c r="M373" i="46"/>
  <c r="M372" i="46"/>
  <c r="M371" i="46"/>
  <c r="M370" i="46"/>
  <c r="M369" i="46"/>
  <c r="M368" i="46"/>
  <c r="M367" i="46"/>
  <c r="M366" i="46"/>
  <c r="M365" i="46"/>
  <c r="M364" i="46"/>
  <c r="M363" i="46"/>
  <c r="M362" i="46"/>
  <c r="M361" i="46"/>
  <c r="M360" i="46"/>
  <c r="M359" i="46"/>
  <c r="M358" i="46"/>
  <c r="M357" i="46"/>
  <c r="M356" i="46"/>
  <c r="M355" i="46"/>
  <c r="M354" i="46"/>
  <c r="M353" i="46"/>
  <c r="M352" i="46"/>
  <c r="M351" i="46"/>
  <c r="M350" i="46"/>
  <c r="M349" i="46"/>
  <c r="M348" i="46"/>
  <c r="M347" i="46"/>
  <c r="M345" i="46"/>
  <c r="M344" i="46"/>
  <c r="M343" i="46"/>
  <c r="M342" i="46"/>
  <c r="M341" i="46"/>
  <c r="M340" i="46"/>
  <c r="M339" i="46"/>
  <c r="M338" i="46"/>
  <c r="M337" i="46"/>
  <c r="M336" i="46"/>
  <c r="M335" i="46"/>
  <c r="M334" i="46"/>
  <c r="M333" i="46"/>
  <c r="M332" i="46"/>
  <c r="M331" i="46"/>
  <c r="M330" i="46"/>
  <c r="M329" i="46"/>
  <c r="M328" i="46"/>
  <c r="M327" i="46"/>
  <c r="M326" i="46"/>
  <c r="M325" i="46"/>
  <c r="M324" i="46"/>
  <c r="M323" i="46"/>
  <c r="M322" i="46"/>
  <c r="M321" i="46"/>
  <c r="M320" i="46"/>
  <c r="M319" i="46"/>
  <c r="M318" i="46"/>
  <c r="M317" i="46"/>
  <c r="M316" i="46"/>
  <c r="M315" i="46"/>
  <c r="M314" i="46"/>
  <c r="M313" i="46"/>
  <c r="M312" i="46"/>
  <c r="M311" i="46"/>
  <c r="M310" i="46"/>
  <c r="M309" i="46"/>
  <c r="M308" i="46"/>
  <c r="M307" i="46"/>
  <c r="M306" i="46"/>
  <c r="M305" i="46"/>
  <c r="M304" i="46"/>
  <c r="M303" i="46"/>
  <c r="M302" i="46"/>
  <c r="M301" i="46"/>
  <c r="M300" i="46"/>
  <c r="M299" i="46"/>
  <c r="M298" i="46"/>
  <c r="M297" i="46"/>
  <c r="M296" i="46"/>
  <c r="M295" i="46"/>
  <c r="M294" i="46"/>
  <c r="M293" i="46"/>
  <c r="M292" i="46"/>
  <c r="M291" i="46"/>
  <c r="M290" i="46"/>
  <c r="M289" i="46"/>
  <c r="M288" i="46"/>
  <c r="M287" i="46"/>
  <c r="M286" i="46"/>
  <c r="M285" i="46"/>
  <c r="M284" i="46"/>
  <c r="M283" i="46"/>
  <c r="M282" i="46"/>
  <c r="M281" i="46"/>
  <c r="M280" i="46"/>
  <c r="M279" i="46"/>
  <c r="M278" i="46"/>
  <c r="M277" i="46"/>
  <c r="M276" i="46"/>
  <c r="M275" i="46"/>
  <c r="M274" i="46"/>
  <c r="M273" i="46"/>
  <c r="M272" i="46"/>
  <c r="M271" i="46"/>
  <c r="M270" i="46"/>
  <c r="M269" i="46"/>
  <c r="M268" i="46"/>
  <c r="M267" i="46"/>
  <c r="M266" i="46"/>
  <c r="M265" i="46"/>
  <c r="M264" i="46"/>
  <c r="M263" i="46"/>
  <c r="M262" i="46"/>
  <c r="M261" i="46"/>
  <c r="M260" i="46"/>
  <c r="M259" i="46"/>
  <c r="M258" i="46"/>
  <c r="M257" i="46"/>
  <c r="M256" i="46"/>
  <c r="M255" i="46"/>
  <c r="M254" i="46"/>
  <c r="M253" i="46"/>
  <c r="M252" i="46"/>
  <c r="M251" i="46"/>
  <c r="M250" i="46"/>
  <c r="M249" i="46"/>
  <c r="M248" i="46"/>
  <c r="M247" i="46"/>
  <c r="M246" i="46"/>
  <c r="M245" i="46"/>
  <c r="M244" i="46"/>
  <c r="M243" i="46"/>
  <c r="M242" i="46"/>
  <c r="M241" i="46"/>
  <c r="M240" i="46"/>
  <c r="M239" i="46"/>
  <c r="M238" i="46"/>
  <c r="M237" i="46"/>
  <c r="M236" i="46"/>
  <c r="M235" i="46"/>
  <c r="M234" i="46"/>
  <c r="M233" i="46"/>
  <c r="M232" i="46"/>
  <c r="M231" i="46"/>
  <c r="M230" i="46"/>
  <c r="M229" i="46"/>
  <c r="M228" i="46"/>
  <c r="M227" i="46"/>
  <c r="M226" i="46"/>
  <c r="M225" i="46"/>
  <c r="M224" i="46"/>
  <c r="M223" i="46"/>
  <c r="M222" i="46"/>
  <c r="M221" i="46"/>
  <c r="M220" i="46"/>
  <c r="M219" i="46"/>
  <c r="M218" i="46"/>
  <c r="M217" i="46"/>
  <c r="M216" i="46"/>
  <c r="M215" i="46"/>
  <c r="M214" i="46"/>
  <c r="M213" i="46"/>
  <c r="M212" i="46"/>
  <c r="M211" i="46"/>
  <c r="M210" i="46"/>
  <c r="M209" i="46"/>
  <c r="M208" i="46"/>
  <c r="M207" i="46"/>
  <c r="M206" i="46"/>
  <c r="M205" i="46"/>
  <c r="M204" i="46"/>
  <c r="M203" i="46"/>
  <c r="M202" i="46"/>
  <c r="M201" i="46"/>
  <c r="M200" i="46"/>
  <c r="M199" i="46"/>
  <c r="M198" i="46"/>
  <c r="M197" i="46"/>
  <c r="M196" i="46"/>
  <c r="M195" i="46"/>
  <c r="M194" i="46"/>
  <c r="M193" i="46"/>
  <c r="M192" i="46"/>
  <c r="M191" i="46"/>
  <c r="M190" i="46"/>
  <c r="M189" i="46"/>
  <c r="M188" i="46"/>
  <c r="M187" i="46"/>
  <c r="M186" i="46"/>
  <c r="M185" i="46"/>
  <c r="M184" i="46"/>
  <c r="M183" i="46"/>
  <c r="M182" i="46"/>
  <c r="M181" i="46"/>
  <c r="M180" i="46"/>
  <c r="M179" i="46"/>
  <c r="M178" i="46"/>
  <c r="M177" i="46"/>
  <c r="M176" i="46"/>
  <c r="M175" i="46"/>
  <c r="M173" i="46"/>
  <c r="M172" i="46"/>
  <c r="M171" i="46"/>
  <c r="M170" i="46"/>
  <c r="M169" i="46"/>
  <c r="M168" i="46"/>
  <c r="M167" i="46"/>
  <c r="M166" i="46"/>
  <c r="M165" i="46"/>
  <c r="M164" i="46"/>
  <c r="M163" i="46"/>
  <c r="M162" i="46"/>
  <c r="M161" i="46"/>
  <c r="M160" i="46"/>
  <c r="M159" i="46"/>
  <c r="M158" i="46"/>
  <c r="M157" i="46"/>
  <c r="M156" i="46"/>
  <c r="M155" i="46"/>
  <c r="M154" i="46"/>
  <c r="M153" i="46"/>
  <c r="M152" i="46"/>
  <c r="M151" i="46"/>
  <c r="M150" i="46"/>
  <c r="M149" i="46"/>
  <c r="M148" i="46"/>
  <c r="M147" i="46"/>
  <c r="M146" i="46"/>
  <c r="M145" i="46"/>
  <c r="M144" i="46"/>
  <c r="M143" i="46"/>
  <c r="M142" i="46"/>
  <c r="M141" i="46"/>
  <c r="M140" i="46"/>
  <c r="M139" i="46"/>
  <c r="M138" i="46"/>
  <c r="M137" i="46"/>
  <c r="M136" i="46"/>
  <c r="M135" i="46"/>
  <c r="M134" i="46"/>
  <c r="M133" i="46"/>
  <c r="M132" i="46"/>
  <c r="M131" i="46"/>
  <c r="M130" i="46"/>
  <c r="M129" i="46"/>
  <c r="M128" i="46"/>
  <c r="M127" i="46"/>
  <c r="M126" i="46"/>
  <c r="M125" i="46"/>
  <c r="M124" i="46"/>
  <c r="M123" i="46"/>
  <c r="M122" i="46"/>
  <c r="M121" i="46"/>
  <c r="M120" i="46"/>
  <c r="M119" i="46"/>
  <c r="M118" i="46"/>
  <c r="M117" i="46"/>
  <c r="M116" i="46"/>
  <c r="M115" i="46"/>
  <c r="M114" i="46"/>
  <c r="M113" i="46"/>
  <c r="M112" i="46"/>
  <c r="M111" i="46"/>
  <c r="M110" i="46"/>
  <c r="M109" i="46"/>
  <c r="M108" i="46"/>
  <c r="M107" i="46"/>
  <c r="M106" i="46"/>
  <c r="M105" i="46"/>
  <c r="M104" i="46"/>
  <c r="M103" i="46"/>
  <c r="M102" i="46"/>
  <c r="M101" i="46"/>
  <c r="M100" i="46"/>
  <c r="M99" i="46"/>
  <c r="M98" i="46"/>
  <c r="M97" i="46"/>
  <c r="M96" i="46"/>
  <c r="M95" i="46"/>
  <c r="M94" i="46"/>
  <c r="M93" i="46"/>
  <c r="M92" i="46"/>
  <c r="M91" i="46"/>
  <c r="M90" i="46"/>
  <c r="M89" i="46"/>
  <c r="M88" i="46"/>
  <c r="M87" i="46"/>
  <c r="M86" i="46"/>
  <c r="M85" i="46"/>
  <c r="M84" i="46"/>
  <c r="M83" i="46"/>
  <c r="M82" i="46"/>
  <c r="M81" i="46"/>
  <c r="M80" i="46"/>
  <c r="M79" i="46"/>
  <c r="M78" i="46"/>
  <c r="M77" i="46"/>
  <c r="M76" i="46"/>
  <c r="M75" i="46"/>
  <c r="M74" i="46"/>
  <c r="M73" i="46"/>
  <c r="M72" i="46"/>
  <c r="M71" i="46"/>
  <c r="M70" i="46"/>
  <c r="M69" i="46"/>
  <c r="M68" i="46"/>
  <c r="M67" i="46"/>
  <c r="M66" i="46"/>
  <c r="M65" i="46"/>
  <c r="M64" i="46"/>
  <c r="M63" i="46"/>
  <c r="M62" i="46"/>
  <c r="M61" i="46"/>
  <c r="M60" i="46"/>
  <c r="M59" i="46"/>
  <c r="M58" i="46"/>
  <c r="M57" i="46"/>
  <c r="M56" i="46"/>
  <c r="M55" i="46"/>
  <c r="M54" i="46"/>
  <c r="M53" i="46"/>
  <c r="M52" i="46"/>
  <c r="M51" i="46"/>
  <c r="M50" i="46"/>
  <c r="M49" i="46"/>
  <c r="M48" i="46"/>
  <c r="M47" i="46"/>
  <c r="M46" i="46"/>
  <c r="M45" i="46"/>
  <c r="M44" i="46"/>
  <c r="M43" i="46"/>
  <c r="M42" i="46"/>
  <c r="M41" i="46"/>
  <c r="M40" i="46"/>
  <c r="M39" i="46"/>
  <c r="M38" i="46"/>
  <c r="M37" i="46"/>
  <c r="M36" i="46"/>
  <c r="M35" i="46"/>
  <c r="M34" i="46"/>
  <c r="M33" i="46"/>
  <c r="M32" i="46"/>
  <c r="M31" i="46"/>
  <c r="M30" i="46"/>
  <c r="M29" i="46"/>
  <c r="M28" i="46"/>
  <c r="M27" i="46"/>
  <c r="M26" i="46"/>
  <c r="M25" i="46"/>
  <c r="M24" i="46"/>
  <c r="M23" i="46"/>
  <c r="M22" i="46"/>
  <c r="M21" i="46"/>
  <c r="M20" i="46"/>
  <c r="M19" i="46"/>
  <c r="M18" i="46"/>
  <c r="M17" i="46"/>
  <c r="M16" i="46"/>
  <c r="M15" i="46"/>
  <c r="M14" i="46"/>
  <c r="M13" i="46"/>
  <c r="M12" i="46"/>
  <c r="M11" i="46"/>
  <c r="M10" i="46"/>
  <c r="M9" i="46"/>
  <c r="M8" i="46"/>
  <c r="G517" i="46"/>
  <c r="G516" i="46"/>
  <c r="G515" i="46"/>
  <c r="G514" i="46"/>
  <c r="G513" i="46"/>
  <c r="G512" i="46"/>
  <c r="G511" i="46"/>
  <c r="G510" i="46"/>
  <c r="G509" i="46"/>
  <c r="G508" i="46"/>
  <c r="G507" i="46"/>
  <c r="G506" i="46"/>
  <c r="G505" i="46"/>
  <c r="G504" i="46"/>
  <c r="G503" i="46"/>
  <c r="G502" i="46"/>
  <c r="G501" i="46"/>
  <c r="G500" i="46"/>
  <c r="G499" i="46"/>
  <c r="G498" i="46"/>
  <c r="G497" i="46"/>
  <c r="G496" i="46"/>
  <c r="G495" i="46"/>
  <c r="G494" i="46"/>
  <c r="G493" i="46"/>
  <c r="G492" i="46"/>
  <c r="G491" i="46"/>
  <c r="G490" i="46"/>
  <c r="G489" i="46"/>
  <c r="G488" i="46"/>
  <c r="G487" i="46"/>
  <c r="G486" i="46"/>
  <c r="G485" i="46"/>
  <c r="G484" i="46"/>
  <c r="G483" i="46"/>
  <c r="G482" i="46"/>
  <c r="G481" i="46"/>
  <c r="G480" i="46"/>
  <c r="G479" i="46"/>
  <c r="G478" i="46"/>
  <c r="G477" i="46"/>
  <c r="G476" i="46"/>
  <c r="G475" i="46"/>
  <c r="G474" i="46"/>
  <c r="G473" i="46"/>
  <c r="G472" i="46"/>
  <c r="G471" i="46"/>
  <c r="G470" i="46"/>
  <c r="G469" i="46"/>
  <c r="G468" i="46"/>
  <c r="G467" i="46"/>
  <c r="G466" i="46"/>
  <c r="G465" i="46"/>
  <c r="G464" i="46"/>
  <c r="G463" i="46"/>
  <c r="G462" i="46"/>
  <c r="G461" i="46"/>
  <c r="G460" i="46"/>
  <c r="G459" i="46"/>
  <c r="G458" i="46"/>
  <c r="G457" i="46"/>
  <c r="G456" i="46"/>
  <c r="G455" i="46"/>
  <c r="G454" i="46"/>
  <c r="G453" i="46"/>
  <c r="G452" i="46"/>
  <c r="G451" i="46"/>
  <c r="G450" i="46"/>
  <c r="G449" i="46"/>
  <c r="G448" i="46"/>
  <c r="G447" i="46"/>
  <c r="G446" i="46"/>
  <c r="G445" i="46"/>
  <c r="G444" i="46"/>
  <c r="G443" i="46"/>
  <c r="G442" i="46"/>
  <c r="G441" i="46"/>
  <c r="G440" i="46"/>
  <c r="G439" i="46"/>
  <c r="G438" i="46"/>
  <c r="G437" i="46"/>
  <c r="G436" i="46"/>
  <c r="G435" i="46"/>
  <c r="G434" i="46"/>
  <c r="G433" i="46"/>
  <c r="G432" i="46"/>
  <c r="G431" i="46"/>
  <c r="G430" i="46"/>
  <c r="G429" i="46"/>
  <c r="G428" i="46"/>
  <c r="G427" i="46"/>
  <c r="G426" i="46"/>
  <c r="G425" i="46"/>
  <c r="G424" i="46"/>
  <c r="G423" i="46"/>
  <c r="G422" i="46"/>
  <c r="G421" i="46"/>
  <c r="G420" i="46"/>
  <c r="G419" i="46"/>
  <c r="G418" i="46"/>
  <c r="G417" i="46"/>
  <c r="G416" i="46"/>
  <c r="G415" i="46"/>
  <c r="G414" i="46"/>
  <c r="G413" i="46"/>
  <c r="G412" i="46"/>
  <c r="G411" i="46"/>
  <c r="G410" i="46"/>
  <c r="G409" i="46"/>
  <c r="G408" i="46"/>
  <c r="G407" i="46"/>
  <c r="G406" i="46"/>
  <c r="G405" i="46"/>
  <c r="G404" i="46"/>
  <c r="G403" i="46"/>
  <c r="G402" i="46"/>
  <c r="G401" i="46"/>
  <c r="G400" i="46"/>
  <c r="G399" i="46"/>
  <c r="G398" i="46"/>
  <c r="G397" i="46"/>
  <c r="G396" i="46"/>
  <c r="G395" i="46"/>
  <c r="G394" i="46"/>
  <c r="G393" i="46"/>
  <c r="G392" i="46"/>
  <c r="G391" i="46"/>
  <c r="G390" i="46"/>
  <c r="G389" i="46"/>
  <c r="G388" i="46"/>
  <c r="G387" i="46"/>
  <c r="G386" i="46"/>
  <c r="G385" i="46"/>
  <c r="G384" i="46"/>
  <c r="G383" i="46"/>
  <c r="G382" i="46"/>
  <c r="G381" i="46"/>
  <c r="G380" i="46"/>
  <c r="G379" i="46"/>
  <c r="G378" i="46"/>
  <c r="G377" i="46"/>
  <c r="G376" i="46"/>
  <c r="G375" i="46"/>
  <c r="G374" i="46"/>
  <c r="G373" i="46"/>
  <c r="G372" i="46"/>
  <c r="G371" i="46"/>
  <c r="G370" i="46"/>
  <c r="G369" i="46"/>
  <c r="G368" i="46"/>
  <c r="G367" i="46"/>
  <c r="G366" i="46"/>
  <c r="G365" i="46"/>
  <c r="G364" i="46"/>
  <c r="G363" i="46"/>
  <c r="G362" i="46"/>
  <c r="G361" i="46"/>
  <c r="G360" i="46"/>
  <c r="G359" i="46"/>
  <c r="G358" i="46"/>
  <c r="G357" i="46"/>
  <c r="G356" i="46"/>
  <c r="G355" i="46"/>
  <c r="G354" i="46"/>
  <c r="G353" i="46"/>
  <c r="G352" i="46"/>
  <c r="G351" i="46"/>
  <c r="G350" i="46"/>
  <c r="G349" i="46"/>
  <c r="G348" i="46"/>
  <c r="G347" i="46"/>
  <c r="G345" i="46"/>
  <c r="G344" i="46"/>
  <c r="G343" i="46"/>
  <c r="G342" i="46"/>
  <c r="G341" i="46"/>
  <c r="G340" i="46"/>
  <c r="G339" i="46"/>
  <c r="G338" i="46"/>
  <c r="G337" i="46"/>
  <c r="G336" i="46"/>
  <c r="G335" i="46"/>
  <c r="G334" i="46"/>
  <c r="G333" i="46"/>
  <c r="G332" i="46"/>
  <c r="G331" i="46"/>
  <c r="G330" i="46"/>
  <c r="G329" i="46"/>
  <c r="G328" i="46"/>
  <c r="G327" i="46"/>
  <c r="G326" i="46"/>
  <c r="G325" i="46"/>
  <c r="G324" i="46"/>
  <c r="G323" i="46"/>
  <c r="G322" i="46"/>
  <c r="G321" i="46"/>
  <c r="G320" i="46"/>
  <c r="G319" i="46"/>
  <c r="G318" i="46"/>
  <c r="G317" i="46"/>
  <c r="G316" i="46"/>
  <c r="G315" i="46"/>
  <c r="G314" i="46"/>
  <c r="G313" i="46"/>
  <c r="G312" i="46"/>
  <c r="G311" i="46"/>
  <c r="G310" i="46"/>
  <c r="G309" i="46"/>
  <c r="G308" i="46"/>
  <c r="G307" i="46"/>
  <c r="G306" i="46"/>
  <c r="G305" i="46"/>
  <c r="G304" i="46"/>
  <c r="G303" i="46"/>
  <c r="G302" i="46"/>
  <c r="G301" i="46"/>
  <c r="G300" i="46"/>
  <c r="G299" i="46"/>
  <c r="G298" i="46"/>
  <c r="G297" i="46"/>
  <c r="G296" i="46"/>
  <c r="G295" i="46"/>
  <c r="G294" i="46"/>
  <c r="G293" i="46"/>
  <c r="G292" i="46"/>
  <c r="G291" i="46"/>
  <c r="G290" i="46"/>
  <c r="G289" i="46"/>
  <c r="G288" i="46"/>
  <c r="G287" i="46"/>
  <c r="G286" i="46"/>
  <c r="G285" i="46"/>
  <c r="G284" i="46"/>
  <c r="G283" i="46"/>
  <c r="G282" i="46"/>
  <c r="G281" i="46"/>
  <c r="G280" i="46"/>
  <c r="G279" i="46"/>
  <c r="G278" i="46"/>
  <c r="G277" i="46"/>
  <c r="G276" i="46"/>
  <c r="G275" i="46"/>
  <c r="G274" i="46"/>
  <c r="G273" i="46"/>
  <c r="G272" i="46"/>
  <c r="G271" i="46"/>
  <c r="G270" i="46"/>
  <c r="G269" i="46"/>
  <c r="G268" i="46"/>
  <c r="G267" i="46"/>
  <c r="G266" i="46"/>
  <c r="G265" i="46"/>
  <c r="G264" i="46"/>
  <c r="G263" i="46"/>
  <c r="G262" i="46"/>
  <c r="G261" i="46"/>
  <c r="G260" i="46"/>
  <c r="G259" i="46"/>
  <c r="G258" i="46"/>
  <c r="G257" i="46"/>
  <c r="G256" i="46"/>
  <c r="G255" i="46"/>
  <c r="G254" i="46"/>
  <c r="G253" i="46"/>
  <c r="G252" i="46"/>
  <c r="G251" i="46"/>
  <c r="G250" i="46"/>
  <c r="G249" i="46"/>
  <c r="G248" i="46"/>
  <c r="G247" i="46"/>
  <c r="G246" i="46"/>
  <c r="G245" i="46"/>
  <c r="G244" i="46"/>
  <c r="G243" i="46"/>
  <c r="G242" i="46"/>
  <c r="G241" i="46"/>
  <c r="G240" i="46"/>
  <c r="G239" i="46"/>
  <c r="G238" i="46"/>
  <c r="G237" i="46"/>
  <c r="G236" i="46"/>
  <c r="G235" i="46"/>
  <c r="G234" i="46"/>
  <c r="G233" i="46"/>
  <c r="G232" i="46"/>
  <c r="G231" i="46"/>
  <c r="G230" i="46"/>
  <c r="G229" i="46"/>
  <c r="G228" i="46"/>
  <c r="G227" i="46"/>
  <c r="G226" i="46"/>
  <c r="G225" i="46"/>
  <c r="G224" i="46"/>
  <c r="G223" i="46"/>
  <c r="G222" i="46"/>
  <c r="G221" i="46"/>
  <c r="G220" i="46"/>
  <c r="G219" i="46"/>
  <c r="G218" i="46"/>
  <c r="G217" i="46"/>
  <c r="G216" i="46"/>
  <c r="G215" i="46"/>
  <c r="G214" i="46"/>
  <c r="G213" i="46"/>
  <c r="G212" i="46"/>
  <c r="G211" i="46"/>
  <c r="G210" i="46"/>
  <c r="G209" i="46"/>
  <c r="G208" i="46"/>
  <c r="G207" i="46"/>
  <c r="G206" i="46"/>
  <c r="G205" i="46"/>
  <c r="G204" i="46"/>
  <c r="G203" i="46"/>
  <c r="G202" i="46"/>
  <c r="G201" i="46"/>
  <c r="G200" i="46"/>
  <c r="G199" i="46"/>
  <c r="G198" i="46"/>
  <c r="G197" i="46"/>
  <c r="G196" i="46"/>
  <c r="G195" i="46"/>
  <c r="G194" i="46"/>
  <c r="G193" i="46"/>
  <c r="G192" i="46"/>
  <c r="G191" i="46"/>
  <c r="G190" i="46"/>
  <c r="G189" i="46"/>
  <c r="G188" i="46"/>
  <c r="G187" i="46"/>
  <c r="G186" i="46"/>
  <c r="G185" i="46"/>
  <c r="G184" i="46"/>
  <c r="G183" i="46"/>
  <c r="G182" i="46"/>
  <c r="G181" i="46"/>
  <c r="G180" i="46"/>
  <c r="G179" i="46"/>
  <c r="G178" i="46"/>
  <c r="G177" i="46"/>
  <c r="G176" i="46"/>
  <c r="G175" i="46"/>
  <c r="G173" i="46"/>
  <c r="G172" i="46"/>
  <c r="G171" i="46"/>
  <c r="G170" i="46"/>
  <c r="G169" i="46"/>
  <c r="G168" i="46"/>
  <c r="G167" i="46"/>
  <c r="G166" i="46"/>
  <c r="G165" i="46"/>
  <c r="G164" i="46"/>
  <c r="G163" i="46"/>
  <c r="G162" i="46"/>
  <c r="G161" i="46"/>
  <c r="G160" i="46"/>
  <c r="G159" i="46"/>
  <c r="G158" i="46"/>
  <c r="G157" i="46"/>
  <c r="G156" i="46"/>
  <c r="G155" i="46"/>
  <c r="G154" i="46"/>
  <c r="G153" i="46"/>
  <c r="G152" i="46"/>
  <c r="G151" i="46"/>
  <c r="G150" i="46"/>
  <c r="G149" i="46"/>
  <c r="G148" i="46"/>
  <c r="G147" i="46"/>
  <c r="G146" i="46"/>
  <c r="G145" i="46"/>
  <c r="G144" i="46"/>
  <c r="G143" i="46"/>
  <c r="G142" i="46"/>
  <c r="G141" i="46"/>
  <c r="G140" i="46"/>
  <c r="G139" i="46"/>
  <c r="G138" i="46"/>
  <c r="G137" i="46"/>
  <c r="G136" i="46"/>
  <c r="G135" i="46"/>
  <c r="G134" i="46"/>
  <c r="G133" i="46"/>
  <c r="G132" i="46"/>
  <c r="G131" i="46"/>
  <c r="G130" i="46"/>
  <c r="G129" i="46"/>
  <c r="G128" i="46"/>
  <c r="G127" i="46"/>
  <c r="G126" i="46"/>
  <c r="G125" i="46"/>
  <c r="G124" i="46"/>
  <c r="G123" i="46"/>
  <c r="G122" i="46"/>
  <c r="G121" i="46"/>
  <c r="G120" i="46"/>
  <c r="G119" i="46"/>
  <c r="G118" i="46"/>
  <c r="G117" i="46"/>
  <c r="G116" i="46"/>
  <c r="G115" i="46"/>
  <c r="G114" i="46"/>
  <c r="G113" i="46"/>
  <c r="G112" i="46"/>
  <c r="G111" i="46"/>
  <c r="G110" i="46"/>
  <c r="G109" i="46"/>
  <c r="G108" i="46"/>
  <c r="G107" i="46"/>
  <c r="G106" i="46"/>
  <c r="G105" i="46"/>
  <c r="G104" i="46"/>
  <c r="G103" i="46"/>
  <c r="G102" i="46"/>
  <c r="G101" i="46"/>
  <c r="G100" i="46"/>
  <c r="G99" i="46"/>
  <c r="G98" i="46"/>
  <c r="G97" i="46"/>
  <c r="G96" i="46"/>
  <c r="G95" i="46"/>
  <c r="G94" i="46"/>
  <c r="G93" i="46"/>
  <c r="G92" i="46"/>
  <c r="G91" i="46"/>
  <c r="G90" i="46"/>
  <c r="G89" i="46"/>
  <c r="G88" i="46"/>
  <c r="G87" i="46"/>
  <c r="G86" i="46"/>
  <c r="G85" i="46"/>
  <c r="G84" i="46"/>
  <c r="G83" i="46"/>
  <c r="G82" i="46"/>
  <c r="G81" i="46"/>
  <c r="G80" i="46"/>
  <c r="G79" i="46"/>
  <c r="G78" i="46"/>
  <c r="G77" i="46"/>
  <c r="G76" i="46"/>
  <c r="G75" i="46"/>
  <c r="G74" i="46"/>
  <c r="G73" i="46"/>
  <c r="G72" i="46"/>
  <c r="G71" i="46"/>
  <c r="G70" i="46"/>
  <c r="G69" i="46"/>
  <c r="G68" i="46"/>
  <c r="G67" i="46"/>
  <c r="G66" i="46"/>
  <c r="G65" i="46"/>
  <c r="G64" i="46"/>
  <c r="G63" i="46"/>
  <c r="G62" i="46"/>
  <c r="G61" i="46"/>
  <c r="G60" i="46"/>
  <c r="G59" i="46"/>
  <c r="G58" i="46"/>
  <c r="G57" i="46"/>
  <c r="G56" i="46"/>
  <c r="G55" i="46"/>
  <c r="G54" i="46"/>
  <c r="G53" i="46"/>
  <c r="G52" i="46"/>
  <c r="G51" i="46"/>
  <c r="G50" i="46"/>
  <c r="G49" i="46"/>
  <c r="G48" i="46"/>
  <c r="G47" i="46"/>
  <c r="G46" i="46"/>
  <c r="G45" i="46"/>
  <c r="G44" i="46"/>
  <c r="G43" i="46"/>
  <c r="G42" i="46"/>
  <c r="G41" i="46"/>
  <c r="G40" i="46"/>
  <c r="G39" i="46"/>
  <c r="G38" i="46"/>
  <c r="G37" i="46"/>
  <c r="G36" i="46"/>
  <c r="G35" i="46"/>
  <c r="G34" i="46"/>
  <c r="G33" i="46"/>
  <c r="G32" i="46"/>
  <c r="G31" i="46"/>
  <c r="G30" i="46"/>
  <c r="G29" i="46"/>
  <c r="G28" i="46"/>
  <c r="G27" i="46"/>
  <c r="G26" i="46"/>
  <c r="G25" i="46"/>
  <c r="G24" i="46"/>
  <c r="G23" i="46"/>
  <c r="G22" i="46"/>
  <c r="G21" i="46"/>
  <c r="G20" i="46"/>
  <c r="G19" i="46"/>
  <c r="G18" i="46"/>
  <c r="G17" i="46"/>
  <c r="G16" i="46"/>
  <c r="G15" i="46"/>
  <c r="G14" i="46"/>
  <c r="G13" i="46"/>
  <c r="G12" i="46"/>
  <c r="G11" i="46"/>
  <c r="G10" i="46"/>
  <c r="G9" i="46"/>
  <c r="G8" i="46"/>
  <c r="M517" i="44"/>
  <c r="M516" i="44"/>
  <c r="M515" i="44"/>
  <c r="M514" i="44"/>
  <c r="M513" i="44"/>
  <c r="M512" i="44"/>
  <c r="M511" i="44"/>
  <c r="M510" i="44"/>
  <c r="M509" i="44"/>
  <c r="M508" i="44"/>
  <c r="M507" i="44"/>
  <c r="M506" i="44"/>
  <c r="M505" i="44"/>
  <c r="M504" i="44"/>
  <c r="M503" i="44"/>
  <c r="M502" i="44"/>
  <c r="M501" i="44"/>
  <c r="M500" i="44"/>
  <c r="M499" i="44"/>
  <c r="M498" i="44"/>
  <c r="M497" i="44"/>
  <c r="M496" i="44"/>
  <c r="M495" i="44"/>
  <c r="M494" i="44"/>
  <c r="M493" i="44"/>
  <c r="M492" i="44"/>
  <c r="M491" i="44"/>
  <c r="M490" i="44"/>
  <c r="M489" i="44"/>
  <c r="M488" i="44"/>
  <c r="M487" i="44"/>
  <c r="M486" i="44"/>
  <c r="M485" i="44"/>
  <c r="M484" i="44"/>
  <c r="M483" i="44"/>
  <c r="M482" i="44"/>
  <c r="M481" i="44"/>
  <c r="M480" i="44"/>
  <c r="M479" i="44"/>
  <c r="M478" i="44"/>
  <c r="M477" i="44"/>
  <c r="M476" i="44"/>
  <c r="M475" i="44"/>
  <c r="M474" i="44"/>
  <c r="M473" i="44"/>
  <c r="M472" i="44"/>
  <c r="M471" i="44"/>
  <c r="M470" i="44"/>
  <c r="M469" i="44"/>
  <c r="M468" i="44"/>
  <c r="M467" i="44"/>
  <c r="M466" i="44"/>
  <c r="M465" i="44"/>
  <c r="M464" i="44"/>
  <c r="M463" i="44"/>
  <c r="M462" i="44"/>
  <c r="M461" i="44"/>
  <c r="M460" i="44"/>
  <c r="M459" i="44"/>
  <c r="M458" i="44"/>
  <c r="M457" i="44"/>
  <c r="M456" i="44"/>
  <c r="M455" i="44"/>
  <c r="M454" i="44"/>
  <c r="M453" i="44"/>
  <c r="M452" i="44"/>
  <c r="M451" i="44"/>
  <c r="M450" i="44"/>
  <c r="M449" i="44"/>
  <c r="M448" i="44"/>
  <c r="M447" i="44"/>
  <c r="M446" i="44"/>
  <c r="M445" i="44"/>
  <c r="M444" i="44"/>
  <c r="M443" i="44"/>
  <c r="M442" i="44"/>
  <c r="M441" i="44"/>
  <c r="M440" i="44"/>
  <c r="M439" i="44"/>
  <c r="M438" i="44"/>
  <c r="M437" i="44"/>
  <c r="M436" i="44"/>
  <c r="M435" i="44"/>
  <c r="M434" i="44"/>
  <c r="M433" i="44"/>
  <c r="M432" i="44"/>
  <c r="M431" i="44"/>
  <c r="M430" i="44"/>
  <c r="M429" i="44"/>
  <c r="M428" i="44"/>
  <c r="M427" i="44"/>
  <c r="M426" i="44"/>
  <c r="M425" i="44"/>
  <c r="M424" i="44"/>
  <c r="M423" i="44"/>
  <c r="M422" i="44"/>
  <c r="M421" i="44"/>
  <c r="M420" i="44"/>
  <c r="M419" i="44"/>
  <c r="M418" i="44"/>
  <c r="M417" i="44"/>
  <c r="M416" i="44"/>
  <c r="M415" i="44"/>
  <c r="M414" i="44"/>
  <c r="M413" i="44"/>
  <c r="M412" i="44"/>
  <c r="M411" i="44"/>
  <c r="M410" i="44"/>
  <c r="M409" i="44"/>
  <c r="M408" i="44"/>
  <c r="M407" i="44"/>
  <c r="M406" i="44"/>
  <c r="M405" i="44"/>
  <c r="M404" i="44"/>
  <c r="M403" i="44"/>
  <c r="M402" i="44"/>
  <c r="M401" i="44"/>
  <c r="M400" i="44"/>
  <c r="M399" i="44"/>
  <c r="M398" i="44"/>
  <c r="M397" i="44"/>
  <c r="M396" i="44"/>
  <c r="M395" i="44"/>
  <c r="M394" i="44"/>
  <c r="M393" i="44"/>
  <c r="M392" i="44"/>
  <c r="M391" i="44"/>
  <c r="M390" i="44"/>
  <c r="M389" i="44"/>
  <c r="M388" i="44"/>
  <c r="M387" i="44"/>
  <c r="M386" i="44"/>
  <c r="M385" i="44"/>
  <c r="M384" i="44"/>
  <c r="M383" i="44"/>
  <c r="M382" i="44"/>
  <c r="M381" i="44"/>
  <c r="M380" i="44"/>
  <c r="M379" i="44"/>
  <c r="M378" i="44"/>
  <c r="M377" i="44"/>
  <c r="M376" i="44"/>
  <c r="M375" i="44"/>
  <c r="M374" i="44"/>
  <c r="M373" i="44"/>
  <c r="M372" i="44"/>
  <c r="M371" i="44"/>
  <c r="M370" i="44"/>
  <c r="M369" i="44"/>
  <c r="M368" i="44"/>
  <c r="M367" i="44"/>
  <c r="M366" i="44"/>
  <c r="M365" i="44"/>
  <c r="M364" i="44"/>
  <c r="M363" i="44"/>
  <c r="M362" i="44"/>
  <c r="M361" i="44"/>
  <c r="M360" i="44"/>
  <c r="M359" i="44"/>
  <c r="M358" i="44"/>
  <c r="M357" i="44"/>
  <c r="M356" i="44"/>
  <c r="M355" i="44"/>
  <c r="M354" i="44"/>
  <c r="M353" i="44"/>
  <c r="M352" i="44"/>
  <c r="M351" i="44"/>
  <c r="M350" i="44"/>
  <c r="M349" i="44"/>
  <c r="M348" i="44"/>
  <c r="M347" i="44"/>
  <c r="M345" i="44"/>
  <c r="M344" i="44"/>
  <c r="M343" i="44"/>
  <c r="M342" i="44"/>
  <c r="M341" i="44"/>
  <c r="M340" i="44"/>
  <c r="M339" i="44"/>
  <c r="M338" i="44"/>
  <c r="M337" i="44"/>
  <c r="M336" i="44"/>
  <c r="M335" i="44"/>
  <c r="M334" i="44"/>
  <c r="M333" i="44"/>
  <c r="M332" i="44"/>
  <c r="M331" i="44"/>
  <c r="M330" i="44"/>
  <c r="M329" i="44"/>
  <c r="M328" i="44"/>
  <c r="M327" i="44"/>
  <c r="M326" i="44"/>
  <c r="M325" i="44"/>
  <c r="M324" i="44"/>
  <c r="M323" i="44"/>
  <c r="M322" i="44"/>
  <c r="M321" i="44"/>
  <c r="M320" i="44"/>
  <c r="M319" i="44"/>
  <c r="M318" i="44"/>
  <c r="M317" i="44"/>
  <c r="M316" i="44"/>
  <c r="M315" i="44"/>
  <c r="M314" i="44"/>
  <c r="M313" i="44"/>
  <c r="M312" i="44"/>
  <c r="M311" i="44"/>
  <c r="M310" i="44"/>
  <c r="M309" i="44"/>
  <c r="M308" i="44"/>
  <c r="M307" i="44"/>
  <c r="M306" i="44"/>
  <c r="M305" i="44"/>
  <c r="M304" i="44"/>
  <c r="M303" i="44"/>
  <c r="M302" i="44"/>
  <c r="M301" i="44"/>
  <c r="M300" i="44"/>
  <c r="M299" i="44"/>
  <c r="M298" i="44"/>
  <c r="M297" i="44"/>
  <c r="M296" i="44"/>
  <c r="M295" i="44"/>
  <c r="M294" i="44"/>
  <c r="M293" i="44"/>
  <c r="M292" i="44"/>
  <c r="M291" i="44"/>
  <c r="M290" i="44"/>
  <c r="M289" i="44"/>
  <c r="M288" i="44"/>
  <c r="M287" i="44"/>
  <c r="M286" i="44"/>
  <c r="M285" i="44"/>
  <c r="M284" i="44"/>
  <c r="M283" i="44"/>
  <c r="M282" i="44"/>
  <c r="M281" i="44"/>
  <c r="M280" i="44"/>
  <c r="M279" i="44"/>
  <c r="M278" i="44"/>
  <c r="M277" i="44"/>
  <c r="M276" i="44"/>
  <c r="M275" i="44"/>
  <c r="M274" i="44"/>
  <c r="M273" i="44"/>
  <c r="M272" i="44"/>
  <c r="M271" i="44"/>
  <c r="M270" i="44"/>
  <c r="M269" i="44"/>
  <c r="M268" i="44"/>
  <c r="M267" i="44"/>
  <c r="M266" i="44"/>
  <c r="M265" i="44"/>
  <c r="M264" i="44"/>
  <c r="M263" i="44"/>
  <c r="M262" i="44"/>
  <c r="M261" i="44"/>
  <c r="M260" i="44"/>
  <c r="M259" i="44"/>
  <c r="M258" i="44"/>
  <c r="M257" i="44"/>
  <c r="M256" i="44"/>
  <c r="M255" i="44"/>
  <c r="M254" i="44"/>
  <c r="M253" i="44"/>
  <c r="M252" i="44"/>
  <c r="M251" i="44"/>
  <c r="M250" i="44"/>
  <c r="M249" i="44"/>
  <c r="M248" i="44"/>
  <c r="M247" i="44"/>
  <c r="M246" i="44"/>
  <c r="M245" i="44"/>
  <c r="M244" i="44"/>
  <c r="M243" i="44"/>
  <c r="M242" i="44"/>
  <c r="M241" i="44"/>
  <c r="M240" i="44"/>
  <c r="M239" i="44"/>
  <c r="M238" i="44"/>
  <c r="M237" i="44"/>
  <c r="M236" i="44"/>
  <c r="M235" i="44"/>
  <c r="M234" i="44"/>
  <c r="M233" i="44"/>
  <c r="M232" i="44"/>
  <c r="M231" i="44"/>
  <c r="M230" i="44"/>
  <c r="M229" i="44"/>
  <c r="M228" i="44"/>
  <c r="M227" i="44"/>
  <c r="M226" i="44"/>
  <c r="M225" i="44"/>
  <c r="M224" i="44"/>
  <c r="M223" i="44"/>
  <c r="M222" i="44"/>
  <c r="M221" i="44"/>
  <c r="M220" i="44"/>
  <c r="M219" i="44"/>
  <c r="M218" i="44"/>
  <c r="M217" i="44"/>
  <c r="M216" i="44"/>
  <c r="M215" i="44"/>
  <c r="M214" i="44"/>
  <c r="M213" i="44"/>
  <c r="M212" i="44"/>
  <c r="M211" i="44"/>
  <c r="M210" i="44"/>
  <c r="M209" i="44"/>
  <c r="M208" i="44"/>
  <c r="M207" i="44"/>
  <c r="M206" i="44"/>
  <c r="M205" i="44"/>
  <c r="M204" i="44"/>
  <c r="M203" i="44"/>
  <c r="M202" i="44"/>
  <c r="M201" i="44"/>
  <c r="M200" i="44"/>
  <c r="M199" i="44"/>
  <c r="M198" i="44"/>
  <c r="M197" i="44"/>
  <c r="M196" i="44"/>
  <c r="M195" i="44"/>
  <c r="M194" i="44"/>
  <c r="M193" i="44"/>
  <c r="M192" i="44"/>
  <c r="M191" i="44"/>
  <c r="M190" i="44"/>
  <c r="M189" i="44"/>
  <c r="M188" i="44"/>
  <c r="M187" i="44"/>
  <c r="M186" i="44"/>
  <c r="M185" i="44"/>
  <c r="M184" i="44"/>
  <c r="M183" i="44"/>
  <c r="M182" i="44"/>
  <c r="M181" i="44"/>
  <c r="M180" i="44"/>
  <c r="M179" i="44"/>
  <c r="M178" i="44"/>
  <c r="M177" i="44"/>
  <c r="M176" i="44"/>
  <c r="M175" i="44"/>
  <c r="M173" i="44"/>
  <c r="M172" i="44"/>
  <c r="M171" i="44"/>
  <c r="M170" i="44"/>
  <c r="M169" i="44"/>
  <c r="M168" i="44"/>
  <c r="M167" i="44"/>
  <c r="M166" i="44"/>
  <c r="M165" i="44"/>
  <c r="M164" i="44"/>
  <c r="M163" i="44"/>
  <c r="M162" i="44"/>
  <c r="M161" i="44"/>
  <c r="M160" i="44"/>
  <c r="M159" i="44"/>
  <c r="M158" i="44"/>
  <c r="M157" i="44"/>
  <c r="M156" i="44"/>
  <c r="M155" i="44"/>
  <c r="M154" i="44"/>
  <c r="M153" i="44"/>
  <c r="M152" i="44"/>
  <c r="M151" i="44"/>
  <c r="M150" i="44"/>
  <c r="M149" i="44"/>
  <c r="M148" i="44"/>
  <c r="M147" i="44"/>
  <c r="M146" i="44"/>
  <c r="M145" i="44"/>
  <c r="M144" i="44"/>
  <c r="M143" i="44"/>
  <c r="M142" i="44"/>
  <c r="M141" i="44"/>
  <c r="M140" i="44"/>
  <c r="M139" i="44"/>
  <c r="M138" i="44"/>
  <c r="M137" i="44"/>
  <c r="M136" i="44"/>
  <c r="M135" i="44"/>
  <c r="M134" i="44"/>
  <c r="M133" i="44"/>
  <c r="M132" i="44"/>
  <c r="M131" i="44"/>
  <c r="M130" i="44"/>
  <c r="M129" i="44"/>
  <c r="M128" i="44"/>
  <c r="M127" i="44"/>
  <c r="M126" i="44"/>
  <c r="M125" i="44"/>
  <c r="M124" i="44"/>
  <c r="M123" i="44"/>
  <c r="M122" i="44"/>
  <c r="M121" i="44"/>
  <c r="M120" i="44"/>
  <c r="M119" i="44"/>
  <c r="M118" i="44"/>
  <c r="M117" i="44"/>
  <c r="M116" i="44"/>
  <c r="M115" i="44"/>
  <c r="M114" i="44"/>
  <c r="M113" i="44"/>
  <c r="M112" i="44"/>
  <c r="M111" i="44"/>
  <c r="M110" i="44"/>
  <c r="M109" i="44"/>
  <c r="M108" i="44"/>
  <c r="M107" i="44"/>
  <c r="M106" i="44"/>
  <c r="M105" i="44"/>
  <c r="M104" i="44"/>
  <c r="M103" i="44"/>
  <c r="M102" i="44"/>
  <c r="M101" i="44"/>
  <c r="M100" i="44"/>
  <c r="M99" i="44"/>
  <c r="M98" i="44"/>
  <c r="M97" i="44"/>
  <c r="M96" i="44"/>
  <c r="M95" i="44"/>
  <c r="M94" i="44"/>
  <c r="M93" i="44"/>
  <c r="M92" i="44"/>
  <c r="M91" i="44"/>
  <c r="M90" i="44"/>
  <c r="M89" i="44"/>
  <c r="M88" i="44"/>
  <c r="M87" i="44"/>
  <c r="M86" i="44"/>
  <c r="M85" i="44"/>
  <c r="M84" i="44"/>
  <c r="M83" i="44"/>
  <c r="M82" i="44"/>
  <c r="M81" i="44"/>
  <c r="M80" i="44"/>
  <c r="M79" i="44"/>
  <c r="M78" i="44"/>
  <c r="M77" i="44"/>
  <c r="M76" i="44"/>
  <c r="M75" i="44"/>
  <c r="M74" i="44"/>
  <c r="M73" i="44"/>
  <c r="M72" i="44"/>
  <c r="M71" i="44"/>
  <c r="M70" i="44"/>
  <c r="M69" i="44"/>
  <c r="M68" i="44"/>
  <c r="M67" i="44"/>
  <c r="M66" i="44"/>
  <c r="M65" i="44"/>
  <c r="M64" i="44"/>
  <c r="M63" i="44"/>
  <c r="M62" i="44"/>
  <c r="M61" i="44"/>
  <c r="M60" i="44"/>
  <c r="M59" i="44"/>
  <c r="M58" i="44"/>
  <c r="M57" i="44"/>
  <c r="M56" i="44"/>
  <c r="M55" i="44"/>
  <c r="M54" i="44"/>
  <c r="M53" i="44"/>
  <c r="M52" i="44"/>
  <c r="M51" i="44"/>
  <c r="M50" i="44"/>
  <c r="M49" i="44"/>
  <c r="M48" i="44"/>
  <c r="M47" i="44"/>
  <c r="M46" i="44"/>
  <c r="M45" i="44"/>
  <c r="M44" i="44"/>
  <c r="M43" i="44"/>
  <c r="M42" i="44"/>
  <c r="M41" i="44"/>
  <c r="M40" i="44"/>
  <c r="M39" i="44"/>
  <c r="M38" i="44"/>
  <c r="M37" i="44"/>
  <c r="M36" i="44"/>
  <c r="M35" i="44"/>
  <c r="M34" i="44"/>
  <c r="M33" i="44"/>
  <c r="M32" i="44"/>
  <c r="M31" i="44"/>
  <c r="M30" i="44"/>
  <c r="M29" i="44"/>
  <c r="M28" i="44"/>
  <c r="M27" i="44"/>
  <c r="M26" i="44"/>
  <c r="M25" i="44"/>
  <c r="M24" i="44"/>
  <c r="M23" i="44"/>
  <c r="M22" i="44"/>
  <c r="M21" i="44"/>
  <c r="M20" i="44"/>
  <c r="M19" i="44"/>
  <c r="M18" i="44"/>
  <c r="M17" i="44"/>
  <c r="M16" i="44"/>
  <c r="M15" i="44"/>
  <c r="M14" i="44"/>
  <c r="M13" i="44"/>
  <c r="M12" i="44"/>
  <c r="M11" i="44"/>
  <c r="M10" i="44"/>
  <c r="M9" i="44"/>
  <c r="M8" i="44"/>
  <c r="G517" i="44"/>
  <c r="G516" i="44"/>
  <c r="G515" i="44"/>
  <c r="G514" i="44"/>
  <c r="G513" i="44"/>
  <c r="G512" i="44"/>
  <c r="G511" i="44"/>
  <c r="G510" i="44"/>
  <c r="G509" i="44"/>
  <c r="G508" i="44"/>
  <c r="G507" i="44"/>
  <c r="G506" i="44"/>
  <c r="G505" i="44"/>
  <c r="G504" i="44"/>
  <c r="G503" i="44"/>
  <c r="G502" i="44"/>
  <c r="G501" i="44"/>
  <c r="G500" i="44"/>
  <c r="G499" i="44"/>
  <c r="G498" i="44"/>
  <c r="G497" i="44"/>
  <c r="G496" i="44"/>
  <c r="G495" i="44"/>
  <c r="G494" i="44"/>
  <c r="G493" i="44"/>
  <c r="G492" i="44"/>
  <c r="G491" i="44"/>
  <c r="G490" i="44"/>
  <c r="G489" i="44"/>
  <c r="G488" i="44"/>
  <c r="G487" i="44"/>
  <c r="G486" i="44"/>
  <c r="G485" i="44"/>
  <c r="G484" i="44"/>
  <c r="G483" i="44"/>
  <c r="G482" i="44"/>
  <c r="G481" i="44"/>
  <c r="G480" i="44"/>
  <c r="G479" i="44"/>
  <c r="G478" i="44"/>
  <c r="G477" i="44"/>
  <c r="G476" i="44"/>
  <c r="G475" i="44"/>
  <c r="G474" i="44"/>
  <c r="G473" i="44"/>
  <c r="G472" i="44"/>
  <c r="G471" i="44"/>
  <c r="G470" i="44"/>
  <c r="G469" i="44"/>
  <c r="G468" i="44"/>
  <c r="G467" i="44"/>
  <c r="G466" i="44"/>
  <c r="G465" i="44"/>
  <c r="G464" i="44"/>
  <c r="G463" i="44"/>
  <c r="G462" i="44"/>
  <c r="G461" i="44"/>
  <c r="G460" i="44"/>
  <c r="G459" i="44"/>
  <c r="G458" i="44"/>
  <c r="G457" i="44"/>
  <c r="G456" i="44"/>
  <c r="G455" i="44"/>
  <c r="G454" i="44"/>
  <c r="G453" i="44"/>
  <c r="G452" i="44"/>
  <c r="G451" i="44"/>
  <c r="G450" i="44"/>
  <c r="G449" i="44"/>
  <c r="G448" i="44"/>
  <c r="G447" i="44"/>
  <c r="G446" i="44"/>
  <c r="G445" i="44"/>
  <c r="G444" i="44"/>
  <c r="G443" i="44"/>
  <c r="G442" i="44"/>
  <c r="G441" i="44"/>
  <c r="G440" i="44"/>
  <c r="G439" i="44"/>
  <c r="G438" i="44"/>
  <c r="G437" i="44"/>
  <c r="G436" i="44"/>
  <c r="G435" i="44"/>
  <c r="G434" i="44"/>
  <c r="G433" i="44"/>
  <c r="G432" i="44"/>
  <c r="G431" i="44"/>
  <c r="G430" i="44"/>
  <c r="G429" i="44"/>
  <c r="G428" i="44"/>
  <c r="G427" i="44"/>
  <c r="G426" i="44"/>
  <c r="G425" i="44"/>
  <c r="G424" i="44"/>
  <c r="G423" i="44"/>
  <c r="G422" i="44"/>
  <c r="G421" i="44"/>
  <c r="G420" i="44"/>
  <c r="G419" i="44"/>
  <c r="G418" i="44"/>
  <c r="G417" i="44"/>
  <c r="G416" i="44"/>
  <c r="G415" i="44"/>
  <c r="G414" i="44"/>
  <c r="G413" i="44"/>
  <c r="G412" i="44"/>
  <c r="G411" i="44"/>
  <c r="G410" i="44"/>
  <c r="G409" i="44"/>
  <c r="G408" i="44"/>
  <c r="G407" i="44"/>
  <c r="G406" i="44"/>
  <c r="G405" i="44"/>
  <c r="G404" i="44"/>
  <c r="G403" i="44"/>
  <c r="G402" i="44"/>
  <c r="G401" i="44"/>
  <c r="G400" i="44"/>
  <c r="G399" i="44"/>
  <c r="G398" i="44"/>
  <c r="G397" i="44"/>
  <c r="G396" i="44"/>
  <c r="G395" i="44"/>
  <c r="G394" i="44"/>
  <c r="G393" i="44"/>
  <c r="G392" i="44"/>
  <c r="G391" i="44"/>
  <c r="G390" i="44"/>
  <c r="G389" i="44"/>
  <c r="G388" i="44"/>
  <c r="G387" i="44"/>
  <c r="G386" i="44"/>
  <c r="G385" i="44"/>
  <c r="G384" i="44"/>
  <c r="G383" i="44"/>
  <c r="G382" i="44"/>
  <c r="G381" i="44"/>
  <c r="G380" i="44"/>
  <c r="G379" i="44"/>
  <c r="G378" i="44"/>
  <c r="G377" i="44"/>
  <c r="G376" i="44"/>
  <c r="G375" i="44"/>
  <c r="G374" i="44"/>
  <c r="G373" i="44"/>
  <c r="G372" i="44"/>
  <c r="G371" i="44"/>
  <c r="G370" i="44"/>
  <c r="G369" i="44"/>
  <c r="G368" i="44"/>
  <c r="G367" i="44"/>
  <c r="G366" i="44"/>
  <c r="G365" i="44"/>
  <c r="G364" i="44"/>
  <c r="G363" i="44"/>
  <c r="G362" i="44"/>
  <c r="G361" i="44"/>
  <c r="G360" i="44"/>
  <c r="G359" i="44"/>
  <c r="G358" i="44"/>
  <c r="G357" i="44"/>
  <c r="G356" i="44"/>
  <c r="G355" i="44"/>
  <c r="G354" i="44"/>
  <c r="G353" i="44"/>
  <c r="G352" i="44"/>
  <c r="G351" i="44"/>
  <c r="G350" i="44"/>
  <c r="G349" i="44"/>
  <c r="G348" i="44"/>
  <c r="G347" i="44"/>
  <c r="G345" i="44"/>
  <c r="G344" i="44"/>
  <c r="G343" i="44"/>
  <c r="G342" i="44"/>
  <c r="G341" i="44"/>
  <c r="G340" i="44"/>
  <c r="G339" i="44"/>
  <c r="G338" i="44"/>
  <c r="G337" i="44"/>
  <c r="G336" i="44"/>
  <c r="G335" i="44"/>
  <c r="G334" i="44"/>
  <c r="G333" i="44"/>
  <c r="G332" i="44"/>
  <c r="G331" i="44"/>
  <c r="G330" i="44"/>
  <c r="G329" i="44"/>
  <c r="G328" i="44"/>
  <c r="G327" i="44"/>
  <c r="G326" i="44"/>
  <c r="G325" i="44"/>
  <c r="G324" i="44"/>
  <c r="G323" i="44"/>
  <c r="G322" i="44"/>
  <c r="G321" i="44"/>
  <c r="G320" i="44"/>
  <c r="G319" i="44"/>
  <c r="G318" i="44"/>
  <c r="G317" i="44"/>
  <c r="G316" i="44"/>
  <c r="G315" i="44"/>
  <c r="G314" i="44"/>
  <c r="G313" i="44"/>
  <c r="G312" i="44"/>
  <c r="G311" i="44"/>
  <c r="G310" i="44"/>
  <c r="G309" i="44"/>
  <c r="G308" i="44"/>
  <c r="G307" i="44"/>
  <c r="G306" i="44"/>
  <c r="G305" i="44"/>
  <c r="G304" i="44"/>
  <c r="G303" i="44"/>
  <c r="G302" i="44"/>
  <c r="G301" i="44"/>
  <c r="G300" i="44"/>
  <c r="G299" i="44"/>
  <c r="G298" i="44"/>
  <c r="G297" i="44"/>
  <c r="G296" i="44"/>
  <c r="G295" i="44"/>
  <c r="G294" i="44"/>
  <c r="G293" i="44"/>
  <c r="G292" i="44"/>
  <c r="G291" i="44"/>
  <c r="G290" i="44"/>
  <c r="G289" i="44"/>
  <c r="G288" i="44"/>
  <c r="G287" i="44"/>
  <c r="G286" i="44"/>
  <c r="G285" i="44"/>
  <c r="G284" i="44"/>
  <c r="G283" i="44"/>
  <c r="G282" i="44"/>
  <c r="G281" i="44"/>
  <c r="G280" i="44"/>
  <c r="G279" i="44"/>
  <c r="G278" i="44"/>
  <c r="G277" i="44"/>
  <c r="G276" i="44"/>
  <c r="G275" i="44"/>
  <c r="G274" i="44"/>
  <c r="G273" i="44"/>
  <c r="G272" i="44"/>
  <c r="G271" i="44"/>
  <c r="G270" i="44"/>
  <c r="G269" i="44"/>
  <c r="G268" i="44"/>
  <c r="G267" i="44"/>
  <c r="G266" i="44"/>
  <c r="G265" i="44"/>
  <c r="G264" i="44"/>
  <c r="G263" i="44"/>
  <c r="G262" i="44"/>
  <c r="G261" i="44"/>
  <c r="G260" i="44"/>
  <c r="G259" i="44"/>
  <c r="G258" i="44"/>
  <c r="G257" i="44"/>
  <c r="G256" i="44"/>
  <c r="G255" i="44"/>
  <c r="G254" i="44"/>
  <c r="G253" i="44"/>
  <c r="G252" i="44"/>
  <c r="G251" i="44"/>
  <c r="G250" i="44"/>
  <c r="G249" i="44"/>
  <c r="G248" i="44"/>
  <c r="G247" i="44"/>
  <c r="G246" i="44"/>
  <c r="G245" i="44"/>
  <c r="G244" i="44"/>
  <c r="G243" i="44"/>
  <c r="G242" i="44"/>
  <c r="G241" i="44"/>
  <c r="G240" i="44"/>
  <c r="G239" i="44"/>
  <c r="G238" i="44"/>
  <c r="G237" i="44"/>
  <c r="G236" i="44"/>
  <c r="G235" i="44"/>
  <c r="G234" i="44"/>
  <c r="G233" i="44"/>
  <c r="G232" i="44"/>
  <c r="G231" i="44"/>
  <c r="G230" i="44"/>
  <c r="G229" i="44"/>
  <c r="G228" i="44"/>
  <c r="G227" i="44"/>
  <c r="G226" i="44"/>
  <c r="G225" i="44"/>
  <c r="G224" i="44"/>
  <c r="G223" i="44"/>
  <c r="G222" i="44"/>
  <c r="G221" i="44"/>
  <c r="G220" i="44"/>
  <c r="G219" i="44"/>
  <c r="G218" i="44"/>
  <c r="G217" i="44"/>
  <c r="G216" i="44"/>
  <c r="G215" i="44"/>
  <c r="G214" i="44"/>
  <c r="G213" i="44"/>
  <c r="G212" i="44"/>
  <c r="G211" i="44"/>
  <c r="G210" i="44"/>
  <c r="G209" i="44"/>
  <c r="G208" i="44"/>
  <c r="G207" i="44"/>
  <c r="G206" i="44"/>
  <c r="G205" i="44"/>
  <c r="G204" i="44"/>
  <c r="G203" i="44"/>
  <c r="G202" i="44"/>
  <c r="G201" i="44"/>
  <c r="G200" i="44"/>
  <c r="G199" i="44"/>
  <c r="G198" i="44"/>
  <c r="G197" i="44"/>
  <c r="G196" i="44"/>
  <c r="G195" i="44"/>
  <c r="G194" i="44"/>
  <c r="G193" i="44"/>
  <c r="G192" i="44"/>
  <c r="G191" i="44"/>
  <c r="G190" i="44"/>
  <c r="G189" i="44"/>
  <c r="G188" i="44"/>
  <c r="G187" i="44"/>
  <c r="G186" i="44"/>
  <c r="G185" i="44"/>
  <c r="G184" i="44"/>
  <c r="G183" i="44"/>
  <c r="G182" i="44"/>
  <c r="G181" i="44"/>
  <c r="G180" i="44"/>
  <c r="G179" i="44"/>
  <c r="G178" i="44"/>
  <c r="G177" i="44"/>
  <c r="G176" i="44"/>
  <c r="G175" i="44"/>
  <c r="G173" i="44"/>
  <c r="G172" i="44"/>
  <c r="G171" i="44"/>
  <c r="G170" i="44"/>
  <c r="G169" i="44"/>
  <c r="G168" i="44"/>
  <c r="G167" i="44"/>
  <c r="G166" i="44"/>
  <c r="G165" i="44"/>
  <c r="G164" i="44"/>
  <c r="G163" i="44"/>
  <c r="G162" i="44"/>
  <c r="G161" i="44"/>
  <c r="G160" i="44"/>
  <c r="G159" i="44"/>
  <c r="G158" i="44"/>
  <c r="G157" i="44"/>
  <c r="G156" i="44"/>
  <c r="G155" i="44"/>
  <c r="G154" i="44"/>
  <c r="G153" i="44"/>
  <c r="G152" i="44"/>
  <c r="G151" i="44"/>
  <c r="G150" i="44"/>
  <c r="G149" i="44"/>
  <c r="G148" i="44"/>
  <c r="G147" i="44"/>
  <c r="G146" i="44"/>
  <c r="G145" i="44"/>
  <c r="G144" i="44"/>
  <c r="G143" i="44"/>
  <c r="G142" i="44"/>
  <c r="G141" i="44"/>
  <c r="G140" i="44"/>
  <c r="G139" i="44"/>
  <c r="G138" i="44"/>
  <c r="G137" i="44"/>
  <c r="G136" i="44"/>
  <c r="G135" i="44"/>
  <c r="G134" i="44"/>
  <c r="G133" i="44"/>
  <c r="G132" i="44"/>
  <c r="G131" i="44"/>
  <c r="G130" i="44"/>
  <c r="G129" i="44"/>
  <c r="G128" i="44"/>
  <c r="G127" i="44"/>
  <c r="G126" i="44"/>
  <c r="G125" i="44"/>
  <c r="G124" i="44"/>
  <c r="G123" i="44"/>
  <c r="G122" i="44"/>
  <c r="G121" i="44"/>
  <c r="G120" i="44"/>
  <c r="G119" i="44"/>
  <c r="G118" i="44"/>
  <c r="G117" i="44"/>
  <c r="G116" i="44"/>
  <c r="G115" i="44"/>
  <c r="G114" i="44"/>
  <c r="G113" i="44"/>
  <c r="G112" i="44"/>
  <c r="G111" i="44"/>
  <c r="G110" i="44"/>
  <c r="G109" i="44"/>
  <c r="G108" i="44"/>
  <c r="G107" i="44"/>
  <c r="G106" i="44"/>
  <c r="G105" i="44"/>
  <c r="G104" i="44"/>
  <c r="G103" i="44"/>
  <c r="G102" i="44"/>
  <c r="G101" i="44"/>
  <c r="G100" i="44"/>
  <c r="G99" i="44"/>
  <c r="G98" i="44"/>
  <c r="G97" i="44"/>
  <c r="G96" i="44"/>
  <c r="G95" i="44"/>
  <c r="G94" i="44"/>
  <c r="G93" i="44"/>
  <c r="G92" i="44"/>
  <c r="G91" i="44"/>
  <c r="G90" i="44"/>
  <c r="G89" i="44"/>
  <c r="G88" i="44"/>
  <c r="G87" i="44"/>
  <c r="G86" i="44"/>
  <c r="G85" i="44"/>
  <c r="G84" i="44"/>
  <c r="G83" i="44"/>
  <c r="G82" i="44"/>
  <c r="G81" i="44"/>
  <c r="G80" i="44"/>
  <c r="G79" i="44"/>
  <c r="G78" i="44"/>
  <c r="G77" i="44"/>
  <c r="G76" i="44"/>
  <c r="G75" i="44"/>
  <c r="G74" i="44"/>
  <c r="G73" i="44"/>
  <c r="G72" i="44"/>
  <c r="G71" i="44"/>
  <c r="G70" i="44"/>
  <c r="G69" i="44"/>
  <c r="G68" i="44"/>
  <c r="G67" i="44"/>
  <c r="G66" i="44"/>
  <c r="G65" i="44"/>
  <c r="G64" i="44"/>
  <c r="G63" i="44"/>
  <c r="G62" i="44"/>
  <c r="G61" i="44"/>
  <c r="G60" i="44"/>
  <c r="G59" i="44"/>
  <c r="G58" i="44"/>
  <c r="G57" i="44"/>
  <c r="G56" i="44"/>
  <c r="G55" i="44"/>
  <c r="G54" i="44"/>
  <c r="G53" i="44"/>
  <c r="G52" i="44"/>
  <c r="G51" i="44"/>
  <c r="G50" i="44"/>
  <c r="G49" i="44"/>
  <c r="G48" i="44"/>
  <c r="G47" i="44"/>
  <c r="G46" i="44"/>
  <c r="G45" i="44"/>
  <c r="G44" i="44"/>
  <c r="G43" i="44"/>
  <c r="G42" i="44"/>
  <c r="G41" i="44"/>
  <c r="G40" i="44"/>
  <c r="G39" i="44"/>
  <c r="G38" i="44"/>
  <c r="G37" i="44"/>
  <c r="G36" i="44"/>
  <c r="G35" i="44"/>
  <c r="G34" i="44"/>
  <c r="G33" i="44"/>
  <c r="G32" i="44"/>
  <c r="G31" i="44"/>
  <c r="G30" i="44"/>
  <c r="G29" i="44"/>
  <c r="G28" i="44"/>
  <c r="G27" i="44"/>
  <c r="G26" i="44"/>
  <c r="G25" i="44"/>
  <c r="G24" i="44"/>
  <c r="G23" i="44"/>
  <c r="G22" i="44"/>
  <c r="G21" i="44"/>
  <c r="G20" i="44"/>
  <c r="G19" i="44"/>
  <c r="G18" i="44"/>
  <c r="G17" i="44"/>
  <c r="G16" i="44"/>
  <c r="G15" i="44"/>
  <c r="G14" i="44"/>
  <c r="G13" i="44"/>
  <c r="G12" i="44"/>
  <c r="G11" i="44"/>
  <c r="G10" i="44"/>
  <c r="G9" i="44"/>
  <c r="G8" i="44"/>
  <c r="M517" i="43"/>
  <c r="M516" i="43"/>
  <c r="M515" i="43"/>
  <c r="M514" i="43"/>
  <c r="M513" i="43"/>
  <c r="M512" i="43"/>
  <c r="M511" i="43"/>
  <c r="M510" i="43"/>
  <c r="M509" i="43"/>
  <c r="M508" i="43"/>
  <c r="M507" i="43"/>
  <c r="M506" i="43"/>
  <c r="M505" i="43"/>
  <c r="M504" i="43"/>
  <c r="M503" i="43"/>
  <c r="M502" i="43"/>
  <c r="M501" i="43"/>
  <c r="M500" i="43"/>
  <c r="M499" i="43"/>
  <c r="M498" i="43"/>
  <c r="M497" i="43"/>
  <c r="M496" i="43"/>
  <c r="M495" i="43"/>
  <c r="M494" i="43"/>
  <c r="M493" i="43"/>
  <c r="M492" i="43"/>
  <c r="M491" i="43"/>
  <c r="M490" i="43"/>
  <c r="M489" i="43"/>
  <c r="M488" i="43"/>
  <c r="M487" i="43"/>
  <c r="M486" i="43"/>
  <c r="M485" i="43"/>
  <c r="M484" i="43"/>
  <c r="M483" i="43"/>
  <c r="M482" i="43"/>
  <c r="M481" i="43"/>
  <c r="M480" i="43"/>
  <c r="M479" i="43"/>
  <c r="M478" i="43"/>
  <c r="M477" i="43"/>
  <c r="M476" i="43"/>
  <c r="M475" i="43"/>
  <c r="M474" i="43"/>
  <c r="M473" i="43"/>
  <c r="M472" i="43"/>
  <c r="M471" i="43"/>
  <c r="M470" i="43"/>
  <c r="M469" i="43"/>
  <c r="M468" i="43"/>
  <c r="M467" i="43"/>
  <c r="M466" i="43"/>
  <c r="M465" i="43"/>
  <c r="M464" i="43"/>
  <c r="M463" i="43"/>
  <c r="M462" i="43"/>
  <c r="M461" i="43"/>
  <c r="M460" i="43"/>
  <c r="M459" i="43"/>
  <c r="M458" i="43"/>
  <c r="M457" i="43"/>
  <c r="M456" i="43"/>
  <c r="M455" i="43"/>
  <c r="M454" i="43"/>
  <c r="M453" i="43"/>
  <c r="M452" i="43"/>
  <c r="M451" i="43"/>
  <c r="M450" i="43"/>
  <c r="M449" i="43"/>
  <c r="M448" i="43"/>
  <c r="M447" i="43"/>
  <c r="M446" i="43"/>
  <c r="M445" i="43"/>
  <c r="M444" i="43"/>
  <c r="M443" i="43"/>
  <c r="M442" i="43"/>
  <c r="M441" i="43"/>
  <c r="M440" i="43"/>
  <c r="M439" i="43"/>
  <c r="M438" i="43"/>
  <c r="M437" i="43"/>
  <c r="M436" i="43"/>
  <c r="M435" i="43"/>
  <c r="M434" i="43"/>
  <c r="M433" i="43"/>
  <c r="M432" i="43"/>
  <c r="M431" i="43"/>
  <c r="M430" i="43"/>
  <c r="M429" i="43"/>
  <c r="M428" i="43"/>
  <c r="M427" i="43"/>
  <c r="M426" i="43"/>
  <c r="M425" i="43"/>
  <c r="M424" i="43"/>
  <c r="M423" i="43"/>
  <c r="M422" i="43"/>
  <c r="M421" i="43"/>
  <c r="M420" i="43"/>
  <c r="M419" i="43"/>
  <c r="M418" i="43"/>
  <c r="M417" i="43"/>
  <c r="M416" i="43"/>
  <c r="M415" i="43"/>
  <c r="M414" i="43"/>
  <c r="M413" i="43"/>
  <c r="M412" i="43"/>
  <c r="M411" i="43"/>
  <c r="M410" i="43"/>
  <c r="M409" i="43"/>
  <c r="M408" i="43"/>
  <c r="M407" i="43"/>
  <c r="M406" i="43"/>
  <c r="M405" i="43"/>
  <c r="M404" i="43"/>
  <c r="M403" i="43"/>
  <c r="M402" i="43"/>
  <c r="M401" i="43"/>
  <c r="M400" i="43"/>
  <c r="M399" i="43"/>
  <c r="M398" i="43"/>
  <c r="M397" i="43"/>
  <c r="M396" i="43"/>
  <c r="M395" i="43"/>
  <c r="M394" i="43"/>
  <c r="M393" i="43"/>
  <c r="M392" i="43"/>
  <c r="M391" i="43"/>
  <c r="M390" i="43"/>
  <c r="M389" i="43"/>
  <c r="M388" i="43"/>
  <c r="M387" i="43"/>
  <c r="M386" i="43"/>
  <c r="M385" i="43"/>
  <c r="M384" i="43"/>
  <c r="M383" i="43"/>
  <c r="M382" i="43"/>
  <c r="M381" i="43"/>
  <c r="M380" i="43"/>
  <c r="M379" i="43"/>
  <c r="M378" i="43"/>
  <c r="M377" i="43"/>
  <c r="M376" i="43"/>
  <c r="M375" i="43"/>
  <c r="M374" i="43"/>
  <c r="M373" i="43"/>
  <c r="M372" i="43"/>
  <c r="M371" i="43"/>
  <c r="M370" i="43"/>
  <c r="M369" i="43"/>
  <c r="M368" i="43"/>
  <c r="M367" i="43"/>
  <c r="M366" i="43"/>
  <c r="M365" i="43"/>
  <c r="M364" i="43"/>
  <c r="M363" i="43"/>
  <c r="M362" i="43"/>
  <c r="M361" i="43"/>
  <c r="M360" i="43"/>
  <c r="M359" i="43"/>
  <c r="M358" i="43"/>
  <c r="M357" i="43"/>
  <c r="M356" i="43"/>
  <c r="M355" i="43"/>
  <c r="M354" i="43"/>
  <c r="M353" i="43"/>
  <c r="M352" i="43"/>
  <c r="M351" i="43"/>
  <c r="M350" i="43"/>
  <c r="M349" i="43"/>
  <c r="M348" i="43"/>
  <c r="M347" i="43"/>
  <c r="M345" i="43"/>
  <c r="M344" i="43"/>
  <c r="M343" i="43"/>
  <c r="M342" i="43"/>
  <c r="M341" i="43"/>
  <c r="M340" i="43"/>
  <c r="M339" i="43"/>
  <c r="M338" i="43"/>
  <c r="M337" i="43"/>
  <c r="M336" i="43"/>
  <c r="M335" i="43"/>
  <c r="M334" i="43"/>
  <c r="M333" i="43"/>
  <c r="M332" i="43"/>
  <c r="M331" i="43"/>
  <c r="M330" i="43"/>
  <c r="M329" i="43"/>
  <c r="M328" i="43"/>
  <c r="M327" i="43"/>
  <c r="M326" i="43"/>
  <c r="M325" i="43"/>
  <c r="M324" i="43"/>
  <c r="M323" i="43"/>
  <c r="M322" i="43"/>
  <c r="M321" i="43"/>
  <c r="M320" i="43"/>
  <c r="M319" i="43"/>
  <c r="M318" i="43"/>
  <c r="M317" i="43"/>
  <c r="M316" i="43"/>
  <c r="M315" i="43"/>
  <c r="M314" i="43"/>
  <c r="M313" i="43"/>
  <c r="M312" i="43"/>
  <c r="M311" i="43"/>
  <c r="M310" i="43"/>
  <c r="M309" i="43"/>
  <c r="M308" i="43"/>
  <c r="M307" i="43"/>
  <c r="M306" i="43"/>
  <c r="M305" i="43"/>
  <c r="M304" i="43"/>
  <c r="M303" i="43"/>
  <c r="M302" i="43"/>
  <c r="M301" i="43"/>
  <c r="M300" i="43"/>
  <c r="M299" i="43"/>
  <c r="M298" i="43"/>
  <c r="M297" i="43"/>
  <c r="M296" i="43"/>
  <c r="M295" i="43"/>
  <c r="M294" i="43"/>
  <c r="M293" i="43"/>
  <c r="M292" i="43"/>
  <c r="M291" i="43"/>
  <c r="M290" i="43"/>
  <c r="M289" i="43"/>
  <c r="M288" i="43"/>
  <c r="M287" i="43"/>
  <c r="M286" i="43"/>
  <c r="M285" i="43"/>
  <c r="M284" i="43"/>
  <c r="M283" i="43"/>
  <c r="M282" i="43"/>
  <c r="M281" i="43"/>
  <c r="M280" i="43"/>
  <c r="M279" i="43"/>
  <c r="M278" i="43"/>
  <c r="M277" i="43"/>
  <c r="M276" i="43"/>
  <c r="M275" i="43"/>
  <c r="M274" i="43"/>
  <c r="M273" i="43"/>
  <c r="M272" i="43"/>
  <c r="M271" i="43"/>
  <c r="M270" i="43"/>
  <c r="M269" i="43"/>
  <c r="M268" i="43"/>
  <c r="M267" i="43"/>
  <c r="M266" i="43"/>
  <c r="M265" i="43"/>
  <c r="M264" i="43"/>
  <c r="M263" i="43"/>
  <c r="M262" i="43"/>
  <c r="M261" i="43"/>
  <c r="M260" i="43"/>
  <c r="M259" i="43"/>
  <c r="M258" i="43"/>
  <c r="M257" i="43"/>
  <c r="M256" i="43"/>
  <c r="M255" i="43"/>
  <c r="M254" i="43"/>
  <c r="M253" i="43"/>
  <c r="M252" i="43"/>
  <c r="M251" i="43"/>
  <c r="M250" i="43"/>
  <c r="M249" i="43"/>
  <c r="M248" i="43"/>
  <c r="M247" i="43"/>
  <c r="M246" i="43"/>
  <c r="M245" i="43"/>
  <c r="M244" i="43"/>
  <c r="M243" i="43"/>
  <c r="M242" i="43"/>
  <c r="M241" i="43"/>
  <c r="M240" i="43"/>
  <c r="M239" i="43"/>
  <c r="M238" i="43"/>
  <c r="M237" i="43"/>
  <c r="M236" i="43"/>
  <c r="M235" i="43"/>
  <c r="M234" i="43"/>
  <c r="M233" i="43"/>
  <c r="M232" i="43"/>
  <c r="M231" i="43"/>
  <c r="M230" i="43"/>
  <c r="M229" i="43"/>
  <c r="M228" i="43"/>
  <c r="M227" i="43"/>
  <c r="M226" i="43"/>
  <c r="M225" i="43"/>
  <c r="M224" i="43"/>
  <c r="M223" i="43"/>
  <c r="M222" i="43"/>
  <c r="M221" i="43"/>
  <c r="M220" i="43"/>
  <c r="M219" i="43"/>
  <c r="M218" i="43"/>
  <c r="M217" i="43"/>
  <c r="M216" i="43"/>
  <c r="M215" i="43"/>
  <c r="M214" i="43"/>
  <c r="M213" i="43"/>
  <c r="M212" i="43"/>
  <c r="M211" i="43"/>
  <c r="M210" i="43"/>
  <c r="M209" i="43"/>
  <c r="M208" i="43"/>
  <c r="M207" i="43"/>
  <c r="M206" i="43"/>
  <c r="M205" i="43"/>
  <c r="M204" i="43"/>
  <c r="M203" i="43"/>
  <c r="M202" i="43"/>
  <c r="M201" i="43"/>
  <c r="M200" i="43"/>
  <c r="M199" i="43"/>
  <c r="M198" i="43"/>
  <c r="M197" i="43"/>
  <c r="M196" i="43"/>
  <c r="M195" i="43"/>
  <c r="M194" i="43"/>
  <c r="M193" i="43"/>
  <c r="M192" i="43"/>
  <c r="M191" i="43"/>
  <c r="M190" i="43"/>
  <c r="M189" i="43"/>
  <c r="M188" i="43"/>
  <c r="M187" i="43"/>
  <c r="M186" i="43"/>
  <c r="M185" i="43"/>
  <c r="M184" i="43"/>
  <c r="M183" i="43"/>
  <c r="M182" i="43"/>
  <c r="M181" i="43"/>
  <c r="M180" i="43"/>
  <c r="M179" i="43"/>
  <c r="M178" i="43"/>
  <c r="M177" i="43"/>
  <c r="M176" i="43"/>
  <c r="M175" i="43"/>
  <c r="M173" i="43"/>
  <c r="M172" i="43"/>
  <c r="M171" i="43"/>
  <c r="M170" i="43"/>
  <c r="M169" i="43"/>
  <c r="M168" i="43"/>
  <c r="M167" i="43"/>
  <c r="M166" i="43"/>
  <c r="M165" i="43"/>
  <c r="M164" i="43"/>
  <c r="M163" i="43"/>
  <c r="M162" i="43"/>
  <c r="M161" i="43"/>
  <c r="M160" i="43"/>
  <c r="M159" i="43"/>
  <c r="M158" i="43"/>
  <c r="M157" i="43"/>
  <c r="M156" i="43"/>
  <c r="M155" i="43"/>
  <c r="M154" i="43"/>
  <c r="M153" i="43"/>
  <c r="M152" i="43"/>
  <c r="M151" i="43"/>
  <c r="M150" i="43"/>
  <c r="M149" i="43"/>
  <c r="M148" i="43"/>
  <c r="M147" i="43"/>
  <c r="M146" i="43"/>
  <c r="M145" i="43"/>
  <c r="M144" i="43"/>
  <c r="M143" i="43"/>
  <c r="M142" i="43"/>
  <c r="M141" i="43"/>
  <c r="M140" i="43"/>
  <c r="M139" i="43"/>
  <c r="M138" i="43"/>
  <c r="M137" i="43"/>
  <c r="M136" i="43"/>
  <c r="M135" i="43"/>
  <c r="M134" i="43"/>
  <c r="M133" i="43"/>
  <c r="M132" i="43"/>
  <c r="M131" i="43"/>
  <c r="M130" i="43"/>
  <c r="M129" i="43"/>
  <c r="M128" i="43"/>
  <c r="M127" i="43"/>
  <c r="M126" i="43"/>
  <c r="M125" i="43"/>
  <c r="M124" i="43"/>
  <c r="M123" i="43"/>
  <c r="M122" i="43"/>
  <c r="M121" i="43"/>
  <c r="M120" i="43"/>
  <c r="M119" i="43"/>
  <c r="M118" i="43"/>
  <c r="M117" i="43"/>
  <c r="M116" i="43"/>
  <c r="M115" i="43"/>
  <c r="M114" i="43"/>
  <c r="M113" i="43"/>
  <c r="M112" i="43"/>
  <c r="M111" i="43"/>
  <c r="M110" i="43"/>
  <c r="M109" i="43"/>
  <c r="M108" i="43"/>
  <c r="M107" i="43"/>
  <c r="M106" i="43"/>
  <c r="M105" i="43"/>
  <c r="M104" i="43"/>
  <c r="M103" i="43"/>
  <c r="M102" i="43"/>
  <c r="M101" i="43"/>
  <c r="M100" i="43"/>
  <c r="M99" i="43"/>
  <c r="M98" i="43"/>
  <c r="M97" i="43"/>
  <c r="M96" i="43"/>
  <c r="M95" i="43"/>
  <c r="M94" i="43"/>
  <c r="M93" i="43"/>
  <c r="M92" i="43"/>
  <c r="M91" i="43"/>
  <c r="M90" i="43"/>
  <c r="M89" i="43"/>
  <c r="M88" i="43"/>
  <c r="M87" i="43"/>
  <c r="M86" i="43"/>
  <c r="M85" i="43"/>
  <c r="M84" i="43"/>
  <c r="M83" i="43"/>
  <c r="M82" i="43"/>
  <c r="M81" i="43"/>
  <c r="M80" i="43"/>
  <c r="M79" i="43"/>
  <c r="M78" i="43"/>
  <c r="M77" i="43"/>
  <c r="M76" i="43"/>
  <c r="M75" i="43"/>
  <c r="M74" i="43"/>
  <c r="M73" i="43"/>
  <c r="M72" i="43"/>
  <c r="M71" i="43"/>
  <c r="M70" i="43"/>
  <c r="M69" i="43"/>
  <c r="M68" i="43"/>
  <c r="M67" i="43"/>
  <c r="M66" i="43"/>
  <c r="M65" i="43"/>
  <c r="M64" i="43"/>
  <c r="M63" i="43"/>
  <c r="M62" i="43"/>
  <c r="M61" i="43"/>
  <c r="M60" i="43"/>
  <c r="M59" i="43"/>
  <c r="M58" i="43"/>
  <c r="M57" i="43"/>
  <c r="M56" i="43"/>
  <c r="M55" i="43"/>
  <c r="M54" i="43"/>
  <c r="M53" i="43"/>
  <c r="M52" i="43"/>
  <c r="M51" i="43"/>
  <c r="M50" i="43"/>
  <c r="M49" i="43"/>
  <c r="M48" i="43"/>
  <c r="M47" i="43"/>
  <c r="M46" i="43"/>
  <c r="M45" i="43"/>
  <c r="M44" i="43"/>
  <c r="M43" i="43"/>
  <c r="M42" i="43"/>
  <c r="M41" i="43"/>
  <c r="M40" i="43"/>
  <c r="M39" i="43"/>
  <c r="M38" i="43"/>
  <c r="M37" i="43"/>
  <c r="M36" i="43"/>
  <c r="M35" i="43"/>
  <c r="M34" i="43"/>
  <c r="M33" i="43"/>
  <c r="M32" i="43"/>
  <c r="M31" i="43"/>
  <c r="M30" i="43"/>
  <c r="M29" i="43"/>
  <c r="M28" i="43"/>
  <c r="M27" i="43"/>
  <c r="M26" i="43"/>
  <c r="M25" i="43"/>
  <c r="M24" i="43"/>
  <c r="M23" i="43"/>
  <c r="M22" i="43"/>
  <c r="M21" i="43"/>
  <c r="M20" i="43"/>
  <c r="M19" i="43"/>
  <c r="M18" i="43"/>
  <c r="M17" i="43"/>
  <c r="M16" i="43"/>
  <c r="M15" i="43"/>
  <c r="M14" i="43"/>
  <c r="M13" i="43"/>
  <c r="M12" i="43"/>
  <c r="M11" i="43"/>
  <c r="M10" i="43"/>
  <c r="M9" i="43"/>
  <c r="M8" i="43"/>
  <c r="G517" i="43"/>
  <c r="G516" i="43"/>
  <c r="G515" i="43"/>
  <c r="G514" i="43"/>
  <c r="G513" i="43"/>
  <c r="G512" i="43"/>
  <c r="G511" i="43"/>
  <c r="G510" i="43"/>
  <c r="G509" i="43"/>
  <c r="G508" i="43"/>
  <c r="G507" i="43"/>
  <c r="G506" i="43"/>
  <c r="G505" i="43"/>
  <c r="G504" i="43"/>
  <c r="G503" i="43"/>
  <c r="G502" i="43"/>
  <c r="G501" i="43"/>
  <c r="G500" i="43"/>
  <c r="G499" i="43"/>
  <c r="G498" i="43"/>
  <c r="G497" i="43"/>
  <c r="G496" i="43"/>
  <c r="G495" i="43"/>
  <c r="G494" i="43"/>
  <c r="G493" i="43"/>
  <c r="G492" i="43"/>
  <c r="G491" i="43"/>
  <c r="G490" i="43"/>
  <c r="G489" i="43"/>
  <c r="G488" i="43"/>
  <c r="G487" i="43"/>
  <c r="G486" i="43"/>
  <c r="G485" i="43"/>
  <c r="G484" i="43"/>
  <c r="G483" i="43"/>
  <c r="G482" i="43"/>
  <c r="G481" i="43"/>
  <c r="G480" i="43"/>
  <c r="G479" i="43"/>
  <c r="G478" i="43"/>
  <c r="G477" i="43"/>
  <c r="G476" i="43"/>
  <c r="G475" i="43"/>
  <c r="G474" i="43"/>
  <c r="G473" i="43"/>
  <c r="G472" i="43"/>
  <c r="G471" i="43"/>
  <c r="G470" i="43"/>
  <c r="G469" i="43"/>
  <c r="G468" i="43"/>
  <c r="G467" i="43"/>
  <c r="G466" i="43"/>
  <c r="G465" i="43"/>
  <c r="G464" i="43"/>
  <c r="G463" i="43"/>
  <c r="G462" i="43"/>
  <c r="G461" i="43"/>
  <c r="G460" i="43"/>
  <c r="G459" i="43"/>
  <c r="G458" i="43"/>
  <c r="G457" i="43"/>
  <c r="G456" i="43"/>
  <c r="G455" i="43"/>
  <c r="G454" i="43"/>
  <c r="G453" i="43"/>
  <c r="G452" i="43"/>
  <c r="G451" i="43"/>
  <c r="G450" i="43"/>
  <c r="G449" i="43"/>
  <c r="G448" i="43"/>
  <c r="G447" i="43"/>
  <c r="G446" i="43"/>
  <c r="G445" i="43"/>
  <c r="G444" i="43"/>
  <c r="G443" i="43"/>
  <c r="G442" i="43"/>
  <c r="G441" i="43"/>
  <c r="G440" i="43"/>
  <c r="G439" i="43"/>
  <c r="G438" i="43"/>
  <c r="G437" i="43"/>
  <c r="G436" i="43"/>
  <c r="G435" i="43"/>
  <c r="G434" i="43"/>
  <c r="G433" i="43"/>
  <c r="G432" i="43"/>
  <c r="G431" i="43"/>
  <c r="G430" i="43"/>
  <c r="G429" i="43"/>
  <c r="G428" i="43"/>
  <c r="G427" i="43"/>
  <c r="G426" i="43"/>
  <c r="G425" i="43"/>
  <c r="G424" i="43"/>
  <c r="G423" i="43"/>
  <c r="G422" i="43"/>
  <c r="G421" i="43"/>
  <c r="G420" i="43"/>
  <c r="G419" i="43"/>
  <c r="G418" i="43"/>
  <c r="G417" i="43"/>
  <c r="G416" i="43"/>
  <c r="G415" i="43"/>
  <c r="G414" i="43"/>
  <c r="G413" i="43"/>
  <c r="G412" i="43"/>
  <c r="G411" i="43"/>
  <c r="G410" i="43"/>
  <c r="G409" i="43"/>
  <c r="G408" i="43"/>
  <c r="G407" i="43"/>
  <c r="G406" i="43"/>
  <c r="G405" i="43"/>
  <c r="G404" i="43"/>
  <c r="G403" i="43"/>
  <c r="G402" i="43"/>
  <c r="G401" i="43"/>
  <c r="G400" i="43"/>
  <c r="G399" i="43"/>
  <c r="G398" i="43"/>
  <c r="G397" i="43"/>
  <c r="G396" i="43"/>
  <c r="G395" i="43"/>
  <c r="G394" i="43"/>
  <c r="G393" i="43"/>
  <c r="G392" i="43"/>
  <c r="G391" i="43"/>
  <c r="G390" i="43"/>
  <c r="G389" i="43"/>
  <c r="G388" i="43"/>
  <c r="G387" i="43"/>
  <c r="G386" i="43"/>
  <c r="G385" i="43"/>
  <c r="G384" i="43"/>
  <c r="G383" i="43"/>
  <c r="G382" i="43"/>
  <c r="G381" i="43"/>
  <c r="G380" i="43"/>
  <c r="G379" i="43"/>
  <c r="G378" i="43"/>
  <c r="G377" i="43"/>
  <c r="G376" i="43"/>
  <c r="G375" i="43"/>
  <c r="G374" i="43"/>
  <c r="G373" i="43"/>
  <c r="G372" i="43"/>
  <c r="G371" i="43"/>
  <c r="G370" i="43"/>
  <c r="G369" i="43"/>
  <c r="G368" i="43"/>
  <c r="G367" i="43"/>
  <c r="G366" i="43"/>
  <c r="G365" i="43"/>
  <c r="G364" i="43"/>
  <c r="G363" i="43"/>
  <c r="G362" i="43"/>
  <c r="G361" i="43"/>
  <c r="G360" i="43"/>
  <c r="G359" i="43"/>
  <c r="G358" i="43"/>
  <c r="G357" i="43"/>
  <c r="G356" i="43"/>
  <c r="G355" i="43"/>
  <c r="G354" i="43"/>
  <c r="G353" i="43"/>
  <c r="G352" i="43"/>
  <c r="G351" i="43"/>
  <c r="G350" i="43"/>
  <c r="G349" i="43"/>
  <c r="G348" i="43"/>
  <c r="G347" i="43"/>
  <c r="G345" i="43"/>
  <c r="G344" i="43"/>
  <c r="G343" i="43"/>
  <c r="G342" i="43"/>
  <c r="G341" i="43"/>
  <c r="G340" i="43"/>
  <c r="G339" i="43"/>
  <c r="G338" i="43"/>
  <c r="G337" i="43"/>
  <c r="G336" i="43"/>
  <c r="G335" i="43"/>
  <c r="G334" i="43"/>
  <c r="G333" i="43"/>
  <c r="G332" i="43"/>
  <c r="G331" i="43"/>
  <c r="G330" i="43"/>
  <c r="G329" i="43"/>
  <c r="G328" i="43"/>
  <c r="G327" i="43"/>
  <c r="G326" i="43"/>
  <c r="G325" i="43"/>
  <c r="G324" i="43"/>
  <c r="G323" i="43"/>
  <c r="G322" i="43"/>
  <c r="G321" i="43"/>
  <c r="G320" i="43"/>
  <c r="G319" i="43"/>
  <c r="G318" i="43"/>
  <c r="G317" i="43"/>
  <c r="G316" i="43"/>
  <c r="G315" i="43"/>
  <c r="G314" i="43"/>
  <c r="G313" i="43"/>
  <c r="G312" i="43"/>
  <c r="G311" i="43"/>
  <c r="G310" i="43"/>
  <c r="G309" i="43"/>
  <c r="G308" i="43"/>
  <c r="G307" i="43"/>
  <c r="G306" i="43"/>
  <c r="G305" i="43"/>
  <c r="G304" i="43"/>
  <c r="G303" i="43"/>
  <c r="G302" i="43"/>
  <c r="G301" i="43"/>
  <c r="G300" i="43"/>
  <c r="G299" i="43"/>
  <c r="G298" i="43"/>
  <c r="G297" i="43"/>
  <c r="G296" i="43"/>
  <c r="G295" i="43"/>
  <c r="G294" i="43"/>
  <c r="G293" i="43"/>
  <c r="G292" i="43"/>
  <c r="G291" i="43"/>
  <c r="G290" i="43"/>
  <c r="G289" i="43"/>
  <c r="G288" i="43"/>
  <c r="G287" i="43"/>
  <c r="G286" i="43"/>
  <c r="G285" i="43"/>
  <c r="G284" i="43"/>
  <c r="G283" i="43"/>
  <c r="G282" i="43"/>
  <c r="G281" i="43"/>
  <c r="G280" i="43"/>
  <c r="G279" i="43"/>
  <c r="G278" i="43"/>
  <c r="G277" i="43"/>
  <c r="G276" i="43"/>
  <c r="G275" i="43"/>
  <c r="G274" i="43"/>
  <c r="G273" i="43"/>
  <c r="G272" i="43"/>
  <c r="G271" i="43"/>
  <c r="G270" i="43"/>
  <c r="G269" i="43"/>
  <c r="G268" i="43"/>
  <c r="G267" i="43"/>
  <c r="G266" i="43"/>
  <c r="G265" i="43"/>
  <c r="G264" i="43"/>
  <c r="G263" i="43"/>
  <c r="G262" i="43"/>
  <c r="G261" i="43"/>
  <c r="G260" i="43"/>
  <c r="G259" i="43"/>
  <c r="G258" i="43"/>
  <c r="G257" i="43"/>
  <c r="G256" i="43"/>
  <c r="G255" i="43"/>
  <c r="G254" i="43"/>
  <c r="G253" i="43"/>
  <c r="G252" i="43"/>
  <c r="G251" i="43"/>
  <c r="G250" i="43"/>
  <c r="G249" i="43"/>
  <c r="G248" i="43"/>
  <c r="G247" i="43"/>
  <c r="G246" i="43"/>
  <c r="G245" i="43"/>
  <c r="G244" i="43"/>
  <c r="G243" i="43"/>
  <c r="G242" i="43"/>
  <c r="G241" i="43"/>
  <c r="G240" i="43"/>
  <c r="G239" i="43"/>
  <c r="G238" i="43"/>
  <c r="G237" i="43"/>
  <c r="G236" i="43"/>
  <c r="G235" i="43"/>
  <c r="G234" i="43"/>
  <c r="G233" i="43"/>
  <c r="G232" i="43"/>
  <c r="G231" i="43"/>
  <c r="G230" i="43"/>
  <c r="G229" i="43"/>
  <c r="G228" i="43"/>
  <c r="G227" i="43"/>
  <c r="G226" i="43"/>
  <c r="G225" i="43"/>
  <c r="G224" i="43"/>
  <c r="G223" i="43"/>
  <c r="G222" i="43"/>
  <c r="G221" i="43"/>
  <c r="G220" i="43"/>
  <c r="G219" i="43"/>
  <c r="G218" i="43"/>
  <c r="G217" i="43"/>
  <c r="G216" i="43"/>
  <c r="G215" i="43"/>
  <c r="G214" i="43"/>
  <c r="G213" i="43"/>
  <c r="G212" i="43"/>
  <c r="G211" i="43"/>
  <c r="G210" i="43"/>
  <c r="G209" i="43"/>
  <c r="G208" i="43"/>
  <c r="G207" i="43"/>
  <c r="G206" i="43"/>
  <c r="G205" i="43"/>
  <c r="G204" i="43"/>
  <c r="G203" i="43"/>
  <c r="G202" i="43"/>
  <c r="G201" i="43"/>
  <c r="G200" i="43"/>
  <c r="G199" i="43"/>
  <c r="G198" i="43"/>
  <c r="G197" i="43"/>
  <c r="G196" i="43"/>
  <c r="G195" i="43"/>
  <c r="G194" i="43"/>
  <c r="G193" i="43"/>
  <c r="G192" i="43"/>
  <c r="G191" i="43"/>
  <c r="G190" i="43"/>
  <c r="G189" i="43"/>
  <c r="G188" i="43"/>
  <c r="G187" i="43"/>
  <c r="G186" i="43"/>
  <c r="G185" i="43"/>
  <c r="G184" i="43"/>
  <c r="G183" i="43"/>
  <c r="G182" i="43"/>
  <c r="G181" i="43"/>
  <c r="G180" i="43"/>
  <c r="G179" i="43"/>
  <c r="G178" i="43"/>
  <c r="G177" i="43"/>
  <c r="G176" i="43"/>
  <c r="G175" i="43"/>
  <c r="G173" i="43"/>
  <c r="G172" i="43"/>
  <c r="G171" i="43"/>
  <c r="G170" i="43"/>
  <c r="G169" i="43"/>
  <c r="G168" i="43"/>
  <c r="G167" i="43"/>
  <c r="G166" i="43"/>
  <c r="G165" i="43"/>
  <c r="G164" i="43"/>
  <c r="G163" i="43"/>
  <c r="G162" i="43"/>
  <c r="G161" i="43"/>
  <c r="G160" i="43"/>
  <c r="G159" i="43"/>
  <c r="G158" i="43"/>
  <c r="G157" i="43"/>
  <c r="G156" i="43"/>
  <c r="G155" i="43"/>
  <c r="G154" i="43"/>
  <c r="G153" i="43"/>
  <c r="G152" i="43"/>
  <c r="G151" i="43"/>
  <c r="G150" i="43"/>
  <c r="G149" i="43"/>
  <c r="G148" i="43"/>
  <c r="G147" i="43"/>
  <c r="G146" i="43"/>
  <c r="G145" i="43"/>
  <c r="G144" i="43"/>
  <c r="G143" i="43"/>
  <c r="G142" i="43"/>
  <c r="G141" i="43"/>
  <c r="G140" i="43"/>
  <c r="G139" i="43"/>
  <c r="G138" i="43"/>
  <c r="G137" i="43"/>
  <c r="G136" i="43"/>
  <c r="G135" i="43"/>
  <c r="G134" i="43"/>
  <c r="G133" i="43"/>
  <c r="G132" i="43"/>
  <c r="G131" i="43"/>
  <c r="G130" i="43"/>
  <c r="G129" i="43"/>
  <c r="G128" i="43"/>
  <c r="G127" i="43"/>
  <c r="G126" i="43"/>
  <c r="G125" i="43"/>
  <c r="G124" i="43"/>
  <c r="G123" i="43"/>
  <c r="G122" i="43"/>
  <c r="G121" i="43"/>
  <c r="G120" i="43"/>
  <c r="G119"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72" i="43"/>
  <c r="G71" i="43"/>
  <c r="G70" i="43"/>
  <c r="G69" i="43"/>
  <c r="G68" i="43"/>
  <c r="G67" i="43"/>
  <c r="G66" i="43"/>
  <c r="G65" i="43"/>
  <c r="G64" i="43"/>
  <c r="G63" i="43"/>
  <c r="G62" i="43"/>
  <c r="G61" i="43"/>
  <c r="G60" i="43"/>
  <c r="G59" i="43"/>
  <c r="G58" i="43"/>
  <c r="G57" i="43"/>
  <c r="G56" i="43"/>
  <c r="G55" i="43"/>
  <c r="G54" i="43"/>
  <c r="G53" i="43"/>
  <c r="G52" i="43"/>
  <c r="G51" i="43"/>
  <c r="G50" i="43"/>
  <c r="G49" i="43"/>
  <c r="G48" i="43"/>
  <c r="G47" i="43"/>
  <c r="G46" i="43"/>
  <c r="G45" i="43"/>
  <c r="G44" i="43"/>
  <c r="G43" i="43"/>
  <c r="G42" i="43"/>
  <c r="G41" i="43"/>
  <c r="G40" i="43"/>
  <c r="G39" i="43"/>
  <c r="G38" i="43"/>
  <c r="G37" i="43"/>
  <c r="G36" i="43"/>
  <c r="G35" i="43"/>
  <c r="G34" i="43"/>
  <c r="G33" i="43"/>
  <c r="G32" i="43"/>
  <c r="G31" i="43"/>
  <c r="G30" i="43"/>
  <c r="G29" i="43"/>
  <c r="G28" i="43"/>
  <c r="G27" i="43"/>
  <c r="G26" i="43"/>
  <c r="G25" i="43"/>
  <c r="G24" i="43"/>
  <c r="G23" i="43"/>
  <c r="G22" i="43"/>
  <c r="G21" i="43"/>
  <c r="G20" i="43"/>
  <c r="G19" i="43"/>
  <c r="G18" i="43"/>
  <c r="G17" i="43"/>
  <c r="G16" i="43"/>
  <c r="G15" i="43"/>
  <c r="G14" i="43"/>
  <c r="G13" i="43"/>
  <c r="G12" i="43"/>
  <c r="G11" i="43"/>
  <c r="G10" i="43"/>
  <c r="G9" i="43"/>
  <c r="G8" i="43"/>
  <c r="M517" i="28"/>
  <c r="M516" i="28"/>
  <c r="M515" i="28"/>
  <c r="M514" i="28"/>
  <c r="M513" i="28"/>
  <c r="M512" i="28"/>
  <c r="M511" i="28"/>
  <c r="M510" i="28"/>
  <c r="M509" i="28"/>
  <c r="M508" i="28"/>
  <c r="M507" i="28"/>
  <c r="M506" i="28"/>
  <c r="M505" i="28"/>
  <c r="M504" i="28"/>
  <c r="M503" i="28"/>
  <c r="M502" i="28"/>
  <c r="M501" i="28"/>
  <c r="M500" i="28"/>
  <c r="M499" i="28"/>
  <c r="M498" i="28"/>
  <c r="M497" i="28"/>
  <c r="M496" i="28"/>
  <c r="M495" i="28"/>
  <c r="M494" i="28"/>
  <c r="M493" i="28"/>
  <c r="M492" i="28"/>
  <c r="M491" i="28"/>
  <c r="M490" i="28"/>
  <c r="M489" i="28"/>
  <c r="M488" i="28"/>
  <c r="M487" i="28"/>
  <c r="M486" i="28"/>
  <c r="M485" i="28"/>
  <c r="M484" i="28"/>
  <c r="M483" i="28"/>
  <c r="M482" i="28"/>
  <c r="M481" i="28"/>
  <c r="M480" i="28"/>
  <c r="M479" i="28"/>
  <c r="M478" i="28"/>
  <c r="M477" i="28"/>
  <c r="M476" i="28"/>
  <c r="M475" i="28"/>
  <c r="M474" i="28"/>
  <c r="M473" i="28"/>
  <c r="M472" i="28"/>
  <c r="M471" i="28"/>
  <c r="M470" i="28"/>
  <c r="M469" i="28"/>
  <c r="M468" i="28"/>
  <c r="M467" i="28"/>
  <c r="M466" i="28"/>
  <c r="M465" i="28"/>
  <c r="M464" i="28"/>
  <c r="M463" i="28"/>
  <c r="M462" i="28"/>
  <c r="M461" i="28"/>
  <c r="M460" i="28"/>
  <c r="M459" i="28"/>
  <c r="M458" i="28"/>
  <c r="M457" i="28"/>
  <c r="M456" i="28"/>
  <c r="M455" i="28"/>
  <c r="M454" i="28"/>
  <c r="M453" i="28"/>
  <c r="M452" i="28"/>
  <c r="M451" i="28"/>
  <c r="M450" i="28"/>
  <c r="M449" i="28"/>
  <c r="M448" i="28"/>
  <c r="M447" i="28"/>
  <c r="M446" i="28"/>
  <c r="M445" i="28"/>
  <c r="M444" i="28"/>
  <c r="M443" i="28"/>
  <c r="M442" i="28"/>
  <c r="M441" i="28"/>
  <c r="M440" i="28"/>
  <c r="M439" i="28"/>
  <c r="M438" i="28"/>
  <c r="M437" i="28"/>
  <c r="M436" i="28"/>
  <c r="M435" i="28"/>
  <c r="M434" i="28"/>
  <c r="M433" i="28"/>
  <c r="M432" i="28"/>
  <c r="M431" i="28"/>
  <c r="M430" i="28"/>
  <c r="M429" i="28"/>
  <c r="M428" i="28"/>
  <c r="M427" i="28"/>
  <c r="M426" i="28"/>
  <c r="M425" i="28"/>
  <c r="M424" i="28"/>
  <c r="M423" i="28"/>
  <c r="M422" i="28"/>
  <c r="M421" i="28"/>
  <c r="M420" i="28"/>
  <c r="M419" i="28"/>
  <c r="M418" i="28"/>
  <c r="M417" i="28"/>
  <c r="M416" i="28"/>
  <c r="M415" i="28"/>
  <c r="M414" i="28"/>
  <c r="M413" i="28"/>
  <c r="M412" i="28"/>
  <c r="M411" i="28"/>
  <c r="M410" i="28"/>
  <c r="M409" i="28"/>
  <c r="M408" i="28"/>
  <c r="M407" i="28"/>
  <c r="M406" i="28"/>
  <c r="M405" i="28"/>
  <c r="M404" i="28"/>
  <c r="M403" i="28"/>
  <c r="M402" i="28"/>
  <c r="M401" i="28"/>
  <c r="M400" i="28"/>
  <c r="M399" i="28"/>
  <c r="M398" i="28"/>
  <c r="M397" i="28"/>
  <c r="M396" i="28"/>
  <c r="M395" i="28"/>
  <c r="M394" i="28"/>
  <c r="M393" i="28"/>
  <c r="M392" i="28"/>
  <c r="M391" i="28"/>
  <c r="M390" i="28"/>
  <c r="M389" i="28"/>
  <c r="M388" i="28"/>
  <c r="M387" i="28"/>
  <c r="M386" i="28"/>
  <c r="M385" i="28"/>
  <c r="M384" i="28"/>
  <c r="M383" i="28"/>
  <c r="M382" i="28"/>
  <c r="M381" i="28"/>
  <c r="M380" i="28"/>
  <c r="M379" i="28"/>
  <c r="M378" i="28"/>
  <c r="M377" i="28"/>
  <c r="M376" i="28"/>
  <c r="M375" i="28"/>
  <c r="M374" i="28"/>
  <c r="M373" i="28"/>
  <c r="M372" i="28"/>
  <c r="M371" i="28"/>
  <c r="M370" i="28"/>
  <c r="M369" i="28"/>
  <c r="M368" i="28"/>
  <c r="M367" i="28"/>
  <c r="M366" i="28"/>
  <c r="M365" i="28"/>
  <c r="M364" i="28"/>
  <c r="M363" i="28"/>
  <c r="M362" i="28"/>
  <c r="M361" i="28"/>
  <c r="M360" i="28"/>
  <c r="M359" i="28"/>
  <c r="M358" i="28"/>
  <c r="M357" i="28"/>
  <c r="M356" i="28"/>
  <c r="M355" i="28"/>
  <c r="M354" i="28"/>
  <c r="M353" i="28"/>
  <c r="M352" i="28"/>
  <c r="M351" i="28"/>
  <c r="M350" i="28"/>
  <c r="M349" i="28"/>
  <c r="M348" i="28"/>
  <c r="M347" i="28"/>
  <c r="M345" i="28"/>
  <c r="M344" i="28"/>
  <c r="M343" i="28"/>
  <c r="M342" i="28"/>
  <c r="M341" i="28"/>
  <c r="M340" i="28"/>
  <c r="M339" i="28"/>
  <c r="M338" i="28"/>
  <c r="M337" i="28"/>
  <c r="M336" i="28"/>
  <c r="M335" i="28"/>
  <c r="M334" i="28"/>
  <c r="M333" i="28"/>
  <c r="M332" i="28"/>
  <c r="M331" i="28"/>
  <c r="M330" i="28"/>
  <c r="M329" i="28"/>
  <c r="M328" i="28"/>
  <c r="M327" i="28"/>
  <c r="M326" i="28"/>
  <c r="M325" i="28"/>
  <c r="M324" i="28"/>
  <c r="M323" i="28"/>
  <c r="M322" i="28"/>
  <c r="M321" i="28"/>
  <c r="M320" i="28"/>
  <c r="M319" i="28"/>
  <c r="M318" i="28"/>
  <c r="M317" i="28"/>
  <c r="M316" i="28"/>
  <c r="M315" i="28"/>
  <c r="M314" i="28"/>
  <c r="M313" i="28"/>
  <c r="M312" i="28"/>
  <c r="M311" i="28"/>
  <c r="M310" i="28"/>
  <c r="M309" i="28"/>
  <c r="M308" i="28"/>
  <c r="M307" i="28"/>
  <c r="M306" i="28"/>
  <c r="M305" i="28"/>
  <c r="M304" i="28"/>
  <c r="M303" i="28"/>
  <c r="M302" i="28"/>
  <c r="M301" i="28"/>
  <c r="M300" i="28"/>
  <c r="M299" i="28"/>
  <c r="M298" i="28"/>
  <c r="M297" i="28"/>
  <c r="M296" i="28"/>
  <c r="M295" i="28"/>
  <c r="M294" i="28"/>
  <c r="M293" i="28"/>
  <c r="M292" i="28"/>
  <c r="M291" i="28"/>
  <c r="M290" i="28"/>
  <c r="M289" i="28"/>
  <c r="M288" i="28"/>
  <c r="M287" i="28"/>
  <c r="M286" i="28"/>
  <c r="M285" i="28"/>
  <c r="M284" i="28"/>
  <c r="M283" i="28"/>
  <c r="M282" i="28"/>
  <c r="M281" i="28"/>
  <c r="M280" i="28"/>
  <c r="M279" i="28"/>
  <c r="M278" i="28"/>
  <c r="M277" i="28"/>
  <c r="M276" i="28"/>
  <c r="M275" i="28"/>
  <c r="M274" i="28"/>
  <c r="M273" i="28"/>
  <c r="M272" i="28"/>
  <c r="M271" i="28"/>
  <c r="M270" i="28"/>
  <c r="M269" i="28"/>
  <c r="M268" i="28"/>
  <c r="M267" i="28"/>
  <c r="M266" i="28"/>
  <c r="M265" i="28"/>
  <c r="M264" i="28"/>
  <c r="M263" i="28"/>
  <c r="M262" i="28"/>
  <c r="M261" i="28"/>
  <c r="M260" i="28"/>
  <c r="M259" i="28"/>
  <c r="M258" i="28"/>
  <c r="M257" i="28"/>
  <c r="M256" i="28"/>
  <c r="M255" i="28"/>
  <c r="M254" i="28"/>
  <c r="M253" i="28"/>
  <c r="M252" i="28"/>
  <c r="M251" i="28"/>
  <c r="M250" i="28"/>
  <c r="M249" i="28"/>
  <c r="M248" i="28"/>
  <c r="M247" i="28"/>
  <c r="M246" i="28"/>
  <c r="M245" i="28"/>
  <c r="M244" i="28"/>
  <c r="M243" i="28"/>
  <c r="M242" i="28"/>
  <c r="M241" i="28"/>
  <c r="M240" i="28"/>
  <c r="M239" i="28"/>
  <c r="M238" i="28"/>
  <c r="M237" i="28"/>
  <c r="M236" i="28"/>
  <c r="M235" i="28"/>
  <c r="M234" i="28"/>
  <c r="M233" i="28"/>
  <c r="M232" i="28"/>
  <c r="M231" i="28"/>
  <c r="M230" i="28"/>
  <c r="M229" i="28"/>
  <c r="M228" i="28"/>
  <c r="M227" i="28"/>
  <c r="M226" i="28"/>
  <c r="M225" i="28"/>
  <c r="M224" i="28"/>
  <c r="M223" i="28"/>
  <c r="M222" i="28"/>
  <c r="M221" i="28"/>
  <c r="M220" i="28"/>
  <c r="M219" i="28"/>
  <c r="M218" i="28"/>
  <c r="M217" i="28"/>
  <c r="M216" i="28"/>
  <c r="M215" i="28"/>
  <c r="M214" i="28"/>
  <c r="M213" i="28"/>
  <c r="M212" i="28"/>
  <c r="M211" i="28"/>
  <c r="M210" i="28"/>
  <c r="M209" i="28"/>
  <c r="M208" i="28"/>
  <c r="M207" i="28"/>
  <c r="M206" i="28"/>
  <c r="M205" i="28"/>
  <c r="M204" i="28"/>
  <c r="M203" i="28"/>
  <c r="M202" i="28"/>
  <c r="M201" i="28"/>
  <c r="M200" i="28"/>
  <c r="M199" i="28"/>
  <c r="M198" i="28"/>
  <c r="M197" i="28"/>
  <c r="M196" i="28"/>
  <c r="M195" i="28"/>
  <c r="M194" i="28"/>
  <c r="M193" i="28"/>
  <c r="M192" i="28"/>
  <c r="M191" i="28"/>
  <c r="M190" i="28"/>
  <c r="M189" i="28"/>
  <c r="M188" i="28"/>
  <c r="M187" i="28"/>
  <c r="M186" i="28"/>
  <c r="M185" i="28"/>
  <c r="M184" i="28"/>
  <c r="M183" i="28"/>
  <c r="M182" i="28"/>
  <c r="M181" i="28"/>
  <c r="M180" i="28"/>
  <c r="M179" i="28"/>
  <c r="M178" i="28"/>
  <c r="M177" i="28"/>
  <c r="M176" i="28"/>
  <c r="M175" i="28"/>
  <c r="M173" i="28"/>
  <c r="M172" i="28"/>
  <c r="M171" i="28"/>
  <c r="M170" i="28"/>
  <c r="M169" i="28"/>
  <c r="M168" i="28"/>
  <c r="M167" i="28"/>
  <c r="M166" i="28"/>
  <c r="M165" i="28"/>
  <c r="M164" i="28"/>
  <c r="M163" i="28"/>
  <c r="M162" i="28"/>
  <c r="M161" i="28"/>
  <c r="M160" i="28"/>
  <c r="M159" i="28"/>
  <c r="M158" i="28"/>
  <c r="M157" i="28"/>
  <c r="M156" i="28"/>
  <c r="M155" i="28"/>
  <c r="M154" i="28"/>
  <c r="M153" i="28"/>
  <c r="M152" i="28"/>
  <c r="M151" i="28"/>
  <c r="M150" i="28"/>
  <c r="M149" i="28"/>
  <c r="M148" i="28"/>
  <c r="M147" i="28"/>
  <c r="M146" i="28"/>
  <c r="M145" i="28"/>
  <c r="M144" i="28"/>
  <c r="M143" i="28"/>
  <c r="M142" i="28"/>
  <c r="M141" i="28"/>
  <c r="M140" i="28"/>
  <c r="M139" i="28"/>
  <c r="M138" i="28"/>
  <c r="M137" i="28"/>
  <c r="M136" i="28"/>
  <c r="M135" i="28"/>
  <c r="M134" i="28"/>
  <c r="M133" i="28"/>
  <c r="M132" i="28"/>
  <c r="M131" i="28"/>
  <c r="M130" i="28"/>
  <c r="M129" i="28"/>
  <c r="M128" i="28"/>
  <c r="M127" i="28"/>
  <c r="M126" i="28"/>
  <c r="M125" i="28"/>
  <c r="M124" i="28"/>
  <c r="M123" i="28"/>
  <c r="M122" i="28"/>
  <c r="M121" i="28"/>
  <c r="M120" i="28"/>
  <c r="M119" i="28"/>
  <c r="M118" i="28"/>
  <c r="M117" i="28"/>
  <c r="M116" i="28"/>
  <c r="M115" i="28"/>
  <c r="M114" i="28"/>
  <c r="M113" i="28"/>
  <c r="M112" i="28"/>
  <c r="M111" i="28"/>
  <c r="M110" i="28"/>
  <c r="M109" i="28"/>
  <c r="M108" i="28"/>
  <c r="M107" i="28"/>
  <c r="M106" i="28"/>
  <c r="M105" i="28"/>
  <c r="M104" i="28"/>
  <c r="M103" i="28"/>
  <c r="M102" i="28"/>
  <c r="M101" i="28"/>
  <c r="M100" i="28"/>
  <c r="M99" i="28"/>
  <c r="M98" i="28"/>
  <c r="M97" i="28"/>
  <c r="M96" i="28"/>
  <c r="M95" i="28"/>
  <c r="M94" i="28"/>
  <c r="M93" i="28"/>
  <c r="M92" i="28"/>
  <c r="M91" i="28"/>
  <c r="M90" i="28"/>
  <c r="M89" i="28"/>
  <c r="M88" i="28"/>
  <c r="M87" i="28"/>
  <c r="M86" i="28"/>
  <c r="M85" i="28"/>
  <c r="M84" i="28"/>
  <c r="M83" i="28"/>
  <c r="M82" i="28"/>
  <c r="M81" i="28"/>
  <c r="M80" i="28"/>
  <c r="M79" i="28"/>
  <c r="M78" i="28"/>
  <c r="M77" i="28"/>
  <c r="M76" i="28"/>
  <c r="M75" i="28"/>
  <c r="M74" i="28"/>
  <c r="M73" i="28"/>
  <c r="M72" i="28"/>
  <c r="M71" i="28"/>
  <c r="M70" i="28"/>
  <c r="M69" i="28"/>
  <c r="M68" i="28"/>
  <c r="M67" i="28"/>
  <c r="M66" i="28"/>
  <c r="M65" i="28"/>
  <c r="M64" i="28"/>
  <c r="M63" i="28"/>
  <c r="M62" i="28"/>
  <c r="M61" i="28"/>
  <c r="M60" i="28"/>
  <c r="M59" i="28"/>
  <c r="M58" i="28"/>
  <c r="M57" i="28"/>
  <c r="M56" i="28"/>
  <c r="M55" i="28"/>
  <c r="M54" i="28"/>
  <c r="M53" i="28"/>
  <c r="M52" i="28"/>
  <c r="M51" i="28"/>
  <c r="M50" i="28"/>
  <c r="M49" i="28"/>
  <c r="M48" i="28"/>
  <c r="M47" i="28"/>
  <c r="M46" i="28"/>
  <c r="M45" i="28"/>
  <c r="M44" i="28"/>
  <c r="M43" i="28"/>
  <c r="M42" i="28"/>
  <c r="M41" i="28"/>
  <c r="M40" i="28"/>
  <c r="M39" i="28"/>
  <c r="M38" i="28"/>
  <c r="M37" i="28"/>
  <c r="M36" i="28"/>
  <c r="M35" i="28"/>
  <c r="M34" i="28"/>
  <c r="M33" i="28"/>
  <c r="M32" i="28"/>
  <c r="M31" i="28"/>
  <c r="M30" i="28"/>
  <c r="M29" i="28"/>
  <c r="M28" i="28"/>
  <c r="M27" i="28"/>
  <c r="M26" i="28"/>
  <c r="M25" i="28"/>
  <c r="M24" i="28"/>
  <c r="M23" i="28"/>
  <c r="M22" i="28"/>
  <c r="M21" i="28"/>
  <c r="M20" i="28"/>
  <c r="M19" i="28"/>
  <c r="M18" i="28"/>
  <c r="M17" i="28"/>
  <c r="M16" i="28"/>
  <c r="M15" i="28"/>
  <c r="M14" i="28"/>
  <c r="M13" i="28"/>
  <c r="M12" i="28"/>
  <c r="M11" i="28"/>
  <c r="M10" i="28"/>
  <c r="M9" i="28"/>
  <c r="M8" i="28"/>
  <c r="G517" i="28"/>
  <c r="G516" i="28"/>
  <c r="G515" i="28"/>
  <c r="G514" i="28"/>
  <c r="G513" i="28"/>
  <c r="G512" i="28"/>
  <c r="G511" i="28"/>
  <c r="G510" i="28"/>
  <c r="G509" i="28"/>
  <c r="G508" i="28"/>
  <c r="G507" i="28"/>
  <c r="G506" i="28"/>
  <c r="G505" i="28"/>
  <c r="G504" i="28"/>
  <c r="G503" i="28"/>
  <c r="G502" i="28"/>
  <c r="G501" i="28"/>
  <c r="G500" i="28"/>
  <c r="G499" i="28"/>
  <c r="G498" i="28"/>
  <c r="G497" i="28"/>
  <c r="G496" i="28"/>
  <c r="G495" i="28"/>
  <c r="G494" i="28"/>
  <c r="G493" i="28"/>
  <c r="G492" i="28"/>
  <c r="G491" i="28"/>
  <c r="G490" i="28"/>
  <c r="G489" i="28"/>
  <c r="G488" i="28"/>
  <c r="G487" i="28"/>
  <c r="G486" i="28"/>
  <c r="G485" i="28"/>
  <c r="G484" i="28"/>
  <c r="G483" i="28"/>
  <c r="G482" i="28"/>
  <c r="G481" i="28"/>
  <c r="G480" i="28"/>
  <c r="G479" i="28"/>
  <c r="G478" i="28"/>
  <c r="G477" i="28"/>
  <c r="G476" i="28"/>
  <c r="G475" i="28"/>
  <c r="G474" i="28"/>
  <c r="G473" i="28"/>
  <c r="G472" i="28"/>
  <c r="G471" i="28"/>
  <c r="G470" i="28"/>
  <c r="G469" i="28"/>
  <c r="G468" i="28"/>
  <c r="G467" i="28"/>
  <c r="G466" i="28"/>
  <c r="G465" i="28"/>
  <c r="G464" i="28"/>
  <c r="G463" i="28"/>
  <c r="G462" i="28"/>
  <c r="G461" i="28"/>
  <c r="G460" i="28"/>
  <c r="G459" i="28"/>
  <c r="G458" i="28"/>
  <c r="G457" i="28"/>
  <c r="G456" i="28"/>
  <c r="G455" i="28"/>
  <c r="G454" i="28"/>
  <c r="G453" i="28"/>
  <c r="G452" i="28"/>
  <c r="G451" i="28"/>
  <c r="G450" i="28"/>
  <c r="G449" i="28"/>
  <c r="G448" i="28"/>
  <c r="G447" i="28"/>
  <c r="G446" i="28"/>
  <c r="G445" i="28"/>
  <c r="G444" i="28"/>
  <c r="G443" i="28"/>
  <c r="G442" i="28"/>
  <c r="G441" i="28"/>
  <c r="G440" i="28"/>
  <c r="G439" i="28"/>
  <c r="G438" i="28"/>
  <c r="G437" i="28"/>
  <c r="G436" i="28"/>
  <c r="G435" i="28"/>
  <c r="G434" i="28"/>
  <c r="G433" i="28"/>
  <c r="G432" i="28"/>
  <c r="G431" i="28"/>
  <c r="G430" i="28"/>
  <c r="G429" i="28"/>
  <c r="G428" i="28"/>
  <c r="G427" i="28"/>
  <c r="G426" i="28"/>
  <c r="G425" i="28"/>
  <c r="G424" i="28"/>
  <c r="G423" i="28"/>
  <c r="G422" i="28"/>
  <c r="G421" i="28"/>
  <c r="G420" i="28"/>
  <c r="G419" i="28"/>
  <c r="G418" i="28"/>
  <c r="G417" i="28"/>
  <c r="G416" i="28"/>
  <c r="G415" i="28"/>
  <c r="G414" i="28"/>
  <c r="G413" i="28"/>
  <c r="G412" i="28"/>
  <c r="G411" i="28"/>
  <c r="G410" i="28"/>
  <c r="G409" i="28"/>
  <c r="G408" i="28"/>
  <c r="G407" i="28"/>
  <c r="G406" i="28"/>
  <c r="G405" i="28"/>
  <c r="G404" i="28"/>
  <c r="G403" i="28"/>
  <c r="G402" i="28"/>
  <c r="G401" i="28"/>
  <c r="G400" i="28"/>
  <c r="G399" i="28"/>
  <c r="G398" i="28"/>
  <c r="G397" i="28"/>
  <c r="G396" i="28"/>
  <c r="G395" i="28"/>
  <c r="G394" i="28"/>
  <c r="G393" i="28"/>
  <c r="G392" i="28"/>
  <c r="G391" i="28"/>
  <c r="G390" i="28"/>
  <c r="G389" i="28"/>
  <c r="G388" i="28"/>
  <c r="G387" i="28"/>
  <c r="G386" i="28"/>
  <c r="G385" i="28"/>
  <c r="G384" i="28"/>
  <c r="G383" i="28"/>
  <c r="G382" i="28"/>
  <c r="G381" i="28"/>
  <c r="G380" i="28"/>
  <c r="G379" i="28"/>
  <c r="G378" i="28"/>
  <c r="G377" i="28"/>
  <c r="G376" i="28"/>
  <c r="G375" i="28"/>
  <c r="G374" i="28"/>
  <c r="G373" i="28"/>
  <c r="G372" i="28"/>
  <c r="G371" i="28"/>
  <c r="G370" i="28"/>
  <c r="G369" i="28"/>
  <c r="G368" i="28"/>
  <c r="G367" i="28"/>
  <c r="G366" i="28"/>
  <c r="G365" i="28"/>
  <c r="G364" i="28"/>
  <c r="G363" i="28"/>
  <c r="G362" i="28"/>
  <c r="G361" i="28"/>
  <c r="G360" i="28"/>
  <c r="G359" i="28"/>
  <c r="G358" i="28"/>
  <c r="G357" i="28"/>
  <c r="G356" i="28"/>
  <c r="G355" i="28"/>
  <c r="G354" i="28"/>
  <c r="G353" i="28"/>
  <c r="G352" i="28"/>
  <c r="G351" i="28"/>
  <c r="G350" i="28"/>
  <c r="G349" i="28"/>
  <c r="G348" i="28"/>
  <c r="G347" i="28"/>
  <c r="G345" i="28"/>
  <c r="G344" i="28"/>
  <c r="G343" i="28"/>
  <c r="G342" i="28"/>
  <c r="G341" i="28"/>
  <c r="G340" i="28"/>
  <c r="G339" i="28"/>
  <c r="G338" i="28"/>
  <c r="G337" i="28"/>
  <c r="G336" i="28"/>
  <c r="G335" i="28"/>
  <c r="G334" i="28"/>
  <c r="G333" i="28"/>
  <c r="G332" i="28"/>
  <c r="G331" i="28"/>
  <c r="G330" i="28"/>
  <c r="G329" i="28"/>
  <c r="G328" i="28"/>
  <c r="G327" i="28"/>
  <c r="G326" i="28"/>
  <c r="G325" i="28"/>
  <c r="G324" i="28"/>
  <c r="G323" i="28"/>
  <c r="G322" i="28"/>
  <c r="G321" i="28"/>
  <c r="G320" i="28"/>
  <c r="G319" i="28"/>
  <c r="G318" i="28"/>
  <c r="G317" i="28"/>
  <c r="G316" i="28"/>
  <c r="G315" i="28"/>
  <c r="G314" i="28"/>
  <c r="G313" i="28"/>
  <c r="G312" i="28"/>
  <c r="G311" i="28"/>
  <c r="G310" i="28"/>
  <c r="G309" i="28"/>
  <c r="G308" i="28"/>
  <c r="G307" i="28"/>
  <c r="G306" i="28"/>
  <c r="G305" i="28"/>
  <c r="G304" i="28"/>
  <c r="G303" i="28"/>
  <c r="G302" i="28"/>
  <c r="G301" i="28"/>
  <c r="G300" i="28"/>
  <c r="G299" i="28"/>
  <c r="G298" i="28"/>
  <c r="G297" i="28"/>
  <c r="G296" i="28"/>
  <c r="G295" i="28"/>
  <c r="G294" i="28"/>
  <c r="G293" i="28"/>
  <c r="G292" i="28"/>
  <c r="G291" i="28"/>
  <c r="G290" i="28"/>
  <c r="G289" i="28"/>
  <c r="G288" i="28"/>
  <c r="G287" i="28"/>
  <c r="G286" i="28"/>
  <c r="G285" i="28"/>
  <c r="G284" i="28"/>
  <c r="G283" i="28"/>
  <c r="G282" i="28"/>
  <c r="G281" i="28"/>
  <c r="G280" i="28"/>
  <c r="G279" i="28"/>
  <c r="G278" i="28"/>
  <c r="G277" i="28"/>
  <c r="G276" i="28"/>
  <c r="G275" i="28"/>
  <c r="G274" i="28"/>
  <c r="G273" i="28"/>
  <c r="G272" i="28"/>
  <c r="G271" i="28"/>
  <c r="G270" i="28"/>
  <c r="G269" i="28"/>
  <c r="G268" i="28"/>
  <c r="G267" i="28"/>
  <c r="G266" i="28"/>
  <c r="G265" i="28"/>
  <c r="G264" i="28"/>
  <c r="G263" i="28"/>
  <c r="G262" i="28"/>
  <c r="G261" i="28"/>
  <c r="G260" i="28"/>
  <c r="G259" i="28"/>
  <c r="G258" i="28"/>
  <c r="G257" i="28"/>
  <c r="G256" i="28"/>
  <c r="G255" i="28"/>
  <c r="G254" i="28"/>
  <c r="G253" i="28"/>
  <c r="G252" i="28"/>
  <c r="G251" i="28"/>
  <c r="G250" i="28"/>
  <c r="G249" i="28"/>
  <c r="G248" i="28"/>
  <c r="G247" i="28"/>
  <c r="G246" i="28"/>
  <c r="G245" i="28"/>
  <c r="G244" i="28"/>
  <c r="G243" i="28"/>
  <c r="G242" i="28"/>
  <c r="G241" i="28"/>
  <c r="G240" i="28"/>
  <c r="G239" i="28"/>
  <c r="G238" i="28"/>
  <c r="G237" i="28"/>
  <c r="G236" i="28"/>
  <c r="G235" i="28"/>
  <c r="G234" i="28"/>
  <c r="G233" i="28"/>
  <c r="G232" i="28"/>
  <c r="G231" i="28"/>
  <c r="G230" i="28"/>
  <c r="G229" i="28"/>
  <c r="G228" i="28"/>
  <c r="G227" i="28"/>
  <c r="G226" i="28"/>
  <c r="G225" i="28"/>
  <c r="G224" i="28"/>
  <c r="G223" i="28"/>
  <c r="G222" i="28"/>
  <c r="G221" i="28"/>
  <c r="G220" i="28"/>
  <c r="G219" i="28"/>
  <c r="G218" i="28"/>
  <c r="G217" i="28"/>
  <c r="G216" i="28"/>
  <c r="G215" i="28"/>
  <c r="G214" i="28"/>
  <c r="G213" i="28"/>
  <c r="G212" i="28"/>
  <c r="G211" i="28"/>
  <c r="G210" i="28"/>
  <c r="G209" i="28"/>
  <c r="G208" i="28"/>
  <c r="G207" i="28"/>
  <c r="G206" i="28"/>
  <c r="G205" i="28"/>
  <c r="G204" i="28"/>
  <c r="G203" i="28"/>
  <c r="G202" i="28"/>
  <c r="G201" i="28"/>
  <c r="G200" i="28"/>
  <c r="G199" i="28"/>
  <c r="G198" i="28"/>
  <c r="G197" i="28"/>
  <c r="G196" i="28"/>
  <c r="G195" i="28"/>
  <c r="G194" i="28"/>
  <c r="G193" i="28"/>
  <c r="G192" i="28"/>
  <c r="G191" i="28"/>
  <c r="G190" i="28"/>
  <c r="G189" i="28"/>
  <c r="G188" i="28"/>
  <c r="G187" i="28"/>
  <c r="G186" i="28"/>
  <c r="G185" i="28"/>
  <c r="G184" i="28"/>
  <c r="G183" i="28"/>
  <c r="G182" i="28"/>
  <c r="G181" i="28"/>
  <c r="G180" i="28"/>
  <c r="G179" i="28"/>
  <c r="G178" i="28"/>
  <c r="G177" i="28"/>
  <c r="G176" i="28"/>
  <c r="G175" i="28"/>
  <c r="G173" i="28"/>
  <c r="G172" i="28"/>
  <c r="G171" i="28"/>
  <c r="G170" i="28"/>
  <c r="G169" i="28"/>
  <c r="G168" i="28"/>
  <c r="G167" i="28"/>
  <c r="G166" i="28"/>
  <c r="G165" i="28"/>
  <c r="G164" i="28"/>
  <c r="G163"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G9" i="28"/>
  <c r="G8" i="28"/>
  <c r="M517" i="33"/>
  <c r="M516" i="33"/>
  <c r="M515" i="33"/>
  <c r="M514" i="33"/>
  <c r="M513" i="33"/>
  <c r="M512" i="33"/>
  <c r="M511" i="33"/>
  <c r="M510" i="33"/>
  <c r="M509" i="33"/>
  <c r="M508" i="33"/>
  <c r="M507" i="33"/>
  <c r="M506" i="33"/>
  <c r="M505" i="33"/>
  <c r="M504" i="33"/>
  <c r="M503" i="33"/>
  <c r="M502" i="33"/>
  <c r="M501" i="33"/>
  <c r="M500" i="33"/>
  <c r="M499" i="33"/>
  <c r="M498" i="33"/>
  <c r="M497" i="33"/>
  <c r="M496" i="33"/>
  <c r="M495" i="33"/>
  <c r="M494" i="33"/>
  <c r="M493" i="33"/>
  <c r="M492" i="33"/>
  <c r="M491" i="33"/>
  <c r="M490" i="33"/>
  <c r="M489" i="33"/>
  <c r="M488" i="33"/>
  <c r="M487" i="33"/>
  <c r="M486" i="33"/>
  <c r="M485" i="33"/>
  <c r="M484" i="33"/>
  <c r="M483" i="33"/>
  <c r="M482" i="33"/>
  <c r="M481" i="33"/>
  <c r="M480" i="33"/>
  <c r="M479" i="33"/>
  <c r="M478" i="33"/>
  <c r="M477" i="33"/>
  <c r="M476" i="33"/>
  <c r="M475" i="33"/>
  <c r="M474" i="33"/>
  <c r="M473" i="33"/>
  <c r="M472" i="33"/>
  <c r="M471" i="33"/>
  <c r="M470" i="33"/>
  <c r="M469" i="33"/>
  <c r="M468" i="33"/>
  <c r="M467" i="33"/>
  <c r="M466" i="33"/>
  <c r="M465" i="33"/>
  <c r="M464" i="33"/>
  <c r="M463" i="33"/>
  <c r="M462" i="33"/>
  <c r="M461" i="33"/>
  <c r="M460" i="33"/>
  <c r="M459" i="33"/>
  <c r="M458" i="33"/>
  <c r="M457" i="33"/>
  <c r="M456" i="33"/>
  <c r="M455" i="33"/>
  <c r="M454" i="33"/>
  <c r="M453" i="33"/>
  <c r="M452" i="33"/>
  <c r="M451" i="33"/>
  <c r="M450" i="33"/>
  <c r="M449" i="33"/>
  <c r="M448" i="33"/>
  <c r="M447" i="33"/>
  <c r="M446" i="33"/>
  <c r="M445" i="33"/>
  <c r="M444" i="33"/>
  <c r="M443" i="33"/>
  <c r="M442" i="33"/>
  <c r="M441" i="33"/>
  <c r="M440" i="33"/>
  <c r="M439" i="33"/>
  <c r="M438" i="33"/>
  <c r="M437" i="33"/>
  <c r="M436" i="33"/>
  <c r="M435" i="33"/>
  <c r="M434" i="33"/>
  <c r="M433" i="33"/>
  <c r="M432" i="33"/>
  <c r="M431" i="33"/>
  <c r="M430" i="33"/>
  <c r="M429" i="33"/>
  <c r="M428" i="33"/>
  <c r="M427" i="33"/>
  <c r="M426" i="33"/>
  <c r="M425" i="33"/>
  <c r="M424" i="33"/>
  <c r="M423" i="33"/>
  <c r="M422" i="33"/>
  <c r="M421" i="33"/>
  <c r="M420" i="33"/>
  <c r="M419" i="33"/>
  <c r="M418" i="33"/>
  <c r="M417" i="33"/>
  <c r="M416" i="33"/>
  <c r="M415" i="33"/>
  <c r="M414" i="33"/>
  <c r="M413" i="33"/>
  <c r="M412" i="33"/>
  <c r="M411" i="33"/>
  <c r="M410" i="33"/>
  <c r="M409" i="33"/>
  <c r="M408" i="33"/>
  <c r="M407" i="33"/>
  <c r="M406" i="33"/>
  <c r="M405" i="33"/>
  <c r="M404" i="33"/>
  <c r="M403" i="33"/>
  <c r="M402" i="33"/>
  <c r="M401" i="33"/>
  <c r="M400" i="33"/>
  <c r="M399" i="33"/>
  <c r="M398" i="33"/>
  <c r="M397" i="33"/>
  <c r="M396" i="33"/>
  <c r="M395" i="33"/>
  <c r="M394" i="33"/>
  <c r="M393" i="33"/>
  <c r="M392" i="33"/>
  <c r="M391" i="33"/>
  <c r="M390" i="33"/>
  <c r="M389" i="33"/>
  <c r="M388" i="33"/>
  <c r="M387" i="33"/>
  <c r="M386" i="33"/>
  <c r="M385" i="33"/>
  <c r="M384" i="33"/>
  <c r="M383" i="33"/>
  <c r="M382" i="33"/>
  <c r="M381" i="33"/>
  <c r="M380" i="33"/>
  <c r="M379" i="33"/>
  <c r="M378" i="33"/>
  <c r="M377" i="33"/>
  <c r="M376" i="33"/>
  <c r="M375" i="33"/>
  <c r="M374" i="33"/>
  <c r="M373" i="33"/>
  <c r="M372" i="33"/>
  <c r="M371" i="33"/>
  <c r="M370" i="33"/>
  <c r="M369" i="33"/>
  <c r="M368" i="33"/>
  <c r="M367" i="33"/>
  <c r="M366" i="33"/>
  <c r="M365" i="33"/>
  <c r="M364" i="33"/>
  <c r="M363" i="33"/>
  <c r="M362" i="33"/>
  <c r="M361" i="33"/>
  <c r="M360" i="33"/>
  <c r="M359" i="33"/>
  <c r="M358" i="33"/>
  <c r="M357" i="33"/>
  <c r="M356" i="33"/>
  <c r="M355" i="33"/>
  <c r="M354" i="33"/>
  <c r="M353" i="33"/>
  <c r="M352" i="33"/>
  <c r="M351" i="33"/>
  <c r="M350" i="33"/>
  <c r="M349" i="33"/>
  <c r="M348" i="33"/>
  <c r="M347" i="33"/>
  <c r="M345" i="33"/>
  <c r="M344" i="33"/>
  <c r="M343" i="33"/>
  <c r="M342" i="33"/>
  <c r="M341" i="33"/>
  <c r="M340" i="33"/>
  <c r="M339" i="33"/>
  <c r="M338" i="33"/>
  <c r="M337" i="33"/>
  <c r="M336" i="33"/>
  <c r="M335" i="33"/>
  <c r="M334" i="33"/>
  <c r="M333" i="33"/>
  <c r="M332" i="33"/>
  <c r="M331" i="33"/>
  <c r="M330" i="33"/>
  <c r="M329" i="33"/>
  <c r="M328" i="33"/>
  <c r="M327" i="33"/>
  <c r="M326" i="33"/>
  <c r="M325" i="33"/>
  <c r="M324" i="33"/>
  <c r="M323" i="33"/>
  <c r="M322" i="33"/>
  <c r="M321" i="33"/>
  <c r="M320" i="33"/>
  <c r="M319" i="33"/>
  <c r="M318" i="33"/>
  <c r="M317" i="33"/>
  <c r="M316" i="33"/>
  <c r="M315" i="33"/>
  <c r="M314" i="33"/>
  <c r="M313" i="33"/>
  <c r="M312" i="33"/>
  <c r="M311" i="33"/>
  <c r="M310" i="33"/>
  <c r="M309" i="33"/>
  <c r="M308" i="33"/>
  <c r="M307" i="33"/>
  <c r="M306" i="33"/>
  <c r="M305" i="33"/>
  <c r="M304" i="33"/>
  <c r="M303" i="33"/>
  <c r="M302" i="33"/>
  <c r="M301" i="33"/>
  <c r="M300" i="33"/>
  <c r="M299" i="33"/>
  <c r="M298" i="33"/>
  <c r="M297" i="33"/>
  <c r="M296" i="33"/>
  <c r="M295" i="33"/>
  <c r="M294" i="33"/>
  <c r="M293" i="33"/>
  <c r="M292" i="33"/>
  <c r="M291" i="33"/>
  <c r="M290" i="33"/>
  <c r="M289" i="33"/>
  <c r="M288" i="33"/>
  <c r="M287" i="33"/>
  <c r="M286" i="33"/>
  <c r="M285" i="33"/>
  <c r="M284" i="33"/>
  <c r="M283" i="33"/>
  <c r="M282" i="33"/>
  <c r="M281" i="33"/>
  <c r="M280" i="33"/>
  <c r="M279" i="33"/>
  <c r="M278" i="33"/>
  <c r="M277" i="33"/>
  <c r="M276" i="33"/>
  <c r="M275" i="33"/>
  <c r="M274" i="33"/>
  <c r="M273" i="33"/>
  <c r="M272" i="33"/>
  <c r="M271" i="33"/>
  <c r="M270" i="33"/>
  <c r="M269" i="33"/>
  <c r="M268" i="33"/>
  <c r="M267" i="33"/>
  <c r="M266" i="33"/>
  <c r="M265" i="33"/>
  <c r="M264" i="33"/>
  <c r="M263" i="33"/>
  <c r="M262" i="33"/>
  <c r="M261" i="33"/>
  <c r="M260" i="33"/>
  <c r="M259" i="33"/>
  <c r="M258" i="33"/>
  <c r="M257" i="33"/>
  <c r="M256" i="33"/>
  <c r="M255" i="33"/>
  <c r="M254" i="33"/>
  <c r="M253" i="33"/>
  <c r="M252" i="33"/>
  <c r="M251" i="33"/>
  <c r="M250" i="33"/>
  <c r="M249" i="33"/>
  <c r="M248" i="33"/>
  <c r="M247" i="33"/>
  <c r="M246" i="33"/>
  <c r="M245" i="33"/>
  <c r="M244" i="33"/>
  <c r="M243" i="33"/>
  <c r="M242" i="33"/>
  <c r="M241" i="33"/>
  <c r="M240" i="33"/>
  <c r="M239" i="33"/>
  <c r="M238" i="33"/>
  <c r="M237" i="33"/>
  <c r="M236" i="33"/>
  <c r="M235" i="33"/>
  <c r="M234" i="33"/>
  <c r="M233" i="33"/>
  <c r="M232" i="33"/>
  <c r="M231" i="33"/>
  <c r="M230" i="33"/>
  <c r="M229" i="33"/>
  <c r="M228" i="33"/>
  <c r="M227" i="33"/>
  <c r="M226" i="33"/>
  <c r="M225" i="33"/>
  <c r="M224" i="33"/>
  <c r="M223" i="33"/>
  <c r="M222" i="33"/>
  <c r="M221" i="33"/>
  <c r="M220" i="33"/>
  <c r="M219" i="33"/>
  <c r="M218" i="33"/>
  <c r="M217" i="33"/>
  <c r="M216" i="33"/>
  <c r="M215" i="33"/>
  <c r="M214" i="33"/>
  <c r="M213" i="33"/>
  <c r="M212" i="33"/>
  <c r="M211" i="33"/>
  <c r="M210" i="33"/>
  <c r="M209" i="33"/>
  <c r="M208" i="33"/>
  <c r="M207" i="33"/>
  <c r="M206" i="33"/>
  <c r="M205" i="33"/>
  <c r="M204" i="33"/>
  <c r="M203" i="33"/>
  <c r="M202" i="33"/>
  <c r="M201" i="33"/>
  <c r="M200" i="33"/>
  <c r="M199" i="33"/>
  <c r="M198" i="33"/>
  <c r="M197" i="33"/>
  <c r="M196" i="33"/>
  <c r="M195" i="33"/>
  <c r="M194" i="33"/>
  <c r="M193" i="33"/>
  <c r="M192" i="33"/>
  <c r="M191" i="33"/>
  <c r="M190" i="33"/>
  <c r="M189" i="33"/>
  <c r="M188" i="33"/>
  <c r="M187" i="33"/>
  <c r="M186" i="33"/>
  <c r="M185" i="33"/>
  <c r="M184" i="33"/>
  <c r="M183" i="33"/>
  <c r="M182" i="33"/>
  <c r="M181" i="33"/>
  <c r="M180" i="33"/>
  <c r="M179" i="33"/>
  <c r="M178" i="33"/>
  <c r="M177" i="33"/>
  <c r="M176" i="33"/>
  <c r="M175" i="33"/>
  <c r="M173" i="33"/>
  <c r="M172" i="33"/>
  <c r="M171" i="33"/>
  <c r="M170" i="33"/>
  <c r="M169" i="33"/>
  <c r="M168" i="33"/>
  <c r="M167" i="33"/>
  <c r="M166" i="33"/>
  <c r="M165" i="33"/>
  <c r="M164" i="33"/>
  <c r="M163" i="33"/>
  <c r="M162" i="33"/>
  <c r="M161" i="33"/>
  <c r="M160" i="33"/>
  <c r="M159" i="33"/>
  <c r="M158" i="33"/>
  <c r="M157" i="33"/>
  <c r="M156" i="33"/>
  <c r="M155" i="33"/>
  <c r="M154" i="33"/>
  <c r="M153" i="33"/>
  <c r="M152" i="33"/>
  <c r="M151" i="33"/>
  <c r="M150" i="33"/>
  <c r="M149" i="33"/>
  <c r="M148" i="33"/>
  <c r="M147" i="33"/>
  <c r="M146" i="33"/>
  <c r="M145" i="33"/>
  <c r="M144" i="33"/>
  <c r="M143" i="33"/>
  <c r="M142" i="33"/>
  <c r="M141" i="33"/>
  <c r="M140" i="33"/>
  <c r="M139" i="33"/>
  <c r="M138" i="33"/>
  <c r="M137" i="33"/>
  <c r="M136" i="33"/>
  <c r="M135" i="33"/>
  <c r="M134" i="33"/>
  <c r="M133" i="33"/>
  <c r="M132" i="33"/>
  <c r="M131" i="33"/>
  <c r="M130" i="33"/>
  <c r="M129" i="33"/>
  <c r="M128" i="33"/>
  <c r="M127" i="33"/>
  <c r="M126" i="33"/>
  <c r="M125" i="33"/>
  <c r="M124" i="33"/>
  <c r="M123" i="33"/>
  <c r="M122" i="33"/>
  <c r="M121" i="33"/>
  <c r="M120" i="33"/>
  <c r="M119" i="33"/>
  <c r="M118" i="33"/>
  <c r="M117" i="33"/>
  <c r="M116" i="33"/>
  <c r="M115" i="33"/>
  <c r="M114" i="33"/>
  <c r="M113" i="33"/>
  <c r="M112" i="33"/>
  <c r="M111" i="33"/>
  <c r="M110" i="33"/>
  <c r="M109" i="33"/>
  <c r="M108" i="33"/>
  <c r="M107" i="33"/>
  <c r="M106" i="33"/>
  <c r="M105" i="33"/>
  <c r="M104" i="33"/>
  <c r="M103" i="33"/>
  <c r="M102" i="33"/>
  <c r="M101" i="33"/>
  <c r="M100" i="33"/>
  <c r="M99" i="33"/>
  <c r="M98" i="33"/>
  <c r="M97" i="33"/>
  <c r="M96" i="33"/>
  <c r="M95" i="33"/>
  <c r="M94" i="33"/>
  <c r="M93" i="33"/>
  <c r="M92" i="33"/>
  <c r="M91" i="33"/>
  <c r="M90" i="33"/>
  <c r="M89" i="33"/>
  <c r="M88" i="33"/>
  <c r="M87" i="33"/>
  <c r="M86" i="33"/>
  <c r="M85" i="33"/>
  <c r="M84" i="33"/>
  <c r="M83" i="33"/>
  <c r="M82" i="33"/>
  <c r="M81" i="33"/>
  <c r="M80" i="33"/>
  <c r="M79" i="33"/>
  <c r="M78" i="33"/>
  <c r="M77" i="33"/>
  <c r="M76" i="33"/>
  <c r="M75" i="33"/>
  <c r="M74" i="33"/>
  <c r="M73" i="33"/>
  <c r="M72" i="33"/>
  <c r="M71" i="33"/>
  <c r="M70" i="33"/>
  <c r="M69" i="33"/>
  <c r="M68" i="33"/>
  <c r="M67" i="33"/>
  <c r="M66" i="33"/>
  <c r="M65" i="33"/>
  <c r="M64" i="33"/>
  <c r="M63" i="33"/>
  <c r="M62" i="33"/>
  <c r="M61" i="33"/>
  <c r="M60" i="33"/>
  <c r="M59" i="33"/>
  <c r="M58" i="33"/>
  <c r="M57" i="33"/>
  <c r="M56" i="33"/>
  <c r="M55" i="33"/>
  <c r="M54" i="33"/>
  <c r="M53" i="33"/>
  <c r="M52" i="33"/>
  <c r="M51" i="33"/>
  <c r="M50" i="33"/>
  <c r="M49" i="33"/>
  <c r="M48" i="33"/>
  <c r="M47" i="33"/>
  <c r="M46" i="33"/>
  <c r="M45" i="33"/>
  <c r="M44" i="33"/>
  <c r="M43" i="33"/>
  <c r="M42" i="33"/>
  <c r="M41" i="33"/>
  <c r="M40" i="33"/>
  <c r="M39" i="33"/>
  <c r="M38" i="33"/>
  <c r="M37" i="33"/>
  <c r="M36" i="33"/>
  <c r="M35" i="33"/>
  <c r="M34" i="33"/>
  <c r="M33" i="33"/>
  <c r="M32" i="33"/>
  <c r="M31" i="33"/>
  <c r="M30" i="33"/>
  <c r="M29" i="33"/>
  <c r="M28" i="33"/>
  <c r="M27" i="33"/>
  <c r="M26" i="33"/>
  <c r="M25" i="33"/>
  <c r="M24" i="33"/>
  <c r="M23" i="33"/>
  <c r="M22" i="33"/>
  <c r="M21" i="33"/>
  <c r="M20" i="33"/>
  <c r="M19" i="33"/>
  <c r="M18" i="33"/>
  <c r="M17" i="33"/>
  <c r="M16" i="33"/>
  <c r="M15" i="33"/>
  <c r="M14" i="33"/>
  <c r="M13" i="33"/>
  <c r="M12" i="33"/>
  <c r="M11" i="33"/>
  <c r="M10" i="33"/>
  <c r="M9" i="33"/>
  <c r="M8" i="33"/>
  <c r="G517" i="33"/>
  <c r="G516" i="33"/>
  <c r="G515" i="33"/>
  <c r="G514" i="33"/>
  <c r="G513" i="33"/>
  <c r="G512" i="33"/>
  <c r="G511" i="33"/>
  <c r="G510" i="33"/>
  <c r="G509" i="33"/>
  <c r="G508" i="33"/>
  <c r="G507" i="33"/>
  <c r="G506" i="33"/>
  <c r="G505" i="33"/>
  <c r="G504" i="33"/>
  <c r="G503" i="33"/>
  <c r="G502" i="33"/>
  <c r="G501" i="33"/>
  <c r="G500" i="33"/>
  <c r="G499" i="33"/>
  <c r="G498" i="33"/>
  <c r="G497" i="33"/>
  <c r="G496" i="33"/>
  <c r="G495" i="33"/>
  <c r="G494" i="33"/>
  <c r="G493" i="33"/>
  <c r="G492" i="33"/>
  <c r="G491" i="33"/>
  <c r="G490" i="33"/>
  <c r="G489" i="33"/>
  <c r="G488" i="33"/>
  <c r="G487" i="33"/>
  <c r="G486" i="33"/>
  <c r="G485" i="33"/>
  <c r="G484" i="33"/>
  <c r="G483" i="33"/>
  <c r="G482" i="33"/>
  <c r="G481" i="33"/>
  <c r="G480" i="33"/>
  <c r="G479" i="33"/>
  <c r="G478" i="33"/>
  <c r="G477" i="33"/>
  <c r="G476" i="33"/>
  <c r="G475" i="33"/>
  <c r="G474" i="33"/>
  <c r="G473" i="33"/>
  <c r="G472" i="33"/>
  <c r="G471" i="33"/>
  <c r="G470" i="33"/>
  <c r="G469" i="33"/>
  <c r="G468" i="33"/>
  <c r="G467" i="33"/>
  <c r="G466" i="33"/>
  <c r="G465" i="33"/>
  <c r="G464" i="33"/>
  <c r="G463" i="33"/>
  <c r="G462" i="33"/>
  <c r="G461" i="33"/>
  <c r="G460" i="33"/>
  <c r="G459" i="33"/>
  <c r="G458" i="33"/>
  <c r="G457" i="33"/>
  <c r="G456" i="33"/>
  <c r="G455" i="33"/>
  <c r="G454" i="33"/>
  <c r="G453" i="33"/>
  <c r="G452" i="33"/>
  <c r="G451" i="33"/>
  <c r="G450" i="33"/>
  <c r="G449" i="33"/>
  <c r="G448" i="33"/>
  <c r="G447" i="33"/>
  <c r="G446" i="33"/>
  <c r="G445" i="33"/>
  <c r="G444" i="33"/>
  <c r="G443" i="33"/>
  <c r="G442" i="33"/>
  <c r="G441" i="33"/>
  <c r="G440" i="33"/>
  <c r="G439" i="33"/>
  <c r="G438" i="33"/>
  <c r="G437" i="33"/>
  <c r="G436" i="33"/>
  <c r="G435" i="33"/>
  <c r="G434" i="33"/>
  <c r="G433" i="33"/>
  <c r="G432" i="33"/>
  <c r="G431" i="33"/>
  <c r="G430" i="33"/>
  <c r="G429" i="33"/>
  <c r="G428" i="33"/>
  <c r="G427" i="33"/>
  <c r="G426" i="33"/>
  <c r="G425" i="33"/>
  <c r="G424" i="33"/>
  <c r="G423" i="33"/>
  <c r="G422" i="33"/>
  <c r="G421" i="33"/>
  <c r="G420" i="33"/>
  <c r="G419" i="33"/>
  <c r="G418" i="33"/>
  <c r="G417" i="33"/>
  <c r="G416" i="33"/>
  <c r="G415" i="33"/>
  <c r="G414" i="33"/>
  <c r="G413" i="33"/>
  <c r="G412" i="33"/>
  <c r="G411" i="33"/>
  <c r="G410" i="33"/>
  <c r="G409" i="33"/>
  <c r="G408" i="33"/>
  <c r="G407" i="33"/>
  <c r="G406" i="33"/>
  <c r="G405" i="33"/>
  <c r="G404" i="33"/>
  <c r="G403" i="33"/>
  <c r="G402" i="33"/>
  <c r="G401" i="33"/>
  <c r="G400" i="33"/>
  <c r="G399" i="33"/>
  <c r="G398" i="33"/>
  <c r="G397" i="33"/>
  <c r="G396" i="33"/>
  <c r="G395" i="33"/>
  <c r="G394" i="33"/>
  <c r="G393" i="33"/>
  <c r="G392" i="33"/>
  <c r="G391" i="33"/>
  <c r="G390" i="33"/>
  <c r="G389" i="33"/>
  <c r="G388" i="33"/>
  <c r="G387" i="33"/>
  <c r="G386" i="33"/>
  <c r="G385" i="33"/>
  <c r="G384" i="33"/>
  <c r="G383" i="33"/>
  <c r="G382" i="33"/>
  <c r="G381" i="33"/>
  <c r="G380" i="33"/>
  <c r="G379" i="33"/>
  <c r="G378" i="33"/>
  <c r="G377" i="33"/>
  <c r="G376" i="33"/>
  <c r="G375" i="33"/>
  <c r="G374" i="33"/>
  <c r="G373" i="33"/>
  <c r="G372" i="33"/>
  <c r="G371" i="33"/>
  <c r="G370" i="33"/>
  <c r="G369" i="33"/>
  <c r="G368" i="33"/>
  <c r="G367" i="33"/>
  <c r="G366" i="33"/>
  <c r="G365" i="33"/>
  <c r="G364" i="33"/>
  <c r="G363" i="33"/>
  <c r="G362" i="33"/>
  <c r="G361" i="33"/>
  <c r="G360" i="33"/>
  <c r="G359" i="33"/>
  <c r="G358" i="33"/>
  <c r="G357" i="33"/>
  <c r="G356" i="33"/>
  <c r="G355" i="33"/>
  <c r="G354" i="33"/>
  <c r="G353" i="33"/>
  <c r="G352" i="33"/>
  <c r="G351" i="33"/>
  <c r="G350" i="33"/>
  <c r="G349" i="33"/>
  <c r="G348" i="33"/>
  <c r="G347" i="33"/>
  <c r="G345" i="33"/>
  <c r="G344" i="33"/>
  <c r="G343" i="33"/>
  <c r="G342" i="33"/>
  <c r="G341" i="33"/>
  <c r="G340" i="33"/>
  <c r="G339" i="33"/>
  <c r="G338" i="33"/>
  <c r="G337" i="33"/>
  <c r="G336" i="33"/>
  <c r="G335" i="33"/>
  <c r="G334" i="33"/>
  <c r="G333" i="33"/>
  <c r="G332" i="33"/>
  <c r="G331" i="33"/>
  <c r="G330" i="33"/>
  <c r="G329" i="33"/>
  <c r="G328" i="33"/>
  <c r="G327" i="33"/>
  <c r="G326" i="33"/>
  <c r="G325" i="33"/>
  <c r="G324" i="33"/>
  <c r="G323" i="33"/>
  <c r="G322" i="33"/>
  <c r="G321" i="33"/>
  <c r="G320" i="33"/>
  <c r="G319" i="33"/>
  <c r="G318" i="33"/>
  <c r="G317" i="33"/>
  <c r="G316" i="33"/>
  <c r="G315" i="33"/>
  <c r="G314" i="33"/>
  <c r="G313" i="33"/>
  <c r="G312" i="33"/>
  <c r="G311" i="33"/>
  <c r="G310" i="33"/>
  <c r="G309" i="33"/>
  <c r="G308" i="33"/>
  <c r="G307" i="33"/>
  <c r="G306" i="33"/>
  <c r="G305" i="33"/>
  <c r="G304" i="33"/>
  <c r="G303" i="33"/>
  <c r="G302" i="33"/>
  <c r="G301" i="33"/>
  <c r="G300" i="33"/>
  <c r="G299" i="33"/>
  <c r="G298" i="33"/>
  <c r="G297" i="33"/>
  <c r="G296" i="33"/>
  <c r="G295" i="33"/>
  <c r="G294" i="33"/>
  <c r="G293" i="33"/>
  <c r="G292" i="33"/>
  <c r="G291" i="33"/>
  <c r="G290" i="33"/>
  <c r="G289" i="33"/>
  <c r="G288" i="33"/>
  <c r="G287" i="33"/>
  <c r="G286" i="33"/>
  <c r="G285" i="33"/>
  <c r="G284" i="33"/>
  <c r="G283" i="33"/>
  <c r="G282" i="33"/>
  <c r="G281" i="33"/>
  <c r="G280" i="33"/>
  <c r="G279" i="33"/>
  <c r="G278" i="33"/>
  <c r="G277" i="33"/>
  <c r="G276" i="33"/>
  <c r="G275" i="33"/>
  <c r="G274" i="33"/>
  <c r="G273" i="33"/>
  <c r="G272" i="33"/>
  <c r="G271" i="33"/>
  <c r="G270" i="33"/>
  <c r="G269" i="33"/>
  <c r="G268" i="33"/>
  <c r="G267" i="33"/>
  <c r="G266" i="33"/>
  <c r="G265" i="33"/>
  <c r="G264" i="33"/>
  <c r="G263" i="33"/>
  <c r="G262" i="33"/>
  <c r="G261" i="33"/>
  <c r="G260" i="33"/>
  <c r="G259" i="33"/>
  <c r="G258" i="33"/>
  <c r="G257" i="33"/>
  <c r="G256" i="33"/>
  <c r="G255" i="33"/>
  <c r="G254" i="33"/>
  <c r="G253" i="33"/>
  <c r="G252" i="33"/>
  <c r="G251" i="33"/>
  <c r="G250" i="33"/>
  <c r="G249" i="33"/>
  <c r="G248" i="33"/>
  <c r="G247" i="33"/>
  <c r="G246" i="33"/>
  <c r="G245" i="33"/>
  <c r="G244" i="33"/>
  <c r="G243" i="33"/>
  <c r="G242" i="33"/>
  <c r="G241" i="33"/>
  <c r="G240" i="33"/>
  <c r="G239" i="33"/>
  <c r="G238" i="33"/>
  <c r="G237" i="33"/>
  <c r="G236" i="33"/>
  <c r="G235" i="33"/>
  <c r="G234" i="33"/>
  <c r="G233" i="33"/>
  <c r="G232" i="33"/>
  <c r="G231" i="33"/>
  <c r="G230" i="33"/>
  <c r="G229" i="33"/>
  <c r="G228" i="33"/>
  <c r="G227" i="33"/>
  <c r="G226" i="33"/>
  <c r="G225" i="33"/>
  <c r="G224" i="33"/>
  <c r="G223" i="33"/>
  <c r="G222" i="33"/>
  <c r="G221" i="33"/>
  <c r="G220" i="33"/>
  <c r="G219" i="33"/>
  <c r="G218" i="33"/>
  <c r="G217" i="33"/>
  <c r="G216" i="33"/>
  <c r="G215" i="33"/>
  <c r="G214" i="33"/>
  <c r="G213" i="33"/>
  <c r="G212" i="33"/>
  <c r="G211" i="33"/>
  <c r="G210" i="33"/>
  <c r="G209" i="33"/>
  <c r="G208" i="33"/>
  <c r="G207" i="33"/>
  <c r="G206" i="33"/>
  <c r="G205" i="33"/>
  <c r="G204" i="33"/>
  <c r="G203" i="33"/>
  <c r="G202" i="33"/>
  <c r="G201" i="33"/>
  <c r="G200" i="33"/>
  <c r="G199" i="33"/>
  <c r="G198" i="33"/>
  <c r="G197" i="33"/>
  <c r="G196" i="33"/>
  <c r="G195" i="33"/>
  <c r="G194" i="33"/>
  <c r="G193" i="33"/>
  <c r="G192" i="33"/>
  <c r="G191" i="33"/>
  <c r="G190" i="33"/>
  <c r="G189" i="33"/>
  <c r="G188" i="33"/>
  <c r="G187" i="33"/>
  <c r="G186" i="33"/>
  <c r="G185" i="33"/>
  <c r="G184" i="33"/>
  <c r="G183" i="33"/>
  <c r="G182" i="33"/>
  <c r="G181" i="33"/>
  <c r="G180" i="33"/>
  <c r="G179" i="33"/>
  <c r="G178" i="33"/>
  <c r="G177" i="33"/>
  <c r="G176" i="33"/>
  <c r="G175" i="33"/>
  <c r="G173" i="33"/>
  <c r="G172" i="33"/>
  <c r="G171" i="33"/>
  <c r="G170" i="33"/>
  <c r="G169" i="33"/>
  <c r="G168" i="33"/>
  <c r="G167" i="33"/>
  <c r="G166" i="33"/>
  <c r="G165" i="33"/>
  <c r="G164" i="33"/>
  <c r="G163" i="33"/>
  <c r="G162" i="33"/>
  <c r="G161" i="33"/>
  <c r="G160" i="33"/>
  <c r="G159" i="33"/>
  <c r="G158" i="33"/>
  <c r="G157" i="33"/>
  <c r="G156" i="33"/>
  <c r="G155" i="33"/>
  <c r="G154" i="33"/>
  <c r="G153" i="33"/>
  <c r="G152" i="33"/>
  <c r="G151" i="33"/>
  <c r="G150" i="33"/>
  <c r="G149" i="33"/>
  <c r="G148" i="33"/>
  <c r="G147" i="33"/>
  <c r="G146" i="33"/>
  <c r="G145" i="33"/>
  <c r="G144" i="33"/>
  <c r="G143" i="33"/>
  <c r="G142" i="33"/>
  <c r="G141" i="33"/>
  <c r="G140" i="33"/>
  <c r="G139" i="33"/>
  <c r="G138" i="33"/>
  <c r="G137" i="33"/>
  <c r="G136" i="33"/>
  <c r="G135" i="33"/>
  <c r="G134" i="33"/>
  <c r="G133" i="33"/>
  <c r="G132" i="33"/>
  <c r="G131" i="33"/>
  <c r="G130" i="33"/>
  <c r="G129" i="33"/>
  <c r="G128" i="33"/>
  <c r="G127" i="33"/>
  <c r="G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76" i="33"/>
  <c r="G75" i="33"/>
  <c r="G74" i="33"/>
  <c r="G73" i="33"/>
  <c r="G72" i="33"/>
  <c r="G71" i="33"/>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8" i="33"/>
  <c r="AA28" i="22"/>
  <c r="AA26" i="22"/>
  <c r="AA25" i="22"/>
  <c r="A22" i="51"/>
  <c r="B22" i="51" s="1"/>
  <c r="A21" i="51"/>
  <c r="B21" i="51" s="1"/>
  <c r="A20" i="51"/>
  <c r="B20" i="51" s="1"/>
  <c r="A19" i="51"/>
  <c r="B19" i="51" s="1"/>
  <c r="A18" i="51"/>
  <c r="B18" i="51" s="1"/>
  <c r="A17" i="51"/>
  <c r="B17" i="51" s="1"/>
  <c r="A16" i="51"/>
  <c r="B16" i="51" s="1"/>
  <c r="A15" i="51"/>
  <c r="B15" i="51" s="1"/>
  <c r="A14" i="51"/>
  <c r="B14" i="51" s="1"/>
  <c r="A13" i="51"/>
  <c r="B13" i="51" s="1"/>
  <c r="A12" i="51"/>
  <c r="B12" i="51" s="1"/>
  <c r="A11" i="51"/>
  <c r="B11" i="51" s="1"/>
  <c r="A10" i="51"/>
  <c r="B10" i="51" s="1"/>
  <c r="A9" i="51"/>
  <c r="B9" i="51" s="1"/>
  <c r="A8" i="51"/>
  <c r="B8" i="51" s="1"/>
  <c r="A7" i="51"/>
  <c r="B7" i="51" s="1"/>
  <c r="A6" i="51"/>
  <c r="B6" i="51" s="1"/>
  <c r="A5" i="51"/>
  <c r="B5" i="51" s="1"/>
  <c r="A4" i="51"/>
  <c r="B4" i="51" s="1"/>
  <c r="A1" i="51"/>
  <c r="A31" i="51" s="1"/>
  <c r="N517" i="50"/>
  <c r="L517" i="50"/>
  <c r="K517" i="50"/>
  <c r="F517" i="50"/>
  <c r="N516" i="50"/>
  <c r="L516" i="50"/>
  <c r="K516" i="50"/>
  <c r="F516" i="50"/>
  <c r="N515" i="50"/>
  <c r="L515" i="50"/>
  <c r="K515" i="50"/>
  <c r="F515" i="50"/>
  <c r="N514" i="50"/>
  <c r="L514" i="50"/>
  <c r="K514" i="50"/>
  <c r="F514" i="50"/>
  <c r="N513" i="50"/>
  <c r="L513" i="50"/>
  <c r="K513" i="50"/>
  <c r="F513" i="50"/>
  <c r="N512" i="50"/>
  <c r="L512" i="50"/>
  <c r="K512" i="50"/>
  <c r="F512" i="50"/>
  <c r="N511" i="50"/>
  <c r="L511" i="50"/>
  <c r="K511" i="50"/>
  <c r="F511" i="50"/>
  <c r="N510" i="50"/>
  <c r="L510" i="50"/>
  <c r="K510" i="50"/>
  <c r="F510" i="50"/>
  <c r="N509" i="50"/>
  <c r="L509" i="50"/>
  <c r="K509" i="50"/>
  <c r="F509" i="50"/>
  <c r="N508" i="50"/>
  <c r="L508" i="50"/>
  <c r="K508" i="50"/>
  <c r="F508" i="50"/>
  <c r="N507" i="50"/>
  <c r="L507" i="50"/>
  <c r="K507" i="50"/>
  <c r="F507" i="50"/>
  <c r="N506" i="50"/>
  <c r="L506" i="50"/>
  <c r="K506" i="50"/>
  <c r="F506" i="50"/>
  <c r="N505" i="50"/>
  <c r="L505" i="50"/>
  <c r="K505" i="50"/>
  <c r="F505" i="50"/>
  <c r="N504" i="50"/>
  <c r="L504" i="50"/>
  <c r="K504" i="50"/>
  <c r="F504" i="50"/>
  <c r="N503" i="50"/>
  <c r="L503" i="50"/>
  <c r="K503" i="50"/>
  <c r="F503" i="50"/>
  <c r="N502" i="50"/>
  <c r="L502" i="50"/>
  <c r="K502" i="50"/>
  <c r="F502" i="50"/>
  <c r="N501" i="50"/>
  <c r="L501" i="50"/>
  <c r="K501" i="50"/>
  <c r="F501" i="50"/>
  <c r="N500" i="50"/>
  <c r="L500" i="50"/>
  <c r="K500" i="50"/>
  <c r="F500" i="50"/>
  <c r="N499" i="50"/>
  <c r="L499" i="50"/>
  <c r="K499" i="50"/>
  <c r="F499" i="50"/>
  <c r="N498" i="50"/>
  <c r="L498" i="50"/>
  <c r="K498" i="50"/>
  <c r="F498" i="50"/>
  <c r="N497" i="50"/>
  <c r="L497" i="50"/>
  <c r="K497" i="50"/>
  <c r="F497" i="50"/>
  <c r="N496" i="50"/>
  <c r="L496" i="50"/>
  <c r="K496" i="50"/>
  <c r="F496" i="50"/>
  <c r="N495" i="50"/>
  <c r="L495" i="50"/>
  <c r="K495" i="50"/>
  <c r="F495" i="50"/>
  <c r="N494" i="50"/>
  <c r="L494" i="50"/>
  <c r="K494" i="50"/>
  <c r="F494" i="50"/>
  <c r="N493" i="50"/>
  <c r="L493" i="50"/>
  <c r="K493" i="50"/>
  <c r="F493" i="50"/>
  <c r="N492" i="50"/>
  <c r="L492" i="50"/>
  <c r="K492" i="50"/>
  <c r="F492" i="50"/>
  <c r="N491" i="50"/>
  <c r="L491" i="50"/>
  <c r="K491" i="50"/>
  <c r="F491" i="50"/>
  <c r="N490" i="50"/>
  <c r="L490" i="50"/>
  <c r="K490" i="50"/>
  <c r="F490" i="50"/>
  <c r="N489" i="50"/>
  <c r="L489" i="50"/>
  <c r="K489" i="50"/>
  <c r="F489" i="50"/>
  <c r="N488" i="50"/>
  <c r="L488" i="50"/>
  <c r="K488" i="50"/>
  <c r="F488" i="50"/>
  <c r="N487" i="50"/>
  <c r="L487" i="50"/>
  <c r="K487" i="50"/>
  <c r="F487" i="50"/>
  <c r="N486" i="50"/>
  <c r="L486" i="50"/>
  <c r="K486" i="50"/>
  <c r="F486" i="50"/>
  <c r="N485" i="50"/>
  <c r="L485" i="50"/>
  <c r="K485" i="50"/>
  <c r="F485" i="50"/>
  <c r="N484" i="50"/>
  <c r="L484" i="50"/>
  <c r="K484" i="50"/>
  <c r="F484" i="50"/>
  <c r="N483" i="50"/>
  <c r="L483" i="50"/>
  <c r="K483" i="50"/>
  <c r="F483" i="50"/>
  <c r="N482" i="50"/>
  <c r="L482" i="50"/>
  <c r="K482" i="50"/>
  <c r="F482" i="50"/>
  <c r="N481" i="50"/>
  <c r="L481" i="50"/>
  <c r="K481" i="50"/>
  <c r="F481" i="50"/>
  <c r="N480" i="50"/>
  <c r="L480" i="50"/>
  <c r="K480" i="50"/>
  <c r="F480" i="50"/>
  <c r="N479" i="50"/>
  <c r="L479" i="50"/>
  <c r="K479" i="50"/>
  <c r="F479" i="50"/>
  <c r="N478" i="50"/>
  <c r="L478" i="50"/>
  <c r="K478" i="50"/>
  <c r="F478" i="50"/>
  <c r="N477" i="50"/>
  <c r="L477" i="50"/>
  <c r="K477" i="50"/>
  <c r="F477" i="50"/>
  <c r="N476" i="50"/>
  <c r="L476" i="50"/>
  <c r="K476" i="50"/>
  <c r="F476" i="50"/>
  <c r="N475" i="50"/>
  <c r="L475" i="50"/>
  <c r="K475" i="50"/>
  <c r="F475" i="50"/>
  <c r="N474" i="50"/>
  <c r="L474" i="50"/>
  <c r="K474" i="50"/>
  <c r="F474" i="50"/>
  <c r="N473" i="50"/>
  <c r="L473" i="50"/>
  <c r="K473" i="50"/>
  <c r="F473" i="50"/>
  <c r="N472" i="50"/>
  <c r="L472" i="50"/>
  <c r="K472" i="50"/>
  <c r="F472" i="50"/>
  <c r="N471" i="50"/>
  <c r="L471" i="50"/>
  <c r="K471" i="50"/>
  <c r="F471" i="50"/>
  <c r="N470" i="50"/>
  <c r="L470" i="50"/>
  <c r="K470" i="50"/>
  <c r="F470" i="50"/>
  <c r="N469" i="50"/>
  <c r="L469" i="50"/>
  <c r="K469" i="50"/>
  <c r="F469" i="50"/>
  <c r="N468" i="50"/>
  <c r="L468" i="50"/>
  <c r="K468" i="50"/>
  <c r="F468" i="50"/>
  <c r="N467" i="50"/>
  <c r="L467" i="50"/>
  <c r="K467" i="50"/>
  <c r="F467" i="50"/>
  <c r="N466" i="50"/>
  <c r="L466" i="50"/>
  <c r="K466" i="50"/>
  <c r="F466" i="50"/>
  <c r="N465" i="50"/>
  <c r="L465" i="50"/>
  <c r="K465" i="50"/>
  <c r="F465" i="50"/>
  <c r="N464" i="50"/>
  <c r="L464" i="50"/>
  <c r="K464" i="50"/>
  <c r="F464" i="50"/>
  <c r="N463" i="50"/>
  <c r="L463" i="50"/>
  <c r="K463" i="50"/>
  <c r="F463" i="50"/>
  <c r="N462" i="50"/>
  <c r="L462" i="50"/>
  <c r="K462" i="50"/>
  <c r="F462" i="50"/>
  <c r="N461" i="50"/>
  <c r="L461" i="50"/>
  <c r="K461" i="50"/>
  <c r="F461" i="50"/>
  <c r="N460" i="50"/>
  <c r="L460" i="50"/>
  <c r="K460" i="50"/>
  <c r="F460" i="50"/>
  <c r="N459" i="50"/>
  <c r="L459" i="50"/>
  <c r="K459" i="50"/>
  <c r="F459" i="50"/>
  <c r="N458" i="50"/>
  <c r="L458" i="50"/>
  <c r="K458" i="50"/>
  <c r="F458" i="50"/>
  <c r="N457" i="50"/>
  <c r="L457" i="50"/>
  <c r="K457" i="50"/>
  <c r="F457" i="50"/>
  <c r="N456" i="50"/>
  <c r="L456" i="50"/>
  <c r="K456" i="50"/>
  <c r="F456" i="50"/>
  <c r="N455" i="50"/>
  <c r="L455" i="50"/>
  <c r="K455" i="50"/>
  <c r="F455" i="50"/>
  <c r="N454" i="50"/>
  <c r="L454" i="50"/>
  <c r="K454" i="50"/>
  <c r="F454" i="50"/>
  <c r="N453" i="50"/>
  <c r="L453" i="50"/>
  <c r="K453" i="50"/>
  <c r="F453" i="50"/>
  <c r="N452" i="50"/>
  <c r="L452" i="50"/>
  <c r="K452" i="50"/>
  <c r="F452" i="50"/>
  <c r="N451" i="50"/>
  <c r="L451" i="50"/>
  <c r="K451" i="50"/>
  <c r="F451" i="50"/>
  <c r="N450" i="50"/>
  <c r="L450" i="50"/>
  <c r="K450" i="50"/>
  <c r="F450" i="50"/>
  <c r="N449" i="50"/>
  <c r="L449" i="50"/>
  <c r="K449" i="50"/>
  <c r="F449" i="50"/>
  <c r="N448" i="50"/>
  <c r="L448" i="50"/>
  <c r="K448" i="50"/>
  <c r="F448" i="50"/>
  <c r="N447" i="50"/>
  <c r="L447" i="50"/>
  <c r="K447" i="50"/>
  <c r="F447" i="50"/>
  <c r="N446" i="50"/>
  <c r="L446" i="50"/>
  <c r="K446" i="50"/>
  <c r="F446" i="50"/>
  <c r="N445" i="50"/>
  <c r="L445" i="50"/>
  <c r="K445" i="50"/>
  <c r="F445" i="50"/>
  <c r="N444" i="50"/>
  <c r="L444" i="50"/>
  <c r="K444" i="50"/>
  <c r="F444" i="50"/>
  <c r="N443" i="50"/>
  <c r="L443" i="50"/>
  <c r="K443" i="50"/>
  <c r="F443" i="50"/>
  <c r="N442" i="50"/>
  <c r="L442" i="50"/>
  <c r="K442" i="50"/>
  <c r="F442" i="50"/>
  <c r="N441" i="50"/>
  <c r="L441" i="50"/>
  <c r="K441" i="50"/>
  <c r="F441" i="50"/>
  <c r="N440" i="50"/>
  <c r="L440" i="50"/>
  <c r="K440" i="50"/>
  <c r="F440" i="50"/>
  <c r="N439" i="50"/>
  <c r="L439" i="50"/>
  <c r="K439" i="50"/>
  <c r="F439" i="50"/>
  <c r="N438" i="50"/>
  <c r="L438" i="50"/>
  <c r="K438" i="50"/>
  <c r="F438" i="50"/>
  <c r="N437" i="50"/>
  <c r="L437" i="50"/>
  <c r="K437" i="50"/>
  <c r="F437" i="50"/>
  <c r="N436" i="50"/>
  <c r="L436" i="50"/>
  <c r="K436" i="50"/>
  <c r="F436" i="50"/>
  <c r="N435" i="50"/>
  <c r="L435" i="50"/>
  <c r="K435" i="50"/>
  <c r="F435" i="50"/>
  <c r="N434" i="50"/>
  <c r="L434" i="50"/>
  <c r="K434" i="50"/>
  <c r="F434" i="50"/>
  <c r="N433" i="50"/>
  <c r="L433" i="50"/>
  <c r="K433" i="50"/>
  <c r="F433" i="50"/>
  <c r="N432" i="50"/>
  <c r="L432" i="50"/>
  <c r="K432" i="50"/>
  <c r="F432" i="50"/>
  <c r="N431" i="50"/>
  <c r="L431" i="50"/>
  <c r="K431" i="50"/>
  <c r="F431" i="50"/>
  <c r="N430" i="50"/>
  <c r="L430" i="50"/>
  <c r="K430" i="50"/>
  <c r="F430" i="50"/>
  <c r="N429" i="50"/>
  <c r="L429" i="50"/>
  <c r="K429" i="50"/>
  <c r="F429" i="50"/>
  <c r="N428" i="50"/>
  <c r="L428" i="50"/>
  <c r="K428" i="50"/>
  <c r="F428" i="50"/>
  <c r="N427" i="50"/>
  <c r="L427" i="50"/>
  <c r="K427" i="50"/>
  <c r="F427" i="50"/>
  <c r="N426" i="50"/>
  <c r="L426" i="50"/>
  <c r="K426" i="50"/>
  <c r="F426" i="50"/>
  <c r="N425" i="50"/>
  <c r="L425" i="50"/>
  <c r="K425" i="50"/>
  <c r="F425" i="50"/>
  <c r="N424" i="50"/>
  <c r="L424" i="50"/>
  <c r="K424" i="50"/>
  <c r="F424" i="50"/>
  <c r="N423" i="50"/>
  <c r="L423" i="50"/>
  <c r="K423" i="50"/>
  <c r="F423" i="50"/>
  <c r="N422" i="50"/>
  <c r="L422" i="50"/>
  <c r="K422" i="50"/>
  <c r="F422" i="50"/>
  <c r="N421" i="50"/>
  <c r="L421" i="50"/>
  <c r="K421" i="50"/>
  <c r="F421" i="50"/>
  <c r="N420" i="50"/>
  <c r="L420" i="50"/>
  <c r="K420" i="50"/>
  <c r="F420" i="50"/>
  <c r="N419" i="50"/>
  <c r="L419" i="50"/>
  <c r="K419" i="50"/>
  <c r="F419" i="50"/>
  <c r="N418" i="50"/>
  <c r="L418" i="50"/>
  <c r="K418" i="50"/>
  <c r="F418" i="50"/>
  <c r="N417" i="50"/>
  <c r="L417" i="50"/>
  <c r="K417" i="50"/>
  <c r="F417" i="50"/>
  <c r="N416" i="50"/>
  <c r="L416" i="50"/>
  <c r="K416" i="50"/>
  <c r="F416" i="50"/>
  <c r="N415" i="50"/>
  <c r="L415" i="50"/>
  <c r="K415" i="50"/>
  <c r="F415" i="50"/>
  <c r="N414" i="50"/>
  <c r="L414" i="50"/>
  <c r="K414" i="50"/>
  <c r="F414" i="50"/>
  <c r="N413" i="50"/>
  <c r="L413" i="50"/>
  <c r="K413" i="50"/>
  <c r="F413" i="50"/>
  <c r="N412" i="50"/>
  <c r="L412" i="50"/>
  <c r="K412" i="50"/>
  <c r="F412" i="50"/>
  <c r="N411" i="50"/>
  <c r="L411" i="50"/>
  <c r="K411" i="50"/>
  <c r="F411" i="50"/>
  <c r="N410" i="50"/>
  <c r="L410" i="50"/>
  <c r="K410" i="50"/>
  <c r="F410" i="50"/>
  <c r="N409" i="50"/>
  <c r="L409" i="50"/>
  <c r="K409" i="50"/>
  <c r="F409" i="50"/>
  <c r="N408" i="50"/>
  <c r="L408" i="50"/>
  <c r="K408" i="50"/>
  <c r="F408" i="50"/>
  <c r="N407" i="50"/>
  <c r="L407" i="50"/>
  <c r="K407" i="50"/>
  <c r="F407" i="50"/>
  <c r="N406" i="50"/>
  <c r="L406" i="50"/>
  <c r="K406" i="50"/>
  <c r="F406" i="50"/>
  <c r="N405" i="50"/>
  <c r="L405" i="50"/>
  <c r="K405" i="50"/>
  <c r="F405" i="50"/>
  <c r="N404" i="50"/>
  <c r="L404" i="50"/>
  <c r="K404" i="50"/>
  <c r="N403" i="50"/>
  <c r="L403" i="50"/>
  <c r="K403" i="50"/>
  <c r="F403" i="50"/>
  <c r="N402" i="50"/>
  <c r="L402" i="50"/>
  <c r="K402" i="50"/>
  <c r="F402" i="50"/>
  <c r="N401" i="50"/>
  <c r="L401" i="50"/>
  <c r="K401" i="50"/>
  <c r="F401" i="50"/>
  <c r="N400" i="50"/>
  <c r="L400" i="50"/>
  <c r="K400" i="50"/>
  <c r="F400" i="50"/>
  <c r="N399" i="50"/>
  <c r="L399" i="50"/>
  <c r="K399" i="50"/>
  <c r="F399" i="50"/>
  <c r="N398" i="50"/>
  <c r="L398" i="50"/>
  <c r="K398" i="50"/>
  <c r="F398" i="50"/>
  <c r="N397" i="50"/>
  <c r="L397" i="50"/>
  <c r="K397" i="50"/>
  <c r="F397" i="50"/>
  <c r="N396" i="50"/>
  <c r="L396" i="50"/>
  <c r="K396" i="50"/>
  <c r="F396" i="50"/>
  <c r="N395" i="50"/>
  <c r="L395" i="50"/>
  <c r="K395" i="50"/>
  <c r="F395" i="50"/>
  <c r="N394" i="50"/>
  <c r="L394" i="50"/>
  <c r="K394" i="50"/>
  <c r="F394" i="50"/>
  <c r="N393" i="50"/>
  <c r="L393" i="50"/>
  <c r="K393" i="50"/>
  <c r="F393" i="50"/>
  <c r="N392" i="50"/>
  <c r="L392" i="50"/>
  <c r="K392" i="50"/>
  <c r="F392" i="50"/>
  <c r="N391" i="50"/>
  <c r="L391" i="50"/>
  <c r="K391" i="50"/>
  <c r="F391" i="50"/>
  <c r="N390" i="50"/>
  <c r="L390" i="50"/>
  <c r="K390" i="50"/>
  <c r="F390" i="50"/>
  <c r="N389" i="50"/>
  <c r="L389" i="50"/>
  <c r="K389" i="50"/>
  <c r="F389" i="50"/>
  <c r="N388" i="50"/>
  <c r="L388" i="50"/>
  <c r="K388" i="50"/>
  <c r="F388" i="50"/>
  <c r="N387" i="50"/>
  <c r="L387" i="50"/>
  <c r="K387" i="50"/>
  <c r="F387" i="50"/>
  <c r="N386" i="50"/>
  <c r="L386" i="50"/>
  <c r="K386" i="50"/>
  <c r="F386" i="50"/>
  <c r="N385" i="50"/>
  <c r="L385" i="50"/>
  <c r="K385" i="50"/>
  <c r="F385" i="50"/>
  <c r="N384" i="50"/>
  <c r="L384" i="50"/>
  <c r="K384" i="50"/>
  <c r="F384" i="50"/>
  <c r="N383" i="50"/>
  <c r="L383" i="50"/>
  <c r="K383" i="50"/>
  <c r="F383" i="50"/>
  <c r="N382" i="50"/>
  <c r="L382" i="50"/>
  <c r="K382" i="50"/>
  <c r="F382" i="50"/>
  <c r="N381" i="50"/>
  <c r="L381" i="50"/>
  <c r="K381" i="50"/>
  <c r="F381" i="50"/>
  <c r="N380" i="50"/>
  <c r="L380" i="50"/>
  <c r="K380" i="50"/>
  <c r="F380" i="50"/>
  <c r="N379" i="50"/>
  <c r="L379" i="50"/>
  <c r="K379" i="50"/>
  <c r="F379" i="50"/>
  <c r="N378" i="50"/>
  <c r="L378" i="50"/>
  <c r="K378" i="50"/>
  <c r="F378" i="50"/>
  <c r="N377" i="50"/>
  <c r="L377" i="50"/>
  <c r="K377" i="50"/>
  <c r="F377" i="50"/>
  <c r="N376" i="50"/>
  <c r="L376" i="50"/>
  <c r="K376" i="50"/>
  <c r="F376" i="50"/>
  <c r="N375" i="50"/>
  <c r="L375" i="50"/>
  <c r="K375" i="50"/>
  <c r="F375" i="50"/>
  <c r="N374" i="50"/>
  <c r="L374" i="50"/>
  <c r="K374" i="50"/>
  <c r="F374" i="50"/>
  <c r="N373" i="50"/>
  <c r="L373" i="50"/>
  <c r="K373" i="50"/>
  <c r="F373" i="50"/>
  <c r="N372" i="50"/>
  <c r="L372" i="50"/>
  <c r="K372" i="50"/>
  <c r="F372" i="50"/>
  <c r="N371" i="50"/>
  <c r="L371" i="50"/>
  <c r="K371" i="50"/>
  <c r="F371" i="50"/>
  <c r="N370" i="50"/>
  <c r="L370" i="50"/>
  <c r="K370" i="50"/>
  <c r="F370" i="50"/>
  <c r="N369" i="50"/>
  <c r="L369" i="50"/>
  <c r="K369" i="50"/>
  <c r="F369" i="50"/>
  <c r="N368" i="50"/>
  <c r="L368" i="50"/>
  <c r="K368" i="50"/>
  <c r="F368" i="50"/>
  <c r="N367" i="50"/>
  <c r="L367" i="50"/>
  <c r="K367" i="50"/>
  <c r="F367" i="50"/>
  <c r="N366" i="50"/>
  <c r="L366" i="50"/>
  <c r="K366" i="50"/>
  <c r="F366" i="50"/>
  <c r="N365" i="50"/>
  <c r="L365" i="50"/>
  <c r="K365" i="50"/>
  <c r="F365" i="50"/>
  <c r="N364" i="50"/>
  <c r="L364" i="50"/>
  <c r="K364" i="50"/>
  <c r="F364" i="50"/>
  <c r="N363" i="50"/>
  <c r="L363" i="50"/>
  <c r="K363" i="50"/>
  <c r="F363" i="50"/>
  <c r="N362" i="50"/>
  <c r="L362" i="50"/>
  <c r="K362" i="50"/>
  <c r="F362" i="50"/>
  <c r="N361" i="50"/>
  <c r="L361" i="50"/>
  <c r="K361" i="50"/>
  <c r="F361" i="50"/>
  <c r="N360" i="50"/>
  <c r="L360" i="50"/>
  <c r="K360" i="50"/>
  <c r="F360" i="50"/>
  <c r="N359" i="50"/>
  <c r="L359" i="50"/>
  <c r="K359" i="50"/>
  <c r="F359" i="50"/>
  <c r="N358" i="50"/>
  <c r="L358" i="50"/>
  <c r="K358" i="50"/>
  <c r="F358" i="50"/>
  <c r="N357" i="50"/>
  <c r="L357" i="50"/>
  <c r="K357" i="50"/>
  <c r="F357" i="50"/>
  <c r="N356" i="50"/>
  <c r="L356" i="50"/>
  <c r="K356" i="50"/>
  <c r="F356" i="50"/>
  <c r="N355" i="50"/>
  <c r="L355" i="50"/>
  <c r="K355" i="50"/>
  <c r="F355" i="50"/>
  <c r="N354" i="50"/>
  <c r="L354" i="50"/>
  <c r="K354" i="50"/>
  <c r="F354" i="50"/>
  <c r="N353" i="50"/>
  <c r="L353" i="50"/>
  <c r="K353" i="50"/>
  <c r="F353" i="50"/>
  <c r="N352" i="50"/>
  <c r="L352" i="50"/>
  <c r="K352" i="50"/>
  <c r="F352" i="50"/>
  <c r="N351" i="50"/>
  <c r="L351" i="50"/>
  <c r="K351" i="50"/>
  <c r="F351" i="50"/>
  <c r="N350" i="50"/>
  <c r="L350" i="50"/>
  <c r="K350" i="50"/>
  <c r="F350" i="50"/>
  <c r="N349" i="50"/>
  <c r="L349" i="50"/>
  <c r="K349" i="50"/>
  <c r="F349" i="50"/>
  <c r="N348" i="50"/>
  <c r="L348" i="50"/>
  <c r="K348" i="50"/>
  <c r="F348" i="50"/>
  <c r="N347" i="50"/>
  <c r="L347" i="50"/>
  <c r="K347" i="50"/>
  <c r="F347" i="50"/>
  <c r="N345" i="50"/>
  <c r="L345" i="50"/>
  <c r="K345" i="50"/>
  <c r="F345" i="50"/>
  <c r="N344" i="50"/>
  <c r="L344" i="50"/>
  <c r="K344" i="50"/>
  <c r="F344" i="50"/>
  <c r="N343" i="50"/>
  <c r="L343" i="50"/>
  <c r="K343" i="50"/>
  <c r="F343" i="50"/>
  <c r="N342" i="50"/>
  <c r="L342" i="50"/>
  <c r="K342" i="50"/>
  <c r="F342" i="50"/>
  <c r="N341" i="50"/>
  <c r="L341" i="50"/>
  <c r="K341" i="50"/>
  <c r="F341" i="50"/>
  <c r="N340" i="50"/>
  <c r="L340" i="50"/>
  <c r="K340" i="50"/>
  <c r="F340" i="50"/>
  <c r="N339" i="50"/>
  <c r="L339" i="50"/>
  <c r="K339" i="50"/>
  <c r="F339" i="50"/>
  <c r="N338" i="50"/>
  <c r="L338" i="50"/>
  <c r="K338" i="50"/>
  <c r="F338" i="50"/>
  <c r="N337" i="50"/>
  <c r="L337" i="50"/>
  <c r="K337" i="50"/>
  <c r="F337" i="50"/>
  <c r="N336" i="50"/>
  <c r="L336" i="50"/>
  <c r="K336" i="50"/>
  <c r="F336" i="50"/>
  <c r="N335" i="50"/>
  <c r="L335" i="50"/>
  <c r="K335" i="50"/>
  <c r="F335" i="50"/>
  <c r="N334" i="50"/>
  <c r="L334" i="50"/>
  <c r="K334" i="50"/>
  <c r="F334" i="50"/>
  <c r="N333" i="50"/>
  <c r="L333" i="50"/>
  <c r="K333" i="50"/>
  <c r="F333" i="50"/>
  <c r="N332" i="50"/>
  <c r="L332" i="50"/>
  <c r="K332" i="50"/>
  <c r="F332" i="50"/>
  <c r="N331" i="50"/>
  <c r="L331" i="50"/>
  <c r="K331" i="50"/>
  <c r="F331" i="50"/>
  <c r="N330" i="50"/>
  <c r="L330" i="50"/>
  <c r="K330" i="50"/>
  <c r="F330" i="50"/>
  <c r="N329" i="50"/>
  <c r="L329" i="50"/>
  <c r="K329" i="50"/>
  <c r="F329" i="50"/>
  <c r="N328" i="50"/>
  <c r="L328" i="50"/>
  <c r="K328" i="50"/>
  <c r="F328" i="50"/>
  <c r="N327" i="50"/>
  <c r="L327" i="50"/>
  <c r="K327" i="50"/>
  <c r="F327" i="50"/>
  <c r="N326" i="50"/>
  <c r="L326" i="50"/>
  <c r="K326" i="50"/>
  <c r="F326" i="50"/>
  <c r="N325" i="50"/>
  <c r="L325" i="50"/>
  <c r="K325" i="50"/>
  <c r="F325" i="50"/>
  <c r="N324" i="50"/>
  <c r="L324" i="50"/>
  <c r="K324" i="50"/>
  <c r="F324" i="50"/>
  <c r="N323" i="50"/>
  <c r="L323" i="50"/>
  <c r="K323" i="50"/>
  <c r="F323" i="50"/>
  <c r="N322" i="50"/>
  <c r="L322" i="50"/>
  <c r="K322" i="50"/>
  <c r="F322" i="50"/>
  <c r="N321" i="50"/>
  <c r="L321" i="50"/>
  <c r="K321" i="50"/>
  <c r="F321" i="50"/>
  <c r="N320" i="50"/>
  <c r="L320" i="50"/>
  <c r="K320" i="50"/>
  <c r="F320" i="50"/>
  <c r="N319" i="50"/>
  <c r="L319" i="50"/>
  <c r="K319" i="50"/>
  <c r="F319" i="50"/>
  <c r="N318" i="50"/>
  <c r="L318" i="50"/>
  <c r="K318" i="50"/>
  <c r="F318" i="50"/>
  <c r="N317" i="50"/>
  <c r="L317" i="50"/>
  <c r="K317" i="50"/>
  <c r="F317" i="50"/>
  <c r="N316" i="50"/>
  <c r="L316" i="50"/>
  <c r="K316" i="50"/>
  <c r="F316" i="50"/>
  <c r="N315" i="50"/>
  <c r="L315" i="50"/>
  <c r="K315" i="50"/>
  <c r="F315" i="50"/>
  <c r="N314" i="50"/>
  <c r="L314" i="50"/>
  <c r="K314" i="50"/>
  <c r="F314" i="50"/>
  <c r="N313" i="50"/>
  <c r="L313" i="50"/>
  <c r="K313" i="50"/>
  <c r="F313" i="50"/>
  <c r="N312" i="50"/>
  <c r="L312" i="50"/>
  <c r="K312" i="50"/>
  <c r="F312" i="50"/>
  <c r="N311" i="50"/>
  <c r="L311" i="50"/>
  <c r="K311" i="50"/>
  <c r="F311" i="50"/>
  <c r="N310" i="50"/>
  <c r="L310" i="50"/>
  <c r="K310" i="50"/>
  <c r="F310" i="50"/>
  <c r="N309" i="50"/>
  <c r="L309" i="50"/>
  <c r="K309" i="50"/>
  <c r="F309" i="50"/>
  <c r="N308" i="50"/>
  <c r="L308" i="50"/>
  <c r="K308" i="50"/>
  <c r="F308" i="50"/>
  <c r="N307" i="50"/>
  <c r="L307" i="50"/>
  <c r="K307" i="50"/>
  <c r="F307" i="50"/>
  <c r="N306" i="50"/>
  <c r="L306" i="50"/>
  <c r="K306" i="50"/>
  <c r="F306" i="50"/>
  <c r="N305" i="50"/>
  <c r="L305" i="50"/>
  <c r="K305" i="50"/>
  <c r="F305" i="50"/>
  <c r="N304" i="50"/>
  <c r="L304" i="50"/>
  <c r="K304" i="50"/>
  <c r="F304" i="50"/>
  <c r="N303" i="50"/>
  <c r="L303" i="50"/>
  <c r="K303" i="50"/>
  <c r="F303" i="50"/>
  <c r="N302" i="50"/>
  <c r="L302" i="50"/>
  <c r="K302" i="50"/>
  <c r="F302" i="50"/>
  <c r="N301" i="50"/>
  <c r="L301" i="50"/>
  <c r="K301" i="50"/>
  <c r="F301" i="50"/>
  <c r="N300" i="50"/>
  <c r="L300" i="50"/>
  <c r="K300" i="50"/>
  <c r="F300" i="50"/>
  <c r="N299" i="50"/>
  <c r="L299" i="50"/>
  <c r="K299" i="50"/>
  <c r="F299" i="50"/>
  <c r="N298" i="50"/>
  <c r="L298" i="50"/>
  <c r="K298" i="50"/>
  <c r="F298" i="50"/>
  <c r="N297" i="50"/>
  <c r="L297" i="50"/>
  <c r="K297" i="50"/>
  <c r="F297" i="50"/>
  <c r="N296" i="50"/>
  <c r="L296" i="50"/>
  <c r="K296" i="50"/>
  <c r="F296" i="50"/>
  <c r="N295" i="50"/>
  <c r="L295" i="50"/>
  <c r="K295" i="50"/>
  <c r="F295" i="50"/>
  <c r="N294" i="50"/>
  <c r="L294" i="50"/>
  <c r="K294" i="50"/>
  <c r="F294" i="50"/>
  <c r="N293" i="50"/>
  <c r="L293" i="50"/>
  <c r="K293" i="50"/>
  <c r="F293" i="50"/>
  <c r="N292" i="50"/>
  <c r="L292" i="50"/>
  <c r="K292" i="50"/>
  <c r="F292" i="50"/>
  <c r="N291" i="50"/>
  <c r="L291" i="50"/>
  <c r="K291" i="50"/>
  <c r="F291" i="50"/>
  <c r="N290" i="50"/>
  <c r="L290" i="50"/>
  <c r="K290" i="50"/>
  <c r="F290" i="50"/>
  <c r="N289" i="50"/>
  <c r="L289" i="50"/>
  <c r="K289" i="50"/>
  <c r="F289" i="50"/>
  <c r="N288" i="50"/>
  <c r="L288" i="50"/>
  <c r="K288" i="50"/>
  <c r="F288" i="50"/>
  <c r="N287" i="50"/>
  <c r="L287" i="50"/>
  <c r="K287" i="50"/>
  <c r="F287" i="50"/>
  <c r="N286" i="50"/>
  <c r="L286" i="50"/>
  <c r="K286" i="50"/>
  <c r="F286" i="50"/>
  <c r="N285" i="50"/>
  <c r="L285" i="50"/>
  <c r="K285" i="50"/>
  <c r="F285" i="50"/>
  <c r="N284" i="50"/>
  <c r="L284" i="50"/>
  <c r="K284" i="50"/>
  <c r="F284" i="50"/>
  <c r="N283" i="50"/>
  <c r="L283" i="50"/>
  <c r="K283" i="50"/>
  <c r="F283" i="50"/>
  <c r="N282" i="50"/>
  <c r="L282" i="50"/>
  <c r="K282" i="50"/>
  <c r="F282" i="50"/>
  <c r="N281" i="50"/>
  <c r="L281" i="50"/>
  <c r="K281" i="50"/>
  <c r="F281" i="50"/>
  <c r="N280" i="50"/>
  <c r="L280" i="50"/>
  <c r="K280" i="50"/>
  <c r="F280" i="50"/>
  <c r="N279" i="50"/>
  <c r="L279" i="50"/>
  <c r="K279" i="50"/>
  <c r="F279" i="50"/>
  <c r="N278" i="50"/>
  <c r="L278" i="50"/>
  <c r="K278" i="50"/>
  <c r="F278" i="50"/>
  <c r="N277" i="50"/>
  <c r="L277" i="50"/>
  <c r="K277" i="50"/>
  <c r="F277" i="50"/>
  <c r="N276" i="50"/>
  <c r="L276" i="50"/>
  <c r="K276" i="50"/>
  <c r="F276" i="50"/>
  <c r="N275" i="50"/>
  <c r="L275" i="50"/>
  <c r="K275" i="50"/>
  <c r="F275" i="50"/>
  <c r="N274" i="50"/>
  <c r="L274" i="50"/>
  <c r="K274" i="50"/>
  <c r="F274" i="50"/>
  <c r="N273" i="50"/>
  <c r="L273" i="50"/>
  <c r="K273" i="50"/>
  <c r="F273" i="50"/>
  <c r="N272" i="50"/>
  <c r="L272" i="50"/>
  <c r="K272" i="50"/>
  <c r="F272" i="50"/>
  <c r="N271" i="50"/>
  <c r="L271" i="50"/>
  <c r="K271" i="50"/>
  <c r="F271" i="50"/>
  <c r="N270" i="50"/>
  <c r="L270" i="50"/>
  <c r="K270" i="50"/>
  <c r="F270" i="50"/>
  <c r="N269" i="50"/>
  <c r="L269" i="50"/>
  <c r="K269" i="50"/>
  <c r="F269" i="50"/>
  <c r="N268" i="50"/>
  <c r="L268" i="50"/>
  <c r="K268" i="50"/>
  <c r="F268" i="50"/>
  <c r="N267" i="50"/>
  <c r="L267" i="50"/>
  <c r="K267" i="50"/>
  <c r="F267" i="50"/>
  <c r="N266" i="50"/>
  <c r="L266" i="50"/>
  <c r="K266" i="50"/>
  <c r="F266" i="50"/>
  <c r="N265" i="50"/>
  <c r="L265" i="50"/>
  <c r="K265" i="50"/>
  <c r="F265" i="50"/>
  <c r="N264" i="50"/>
  <c r="L264" i="50"/>
  <c r="K264" i="50"/>
  <c r="F264" i="50"/>
  <c r="N263" i="50"/>
  <c r="L263" i="50"/>
  <c r="K263" i="50"/>
  <c r="F263" i="50"/>
  <c r="N262" i="50"/>
  <c r="L262" i="50"/>
  <c r="K262" i="50"/>
  <c r="F262" i="50"/>
  <c r="N261" i="50"/>
  <c r="L261" i="50"/>
  <c r="K261" i="50"/>
  <c r="F261" i="50"/>
  <c r="N260" i="50"/>
  <c r="L260" i="50"/>
  <c r="K260" i="50"/>
  <c r="F260" i="50"/>
  <c r="N259" i="50"/>
  <c r="L259" i="50"/>
  <c r="K259" i="50"/>
  <c r="F259" i="50"/>
  <c r="N258" i="50"/>
  <c r="L258" i="50"/>
  <c r="K258" i="50"/>
  <c r="F258" i="50"/>
  <c r="N257" i="50"/>
  <c r="L257" i="50"/>
  <c r="K257" i="50"/>
  <c r="F257" i="50"/>
  <c r="N256" i="50"/>
  <c r="L256" i="50"/>
  <c r="K256" i="50"/>
  <c r="F256" i="50"/>
  <c r="N255" i="50"/>
  <c r="L255" i="50"/>
  <c r="K255" i="50"/>
  <c r="F255" i="50"/>
  <c r="N254" i="50"/>
  <c r="L254" i="50"/>
  <c r="K254" i="50"/>
  <c r="F254" i="50"/>
  <c r="N253" i="50"/>
  <c r="L253" i="50"/>
  <c r="K253" i="50"/>
  <c r="F253" i="50"/>
  <c r="N252" i="50"/>
  <c r="L252" i="50"/>
  <c r="K252" i="50"/>
  <c r="F252" i="50"/>
  <c r="N251" i="50"/>
  <c r="L251" i="50"/>
  <c r="K251" i="50"/>
  <c r="F251" i="50"/>
  <c r="N250" i="50"/>
  <c r="L250" i="50"/>
  <c r="K250" i="50"/>
  <c r="F250" i="50"/>
  <c r="N249" i="50"/>
  <c r="L249" i="50"/>
  <c r="K249" i="50"/>
  <c r="F249" i="50"/>
  <c r="N248" i="50"/>
  <c r="L248" i="50"/>
  <c r="K248" i="50"/>
  <c r="F248" i="50"/>
  <c r="N247" i="50"/>
  <c r="L247" i="50"/>
  <c r="K247" i="50"/>
  <c r="F247" i="50"/>
  <c r="N246" i="50"/>
  <c r="L246" i="50"/>
  <c r="K246" i="50"/>
  <c r="F246" i="50"/>
  <c r="N245" i="50"/>
  <c r="L245" i="50"/>
  <c r="K245" i="50"/>
  <c r="F245" i="50"/>
  <c r="N244" i="50"/>
  <c r="L244" i="50"/>
  <c r="K244" i="50"/>
  <c r="F244" i="50"/>
  <c r="N243" i="50"/>
  <c r="L243" i="50"/>
  <c r="K243" i="50"/>
  <c r="F243" i="50"/>
  <c r="N242" i="50"/>
  <c r="L242" i="50"/>
  <c r="K242" i="50"/>
  <c r="F242" i="50"/>
  <c r="N241" i="50"/>
  <c r="L241" i="50"/>
  <c r="K241" i="50"/>
  <c r="F241" i="50"/>
  <c r="N240" i="50"/>
  <c r="L240" i="50"/>
  <c r="K240" i="50"/>
  <c r="F240" i="50"/>
  <c r="N239" i="50"/>
  <c r="L239" i="50"/>
  <c r="K239" i="50"/>
  <c r="F239" i="50"/>
  <c r="N238" i="50"/>
  <c r="L238" i="50"/>
  <c r="K238" i="50"/>
  <c r="F238" i="50"/>
  <c r="N237" i="50"/>
  <c r="L237" i="50"/>
  <c r="K237" i="50"/>
  <c r="F237" i="50"/>
  <c r="N236" i="50"/>
  <c r="L236" i="50"/>
  <c r="K236" i="50"/>
  <c r="F236" i="50"/>
  <c r="N235" i="50"/>
  <c r="L235" i="50"/>
  <c r="K235" i="50"/>
  <c r="F235" i="50"/>
  <c r="N234" i="50"/>
  <c r="L234" i="50"/>
  <c r="K234" i="50"/>
  <c r="F234" i="50"/>
  <c r="N233" i="50"/>
  <c r="L233" i="50"/>
  <c r="K233" i="50"/>
  <c r="F233" i="50"/>
  <c r="N232" i="50"/>
  <c r="L232" i="50"/>
  <c r="K232" i="50"/>
  <c r="N231" i="50"/>
  <c r="L231" i="50"/>
  <c r="K231" i="50"/>
  <c r="F231" i="50"/>
  <c r="N230" i="50"/>
  <c r="L230" i="50"/>
  <c r="K230" i="50"/>
  <c r="F230" i="50"/>
  <c r="N229" i="50"/>
  <c r="L229" i="50"/>
  <c r="K229" i="50"/>
  <c r="F229" i="50"/>
  <c r="N228" i="50"/>
  <c r="L228" i="50"/>
  <c r="K228" i="50"/>
  <c r="F228" i="50"/>
  <c r="N227" i="50"/>
  <c r="L227" i="50"/>
  <c r="K227" i="50"/>
  <c r="F227" i="50"/>
  <c r="N226" i="50"/>
  <c r="L226" i="50"/>
  <c r="K226" i="50"/>
  <c r="F226" i="50"/>
  <c r="N225" i="50"/>
  <c r="L225" i="50"/>
  <c r="K225" i="50"/>
  <c r="F225" i="50"/>
  <c r="N224" i="50"/>
  <c r="L224" i="50"/>
  <c r="K224" i="50"/>
  <c r="F224" i="50"/>
  <c r="N223" i="50"/>
  <c r="L223" i="50"/>
  <c r="K223" i="50"/>
  <c r="F223" i="50"/>
  <c r="N222" i="50"/>
  <c r="L222" i="50"/>
  <c r="K222" i="50"/>
  <c r="F222" i="50"/>
  <c r="N221" i="50"/>
  <c r="L221" i="50"/>
  <c r="K221" i="50"/>
  <c r="F221" i="50"/>
  <c r="N220" i="50"/>
  <c r="L220" i="50"/>
  <c r="K220" i="50"/>
  <c r="F220" i="50"/>
  <c r="N219" i="50"/>
  <c r="L219" i="50"/>
  <c r="K219" i="50"/>
  <c r="F219" i="50"/>
  <c r="N218" i="50"/>
  <c r="L218" i="50"/>
  <c r="K218" i="50"/>
  <c r="F218" i="50"/>
  <c r="N217" i="50"/>
  <c r="L217" i="50"/>
  <c r="K217" i="50"/>
  <c r="F217" i="50"/>
  <c r="N216" i="50"/>
  <c r="L216" i="50"/>
  <c r="K216" i="50"/>
  <c r="F216" i="50"/>
  <c r="N215" i="50"/>
  <c r="L215" i="50"/>
  <c r="K215" i="50"/>
  <c r="F215" i="50"/>
  <c r="N214" i="50"/>
  <c r="L214" i="50"/>
  <c r="K214" i="50"/>
  <c r="F214" i="50"/>
  <c r="N213" i="50"/>
  <c r="L213" i="50"/>
  <c r="K213" i="50"/>
  <c r="F213" i="50"/>
  <c r="N212" i="50"/>
  <c r="L212" i="50"/>
  <c r="K212" i="50"/>
  <c r="F212" i="50"/>
  <c r="N211" i="50"/>
  <c r="L211" i="50"/>
  <c r="K211" i="50"/>
  <c r="F211" i="50"/>
  <c r="N210" i="50"/>
  <c r="L210" i="50"/>
  <c r="K210" i="50"/>
  <c r="F210" i="50"/>
  <c r="N209" i="50"/>
  <c r="L209" i="50"/>
  <c r="K209" i="50"/>
  <c r="F209" i="50"/>
  <c r="N208" i="50"/>
  <c r="L208" i="50"/>
  <c r="K208" i="50"/>
  <c r="F208" i="50"/>
  <c r="N207" i="50"/>
  <c r="L207" i="50"/>
  <c r="K207" i="50"/>
  <c r="F207" i="50"/>
  <c r="N206" i="50"/>
  <c r="L206" i="50"/>
  <c r="K206" i="50"/>
  <c r="F206" i="50"/>
  <c r="N205" i="50"/>
  <c r="L205" i="50"/>
  <c r="K205" i="50"/>
  <c r="F205" i="50"/>
  <c r="N204" i="50"/>
  <c r="L204" i="50"/>
  <c r="K204" i="50"/>
  <c r="F204" i="50"/>
  <c r="N203" i="50"/>
  <c r="L203" i="50"/>
  <c r="K203" i="50"/>
  <c r="F203" i="50"/>
  <c r="N202" i="50"/>
  <c r="L202" i="50"/>
  <c r="K202" i="50"/>
  <c r="F202" i="50"/>
  <c r="N201" i="50"/>
  <c r="L201" i="50"/>
  <c r="K201" i="50"/>
  <c r="F201" i="50"/>
  <c r="N200" i="50"/>
  <c r="L200" i="50"/>
  <c r="K200" i="50"/>
  <c r="F200" i="50"/>
  <c r="N199" i="50"/>
  <c r="L199" i="50"/>
  <c r="K199" i="50"/>
  <c r="F199" i="50"/>
  <c r="N198" i="50"/>
  <c r="L198" i="50"/>
  <c r="K198" i="50"/>
  <c r="F198" i="50"/>
  <c r="N197" i="50"/>
  <c r="L197" i="50"/>
  <c r="K197" i="50"/>
  <c r="F197" i="50"/>
  <c r="N196" i="50"/>
  <c r="L196" i="50"/>
  <c r="K196" i="50"/>
  <c r="F196" i="50"/>
  <c r="N195" i="50"/>
  <c r="L195" i="50"/>
  <c r="K195" i="50"/>
  <c r="F195" i="50"/>
  <c r="N194" i="50"/>
  <c r="L194" i="50"/>
  <c r="K194" i="50"/>
  <c r="F194" i="50"/>
  <c r="N193" i="50"/>
  <c r="L193" i="50"/>
  <c r="K193" i="50"/>
  <c r="F193" i="50"/>
  <c r="N192" i="50"/>
  <c r="L192" i="50"/>
  <c r="K192" i="50"/>
  <c r="F192" i="50"/>
  <c r="N191" i="50"/>
  <c r="L191" i="50"/>
  <c r="K191" i="50"/>
  <c r="F191" i="50"/>
  <c r="N190" i="50"/>
  <c r="L190" i="50"/>
  <c r="K190" i="50"/>
  <c r="F190" i="50"/>
  <c r="N189" i="50"/>
  <c r="L189" i="50"/>
  <c r="K189" i="50"/>
  <c r="F189" i="50"/>
  <c r="N188" i="50"/>
  <c r="L188" i="50"/>
  <c r="K188" i="50"/>
  <c r="F188" i="50"/>
  <c r="N187" i="50"/>
  <c r="L187" i="50"/>
  <c r="K187" i="50"/>
  <c r="F187" i="50"/>
  <c r="N186" i="50"/>
  <c r="L186" i="50"/>
  <c r="K186" i="50"/>
  <c r="F186" i="50"/>
  <c r="N185" i="50"/>
  <c r="L185" i="50"/>
  <c r="K185" i="50"/>
  <c r="F185" i="50"/>
  <c r="N184" i="50"/>
  <c r="L184" i="50"/>
  <c r="K184" i="50"/>
  <c r="F184" i="50"/>
  <c r="N183" i="50"/>
  <c r="L183" i="50"/>
  <c r="K183" i="50"/>
  <c r="F183" i="50"/>
  <c r="N182" i="50"/>
  <c r="L182" i="50"/>
  <c r="K182" i="50"/>
  <c r="F182" i="50"/>
  <c r="N181" i="50"/>
  <c r="L181" i="50"/>
  <c r="K181" i="50"/>
  <c r="F181" i="50"/>
  <c r="N180" i="50"/>
  <c r="L180" i="50"/>
  <c r="K180" i="50"/>
  <c r="F180" i="50"/>
  <c r="N179" i="50"/>
  <c r="L179" i="50"/>
  <c r="K179" i="50"/>
  <c r="F179" i="50"/>
  <c r="N178" i="50"/>
  <c r="L178" i="50"/>
  <c r="K178" i="50"/>
  <c r="F178" i="50"/>
  <c r="N177" i="50"/>
  <c r="L177" i="50"/>
  <c r="K177" i="50"/>
  <c r="F177" i="50"/>
  <c r="N176" i="50"/>
  <c r="L176" i="50"/>
  <c r="K176" i="50"/>
  <c r="F176" i="50"/>
  <c r="N175" i="50"/>
  <c r="L175" i="50"/>
  <c r="K175" i="50"/>
  <c r="F175" i="50"/>
  <c r="N173" i="50"/>
  <c r="L173" i="50"/>
  <c r="K173" i="50"/>
  <c r="F173" i="50"/>
  <c r="N172" i="50"/>
  <c r="L172" i="50"/>
  <c r="K172" i="50"/>
  <c r="F172" i="50"/>
  <c r="N171" i="50"/>
  <c r="L171" i="50"/>
  <c r="K171" i="50"/>
  <c r="F171" i="50"/>
  <c r="N170" i="50"/>
  <c r="L170" i="50"/>
  <c r="K170" i="50"/>
  <c r="F170" i="50"/>
  <c r="N169" i="50"/>
  <c r="L169" i="50"/>
  <c r="K169" i="50"/>
  <c r="F169" i="50"/>
  <c r="N168" i="50"/>
  <c r="L168" i="50"/>
  <c r="K168" i="50"/>
  <c r="F168" i="50"/>
  <c r="N167" i="50"/>
  <c r="L167" i="50"/>
  <c r="K167" i="50"/>
  <c r="F167" i="50"/>
  <c r="N166" i="50"/>
  <c r="L166" i="50"/>
  <c r="K166" i="50"/>
  <c r="F166" i="50"/>
  <c r="N165" i="50"/>
  <c r="L165" i="50"/>
  <c r="K165" i="50"/>
  <c r="F165" i="50"/>
  <c r="N164" i="50"/>
  <c r="L164" i="50"/>
  <c r="K164" i="50"/>
  <c r="F164" i="50"/>
  <c r="N163" i="50"/>
  <c r="L163" i="50"/>
  <c r="K163" i="50"/>
  <c r="F163" i="50"/>
  <c r="N162" i="50"/>
  <c r="L162" i="50"/>
  <c r="K162" i="50"/>
  <c r="F162" i="50"/>
  <c r="N161" i="50"/>
  <c r="L161" i="50"/>
  <c r="K161" i="50"/>
  <c r="F161" i="50"/>
  <c r="N160" i="50"/>
  <c r="L160" i="50"/>
  <c r="K160" i="50"/>
  <c r="F160" i="50"/>
  <c r="N159" i="50"/>
  <c r="L159" i="50"/>
  <c r="K159" i="50"/>
  <c r="F159" i="50"/>
  <c r="N158" i="50"/>
  <c r="L158" i="50"/>
  <c r="K158" i="50"/>
  <c r="F158" i="50"/>
  <c r="N157" i="50"/>
  <c r="L157" i="50"/>
  <c r="K157" i="50"/>
  <c r="F157" i="50"/>
  <c r="N156" i="50"/>
  <c r="L156" i="50"/>
  <c r="K156" i="50"/>
  <c r="F156" i="50"/>
  <c r="N155" i="50"/>
  <c r="L155" i="50"/>
  <c r="K155" i="50"/>
  <c r="F155" i="50"/>
  <c r="N154" i="50"/>
  <c r="L154" i="50"/>
  <c r="K154" i="50"/>
  <c r="F154" i="50"/>
  <c r="N153" i="50"/>
  <c r="L153" i="50"/>
  <c r="K153" i="50"/>
  <c r="F153" i="50"/>
  <c r="N152" i="50"/>
  <c r="L152" i="50"/>
  <c r="K152" i="50"/>
  <c r="F152" i="50"/>
  <c r="N151" i="50"/>
  <c r="L151" i="50"/>
  <c r="K151" i="50"/>
  <c r="F151" i="50"/>
  <c r="N150" i="50"/>
  <c r="L150" i="50"/>
  <c r="K150" i="50"/>
  <c r="F150" i="50"/>
  <c r="N149" i="50"/>
  <c r="L149" i="50"/>
  <c r="K149" i="50"/>
  <c r="F149" i="50"/>
  <c r="N148" i="50"/>
  <c r="L148" i="50"/>
  <c r="K148" i="50"/>
  <c r="F148" i="50"/>
  <c r="N147" i="50"/>
  <c r="L147" i="50"/>
  <c r="K147" i="50"/>
  <c r="F147" i="50"/>
  <c r="N146" i="50"/>
  <c r="L146" i="50"/>
  <c r="K146" i="50"/>
  <c r="F146" i="50"/>
  <c r="N145" i="50"/>
  <c r="L145" i="50"/>
  <c r="K145" i="50"/>
  <c r="F145" i="50"/>
  <c r="N144" i="50"/>
  <c r="L144" i="50"/>
  <c r="K144" i="50"/>
  <c r="F144" i="50"/>
  <c r="N143" i="50"/>
  <c r="L143" i="50"/>
  <c r="K143" i="50"/>
  <c r="F143" i="50"/>
  <c r="N142" i="50"/>
  <c r="L142" i="50"/>
  <c r="K142" i="50"/>
  <c r="F142" i="50"/>
  <c r="N141" i="50"/>
  <c r="L141" i="50"/>
  <c r="K141" i="50"/>
  <c r="F141" i="50"/>
  <c r="N140" i="50"/>
  <c r="L140" i="50"/>
  <c r="K140" i="50"/>
  <c r="F140" i="50"/>
  <c r="N139" i="50"/>
  <c r="L139" i="50"/>
  <c r="K139" i="50"/>
  <c r="F139" i="50"/>
  <c r="N138" i="50"/>
  <c r="L138" i="50"/>
  <c r="K138" i="50"/>
  <c r="F138" i="50"/>
  <c r="N137" i="50"/>
  <c r="L137" i="50"/>
  <c r="K137" i="50"/>
  <c r="F137" i="50"/>
  <c r="N136" i="50"/>
  <c r="L136" i="50"/>
  <c r="K136" i="50"/>
  <c r="F136" i="50"/>
  <c r="N135" i="50"/>
  <c r="L135" i="50"/>
  <c r="K135" i="50"/>
  <c r="F135" i="50"/>
  <c r="N134" i="50"/>
  <c r="L134" i="50"/>
  <c r="K134" i="50"/>
  <c r="F134" i="50"/>
  <c r="N133" i="50"/>
  <c r="L133" i="50"/>
  <c r="K133" i="50"/>
  <c r="F133" i="50"/>
  <c r="N132" i="50"/>
  <c r="L132" i="50"/>
  <c r="K132" i="50"/>
  <c r="F132" i="50"/>
  <c r="N131" i="50"/>
  <c r="L131" i="50"/>
  <c r="K131" i="50"/>
  <c r="F131" i="50"/>
  <c r="N130" i="50"/>
  <c r="L130" i="50"/>
  <c r="K130" i="50"/>
  <c r="F130" i="50"/>
  <c r="N129" i="50"/>
  <c r="L129" i="50"/>
  <c r="K129" i="50"/>
  <c r="F129" i="50"/>
  <c r="N128" i="50"/>
  <c r="L128" i="50"/>
  <c r="K128" i="50"/>
  <c r="F128" i="50"/>
  <c r="N127" i="50"/>
  <c r="L127" i="50"/>
  <c r="K127" i="50"/>
  <c r="F127" i="50"/>
  <c r="N126" i="50"/>
  <c r="L126" i="50"/>
  <c r="K126" i="50"/>
  <c r="F126" i="50"/>
  <c r="N125" i="50"/>
  <c r="L125" i="50"/>
  <c r="K125" i="50"/>
  <c r="F125" i="50"/>
  <c r="N124" i="50"/>
  <c r="L124" i="50"/>
  <c r="K124" i="50"/>
  <c r="F124" i="50"/>
  <c r="N123" i="50"/>
  <c r="L123" i="50"/>
  <c r="K123" i="50"/>
  <c r="F123" i="50"/>
  <c r="N122" i="50"/>
  <c r="L122" i="50"/>
  <c r="K122" i="50"/>
  <c r="F122" i="50"/>
  <c r="N121" i="50"/>
  <c r="L121" i="50"/>
  <c r="K121" i="50"/>
  <c r="F121" i="50"/>
  <c r="N120" i="50"/>
  <c r="L120" i="50"/>
  <c r="K120" i="50"/>
  <c r="F120" i="50"/>
  <c r="N119" i="50"/>
  <c r="L119" i="50"/>
  <c r="K119" i="50"/>
  <c r="F119" i="50"/>
  <c r="N118" i="50"/>
  <c r="L118" i="50"/>
  <c r="K118" i="50"/>
  <c r="F118" i="50"/>
  <c r="N117" i="50"/>
  <c r="L117" i="50"/>
  <c r="K117" i="50"/>
  <c r="F117" i="50"/>
  <c r="N116" i="50"/>
  <c r="L116" i="50"/>
  <c r="K116" i="50"/>
  <c r="F116" i="50"/>
  <c r="N115" i="50"/>
  <c r="L115" i="50"/>
  <c r="K115" i="50"/>
  <c r="F115" i="50"/>
  <c r="N114" i="50"/>
  <c r="L114" i="50"/>
  <c r="K114" i="50"/>
  <c r="F114" i="50"/>
  <c r="N113" i="50"/>
  <c r="L113" i="50"/>
  <c r="K113" i="50"/>
  <c r="F113" i="50"/>
  <c r="N112" i="50"/>
  <c r="L112" i="50"/>
  <c r="K112" i="50"/>
  <c r="F112" i="50"/>
  <c r="N111" i="50"/>
  <c r="L111" i="50"/>
  <c r="K111" i="50"/>
  <c r="F111" i="50"/>
  <c r="N110" i="50"/>
  <c r="L110" i="50"/>
  <c r="K110" i="50"/>
  <c r="F110" i="50"/>
  <c r="N109" i="50"/>
  <c r="L109" i="50"/>
  <c r="K109" i="50"/>
  <c r="F109" i="50"/>
  <c r="N108" i="50"/>
  <c r="L108" i="50"/>
  <c r="K108" i="50"/>
  <c r="F108" i="50"/>
  <c r="N107" i="50"/>
  <c r="L107" i="50"/>
  <c r="K107" i="50"/>
  <c r="F107" i="50"/>
  <c r="N106" i="50"/>
  <c r="L106" i="50"/>
  <c r="K106" i="50"/>
  <c r="F106" i="50"/>
  <c r="N105" i="50"/>
  <c r="L105" i="50"/>
  <c r="K105" i="50"/>
  <c r="F105" i="50"/>
  <c r="N104" i="50"/>
  <c r="L104" i="50"/>
  <c r="K104" i="50"/>
  <c r="F104" i="50"/>
  <c r="N103" i="50"/>
  <c r="L103" i="50"/>
  <c r="K103" i="50"/>
  <c r="F103" i="50"/>
  <c r="N102" i="50"/>
  <c r="L102" i="50"/>
  <c r="K102" i="50"/>
  <c r="F102" i="50"/>
  <c r="N101" i="50"/>
  <c r="L101" i="50"/>
  <c r="K101" i="50"/>
  <c r="F101" i="50"/>
  <c r="N100" i="50"/>
  <c r="L100" i="50"/>
  <c r="K100" i="50"/>
  <c r="F100" i="50"/>
  <c r="N99" i="50"/>
  <c r="L99" i="50"/>
  <c r="K99" i="50"/>
  <c r="F99" i="50"/>
  <c r="N98" i="50"/>
  <c r="L98" i="50"/>
  <c r="K98" i="50"/>
  <c r="F98" i="50"/>
  <c r="N97" i="50"/>
  <c r="L97" i="50"/>
  <c r="K97" i="50"/>
  <c r="F97" i="50"/>
  <c r="N96" i="50"/>
  <c r="L96" i="50"/>
  <c r="K96" i="50"/>
  <c r="F96" i="50"/>
  <c r="N95" i="50"/>
  <c r="L95" i="50"/>
  <c r="K95" i="50"/>
  <c r="F95" i="50"/>
  <c r="N94" i="50"/>
  <c r="L94" i="50"/>
  <c r="K94" i="50"/>
  <c r="F94" i="50"/>
  <c r="N93" i="50"/>
  <c r="L93" i="50"/>
  <c r="K93" i="50"/>
  <c r="F93" i="50"/>
  <c r="N92" i="50"/>
  <c r="L92" i="50"/>
  <c r="K92" i="50"/>
  <c r="F92" i="50"/>
  <c r="N91" i="50"/>
  <c r="L91" i="50"/>
  <c r="K91" i="50"/>
  <c r="F91" i="50"/>
  <c r="N90" i="50"/>
  <c r="L90" i="50"/>
  <c r="K90" i="50"/>
  <c r="F90" i="50"/>
  <c r="N89" i="50"/>
  <c r="L89" i="50"/>
  <c r="K89" i="50"/>
  <c r="F89" i="50"/>
  <c r="N88" i="50"/>
  <c r="L88" i="50"/>
  <c r="K88" i="50"/>
  <c r="F88" i="50"/>
  <c r="N87" i="50"/>
  <c r="L87" i="50"/>
  <c r="K87" i="50"/>
  <c r="F87" i="50"/>
  <c r="N86" i="50"/>
  <c r="L86" i="50"/>
  <c r="K86" i="50"/>
  <c r="F86" i="50"/>
  <c r="N85" i="50"/>
  <c r="L85" i="50"/>
  <c r="K85" i="50"/>
  <c r="F85" i="50"/>
  <c r="N84" i="50"/>
  <c r="L84" i="50"/>
  <c r="K84" i="50"/>
  <c r="F84" i="50"/>
  <c r="N83" i="50"/>
  <c r="L83" i="50"/>
  <c r="K83" i="50"/>
  <c r="F83" i="50"/>
  <c r="N82" i="50"/>
  <c r="L82" i="50"/>
  <c r="K82" i="50"/>
  <c r="F82" i="50"/>
  <c r="N81" i="50"/>
  <c r="L81" i="50"/>
  <c r="K81" i="50"/>
  <c r="F81" i="50"/>
  <c r="N80" i="50"/>
  <c r="L80" i="50"/>
  <c r="K80" i="50"/>
  <c r="F80" i="50"/>
  <c r="N79" i="50"/>
  <c r="L79" i="50"/>
  <c r="K79" i="50"/>
  <c r="F79" i="50"/>
  <c r="N78" i="50"/>
  <c r="L78" i="50"/>
  <c r="K78" i="50"/>
  <c r="F78" i="50"/>
  <c r="N77" i="50"/>
  <c r="L77" i="50"/>
  <c r="K77" i="50"/>
  <c r="F77" i="50"/>
  <c r="N76" i="50"/>
  <c r="L76" i="50"/>
  <c r="K76" i="50"/>
  <c r="F76" i="50"/>
  <c r="N75" i="50"/>
  <c r="L75" i="50"/>
  <c r="K75" i="50"/>
  <c r="F75" i="50"/>
  <c r="N74" i="50"/>
  <c r="L74" i="50"/>
  <c r="K74" i="50"/>
  <c r="F74" i="50"/>
  <c r="N73" i="50"/>
  <c r="L73" i="50"/>
  <c r="K73" i="50"/>
  <c r="F73" i="50"/>
  <c r="N72" i="50"/>
  <c r="L72" i="50"/>
  <c r="K72" i="50"/>
  <c r="F72" i="50"/>
  <c r="N71" i="50"/>
  <c r="L71" i="50"/>
  <c r="K71" i="50"/>
  <c r="F71" i="50"/>
  <c r="N70" i="50"/>
  <c r="L70" i="50"/>
  <c r="K70" i="50"/>
  <c r="F70" i="50"/>
  <c r="N69" i="50"/>
  <c r="L69" i="50"/>
  <c r="K69" i="50"/>
  <c r="F69" i="50"/>
  <c r="N68" i="50"/>
  <c r="L68" i="50"/>
  <c r="K68" i="50"/>
  <c r="F68" i="50"/>
  <c r="N67" i="50"/>
  <c r="L67" i="50"/>
  <c r="K67" i="50"/>
  <c r="F67" i="50"/>
  <c r="N66" i="50"/>
  <c r="L66" i="50"/>
  <c r="K66" i="50"/>
  <c r="F66" i="50"/>
  <c r="N65" i="50"/>
  <c r="L65" i="50"/>
  <c r="K65" i="50"/>
  <c r="F65" i="50"/>
  <c r="N64" i="50"/>
  <c r="L64" i="50"/>
  <c r="K64" i="50"/>
  <c r="F64" i="50"/>
  <c r="N63" i="50"/>
  <c r="L63" i="50"/>
  <c r="K63" i="50"/>
  <c r="F63" i="50"/>
  <c r="N62" i="50"/>
  <c r="L62" i="50"/>
  <c r="K62" i="50"/>
  <c r="F62" i="50"/>
  <c r="N61" i="50"/>
  <c r="L61" i="50"/>
  <c r="K61" i="50"/>
  <c r="F61" i="50"/>
  <c r="N60" i="50"/>
  <c r="L60" i="50"/>
  <c r="K60" i="50"/>
  <c r="F60" i="50"/>
  <c r="N59" i="50"/>
  <c r="L59" i="50"/>
  <c r="K59" i="50"/>
  <c r="F59" i="50"/>
  <c r="N58" i="50"/>
  <c r="L58" i="50"/>
  <c r="K58" i="50"/>
  <c r="F58" i="50"/>
  <c r="N57" i="50"/>
  <c r="L57" i="50"/>
  <c r="K57" i="50"/>
  <c r="F57" i="50"/>
  <c r="N56" i="50"/>
  <c r="L56" i="50"/>
  <c r="K56" i="50"/>
  <c r="F56" i="50"/>
  <c r="N55" i="50"/>
  <c r="L55" i="50"/>
  <c r="K55" i="50"/>
  <c r="F55" i="50"/>
  <c r="N54" i="50"/>
  <c r="L54" i="50"/>
  <c r="K54" i="50"/>
  <c r="F54" i="50"/>
  <c r="N53" i="50"/>
  <c r="L53" i="50"/>
  <c r="K53" i="50"/>
  <c r="F53" i="50"/>
  <c r="N52" i="50"/>
  <c r="L52" i="50"/>
  <c r="K52" i="50"/>
  <c r="F52" i="50"/>
  <c r="N51" i="50"/>
  <c r="L51" i="50"/>
  <c r="K51" i="50"/>
  <c r="F51" i="50"/>
  <c r="N50" i="50"/>
  <c r="L50" i="50"/>
  <c r="K50" i="50"/>
  <c r="F50" i="50"/>
  <c r="N49" i="50"/>
  <c r="L49" i="50"/>
  <c r="K49" i="50"/>
  <c r="F49" i="50"/>
  <c r="N48" i="50"/>
  <c r="L48" i="50"/>
  <c r="K48" i="50"/>
  <c r="F48" i="50"/>
  <c r="N47" i="50"/>
  <c r="L47" i="50"/>
  <c r="K47" i="50"/>
  <c r="F47" i="50"/>
  <c r="N46" i="50"/>
  <c r="L46" i="50"/>
  <c r="K46" i="50"/>
  <c r="F46" i="50"/>
  <c r="N45" i="50"/>
  <c r="L45" i="50"/>
  <c r="K45" i="50"/>
  <c r="F45" i="50"/>
  <c r="N44" i="50"/>
  <c r="L44" i="50"/>
  <c r="K44" i="50"/>
  <c r="F44" i="50"/>
  <c r="N43" i="50"/>
  <c r="L43" i="50"/>
  <c r="K43" i="50"/>
  <c r="F43" i="50"/>
  <c r="N42" i="50"/>
  <c r="L42" i="50"/>
  <c r="K42" i="50"/>
  <c r="F42" i="50"/>
  <c r="N41" i="50"/>
  <c r="L41" i="50"/>
  <c r="K41" i="50"/>
  <c r="F41" i="50"/>
  <c r="N40" i="50"/>
  <c r="L40" i="50"/>
  <c r="K40" i="50"/>
  <c r="F40" i="50"/>
  <c r="N39" i="50"/>
  <c r="L39" i="50"/>
  <c r="K39" i="50"/>
  <c r="F39" i="50"/>
  <c r="N38" i="50"/>
  <c r="L38" i="50"/>
  <c r="K38" i="50"/>
  <c r="F38" i="50"/>
  <c r="N37" i="50"/>
  <c r="L37" i="50"/>
  <c r="K37" i="50"/>
  <c r="F37" i="50"/>
  <c r="N36" i="50"/>
  <c r="L36" i="50"/>
  <c r="K36" i="50"/>
  <c r="F36" i="50"/>
  <c r="N35" i="50"/>
  <c r="L35" i="50"/>
  <c r="K35" i="50"/>
  <c r="F35" i="50"/>
  <c r="N34" i="50"/>
  <c r="L34" i="50"/>
  <c r="K34" i="50"/>
  <c r="F34" i="50"/>
  <c r="N33" i="50"/>
  <c r="L33" i="50"/>
  <c r="K33" i="50"/>
  <c r="F33" i="50"/>
  <c r="N32" i="50"/>
  <c r="L32" i="50"/>
  <c r="K32" i="50"/>
  <c r="F32" i="50"/>
  <c r="N31" i="50"/>
  <c r="L31" i="50"/>
  <c r="K31" i="50"/>
  <c r="F31" i="50"/>
  <c r="N30" i="50"/>
  <c r="L30" i="50"/>
  <c r="K30" i="50"/>
  <c r="F30" i="50"/>
  <c r="N29" i="50"/>
  <c r="L29" i="50"/>
  <c r="K29" i="50"/>
  <c r="F29" i="50"/>
  <c r="N28" i="50"/>
  <c r="L28" i="50"/>
  <c r="K28" i="50"/>
  <c r="F28" i="50"/>
  <c r="N27" i="50"/>
  <c r="L27" i="50"/>
  <c r="K27" i="50"/>
  <c r="F27" i="50"/>
  <c r="N26" i="50"/>
  <c r="L26" i="50"/>
  <c r="K26" i="50"/>
  <c r="F26" i="50"/>
  <c r="N25" i="50"/>
  <c r="L25" i="50"/>
  <c r="K25" i="50"/>
  <c r="F25" i="50"/>
  <c r="N24" i="50"/>
  <c r="L24" i="50"/>
  <c r="K24" i="50"/>
  <c r="F24" i="50"/>
  <c r="N23" i="50"/>
  <c r="L23" i="50"/>
  <c r="K23" i="50"/>
  <c r="F23" i="50"/>
  <c r="N22" i="50"/>
  <c r="L22" i="50"/>
  <c r="K22" i="50"/>
  <c r="F22" i="50"/>
  <c r="N21" i="50"/>
  <c r="L21" i="50"/>
  <c r="K21" i="50"/>
  <c r="F21" i="50"/>
  <c r="N20" i="50"/>
  <c r="L20" i="50"/>
  <c r="K20" i="50"/>
  <c r="F20" i="50"/>
  <c r="N19" i="50"/>
  <c r="L19" i="50"/>
  <c r="K19" i="50"/>
  <c r="F19" i="50"/>
  <c r="N18" i="50"/>
  <c r="L18" i="50"/>
  <c r="K18" i="50"/>
  <c r="F18" i="50"/>
  <c r="N17" i="50"/>
  <c r="L17" i="50"/>
  <c r="K17" i="50"/>
  <c r="F17" i="50"/>
  <c r="N16" i="50"/>
  <c r="L16" i="50"/>
  <c r="K16" i="50"/>
  <c r="F16" i="50"/>
  <c r="N15" i="50"/>
  <c r="L15" i="50"/>
  <c r="K15" i="50"/>
  <c r="F15" i="50"/>
  <c r="N14" i="50"/>
  <c r="L14" i="50"/>
  <c r="K14" i="50"/>
  <c r="F14" i="50"/>
  <c r="N13" i="50"/>
  <c r="L13" i="50"/>
  <c r="K13" i="50"/>
  <c r="F13" i="50"/>
  <c r="N12" i="50"/>
  <c r="L12" i="50"/>
  <c r="K12" i="50"/>
  <c r="F12" i="50"/>
  <c r="N11" i="50"/>
  <c r="L11" i="50"/>
  <c r="K11" i="50"/>
  <c r="F11" i="50"/>
  <c r="N10" i="50"/>
  <c r="L10" i="50"/>
  <c r="K10" i="50"/>
  <c r="F10" i="50"/>
  <c r="N9" i="50"/>
  <c r="L9" i="50"/>
  <c r="K9" i="50"/>
  <c r="F9" i="50"/>
  <c r="N8" i="50"/>
  <c r="L8" i="50"/>
  <c r="K8" i="50"/>
  <c r="F8" i="50"/>
  <c r="N7" i="50"/>
  <c r="K7" i="50"/>
  <c r="L7" i="50" s="1"/>
  <c r="F7" i="50"/>
  <c r="N6" i="50"/>
  <c r="K6" i="50"/>
  <c r="L6" i="50" s="1"/>
  <c r="F6" i="50"/>
  <c r="N5" i="50"/>
  <c r="L5" i="50"/>
  <c r="K5" i="50"/>
  <c r="F5" i="50"/>
  <c r="N4" i="50"/>
  <c r="L4" i="50"/>
  <c r="K4" i="50"/>
  <c r="F4" i="50"/>
  <c r="N3" i="50"/>
  <c r="K3" i="50"/>
  <c r="L3" i="50" s="1"/>
  <c r="F3" i="50"/>
  <c r="A1" i="50"/>
  <c r="AC544" i="49"/>
  <c r="N517" i="49"/>
  <c r="L517" i="49"/>
  <c r="K517" i="49"/>
  <c r="F517" i="49"/>
  <c r="N516" i="49"/>
  <c r="L516" i="49"/>
  <c r="K516" i="49"/>
  <c r="F516" i="49"/>
  <c r="N515" i="49"/>
  <c r="L515" i="49"/>
  <c r="K515" i="49"/>
  <c r="F515" i="49"/>
  <c r="N514" i="49"/>
  <c r="L514" i="49"/>
  <c r="K514" i="49"/>
  <c r="F514" i="49"/>
  <c r="N513" i="49"/>
  <c r="L513" i="49"/>
  <c r="K513" i="49"/>
  <c r="F513" i="49"/>
  <c r="N512" i="49"/>
  <c r="L512" i="49"/>
  <c r="K512" i="49"/>
  <c r="F512" i="49"/>
  <c r="N511" i="49"/>
  <c r="L511" i="49"/>
  <c r="K511" i="49"/>
  <c r="F511" i="49"/>
  <c r="N510" i="49"/>
  <c r="L510" i="49"/>
  <c r="K510" i="49"/>
  <c r="F510" i="49"/>
  <c r="N509" i="49"/>
  <c r="L509" i="49"/>
  <c r="K509" i="49"/>
  <c r="F509" i="49"/>
  <c r="N508" i="49"/>
  <c r="L508" i="49"/>
  <c r="K508" i="49"/>
  <c r="F508" i="49"/>
  <c r="N507" i="49"/>
  <c r="L507" i="49"/>
  <c r="K507" i="49"/>
  <c r="F507" i="49"/>
  <c r="N506" i="49"/>
  <c r="L506" i="49"/>
  <c r="K506" i="49"/>
  <c r="F506" i="49"/>
  <c r="N505" i="49"/>
  <c r="L505" i="49"/>
  <c r="K505" i="49"/>
  <c r="F505" i="49"/>
  <c r="N504" i="49"/>
  <c r="L504" i="49"/>
  <c r="K504" i="49"/>
  <c r="F504" i="49"/>
  <c r="N503" i="49"/>
  <c r="L503" i="49"/>
  <c r="K503" i="49"/>
  <c r="F503" i="49"/>
  <c r="N502" i="49"/>
  <c r="L502" i="49"/>
  <c r="K502" i="49"/>
  <c r="F502" i="49"/>
  <c r="N501" i="49"/>
  <c r="L501" i="49"/>
  <c r="K501" i="49"/>
  <c r="F501" i="49"/>
  <c r="N500" i="49"/>
  <c r="L500" i="49"/>
  <c r="K500" i="49"/>
  <c r="F500" i="49"/>
  <c r="N499" i="49"/>
  <c r="L499" i="49"/>
  <c r="K499" i="49"/>
  <c r="F499" i="49"/>
  <c r="N498" i="49"/>
  <c r="L498" i="49"/>
  <c r="K498" i="49"/>
  <c r="F498" i="49"/>
  <c r="N497" i="49"/>
  <c r="L497" i="49"/>
  <c r="K497" i="49"/>
  <c r="F497" i="49"/>
  <c r="N496" i="49"/>
  <c r="L496" i="49"/>
  <c r="K496" i="49"/>
  <c r="F496" i="49"/>
  <c r="N495" i="49"/>
  <c r="L495" i="49"/>
  <c r="K495" i="49"/>
  <c r="F495" i="49"/>
  <c r="N494" i="49"/>
  <c r="L494" i="49"/>
  <c r="K494" i="49"/>
  <c r="F494" i="49"/>
  <c r="N493" i="49"/>
  <c r="L493" i="49"/>
  <c r="K493" i="49"/>
  <c r="F493" i="49"/>
  <c r="N492" i="49"/>
  <c r="L492" i="49"/>
  <c r="K492" i="49"/>
  <c r="F492" i="49"/>
  <c r="N491" i="49"/>
  <c r="L491" i="49"/>
  <c r="K491" i="49"/>
  <c r="F491" i="49"/>
  <c r="N490" i="49"/>
  <c r="L490" i="49"/>
  <c r="K490" i="49"/>
  <c r="F490" i="49"/>
  <c r="N489" i="49"/>
  <c r="L489" i="49"/>
  <c r="K489" i="49"/>
  <c r="F489" i="49"/>
  <c r="N488" i="49"/>
  <c r="L488" i="49"/>
  <c r="K488" i="49"/>
  <c r="F488" i="49"/>
  <c r="N487" i="49"/>
  <c r="L487" i="49"/>
  <c r="K487" i="49"/>
  <c r="F487" i="49"/>
  <c r="N486" i="49"/>
  <c r="L486" i="49"/>
  <c r="K486" i="49"/>
  <c r="F486" i="49"/>
  <c r="N485" i="49"/>
  <c r="L485" i="49"/>
  <c r="K485" i="49"/>
  <c r="F485" i="49"/>
  <c r="N484" i="49"/>
  <c r="L484" i="49"/>
  <c r="K484" i="49"/>
  <c r="F484" i="49"/>
  <c r="N483" i="49"/>
  <c r="L483" i="49"/>
  <c r="K483" i="49"/>
  <c r="F483" i="49"/>
  <c r="N482" i="49"/>
  <c r="L482" i="49"/>
  <c r="K482" i="49"/>
  <c r="F482" i="49"/>
  <c r="N481" i="49"/>
  <c r="L481" i="49"/>
  <c r="K481" i="49"/>
  <c r="F481" i="49"/>
  <c r="N480" i="49"/>
  <c r="L480" i="49"/>
  <c r="K480" i="49"/>
  <c r="F480" i="49"/>
  <c r="N479" i="49"/>
  <c r="L479" i="49"/>
  <c r="K479" i="49"/>
  <c r="F479" i="49"/>
  <c r="N478" i="49"/>
  <c r="L478" i="49"/>
  <c r="K478" i="49"/>
  <c r="F478" i="49"/>
  <c r="N477" i="49"/>
  <c r="L477" i="49"/>
  <c r="K477" i="49"/>
  <c r="F477" i="49"/>
  <c r="N476" i="49"/>
  <c r="L476" i="49"/>
  <c r="K476" i="49"/>
  <c r="F476" i="49"/>
  <c r="N475" i="49"/>
  <c r="L475" i="49"/>
  <c r="K475" i="49"/>
  <c r="F475" i="49"/>
  <c r="N474" i="49"/>
  <c r="L474" i="49"/>
  <c r="K474" i="49"/>
  <c r="F474" i="49"/>
  <c r="N473" i="49"/>
  <c r="L473" i="49"/>
  <c r="K473" i="49"/>
  <c r="F473" i="49"/>
  <c r="N472" i="49"/>
  <c r="L472" i="49"/>
  <c r="K472" i="49"/>
  <c r="F472" i="49"/>
  <c r="N471" i="49"/>
  <c r="L471" i="49"/>
  <c r="K471" i="49"/>
  <c r="F471" i="49"/>
  <c r="N470" i="49"/>
  <c r="L470" i="49"/>
  <c r="K470" i="49"/>
  <c r="F470" i="49"/>
  <c r="N469" i="49"/>
  <c r="L469" i="49"/>
  <c r="K469" i="49"/>
  <c r="F469" i="49"/>
  <c r="N468" i="49"/>
  <c r="L468" i="49"/>
  <c r="K468" i="49"/>
  <c r="F468" i="49"/>
  <c r="N467" i="49"/>
  <c r="L467" i="49"/>
  <c r="K467" i="49"/>
  <c r="F467" i="49"/>
  <c r="N466" i="49"/>
  <c r="L466" i="49"/>
  <c r="K466" i="49"/>
  <c r="F466" i="49"/>
  <c r="N465" i="49"/>
  <c r="L465" i="49"/>
  <c r="K465" i="49"/>
  <c r="F465" i="49"/>
  <c r="N464" i="49"/>
  <c r="L464" i="49"/>
  <c r="K464" i="49"/>
  <c r="F464" i="49"/>
  <c r="N463" i="49"/>
  <c r="L463" i="49"/>
  <c r="K463" i="49"/>
  <c r="F463" i="49"/>
  <c r="N462" i="49"/>
  <c r="L462" i="49"/>
  <c r="K462" i="49"/>
  <c r="F462" i="49"/>
  <c r="N461" i="49"/>
  <c r="L461" i="49"/>
  <c r="K461" i="49"/>
  <c r="F461" i="49"/>
  <c r="N460" i="49"/>
  <c r="L460" i="49"/>
  <c r="K460" i="49"/>
  <c r="F460" i="49"/>
  <c r="N459" i="49"/>
  <c r="L459" i="49"/>
  <c r="K459" i="49"/>
  <c r="F459" i="49"/>
  <c r="N458" i="49"/>
  <c r="L458" i="49"/>
  <c r="K458" i="49"/>
  <c r="F458" i="49"/>
  <c r="N457" i="49"/>
  <c r="L457" i="49"/>
  <c r="K457" i="49"/>
  <c r="F457" i="49"/>
  <c r="N456" i="49"/>
  <c r="L456" i="49"/>
  <c r="K456" i="49"/>
  <c r="F456" i="49"/>
  <c r="N455" i="49"/>
  <c r="L455" i="49"/>
  <c r="K455" i="49"/>
  <c r="F455" i="49"/>
  <c r="N454" i="49"/>
  <c r="L454" i="49"/>
  <c r="K454" i="49"/>
  <c r="F454" i="49"/>
  <c r="N453" i="49"/>
  <c r="L453" i="49"/>
  <c r="K453" i="49"/>
  <c r="F453" i="49"/>
  <c r="N452" i="49"/>
  <c r="L452" i="49"/>
  <c r="K452" i="49"/>
  <c r="F452" i="49"/>
  <c r="N451" i="49"/>
  <c r="L451" i="49"/>
  <c r="K451" i="49"/>
  <c r="F451" i="49"/>
  <c r="N450" i="49"/>
  <c r="L450" i="49"/>
  <c r="K450" i="49"/>
  <c r="F450" i="49"/>
  <c r="N449" i="49"/>
  <c r="L449" i="49"/>
  <c r="K449" i="49"/>
  <c r="F449" i="49"/>
  <c r="N448" i="49"/>
  <c r="L448" i="49"/>
  <c r="K448" i="49"/>
  <c r="F448" i="49"/>
  <c r="N447" i="49"/>
  <c r="L447" i="49"/>
  <c r="K447" i="49"/>
  <c r="F447" i="49"/>
  <c r="N446" i="49"/>
  <c r="L446" i="49"/>
  <c r="K446" i="49"/>
  <c r="F446" i="49"/>
  <c r="N445" i="49"/>
  <c r="L445" i="49"/>
  <c r="K445" i="49"/>
  <c r="F445" i="49"/>
  <c r="N444" i="49"/>
  <c r="L444" i="49"/>
  <c r="K444" i="49"/>
  <c r="F444" i="49"/>
  <c r="N443" i="49"/>
  <c r="L443" i="49"/>
  <c r="K443" i="49"/>
  <c r="F443" i="49"/>
  <c r="N442" i="49"/>
  <c r="L442" i="49"/>
  <c r="K442" i="49"/>
  <c r="F442" i="49"/>
  <c r="N441" i="49"/>
  <c r="L441" i="49"/>
  <c r="K441" i="49"/>
  <c r="F441" i="49"/>
  <c r="N440" i="49"/>
  <c r="L440" i="49"/>
  <c r="K440" i="49"/>
  <c r="F440" i="49"/>
  <c r="N439" i="49"/>
  <c r="L439" i="49"/>
  <c r="K439" i="49"/>
  <c r="F439" i="49"/>
  <c r="N438" i="49"/>
  <c r="L438" i="49"/>
  <c r="K438" i="49"/>
  <c r="F438" i="49"/>
  <c r="N437" i="49"/>
  <c r="L437" i="49"/>
  <c r="K437" i="49"/>
  <c r="F437" i="49"/>
  <c r="N436" i="49"/>
  <c r="L436" i="49"/>
  <c r="K436" i="49"/>
  <c r="F436" i="49"/>
  <c r="N435" i="49"/>
  <c r="L435" i="49"/>
  <c r="K435" i="49"/>
  <c r="F435" i="49"/>
  <c r="N434" i="49"/>
  <c r="L434" i="49"/>
  <c r="K434" i="49"/>
  <c r="F434" i="49"/>
  <c r="N433" i="49"/>
  <c r="L433" i="49"/>
  <c r="K433" i="49"/>
  <c r="F433" i="49"/>
  <c r="N432" i="49"/>
  <c r="L432" i="49"/>
  <c r="K432" i="49"/>
  <c r="F432" i="49"/>
  <c r="N431" i="49"/>
  <c r="L431" i="49"/>
  <c r="K431" i="49"/>
  <c r="F431" i="49"/>
  <c r="N430" i="49"/>
  <c r="L430" i="49"/>
  <c r="K430" i="49"/>
  <c r="F430" i="49"/>
  <c r="N429" i="49"/>
  <c r="L429" i="49"/>
  <c r="K429" i="49"/>
  <c r="F429" i="49"/>
  <c r="N428" i="49"/>
  <c r="L428" i="49"/>
  <c r="K428" i="49"/>
  <c r="F428" i="49"/>
  <c r="N427" i="49"/>
  <c r="L427" i="49"/>
  <c r="K427" i="49"/>
  <c r="F427" i="49"/>
  <c r="N426" i="49"/>
  <c r="L426" i="49"/>
  <c r="K426" i="49"/>
  <c r="F426" i="49"/>
  <c r="N425" i="49"/>
  <c r="L425" i="49"/>
  <c r="K425" i="49"/>
  <c r="F425" i="49"/>
  <c r="N424" i="49"/>
  <c r="L424" i="49"/>
  <c r="K424" i="49"/>
  <c r="F424" i="49"/>
  <c r="N423" i="49"/>
  <c r="L423" i="49"/>
  <c r="K423" i="49"/>
  <c r="F423" i="49"/>
  <c r="N422" i="49"/>
  <c r="L422" i="49"/>
  <c r="K422" i="49"/>
  <c r="F422" i="49"/>
  <c r="N421" i="49"/>
  <c r="L421" i="49"/>
  <c r="K421" i="49"/>
  <c r="F421" i="49"/>
  <c r="N420" i="49"/>
  <c r="L420" i="49"/>
  <c r="K420" i="49"/>
  <c r="F420" i="49"/>
  <c r="N419" i="49"/>
  <c r="L419" i="49"/>
  <c r="K419" i="49"/>
  <c r="F419" i="49"/>
  <c r="N418" i="49"/>
  <c r="L418" i="49"/>
  <c r="K418" i="49"/>
  <c r="F418" i="49"/>
  <c r="N417" i="49"/>
  <c r="L417" i="49"/>
  <c r="K417" i="49"/>
  <c r="F417" i="49"/>
  <c r="N416" i="49"/>
  <c r="L416" i="49"/>
  <c r="K416" i="49"/>
  <c r="F416" i="49"/>
  <c r="N415" i="49"/>
  <c r="L415" i="49"/>
  <c r="K415" i="49"/>
  <c r="F415" i="49"/>
  <c r="N414" i="49"/>
  <c r="L414" i="49"/>
  <c r="K414" i="49"/>
  <c r="F414" i="49"/>
  <c r="N413" i="49"/>
  <c r="L413" i="49"/>
  <c r="K413" i="49"/>
  <c r="F413" i="49"/>
  <c r="N412" i="49"/>
  <c r="L412" i="49"/>
  <c r="K412" i="49"/>
  <c r="F412" i="49"/>
  <c r="N411" i="49"/>
  <c r="L411" i="49"/>
  <c r="K411" i="49"/>
  <c r="F411" i="49"/>
  <c r="N410" i="49"/>
  <c r="L410" i="49"/>
  <c r="K410" i="49"/>
  <c r="F410" i="49"/>
  <c r="N409" i="49"/>
  <c r="L409" i="49"/>
  <c r="K409" i="49"/>
  <c r="F409" i="49"/>
  <c r="N408" i="49"/>
  <c r="L408" i="49"/>
  <c r="K408" i="49"/>
  <c r="F408" i="49"/>
  <c r="N407" i="49"/>
  <c r="L407" i="49"/>
  <c r="K407" i="49"/>
  <c r="F407" i="49"/>
  <c r="N406" i="49"/>
  <c r="L406" i="49"/>
  <c r="K406" i="49"/>
  <c r="F406" i="49"/>
  <c r="N405" i="49"/>
  <c r="L405" i="49"/>
  <c r="K405" i="49"/>
  <c r="F405" i="49"/>
  <c r="N404" i="49"/>
  <c r="L404" i="49"/>
  <c r="K404" i="49"/>
  <c r="F404" i="49"/>
  <c r="N403" i="49"/>
  <c r="L403" i="49"/>
  <c r="K403" i="49"/>
  <c r="F403" i="49"/>
  <c r="N402" i="49"/>
  <c r="L402" i="49"/>
  <c r="K402" i="49"/>
  <c r="F402" i="49"/>
  <c r="N401" i="49"/>
  <c r="L401" i="49"/>
  <c r="K401" i="49"/>
  <c r="F401" i="49"/>
  <c r="N400" i="49"/>
  <c r="L400" i="49"/>
  <c r="K400" i="49"/>
  <c r="F400" i="49"/>
  <c r="N399" i="49"/>
  <c r="L399" i="49"/>
  <c r="K399" i="49"/>
  <c r="F399" i="49"/>
  <c r="N398" i="49"/>
  <c r="L398" i="49"/>
  <c r="K398" i="49"/>
  <c r="F398" i="49"/>
  <c r="N397" i="49"/>
  <c r="L397" i="49"/>
  <c r="K397" i="49"/>
  <c r="F397" i="49"/>
  <c r="N396" i="49"/>
  <c r="L396" i="49"/>
  <c r="K396" i="49"/>
  <c r="F396" i="49"/>
  <c r="N395" i="49"/>
  <c r="L395" i="49"/>
  <c r="K395" i="49"/>
  <c r="F395" i="49"/>
  <c r="N394" i="49"/>
  <c r="L394" i="49"/>
  <c r="K394" i="49"/>
  <c r="F394" i="49"/>
  <c r="N393" i="49"/>
  <c r="L393" i="49"/>
  <c r="K393" i="49"/>
  <c r="F393" i="49"/>
  <c r="N392" i="49"/>
  <c r="L392" i="49"/>
  <c r="K392" i="49"/>
  <c r="F392" i="49"/>
  <c r="N391" i="49"/>
  <c r="L391" i="49"/>
  <c r="K391" i="49"/>
  <c r="F391" i="49"/>
  <c r="N390" i="49"/>
  <c r="L390" i="49"/>
  <c r="K390" i="49"/>
  <c r="F390" i="49"/>
  <c r="N389" i="49"/>
  <c r="L389" i="49"/>
  <c r="K389" i="49"/>
  <c r="F389" i="49"/>
  <c r="N388" i="49"/>
  <c r="L388" i="49"/>
  <c r="K388" i="49"/>
  <c r="F388" i="49"/>
  <c r="N387" i="49"/>
  <c r="L387" i="49"/>
  <c r="K387" i="49"/>
  <c r="F387" i="49"/>
  <c r="N386" i="49"/>
  <c r="L386" i="49"/>
  <c r="K386" i="49"/>
  <c r="F386" i="49"/>
  <c r="N385" i="49"/>
  <c r="L385" i="49"/>
  <c r="K385" i="49"/>
  <c r="F385" i="49"/>
  <c r="N384" i="49"/>
  <c r="L384" i="49"/>
  <c r="K384" i="49"/>
  <c r="F384" i="49"/>
  <c r="N383" i="49"/>
  <c r="L383" i="49"/>
  <c r="K383" i="49"/>
  <c r="F383" i="49"/>
  <c r="N382" i="49"/>
  <c r="L382" i="49"/>
  <c r="K382" i="49"/>
  <c r="F382" i="49"/>
  <c r="N381" i="49"/>
  <c r="L381" i="49"/>
  <c r="K381" i="49"/>
  <c r="F381" i="49"/>
  <c r="N380" i="49"/>
  <c r="L380" i="49"/>
  <c r="K380" i="49"/>
  <c r="F380" i="49"/>
  <c r="N379" i="49"/>
  <c r="L379" i="49"/>
  <c r="K379" i="49"/>
  <c r="F379" i="49"/>
  <c r="N378" i="49"/>
  <c r="L378" i="49"/>
  <c r="K378" i="49"/>
  <c r="F378" i="49"/>
  <c r="N377" i="49"/>
  <c r="L377" i="49"/>
  <c r="K377" i="49"/>
  <c r="F377" i="49"/>
  <c r="N376" i="49"/>
  <c r="L376" i="49"/>
  <c r="K376" i="49"/>
  <c r="F376" i="49"/>
  <c r="N375" i="49"/>
  <c r="L375" i="49"/>
  <c r="K375" i="49"/>
  <c r="F375" i="49"/>
  <c r="N374" i="49"/>
  <c r="L374" i="49"/>
  <c r="K374" i="49"/>
  <c r="F374" i="49"/>
  <c r="N373" i="49"/>
  <c r="L373" i="49"/>
  <c r="K373" i="49"/>
  <c r="F373" i="49"/>
  <c r="N372" i="49"/>
  <c r="L372" i="49"/>
  <c r="K372" i="49"/>
  <c r="F372" i="49"/>
  <c r="N371" i="49"/>
  <c r="L371" i="49"/>
  <c r="K371" i="49"/>
  <c r="F371" i="49"/>
  <c r="N370" i="49"/>
  <c r="L370" i="49"/>
  <c r="K370" i="49"/>
  <c r="F370" i="49"/>
  <c r="N369" i="49"/>
  <c r="L369" i="49"/>
  <c r="K369" i="49"/>
  <c r="F369" i="49"/>
  <c r="N368" i="49"/>
  <c r="L368" i="49"/>
  <c r="K368" i="49"/>
  <c r="F368" i="49"/>
  <c r="N367" i="49"/>
  <c r="L367" i="49"/>
  <c r="K367" i="49"/>
  <c r="F367" i="49"/>
  <c r="N366" i="49"/>
  <c r="L366" i="49"/>
  <c r="K366" i="49"/>
  <c r="F366" i="49"/>
  <c r="N365" i="49"/>
  <c r="L365" i="49"/>
  <c r="K365" i="49"/>
  <c r="F365" i="49"/>
  <c r="N364" i="49"/>
  <c r="L364" i="49"/>
  <c r="K364" i="49"/>
  <c r="F364" i="49"/>
  <c r="N363" i="49"/>
  <c r="L363" i="49"/>
  <c r="K363" i="49"/>
  <c r="F363" i="49"/>
  <c r="N362" i="49"/>
  <c r="L362" i="49"/>
  <c r="K362" i="49"/>
  <c r="F362" i="49"/>
  <c r="N361" i="49"/>
  <c r="L361" i="49"/>
  <c r="K361" i="49"/>
  <c r="F361" i="49"/>
  <c r="N360" i="49"/>
  <c r="L360" i="49"/>
  <c r="K360" i="49"/>
  <c r="F360" i="49"/>
  <c r="N359" i="49"/>
  <c r="L359" i="49"/>
  <c r="K359" i="49"/>
  <c r="F359" i="49"/>
  <c r="N358" i="49"/>
  <c r="L358" i="49"/>
  <c r="K358" i="49"/>
  <c r="F358" i="49"/>
  <c r="N357" i="49"/>
  <c r="L357" i="49"/>
  <c r="K357" i="49"/>
  <c r="F357" i="49"/>
  <c r="N356" i="49"/>
  <c r="L356" i="49"/>
  <c r="K356" i="49"/>
  <c r="F356" i="49"/>
  <c r="N355" i="49"/>
  <c r="L355" i="49"/>
  <c r="K355" i="49"/>
  <c r="F355" i="49"/>
  <c r="N354" i="49"/>
  <c r="L354" i="49"/>
  <c r="K354" i="49"/>
  <c r="F354" i="49"/>
  <c r="N353" i="49"/>
  <c r="L353" i="49"/>
  <c r="K353" i="49"/>
  <c r="F353" i="49"/>
  <c r="N352" i="49"/>
  <c r="L352" i="49"/>
  <c r="K352" i="49"/>
  <c r="F352" i="49"/>
  <c r="N351" i="49"/>
  <c r="L351" i="49"/>
  <c r="K351" i="49"/>
  <c r="F351" i="49"/>
  <c r="N350" i="49"/>
  <c r="L350" i="49"/>
  <c r="K350" i="49"/>
  <c r="F350" i="49"/>
  <c r="N349" i="49"/>
  <c r="L349" i="49"/>
  <c r="K349" i="49"/>
  <c r="F349" i="49"/>
  <c r="N348" i="49"/>
  <c r="L348" i="49"/>
  <c r="K348" i="49"/>
  <c r="F348" i="49"/>
  <c r="N347" i="49"/>
  <c r="L347" i="49"/>
  <c r="K347" i="49"/>
  <c r="F347" i="49"/>
  <c r="N345" i="49"/>
  <c r="L345" i="49"/>
  <c r="K345" i="49"/>
  <c r="F345" i="49"/>
  <c r="N344" i="49"/>
  <c r="L344" i="49"/>
  <c r="K344" i="49"/>
  <c r="F344" i="49"/>
  <c r="N343" i="49"/>
  <c r="L343" i="49"/>
  <c r="K343" i="49"/>
  <c r="F343" i="49"/>
  <c r="N342" i="49"/>
  <c r="L342" i="49"/>
  <c r="K342" i="49"/>
  <c r="F342" i="49"/>
  <c r="N341" i="49"/>
  <c r="L341" i="49"/>
  <c r="K341" i="49"/>
  <c r="F341" i="49"/>
  <c r="N340" i="49"/>
  <c r="L340" i="49"/>
  <c r="K340" i="49"/>
  <c r="F340" i="49"/>
  <c r="N339" i="49"/>
  <c r="L339" i="49"/>
  <c r="K339" i="49"/>
  <c r="F339" i="49"/>
  <c r="N338" i="49"/>
  <c r="L338" i="49"/>
  <c r="K338" i="49"/>
  <c r="F338" i="49"/>
  <c r="N337" i="49"/>
  <c r="L337" i="49"/>
  <c r="K337" i="49"/>
  <c r="F337" i="49"/>
  <c r="N336" i="49"/>
  <c r="L336" i="49"/>
  <c r="K336" i="49"/>
  <c r="F336" i="49"/>
  <c r="N335" i="49"/>
  <c r="L335" i="49"/>
  <c r="K335" i="49"/>
  <c r="F335" i="49"/>
  <c r="N334" i="49"/>
  <c r="L334" i="49"/>
  <c r="K334" i="49"/>
  <c r="F334" i="49"/>
  <c r="N333" i="49"/>
  <c r="L333" i="49"/>
  <c r="K333" i="49"/>
  <c r="F333" i="49"/>
  <c r="N332" i="49"/>
  <c r="L332" i="49"/>
  <c r="K332" i="49"/>
  <c r="F332" i="49"/>
  <c r="N331" i="49"/>
  <c r="L331" i="49"/>
  <c r="K331" i="49"/>
  <c r="F331" i="49"/>
  <c r="N330" i="49"/>
  <c r="L330" i="49"/>
  <c r="K330" i="49"/>
  <c r="F330" i="49"/>
  <c r="N329" i="49"/>
  <c r="L329" i="49"/>
  <c r="K329" i="49"/>
  <c r="F329" i="49"/>
  <c r="N328" i="49"/>
  <c r="L328" i="49"/>
  <c r="K328" i="49"/>
  <c r="F328" i="49"/>
  <c r="N327" i="49"/>
  <c r="L327" i="49"/>
  <c r="K327" i="49"/>
  <c r="F327" i="49"/>
  <c r="N326" i="49"/>
  <c r="L326" i="49"/>
  <c r="K326" i="49"/>
  <c r="F326" i="49"/>
  <c r="N325" i="49"/>
  <c r="L325" i="49"/>
  <c r="K325" i="49"/>
  <c r="F325" i="49"/>
  <c r="N324" i="49"/>
  <c r="L324" i="49"/>
  <c r="K324" i="49"/>
  <c r="F324" i="49"/>
  <c r="N323" i="49"/>
  <c r="L323" i="49"/>
  <c r="K323" i="49"/>
  <c r="F323" i="49"/>
  <c r="N322" i="49"/>
  <c r="L322" i="49"/>
  <c r="K322" i="49"/>
  <c r="F322" i="49"/>
  <c r="N321" i="49"/>
  <c r="L321" i="49"/>
  <c r="K321" i="49"/>
  <c r="F321" i="49"/>
  <c r="N320" i="49"/>
  <c r="L320" i="49"/>
  <c r="K320" i="49"/>
  <c r="F320" i="49"/>
  <c r="N319" i="49"/>
  <c r="L319" i="49"/>
  <c r="K319" i="49"/>
  <c r="F319" i="49"/>
  <c r="N318" i="49"/>
  <c r="L318" i="49"/>
  <c r="K318" i="49"/>
  <c r="F318" i="49"/>
  <c r="N317" i="49"/>
  <c r="L317" i="49"/>
  <c r="K317" i="49"/>
  <c r="F317" i="49"/>
  <c r="N316" i="49"/>
  <c r="L316" i="49"/>
  <c r="K316" i="49"/>
  <c r="F316" i="49"/>
  <c r="N315" i="49"/>
  <c r="L315" i="49"/>
  <c r="K315" i="49"/>
  <c r="F315" i="49"/>
  <c r="N314" i="49"/>
  <c r="L314" i="49"/>
  <c r="K314" i="49"/>
  <c r="F314" i="49"/>
  <c r="N313" i="49"/>
  <c r="L313" i="49"/>
  <c r="K313" i="49"/>
  <c r="F313" i="49"/>
  <c r="N312" i="49"/>
  <c r="L312" i="49"/>
  <c r="K312" i="49"/>
  <c r="F312" i="49"/>
  <c r="N311" i="49"/>
  <c r="L311" i="49"/>
  <c r="K311" i="49"/>
  <c r="F311" i="49"/>
  <c r="N310" i="49"/>
  <c r="L310" i="49"/>
  <c r="K310" i="49"/>
  <c r="F310" i="49"/>
  <c r="N309" i="49"/>
  <c r="L309" i="49"/>
  <c r="K309" i="49"/>
  <c r="F309" i="49"/>
  <c r="N308" i="49"/>
  <c r="L308" i="49"/>
  <c r="K308" i="49"/>
  <c r="F308" i="49"/>
  <c r="N307" i="49"/>
  <c r="L307" i="49"/>
  <c r="K307" i="49"/>
  <c r="F307" i="49"/>
  <c r="N306" i="49"/>
  <c r="L306" i="49"/>
  <c r="K306" i="49"/>
  <c r="F306" i="49"/>
  <c r="N305" i="49"/>
  <c r="L305" i="49"/>
  <c r="K305" i="49"/>
  <c r="F305" i="49"/>
  <c r="N304" i="49"/>
  <c r="L304" i="49"/>
  <c r="K304" i="49"/>
  <c r="F304" i="49"/>
  <c r="N303" i="49"/>
  <c r="L303" i="49"/>
  <c r="K303" i="49"/>
  <c r="F303" i="49"/>
  <c r="N302" i="49"/>
  <c r="L302" i="49"/>
  <c r="K302" i="49"/>
  <c r="F302" i="49"/>
  <c r="N301" i="49"/>
  <c r="L301" i="49"/>
  <c r="K301" i="49"/>
  <c r="F301" i="49"/>
  <c r="N300" i="49"/>
  <c r="L300" i="49"/>
  <c r="K300" i="49"/>
  <c r="F300" i="49"/>
  <c r="N299" i="49"/>
  <c r="L299" i="49"/>
  <c r="K299" i="49"/>
  <c r="F299" i="49"/>
  <c r="N298" i="49"/>
  <c r="L298" i="49"/>
  <c r="K298" i="49"/>
  <c r="F298" i="49"/>
  <c r="N297" i="49"/>
  <c r="L297" i="49"/>
  <c r="K297" i="49"/>
  <c r="F297" i="49"/>
  <c r="N296" i="49"/>
  <c r="L296" i="49"/>
  <c r="K296" i="49"/>
  <c r="F296" i="49"/>
  <c r="N295" i="49"/>
  <c r="L295" i="49"/>
  <c r="K295" i="49"/>
  <c r="F295" i="49"/>
  <c r="N294" i="49"/>
  <c r="L294" i="49"/>
  <c r="K294" i="49"/>
  <c r="F294" i="49"/>
  <c r="N293" i="49"/>
  <c r="L293" i="49"/>
  <c r="K293" i="49"/>
  <c r="F293" i="49"/>
  <c r="N292" i="49"/>
  <c r="L292" i="49"/>
  <c r="K292" i="49"/>
  <c r="F292" i="49"/>
  <c r="N291" i="49"/>
  <c r="L291" i="49"/>
  <c r="K291" i="49"/>
  <c r="F291" i="49"/>
  <c r="N290" i="49"/>
  <c r="L290" i="49"/>
  <c r="K290" i="49"/>
  <c r="F290" i="49"/>
  <c r="N289" i="49"/>
  <c r="L289" i="49"/>
  <c r="K289" i="49"/>
  <c r="F289" i="49"/>
  <c r="N288" i="49"/>
  <c r="L288" i="49"/>
  <c r="K288" i="49"/>
  <c r="F288" i="49"/>
  <c r="N287" i="49"/>
  <c r="L287" i="49"/>
  <c r="K287" i="49"/>
  <c r="F287" i="49"/>
  <c r="N286" i="49"/>
  <c r="L286" i="49"/>
  <c r="K286" i="49"/>
  <c r="F286" i="49"/>
  <c r="N285" i="49"/>
  <c r="L285" i="49"/>
  <c r="K285" i="49"/>
  <c r="F285" i="49"/>
  <c r="N284" i="49"/>
  <c r="L284" i="49"/>
  <c r="K284" i="49"/>
  <c r="F284" i="49"/>
  <c r="N283" i="49"/>
  <c r="L283" i="49"/>
  <c r="K283" i="49"/>
  <c r="F283" i="49"/>
  <c r="N282" i="49"/>
  <c r="L282" i="49"/>
  <c r="K282" i="49"/>
  <c r="F282" i="49"/>
  <c r="N281" i="49"/>
  <c r="L281" i="49"/>
  <c r="K281" i="49"/>
  <c r="F281" i="49"/>
  <c r="N280" i="49"/>
  <c r="L280" i="49"/>
  <c r="K280" i="49"/>
  <c r="F280" i="49"/>
  <c r="N279" i="49"/>
  <c r="L279" i="49"/>
  <c r="K279" i="49"/>
  <c r="F279" i="49"/>
  <c r="N278" i="49"/>
  <c r="L278" i="49"/>
  <c r="K278" i="49"/>
  <c r="F278" i="49"/>
  <c r="N277" i="49"/>
  <c r="L277" i="49"/>
  <c r="K277" i="49"/>
  <c r="F277" i="49"/>
  <c r="N276" i="49"/>
  <c r="L276" i="49"/>
  <c r="K276" i="49"/>
  <c r="F276" i="49"/>
  <c r="N275" i="49"/>
  <c r="L275" i="49"/>
  <c r="K275" i="49"/>
  <c r="F275" i="49"/>
  <c r="N274" i="49"/>
  <c r="L274" i="49"/>
  <c r="K274" i="49"/>
  <c r="F274" i="49"/>
  <c r="N273" i="49"/>
  <c r="L273" i="49"/>
  <c r="K273" i="49"/>
  <c r="F273" i="49"/>
  <c r="N272" i="49"/>
  <c r="L272" i="49"/>
  <c r="K272" i="49"/>
  <c r="F272" i="49"/>
  <c r="N271" i="49"/>
  <c r="L271" i="49"/>
  <c r="K271" i="49"/>
  <c r="F271" i="49"/>
  <c r="N270" i="49"/>
  <c r="L270" i="49"/>
  <c r="K270" i="49"/>
  <c r="F270" i="49"/>
  <c r="N269" i="49"/>
  <c r="L269" i="49"/>
  <c r="K269" i="49"/>
  <c r="F269" i="49"/>
  <c r="N268" i="49"/>
  <c r="L268" i="49"/>
  <c r="K268" i="49"/>
  <c r="F268" i="49"/>
  <c r="N267" i="49"/>
  <c r="L267" i="49"/>
  <c r="K267" i="49"/>
  <c r="F267" i="49"/>
  <c r="N266" i="49"/>
  <c r="L266" i="49"/>
  <c r="K266" i="49"/>
  <c r="F266" i="49"/>
  <c r="N265" i="49"/>
  <c r="L265" i="49"/>
  <c r="K265" i="49"/>
  <c r="F265" i="49"/>
  <c r="N264" i="49"/>
  <c r="L264" i="49"/>
  <c r="K264" i="49"/>
  <c r="F264" i="49"/>
  <c r="N263" i="49"/>
  <c r="L263" i="49"/>
  <c r="K263" i="49"/>
  <c r="F263" i="49"/>
  <c r="N262" i="49"/>
  <c r="L262" i="49"/>
  <c r="K262" i="49"/>
  <c r="F262" i="49"/>
  <c r="N261" i="49"/>
  <c r="L261" i="49"/>
  <c r="K261" i="49"/>
  <c r="F261" i="49"/>
  <c r="N260" i="49"/>
  <c r="L260" i="49"/>
  <c r="K260" i="49"/>
  <c r="F260" i="49"/>
  <c r="N259" i="49"/>
  <c r="L259" i="49"/>
  <c r="K259" i="49"/>
  <c r="F259" i="49"/>
  <c r="N258" i="49"/>
  <c r="L258" i="49"/>
  <c r="K258" i="49"/>
  <c r="F258" i="49"/>
  <c r="N257" i="49"/>
  <c r="L257" i="49"/>
  <c r="K257" i="49"/>
  <c r="F257" i="49"/>
  <c r="N256" i="49"/>
  <c r="L256" i="49"/>
  <c r="K256" i="49"/>
  <c r="F256" i="49"/>
  <c r="N255" i="49"/>
  <c r="L255" i="49"/>
  <c r="K255" i="49"/>
  <c r="F255" i="49"/>
  <c r="N254" i="49"/>
  <c r="L254" i="49"/>
  <c r="K254" i="49"/>
  <c r="F254" i="49"/>
  <c r="N253" i="49"/>
  <c r="L253" i="49"/>
  <c r="K253" i="49"/>
  <c r="F253" i="49"/>
  <c r="N252" i="49"/>
  <c r="L252" i="49"/>
  <c r="K252" i="49"/>
  <c r="F252" i="49"/>
  <c r="N251" i="49"/>
  <c r="L251" i="49"/>
  <c r="K251" i="49"/>
  <c r="F251" i="49"/>
  <c r="N250" i="49"/>
  <c r="L250" i="49"/>
  <c r="K250" i="49"/>
  <c r="F250" i="49"/>
  <c r="N249" i="49"/>
  <c r="L249" i="49"/>
  <c r="K249" i="49"/>
  <c r="F249" i="49"/>
  <c r="N248" i="49"/>
  <c r="L248" i="49"/>
  <c r="K248" i="49"/>
  <c r="F248" i="49"/>
  <c r="N247" i="49"/>
  <c r="L247" i="49"/>
  <c r="K247" i="49"/>
  <c r="F247" i="49"/>
  <c r="N246" i="49"/>
  <c r="L246" i="49"/>
  <c r="K246" i="49"/>
  <c r="F246" i="49"/>
  <c r="N245" i="49"/>
  <c r="L245" i="49"/>
  <c r="K245" i="49"/>
  <c r="F245" i="49"/>
  <c r="N244" i="49"/>
  <c r="L244" i="49"/>
  <c r="K244" i="49"/>
  <c r="F244" i="49"/>
  <c r="N243" i="49"/>
  <c r="L243" i="49"/>
  <c r="K243" i="49"/>
  <c r="F243" i="49"/>
  <c r="N242" i="49"/>
  <c r="L242" i="49"/>
  <c r="K242" i="49"/>
  <c r="F242" i="49"/>
  <c r="N241" i="49"/>
  <c r="L241" i="49"/>
  <c r="K241" i="49"/>
  <c r="F241" i="49"/>
  <c r="N240" i="49"/>
  <c r="L240" i="49"/>
  <c r="K240" i="49"/>
  <c r="F240" i="49"/>
  <c r="N239" i="49"/>
  <c r="L239" i="49"/>
  <c r="K239" i="49"/>
  <c r="F239" i="49"/>
  <c r="N238" i="49"/>
  <c r="L238" i="49"/>
  <c r="K238" i="49"/>
  <c r="F238" i="49"/>
  <c r="N237" i="49"/>
  <c r="L237" i="49"/>
  <c r="K237" i="49"/>
  <c r="F237" i="49"/>
  <c r="N236" i="49"/>
  <c r="L236" i="49"/>
  <c r="K236" i="49"/>
  <c r="F236" i="49"/>
  <c r="N235" i="49"/>
  <c r="L235" i="49"/>
  <c r="K235" i="49"/>
  <c r="F235" i="49"/>
  <c r="N234" i="49"/>
  <c r="L234" i="49"/>
  <c r="K234" i="49"/>
  <c r="F234" i="49"/>
  <c r="N233" i="49"/>
  <c r="L233" i="49"/>
  <c r="K233" i="49"/>
  <c r="F233" i="49"/>
  <c r="N232" i="49"/>
  <c r="L232" i="49"/>
  <c r="K232" i="49"/>
  <c r="F232" i="49"/>
  <c r="N231" i="49"/>
  <c r="L231" i="49"/>
  <c r="K231" i="49"/>
  <c r="F231" i="49"/>
  <c r="N230" i="49"/>
  <c r="L230" i="49"/>
  <c r="K230" i="49"/>
  <c r="F230" i="49"/>
  <c r="N229" i="49"/>
  <c r="L229" i="49"/>
  <c r="K229" i="49"/>
  <c r="F229" i="49"/>
  <c r="N228" i="49"/>
  <c r="L228" i="49"/>
  <c r="K228" i="49"/>
  <c r="F228" i="49"/>
  <c r="N227" i="49"/>
  <c r="L227" i="49"/>
  <c r="K227" i="49"/>
  <c r="F227" i="49"/>
  <c r="N226" i="49"/>
  <c r="L226" i="49"/>
  <c r="K226" i="49"/>
  <c r="F226" i="49"/>
  <c r="N225" i="49"/>
  <c r="L225" i="49"/>
  <c r="K225" i="49"/>
  <c r="F225" i="49"/>
  <c r="N224" i="49"/>
  <c r="L224" i="49"/>
  <c r="K224" i="49"/>
  <c r="F224" i="49"/>
  <c r="N223" i="49"/>
  <c r="L223" i="49"/>
  <c r="K223" i="49"/>
  <c r="F223" i="49"/>
  <c r="N222" i="49"/>
  <c r="L222" i="49"/>
  <c r="K222" i="49"/>
  <c r="F222" i="49"/>
  <c r="N221" i="49"/>
  <c r="L221" i="49"/>
  <c r="K221" i="49"/>
  <c r="F221" i="49"/>
  <c r="N220" i="49"/>
  <c r="L220" i="49"/>
  <c r="K220" i="49"/>
  <c r="F220" i="49"/>
  <c r="N219" i="49"/>
  <c r="L219" i="49"/>
  <c r="K219" i="49"/>
  <c r="F219" i="49"/>
  <c r="N218" i="49"/>
  <c r="L218" i="49"/>
  <c r="K218" i="49"/>
  <c r="F218" i="49"/>
  <c r="N217" i="49"/>
  <c r="L217" i="49"/>
  <c r="K217" i="49"/>
  <c r="F217" i="49"/>
  <c r="N216" i="49"/>
  <c r="L216" i="49"/>
  <c r="K216" i="49"/>
  <c r="F216" i="49"/>
  <c r="N215" i="49"/>
  <c r="L215" i="49"/>
  <c r="K215" i="49"/>
  <c r="F215" i="49"/>
  <c r="N214" i="49"/>
  <c r="L214" i="49"/>
  <c r="K214" i="49"/>
  <c r="F214" i="49"/>
  <c r="N213" i="49"/>
  <c r="L213" i="49"/>
  <c r="K213" i="49"/>
  <c r="F213" i="49"/>
  <c r="N212" i="49"/>
  <c r="L212" i="49"/>
  <c r="K212" i="49"/>
  <c r="F212" i="49"/>
  <c r="N211" i="49"/>
  <c r="L211" i="49"/>
  <c r="K211" i="49"/>
  <c r="F211" i="49"/>
  <c r="N210" i="49"/>
  <c r="L210" i="49"/>
  <c r="K210" i="49"/>
  <c r="F210" i="49"/>
  <c r="N209" i="49"/>
  <c r="L209" i="49"/>
  <c r="K209" i="49"/>
  <c r="F209" i="49"/>
  <c r="N208" i="49"/>
  <c r="L208" i="49"/>
  <c r="K208" i="49"/>
  <c r="F208" i="49"/>
  <c r="N207" i="49"/>
  <c r="L207" i="49"/>
  <c r="K207" i="49"/>
  <c r="F207" i="49"/>
  <c r="N206" i="49"/>
  <c r="L206" i="49"/>
  <c r="K206" i="49"/>
  <c r="F206" i="49"/>
  <c r="N205" i="49"/>
  <c r="L205" i="49"/>
  <c r="K205" i="49"/>
  <c r="F205" i="49"/>
  <c r="N204" i="49"/>
  <c r="L204" i="49"/>
  <c r="K204" i="49"/>
  <c r="F204" i="49"/>
  <c r="N203" i="49"/>
  <c r="L203" i="49"/>
  <c r="K203" i="49"/>
  <c r="F203" i="49"/>
  <c r="N202" i="49"/>
  <c r="L202" i="49"/>
  <c r="K202" i="49"/>
  <c r="F202" i="49"/>
  <c r="N201" i="49"/>
  <c r="L201" i="49"/>
  <c r="K201" i="49"/>
  <c r="F201" i="49"/>
  <c r="N200" i="49"/>
  <c r="L200" i="49"/>
  <c r="K200" i="49"/>
  <c r="F200" i="49"/>
  <c r="N199" i="49"/>
  <c r="L199" i="49"/>
  <c r="K199" i="49"/>
  <c r="F199" i="49"/>
  <c r="N198" i="49"/>
  <c r="L198" i="49"/>
  <c r="K198" i="49"/>
  <c r="F198" i="49"/>
  <c r="N197" i="49"/>
  <c r="L197" i="49"/>
  <c r="K197" i="49"/>
  <c r="F197" i="49"/>
  <c r="N196" i="49"/>
  <c r="L196" i="49"/>
  <c r="K196" i="49"/>
  <c r="F196" i="49"/>
  <c r="N195" i="49"/>
  <c r="L195" i="49"/>
  <c r="K195" i="49"/>
  <c r="F195" i="49"/>
  <c r="N194" i="49"/>
  <c r="L194" i="49"/>
  <c r="K194" i="49"/>
  <c r="F194" i="49"/>
  <c r="N193" i="49"/>
  <c r="L193" i="49"/>
  <c r="K193" i="49"/>
  <c r="F193" i="49"/>
  <c r="N192" i="49"/>
  <c r="L192" i="49"/>
  <c r="K192" i="49"/>
  <c r="F192" i="49"/>
  <c r="N191" i="49"/>
  <c r="L191" i="49"/>
  <c r="K191" i="49"/>
  <c r="F191" i="49"/>
  <c r="N190" i="49"/>
  <c r="L190" i="49"/>
  <c r="K190" i="49"/>
  <c r="F190" i="49"/>
  <c r="N189" i="49"/>
  <c r="L189" i="49"/>
  <c r="K189" i="49"/>
  <c r="F189" i="49"/>
  <c r="N188" i="49"/>
  <c r="L188" i="49"/>
  <c r="K188" i="49"/>
  <c r="F188" i="49"/>
  <c r="N187" i="49"/>
  <c r="L187" i="49"/>
  <c r="K187" i="49"/>
  <c r="F187" i="49"/>
  <c r="N186" i="49"/>
  <c r="L186" i="49"/>
  <c r="K186" i="49"/>
  <c r="F186" i="49"/>
  <c r="N185" i="49"/>
  <c r="L185" i="49"/>
  <c r="K185" i="49"/>
  <c r="F185" i="49"/>
  <c r="N184" i="49"/>
  <c r="L184" i="49"/>
  <c r="K184" i="49"/>
  <c r="F184" i="49"/>
  <c r="N183" i="49"/>
  <c r="L183" i="49"/>
  <c r="K183" i="49"/>
  <c r="F183" i="49"/>
  <c r="N182" i="49"/>
  <c r="L182" i="49"/>
  <c r="K182" i="49"/>
  <c r="F182" i="49"/>
  <c r="N181" i="49"/>
  <c r="L181" i="49"/>
  <c r="K181" i="49"/>
  <c r="F181" i="49"/>
  <c r="N180" i="49"/>
  <c r="L180" i="49"/>
  <c r="K180" i="49"/>
  <c r="F180" i="49"/>
  <c r="N179" i="49"/>
  <c r="L179" i="49"/>
  <c r="K179" i="49"/>
  <c r="F179" i="49"/>
  <c r="N178" i="49"/>
  <c r="L178" i="49"/>
  <c r="K178" i="49"/>
  <c r="F178" i="49"/>
  <c r="N177" i="49"/>
  <c r="L177" i="49"/>
  <c r="K177" i="49"/>
  <c r="F177" i="49"/>
  <c r="N176" i="49"/>
  <c r="L176" i="49"/>
  <c r="K176" i="49"/>
  <c r="F176" i="49"/>
  <c r="N175" i="49"/>
  <c r="L175" i="49"/>
  <c r="K175" i="49"/>
  <c r="F175" i="49"/>
  <c r="N173" i="49"/>
  <c r="L173" i="49"/>
  <c r="K173" i="49"/>
  <c r="H173" i="49"/>
  <c r="I173" i="49" s="1"/>
  <c r="F173" i="49"/>
  <c r="B173" i="49"/>
  <c r="N172" i="49"/>
  <c r="L172" i="49"/>
  <c r="K172" i="49"/>
  <c r="H172" i="49"/>
  <c r="I172" i="49" s="1"/>
  <c r="F172" i="49"/>
  <c r="N171" i="49"/>
  <c r="L171" i="49"/>
  <c r="K171" i="49"/>
  <c r="H171" i="49"/>
  <c r="I171" i="49" s="1"/>
  <c r="F171" i="49"/>
  <c r="B171" i="49"/>
  <c r="C171" i="49" s="1"/>
  <c r="N170" i="49"/>
  <c r="L170" i="49"/>
  <c r="K170" i="49"/>
  <c r="H170" i="49"/>
  <c r="I170" i="49" s="1"/>
  <c r="F170" i="49"/>
  <c r="N169" i="49"/>
  <c r="L169" i="49"/>
  <c r="K169" i="49"/>
  <c r="H169" i="49"/>
  <c r="I169" i="49" s="1"/>
  <c r="F169" i="49"/>
  <c r="N168" i="49"/>
  <c r="L168" i="49"/>
  <c r="K168" i="49"/>
  <c r="H168" i="49"/>
  <c r="I168" i="49" s="1"/>
  <c r="F168" i="49"/>
  <c r="B168" i="49"/>
  <c r="N167" i="49"/>
  <c r="L167" i="49"/>
  <c r="K167" i="49"/>
  <c r="H167" i="49"/>
  <c r="I167" i="49" s="1"/>
  <c r="F167" i="49"/>
  <c r="N166" i="49"/>
  <c r="L166" i="49"/>
  <c r="K166" i="49"/>
  <c r="H166" i="49"/>
  <c r="I166" i="49" s="1"/>
  <c r="F166" i="49"/>
  <c r="N165" i="49"/>
  <c r="L165" i="49"/>
  <c r="K165" i="49"/>
  <c r="H165" i="49"/>
  <c r="I165" i="49" s="1"/>
  <c r="F165" i="49"/>
  <c r="N164" i="49"/>
  <c r="L164" i="49"/>
  <c r="K164" i="49"/>
  <c r="H164" i="49"/>
  <c r="I164" i="49" s="1"/>
  <c r="F164" i="49"/>
  <c r="B164" i="49"/>
  <c r="C164" i="49" s="1"/>
  <c r="N163" i="49"/>
  <c r="L163" i="49"/>
  <c r="K163" i="49"/>
  <c r="H163" i="49"/>
  <c r="I163" i="49" s="1"/>
  <c r="F163" i="49"/>
  <c r="N162" i="49"/>
  <c r="L162" i="49"/>
  <c r="K162" i="49"/>
  <c r="H162" i="49"/>
  <c r="I162" i="49" s="1"/>
  <c r="F162" i="49"/>
  <c r="N161" i="49"/>
  <c r="L161" i="49"/>
  <c r="K161" i="49"/>
  <c r="H161" i="49"/>
  <c r="F161" i="49"/>
  <c r="N160" i="49"/>
  <c r="L160" i="49"/>
  <c r="K160" i="49"/>
  <c r="H160" i="49"/>
  <c r="I160" i="49" s="1"/>
  <c r="F160" i="49"/>
  <c r="N159" i="49"/>
  <c r="L159" i="49"/>
  <c r="K159" i="49"/>
  <c r="H159" i="49"/>
  <c r="I159" i="49" s="1"/>
  <c r="F159" i="49"/>
  <c r="B159" i="49"/>
  <c r="N158" i="49"/>
  <c r="L158" i="49"/>
  <c r="K158" i="49"/>
  <c r="H158" i="49"/>
  <c r="I158" i="49" s="1"/>
  <c r="F158" i="49"/>
  <c r="N157" i="49"/>
  <c r="L157" i="49"/>
  <c r="K157" i="49"/>
  <c r="H157" i="49"/>
  <c r="I157" i="49" s="1"/>
  <c r="F157" i="49"/>
  <c r="N156" i="49"/>
  <c r="L156" i="49"/>
  <c r="K156" i="49"/>
  <c r="H156" i="49"/>
  <c r="I156" i="49" s="1"/>
  <c r="F156" i="49"/>
  <c r="N155" i="49"/>
  <c r="L155" i="49"/>
  <c r="K155" i="49"/>
  <c r="H155" i="49"/>
  <c r="I155" i="49" s="1"/>
  <c r="F155" i="49"/>
  <c r="N154" i="49"/>
  <c r="L154" i="49"/>
  <c r="K154" i="49"/>
  <c r="H154" i="49"/>
  <c r="I154" i="49" s="1"/>
  <c r="F154" i="49"/>
  <c r="N153" i="49"/>
  <c r="L153" i="49"/>
  <c r="K153" i="49"/>
  <c r="H153" i="49"/>
  <c r="I153" i="49" s="1"/>
  <c r="F153" i="49"/>
  <c r="B153" i="49"/>
  <c r="N152" i="49"/>
  <c r="L152" i="49"/>
  <c r="K152" i="49"/>
  <c r="H152" i="49"/>
  <c r="I152" i="49" s="1"/>
  <c r="F152" i="49"/>
  <c r="N151" i="49"/>
  <c r="L151" i="49"/>
  <c r="K151" i="49"/>
  <c r="H151" i="49"/>
  <c r="I151" i="49" s="1"/>
  <c r="F151" i="49"/>
  <c r="N150" i="49"/>
  <c r="L150" i="49"/>
  <c r="K150" i="49"/>
  <c r="H150" i="49"/>
  <c r="I150" i="49" s="1"/>
  <c r="F150" i="49"/>
  <c r="N149" i="49"/>
  <c r="L149" i="49"/>
  <c r="K149" i="49"/>
  <c r="H149" i="49"/>
  <c r="I149" i="49" s="1"/>
  <c r="F149" i="49"/>
  <c r="N148" i="49"/>
  <c r="L148" i="49"/>
  <c r="K148" i="49"/>
  <c r="H148" i="49"/>
  <c r="I148" i="49" s="1"/>
  <c r="F148" i="49"/>
  <c r="N147" i="49"/>
  <c r="L147" i="49"/>
  <c r="K147" i="49"/>
  <c r="H147" i="49"/>
  <c r="I147" i="49" s="1"/>
  <c r="F147" i="49"/>
  <c r="N146" i="49"/>
  <c r="L146" i="49"/>
  <c r="K146" i="49"/>
  <c r="H146" i="49"/>
  <c r="I146" i="49" s="1"/>
  <c r="F146" i="49"/>
  <c r="B146" i="49"/>
  <c r="N145" i="49"/>
  <c r="L145" i="49"/>
  <c r="K145" i="49"/>
  <c r="H145" i="49"/>
  <c r="F145" i="49"/>
  <c r="N144" i="49"/>
  <c r="L144" i="49"/>
  <c r="K144" i="49"/>
  <c r="H144" i="49"/>
  <c r="I144" i="49" s="1"/>
  <c r="F144" i="49"/>
  <c r="N143" i="49"/>
  <c r="L143" i="49"/>
  <c r="K143" i="49"/>
  <c r="H143" i="49"/>
  <c r="I143" i="49" s="1"/>
  <c r="F143" i="49"/>
  <c r="N142" i="49"/>
  <c r="L142" i="49"/>
  <c r="K142" i="49"/>
  <c r="H142" i="49"/>
  <c r="I142" i="49" s="1"/>
  <c r="F142" i="49"/>
  <c r="N141" i="49"/>
  <c r="L141" i="49"/>
  <c r="K141" i="49"/>
  <c r="H141" i="49"/>
  <c r="I141" i="49" s="1"/>
  <c r="F141" i="49"/>
  <c r="N140" i="49"/>
  <c r="L140" i="49"/>
  <c r="K140" i="49"/>
  <c r="H140" i="49"/>
  <c r="I140" i="49" s="1"/>
  <c r="F140" i="49"/>
  <c r="N139" i="49"/>
  <c r="L139" i="49"/>
  <c r="K139" i="49"/>
  <c r="H139" i="49"/>
  <c r="I139" i="49" s="1"/>
  <c r="F139" i="49"/>
  <c r="N138" i="49"/>
  <c r="L138" i="49"/>
  <c r="K138" i="49"/>
  <c r="H138" i="49"/>
  <c r="I138" i="49" s="1"/>
  <c r="F138" i="49"/>
  <c r="B138" i="49"/>
  <c r="N137" i="49"/>
  <c r="L137" i="49"/>
  <c r="K137" i="49"/>
  <c r="H137" i="49"/>
  <c r="F137" i="49"/>
  <c r="N136" i="49"/>
  <c r="L136" i="49"/>
  <c r="K136" i="49"/>
  <c r="H136" i="49"/>
  <c r="I136" i="49" s="1"/>
  <c r="F136" i="49"/>
  <c r="N135" i="49"/>
  <c r="L135" i="49"/>
  <c r="K135" i="49"/>
  <c r="H135" i="49"/>
  <c r="I135" i="49" s="1"/>
  <c r="F135" i="49"/>
  <c r="N134" i="49"/>
  <c r="L134" i="49"/>
  <c r="K134" i="49"/>
  <c r="H134" i="49"/>
  <c r="I134" i="49" s="1"/>
  <c r="F134" i="49"/>
  <c r="N133" i="49"/>
  <c r="L133" i="49"/>
  <c r="K133" i="49"/>
  <c r="H133" i="49"/>
  <c r="I133" i="49" s="1"/>
  <c r="F133" i="49"/>
  <c r="N132" i="49"/>
  <c r="L132" i="49"/>
  <c r="K132" i="49"/>
  <c r="H132" i="49"/>
  <c r="I132" i="49" s="1"/>
  <c r="F132" i="49"/>
  <c r="N131" i="49"/>
  <c r="L131" i="49"/>
  <c r="K131" i="49"/>
  <c r="H131" i="49"/>
  <c r="I131" i="49" s="1"/>
  <c r="F131" i="49"/>
  <c r="N130" i="49"/>
  <c r="L130" i="49"/>
  <c r="K130" i="49"/>
  <c r="H130" i="49"/>
  <c r="I130" i="49" s="1"/>
  <c r="F130" i="49"/>
  <c r="N129" i="49"/>
  <c r="L129" i="49"/>
  <c r="K129" i="49"/>
  <c r="H129" i="49"/>
  <c r="F129" i="49"/>
  <c r="B129" i="49"/>
  <c r="C129" i="49" s="1"/>
  <c r="N128" i="49"/>
  <c r="L128" i="49"/>
  <c r="K128" i="49"/>
  <c r="H128" i="49"/>
  <c r="I128" i="49" s="1"/>
  <c r="F128" i="49"/>
  <c r="N127" i="49"/>
  <c r="L127" i="49"/>
  <c r="K127" i="49"/>
  <c r="H127" i="49"/>
  <c r="I127" i="49" s="1"/>
  <c r="F127" i="49"/>
  <c r="N126" i="49"/>
  <c r="L126" i="49"/>
  <c r="K126" i="49"/>
  <c r="H126" i="49"/>
  <c r="I126" i="49" s="1"/>
  <c r="F126" i="49"/>
  <c r="N125" i="49"/>
  <c r="L125" i="49"/>
  <c r="K125" i="49"/>
  <c r="H125" i="49"/>
  <c r="I125" i="49" s="1"/>
  <c r="F125" i="49"/>
  <c r="N124" i="49"/>
  <c r="L124" i="49"/>
  <c r="K124" i="49"/>
  <c r="H124" i="49"/>
  <c r="I124" i="49" s="1"/>
  <c r="F124" i="49"/>
  <c r="N123" i="49"/>
  <c r="L123" i="49"/>
  <c r="K123" i="49"/>
  <c r="H123" i="49"/>
  <c r="I123" i="49" s="1"/>
  <c r="F123" i="49"/>
  <c r="N122" i="49"/>
  <c r="L122" i="49"/>
  <c r="K122" i="49"/>
  <c r="H122" i="49"/>
  <c r="I122" i="49" s="1"/>
  <c r="F122" i="49"/>
  <c r="N121" i="49"/>
  <c r="L121" i="49"/>
  <c r="K121" i="49"/>
  <c r="H121" i="49"/>
  <c r="F121" i="49"/>
  <c r="N120" i="49"/>
  <c r="L120" i="49"/>
  <c r="K120" i="49"/>
  <c r="H120" i="49"/>
  <c r="I120" i="49" s="1"/>
  <c r="F120" i="49"/>
  <c r="N119" i="49"/>
  <c r="L119" i="49"/>
  <c r="K119" i="49"/>
  <c r="H119" i="49"/>
  <c r="I119" i="49" s="1"/>
  <c r="F119" i="49"/>
  <c r="B119" i="49"/>
  <c r="N118" i="49"/>
  <c r="L118" i="49"/>
  <c r="K118" i="49"/>
  <c r="H118" i="49"/>
  <c r="I118" i="49" s="1"/>
  <c r="F118" i="49"/>
  <c r="N117" i="49"/>
  <c r="L117" i="49"/>
  <c r="K117" i="49"/>
  <c r="H117" i="49"/>
  <c r="I117" i="49" s="1"/>
  <c r="F117" i="49"/>
  <c r="N116" i="49"/>
  <c r="L116" i="49"/>
  <c r="K116" i="49"/>
  <c r="H116" i="49"/>
  <c r="I116" i="49" s="1"/>
  <c r="F116" i="49"/>
  <c r="N115" i="49"/>
  <c r="L115" i="49"/>
  <c r="K115" i="49"/>
  <c r="H115" i="49"/>
  <c r="I115" i="49" s="1"/>
  <c r="F115" i="49"/>
  <c r="N114" i="49"/>
  <c r="L114" i="49"/>
  <c r="K114" i="49"/>
  <c r="H114" i="49"/>
  <c r="I114" i="49" s="1"/>
  <c r="F114" i="49"/>
  <c r="N113" i="49"/>
  <c r="L113" i="49"/>
  <c r="K113" i="49"/>
  <c r="H113" i="49"/>
  <c r="I113" i="49" s="1"/>
  <c r="F113" i="49"/>
  <c r="N112" i="49"/>
  <c r="L112" i="49"/>
  <c r="K112" i="49"/>
  <c r="H112" i="49"/>
  <c r="I112" i="49" s="1"/>
  <c r="F112" i="49"/>
  <c r="N111" i="49"/>
  <c r="L111" i="49"/>
  <c r="K111" i="49"/>
  <c r="H111" i="49"/>
  <c r="I111" i="49" s="1"/>
  <c r="F111" i="49"/>
  <c r="N110" i="49"/>
  <c r="L110" i="49"/>
  <c r="K110" i="49"/>
  <c r="H110" i="49"/>
  <c r="I110" i="49" s="1"/>
  <c r="F110" i="49"/>
  <c r="N109" i="49"/>
  <c r="L109" i="49"/>
  <c r="K109" i="49"/>
  <c r="H109" i="49"/>
  <c r="I109" i="49" s="1"/>
  <c r="F109" i="49"/>
  <c r="N108" i="49"/>
  <c r="L108" i="49"/>
  <c r="K108" i="49"/>
  <c r="H108" i="49"/>
  <c r="I108" i="49" s="1"/>
  <c r="F108" i="49"/>
  <c r="B108" i="49"/>
  <c r="C108" i="49" s="1"/>
  <c r="N107" i="49"/>
  <c r="L107" i="49"/>
  <c r="K107" i="49"/>
  <c r="H107" i="49"/>
  <c r="I107" i="49" s="1"/>
  <c r="F107" i="49"/>
  <c r="N106" i="49"/>
  <c r="L106" i="49"/>
  <c r="K106" i="49"/>
  <c r="H106" i="49"/>
  <c r="I106" i="49" s="1"/>
  <c r="F106" i="49"/>
  <c r="N105" i="49"/>
  <c r="L105" i="49"/>
  <c r="K105" i="49"/>
  <c r="H105" i="49"/>
  <c r="I105" i="49" s="1"/>
  <c r="F105" i="49"/>
  <c r="N104" i="49"/>
  <c r="L104" i="49"/>
  <c r="K104" i="49"/>
  <c r="H104" i="49"/>
  <c r="I104" i="49" s="1"/>
  <c r="F104" i="49"/>
  <c r="N103" i="49"/>
  <c r="L103" i="49"/>
  <c r="K103" i="49"/>
  <c r="H103" i="49"/>
  <c r="I103" i="49" s="1"/>
  <c r="F103" i="49"/>
  <c r="N102" i="49"/>
  <c r="L102" i="49"/>
  <c r="K102" i="49"/>
  <c r="H102" i="49"/>
  <c r="I102" i="49" s="1"/>
  <c r="F102" i="49"/>
  <c r="N101" i="49"/>
  <c r="L101" i="49"/>
  <c r="K101" i="49"/>
  <c r="H101" i="49"/>
  <c r="I101" i="49" s="1"/>
  <c r="F101" i="49"/>
  <c r="N100" i="49"/>
  <c r="L100" i="49"/>
  <c r="K100" i="49"/>
  <c r="H100" i="49"/>
  <c r="I100" i="49" s="1"/>
  <c r="F100" i="49"/>
  <c r="N99" i="49"/>
  <c r="L99" i="49"/>
  <c r="K99" i="49"/>
  <c r="H99" i="49"/>
  <c r="I99" i="49" s="1"/>
  <c r="F99" i="49"/>
  <c r="N98" i="49"/>
  <c r="L98" i="49"/>
  <c r="K98" i="49"/>
  <c r="H98" i="49"/>
  <c r="I98" i="49" s="1"/>
  <c r="F98" i="49"/>
  <c r="N97" i="49"/>
  <c r="L97" i="49"/>
  <c r="K97" i="49"/>
  <c r="H97" i="49"/>
  <c r="I97" i="49" s="1"/>
  <c r="F97" i="49"/>
  <c r="N96" i="49"/>
  <c r="L96" i="49"/>
  <c r="K96" i="49"/>
  <c r="H96" i="49"/>
  <c r="I96" i="49" s="1"/>
  <c r="F96" i="49"/>
  <c r="B96" i="49"/>
  <c r="C96" i="49" s="1"/>
  <c r="N95" i="49"/>
  <c r="L95" i="49"/>
  <c r="K95" i="49"/>
  <c r="H95" i="49"/>
  <c r="I95" i="49" s="1"/>
  <c r="F95" i="49"/>
  <c r="N94" i="49"/>
  <c r="L94" i="49"/>
  <c r="K94" i="49"/>
  <c r="H94" i="49"/>
  <c r="I94" i="49" s="1"/>
  <c r="F94" i="49"/>
  <c r="N93" i="49"/>
  <c r="L93" i="49"/>
  <c r="K93" i="49"/>
  <c r="H93" i="49"/>
  <c r="I93" i="49" s="1"/>
  <c r="F93" i="49"/>
  <c r="N92" i="49"/>
  <c r="L92" i="49"/>
  <c r="K92" i="49"/>
  <c r="H92" i="49"/>
  <c r="I92" i="49" s="1"/>
  <c r="F92" i="49"/>
  <c r="N91" i="49"/>
  <c r="L91" i="49"/>
  <c r="K91" i="49"/>
  <c r="H91" i="49"/>
  <c r="I91" i="49" s="1"/>
  <c r="F91" i="49"/>
  <c r="N90" i="49"/>
  <c r="L90" i="49"/>
  <c r="K90" i="49"/>
  <c r="H90" i="49"/>
  <c r="I90" i="49" s="1"/>
  <c r="F90" i="49"/>
  <c r="N89" i="49"/>
  <c r="L89" i="49"/>
  <c r="K89" i="49"/>
  <c r="H89" i="49"/>
  <c r="F89" i="49"/>
  <c r="N88" i="49"/>
  <c r="L88" i="49"/>
  <c r="K88" i="49"/>
  <c r="H88" i="49"/>
  <c r="I88" i="49" s="1"/>
  <c r="F88" i="49"/>
  <c r="N87" i="49"/>
  <c r="L87" i="49"/>
  <c r="K87" i="49"/>
  <c r="H87" i="49"/>
  <c r="I87" i="49" s="1"/>
  <c r="F87" i="49"/>
  <c r="N86" i="49"/>
  <c r="L86" i="49"/>
  <c r="K86" i="49"/>
  <c r="H86" i="49"/>
  <c r="I86" i="49" s="1"/>
  <c r="F86" i="49"/>
  <c r="N85" i="49"/>
  <c r="L85" i="49"/>
  <c r="K85" i="49"/>
  <c r="H85" i="49"/>
  <c r="I85" i="49" s="1"/>
  <c r="F85" i="49"/>
  <c r="N84" i="49"/>
  <c r="L84" i="49"/>
  <c r="K84" i="49"/>
  <c r="H84" i="49"/>
  <c r="I84" i="49" s="1"/>
  <c r="F84" i="49"/>
  <c r="N83" i="49"/>
  <c r="L83" i="49"/>
  <c r="K83" i="49"/>
  <c r="H83" i="49"/>
  <c r="I83" i="49" s="1"/>
  <c r="F83" i="49"/>
  <c r="B83" i="49"/>
  <c r="C83" i="49" s="1"/>
  <c r="N82" i="49"/>
  <c r="L82" i="49"/>
  <c r="K82" i="49"/>
  <c r="H82" i="49"/>
  <c r="I82" i="49" s="1"/>
  <c r="F82" i="49"/>
  <c r="N81" i="49"/>
  <c r="L81" i="49"/>
  <c r="K81" i="49"/>
  <c r="H81" i="49"/>
  <c r="I81" i="49" s="1"/>
  <c r="F81" i="49"/>
  <c r="N80" i="49"/>
  <c r="L80" i="49"/>
  <c r="K80" i="49"/>
  <c r="H80" i="49"/>
  <c r="I80" i="49" s="1"/>
  <c r="F80" i="49"/>
  <c r="N79" i="49"/>
  <c r="L79" i="49"/>
  <c r="K79" i="49"/>
  <c r="H79" i="49"/>
  <c r="I79" i="49" s="1"/>
  <c r="F79" i="49"/>
  <c r="N78" i="49"/>
  <c r="L78" i="49"/>
  <c r="K78" i="49"/>
  <c r="H78" i="49"/>
  <c r="I78" i="49" s="1"/>
  <c r="F78" i="49"/>
  <c r="N77" i="49"/>
  <c r="L77" i="49"/>
  <c r="K77" i="49"/>
  <c r="H77" i="49"/>
  <c r="I77" i="49" s="1"/>
  <c r="F77" i="49"/>
  <c r="N76" i="49"/>
  <c r="L76" i="49"/>
  <c r="K76" i="49"/>
  <c r="H76" i="49"/>
  <c r="I76" i="49" s="1"/>
  <c r="F76" i="49"/>
  <c r="N75" i="49"/>
  <c r="L75" i="49"/>
  <c r="K75" i="49"/>
  <c r="H75" i="49"/>
  <c r="I75" i="49" s="1"/>
  <c r="F75" i="49"/>
  <c r="N74" i="49"/>
  <c r="L74" i="49"/>
  <c r="K74" i="49"/>
  <c r="H74" i="49"/>
  <c r="I74" i="49" s="1"/>
  <c r="F74" i="49"/>
  <c r="N73" i="49"/>
  <c r="L73" i="49"/>
  <c r="K73" i="49"/>
  <c r="H73" i="49"/>
  <c r="I73" i="49" s="1"/>
  <c r="F73" i="49"/>
  <c r="N72" i="49"/>
  <c r="L72" i="49"/>
  <c r="K72" i="49"/>
  <c r="H72" i="49"/>
  <c r="I72" i="49" s="1"/>
  <c r="F72" i="49"/>
  <c r="N71" i="49"/>
  <c r="L71" i="49"/>
  <c r="K71" i="49"/>
  <c r="H71" i="49"/>
  <c r="I71" i="49" s="1"/>
  <c r="F71" i="49"/>
  <c r="N70" i="49"/>
  <c r="L70" i="49"/>
  <c r="K70" i="49"/>
  <c r="H70" i="49"/>
  <c r="I70" i="49" s="1"/>
  <c r="F70" i="49"/>
  <c r="N69" i="49"/>
  <c r="L69" i="49"/>
  <c r="K69" i="49"/>
  <c r="H69" i="49"/>
  <c r="I69" i="49" s="1"/>
  <c r="F69" i="49"/>
  <c r="B69" i="49"/>
  <c r="N68" i="49"/>
  <c r="L68" i="49"/>
  <c r="K68" i="49"/>
  <c r="H68" i="49"/>
  <c r="I68" i="49" s="1"/>
  <c r="F68" i="49"/>
  <c r="N67" i="49"/>
  <c r="L67" i="49"/>
  <c r="K67" i="49"/>
  <c r="H67" i="49"/>
  <c r="I67" i="49" s="1"/>
  <c r="F67" i="49"/>
  <c r="N66" i="49"/>
  <c r="L66" i="49"/>
  <c r="K66" i="49"/>
  <c r="H66" i="49"/>
  <c r="I66" i="49" s="1"/>
  <c r="F66" i="49"/>
  <c r="N65" i="49"/>
  <c r="L65" i="49"/>
  <c r="K65" i="49"/>
  <c r="H65" i="49"/>
  <c r="I65" i="49" s="1"/>
  <c r="F65" i="49"/>
  <c r="N64" i="49"/>
  <c r="L64" i="49"/>
  <c r="K64" i="49"/>
  <c r="H64" i="49"/>
  <c r="I64" i="49" s="1"/>
  <c r="F64" i="49"/>
  <c r="N63" i="49"/>
  <c r="L63" i="49"/>
  <c r="K63" i="49"/>
  <c r="H63" i="49"/>
  <c r="I63" i="49" s="1"/>
  <c r="F63" i="49"/>
  <c r="N62" i="49"/>
  <c r="L62" i="49"/>
  <c r="K62" i="49"/>
  <c r="H62" i="49"/>
  <c r="I62" i="49" s="1"/>
  <c r="F62" i="49"/>
  <c r="N61" i="49"/>
  <c r="L61" i="49"/>
  <c r="K61" i="49"/>
  <c r="H61" i="49"/>
  <c r="I61" i="49" s="1"/>
  <c r="F61" i="49"/>
  <c r="N60" i="49"/>
  <c r="L60" i="49"/>
  <c r="K60" i="49"/>
  <c r="H60" i="49"/>
  <c r="I60" i="49" s="1"/>
  <c r="F60" i="49"/>
  <c r="N59" i="49"/>
  <c r="L59" i="49"/>
  <c r="K59" i="49"/>
  <c r="H59" i="49"/>
  <c r="I59" i="49" s="1"/>
  <c r="F59" i="49"/>
  <c r="N58" i="49"/>
  <c r="L58" i="49"/>
  <c r="K58" i="49"/>
  <c r="H58" i="49"/>
  <c r="I58" i="49" s="1"/>
  <c r="F58" i="49"/>
  <c r="N57" i="49"/>
  <c r="L57" i="49"/>
  <c r="K57" i="49"/>
  <c r="H57" i="49"/>
  <c r="F57" i="49"/>
  <c r="N56" i="49"/>
  <c r="L56" i="49"/>
  <c r="K56" i="49"/>
  <c r="H56" i="49"/>
  <c r="I56" i="49" s="1"/>
  <c r="F56" i="49"/>
  <c r="N55" i="49"/>
  <c r="L55" i="49"/>
  <c r="K55" i="49"/>
  <c r="H55" i="49"/>
  <c r="I55" i="49" s="1"/>
  <c r="F55" i="49"/>
  <c r="N54" i="49"/>
  <c r="L54" i="49"/>
  <c r="K54" i="49"/>
  <c r="H54" i="49"/>
  <c r="I54" i="49" s="1"/>
  <c r="F54" i="49"/>
  <c r="B54" i="49"/>
  <c r="N53" i="49"/>
  <c r="L53" i="49"/>
  <c r="K53" i="49"/>
  <c r="H53" i="49"/>
  <c r="I53" i="49" s="1"/>
  <c r="F53" i="49"/>
  <c r="N52" i="49"/>
  <c r="L52" i="49"/>
  <c r="K52" i="49"/>
  <c r="H52" i="49"/>
  <c r="I52" i="49" s="1"/>
  <c r="F52" i="49"/>
  <c r="N51" i="49"/>
  <c r="L51" i="49"/>
  <c r="K51" i="49"/>
  <c r="H51" i="49"/>
  <c r="I51" i="49" s="1"/>
  <c r="F51" i="49"/>
  <c r="N50" i="49"/>
  <c r="L50" i="49"/>
  <c r="K50" i="49"/>
  <c r="H50" i="49"/>
  <c r="F50" i="49"/>
  <c r="N49" i="49"/>
  <c r="L49" i="49"/>
  <c r="K49" i="49"/>
  <c r="H49" i="49"/>
  <c r="F49" i="49"/>
  <c r="N48" i="49"/>
  <c r="L48" i="49"/>
  <c r="K48" i="49"/>
  <c r="H48" i="49"/>
  <c r="I48" i="49" s="1"/>
  <c r="F48" i="49"/>
  <c r="N47" i="49"/>
  <c r="L47" i="49"/>
  <c r="K47" i="49"/>
  <c r="H47" i="49"/>
  <c r="I47" i="49" s="1"/>
  <c r="F47" i="49"/>
  <c r="N46" i="49"/>
  <c r="L46" i="49"/>
  <c r="K46" i="49"/>
  <c r="H46" i="49"/>
  <c r="I46" i="49" s="1"/>
  <c r="F46" i="49"/>
  <c r="N45" i="49"/>
  <c r="L45" i="49"/>
  <c r="K45" i="49"/>
  <c r="H45" i="49"/>
  <c r="I45" i="49" s="1"/>
  <c r="F45" i="49"/>
  <c r="N44" i="49"/>
  <c r="L44" i="49"/>
  <c r="K44" i="49"/>
  <c r="H44" i="49"/>
  <c r="I44" i="49" s="1"/>
  <c r="F44" i="49"/>
  <c r="N43" i="49"/>
  <c r="L43" i="49"/>
  <c r="K43" i="49"/>
  <c r="H43" i="49"/>
  <c r="I43" i="49" s="1"/>
  <c r="F43" i="49"/>
  <c r="N42" i="49"/>
  <c r="L42" i="49"/>
  <c r="K42" i="49"/>
  <c r="H42" i="49"/>
  <c r="I42" i="49" s="1"/>
  <c r="F42" i="49"/>
  <c r="N41" i="49"/>
  <c r="L41" i="49"/>
  <c r="K41" i="49"/>
  <c r="H41" i="49"/>
  <c r="F41" i="49"/>
  <c r="N40" i="49"/>
  <c r="L40" i="49"/>
  <c r="K40" i="49"/>
  <c r="H40" i="49"/>
  <c r="I40" i="49" s="1"/>
  <c r="F40" i="49"/>
  <c r="N39" i="49"/>
  <c r="L39" i="49"/>
  <c r="K39" i="49"/>
  <c r="H39" i="49"/>
  <c r="I39" i="49" s="1"/>
  <c r="F39" i="49"/>
  <c r="N38" i="49"/>
  <c r="L38" i="49"/>
  <c r="K38" i="49"/>
  <c r="H38" i="49"/>
  <c r="I38" i="49" s="1"/>
  <c r="F38" i="49"/>
  <c r="B38" i="49"/>
  <c r="C38" i="49" s="1"/>
  <c r="N37" i="49"/>
  <c r="L37" i="49"/>
  <c r="K37" i="49"/>
  <c r="H37" i="49"/>
  <c r="I37" i="49" s="1"/>
  <c r="F37" i="49"/>
  <c r="N36" i="49"/>
  <c r="L36" i="49"/>
  <c r="K36" i="49"/>
  <c r="H36" i="49"/>
  <c r="I36" i="49" s="1"/>
  <c r="F36" i="49"/>
  <c r="N35" i="49"/>
  <c r="L35" i="49"/>
  <c r="K35" i="49"/>
  <c r="H35" i="49"/>
  <c r="I35" i="49" s="1"/>
  <c r="F35" i="49"/>
  <c r="N34" i="49"/>
  <c r="L34" i="49"/>
  <c r="K34" i="49"/>
  <c r="H34" i="49"/>
  <c r="I34" i="49" s="1"/>
  <c r="F34" i="49"/>
  <c r="N33" i="49"/>
  <c r="L33" i="49"/>
  <c r="K33" i="49"/>
  <c r="H33" i="49"/>
  <c r="F33" i="49"/>
  <c r="N32" i="49"/>
  <c r="L32" i="49"/>
  <c r="K32" i="49"/>
  <c r="H32" i="49"/>
  <c r="I32" i="49" s="1"/>
  <c r="F32" i="49"/>
  <c r="N31" i="49"/>
  <c r="L31" i="49"/>
  <c r="K31" i="49"/>
  <c r="H31" i="49"/>
  <c r="I31" i="49" s="1"/>
  <c r="F31" i="49"/>
  <c r="N30" i="49"/>
  <c r="L30" i="49"/>
  <c r="K30" i="49"/>
  <c r="H30" i="49"/>
  <c r="I30" i="49" s="1"/>
  <c r="F30" i="49"/>
  <c r="N29" i="49"/>
  <c r="L29" i="49"/>
  <c r="K29" i="49"/>
  <c r="H29" i="49"/>
  <c r="I29" i="49" s="1"/>
  <c r="F29" i="49"/>
  <c r="N28" i="49"/>
  <c r="L28" i="49"/>
  <c r="K28" i="49"/>
  <c r="H28" i="49"/>
  <c r="I28" i="49" s="1"/>
  <c r="F28" i="49"/>
  <c r="N27" i="49"/>
  <c r="L27" i="49"/>
  <c r="K27" i="49"/>
  <c r="H27" i="49"/>
  <c r="I27" i="49" s="1"/>
  <c r="F27" i="49"/>
  <c r="N26" i="49"/>
  <c r="L26" i="49"/>
  <c r="K26" i="49"/>
  <c r="H26" i="49"/>
  <c r="I26" i="49" s="1"/>
  <c r="F26" i="49"/>
  <c r="N25" i="49"/>
  <c r="L25" i="49"/>
  <c r="K25" i="49"/>
  <c r="H25" i="49"/>
  <c r="I25" i="49" s="1"/>
  <c r="F25" i="49"/>
  <c r="N24" i="49"/>
  <c r="L24" i="49"/>
  <c r="K24" i="49"/>
  <c r="H24" i="49"/>
  <c r="I24" i="49" s="1"/>
  <c r="F24" i="49"/>
  <c r="N23" i="49"/>
  <c r="L23" i="49"/>
  <c r="K23" i="49"/>
  <c r="H23" i="49"/>
  <c r="I23" i="49" s="1"/>
  <c r="F23" i="49"/>
  <c r="N22" i="49"/>
  <c r="L22" i="49"/>
  <c r="K22" i="49"/>
  <c r="H22" i="49"/>
  <c r="I22" i="49" s="1"/>
  <c r="F22" i="49"/>
  <c r="N21" i="49"/>
  <c r="L21" i="49"/>
  <c r="K21" i="49"/>
  <c r="H21" i="49"/>
  <c r="I21" i="49" s="1"/>
  <c r="F21" i="49"/>
  <c r="B21" i="49"/>
  <c r="N20" i="49"/>
  <c r="L20" i="49"/>
  <c r="K20" i="49"/>
  <c r="H20" i="49"/>
  <c r="I20" i="49" s="1"/>
  <c r="F20" i="49"/>
  <c r="N19" i="49"/>
  <c r="L19" i="49"/>
  <c r="K19" i="49"/>
  <c r="H19" i="49"/>
  <c r="I19" i="49" s="1"/>
  <c r="F19" i="49"/>
  <c r="N18" i="49"/>
  <c r="L18" i="49"/>
  <c r="K18" i="49"/>
  <c r="H18" i="49"/>
  <c r="F18" i="49"/>
  <c r="N17" i="49"/>
  <c r="L17" i="49"/>
  <c r="K17" i="49"/>
  <c r="H17" i="49"/>
  <c r="I17" i="49" s="1"/>
  <c r="F17" i="49"/>
  <c r="N16" i="49"/>
  <c r="L16" i="49"/>
  <c r="K16" i="49"/>
  <c r="H16" i="49"/>
  <c r="I16" i="49" s="1"/>
  <c r="F16" i="49"/>
  <c r="N15" i="49"/>
  <c r="L15" i="49"/>
  <c r="K15" i="49"/>
  <c r="H15" i="49"/>
  <c r="I15" i="49" s="1"/>
  <c r="F15" i="49"/>
  <c r="N14" i="49"/>
  <c r="L14" i="49"/>
  <c r="K14" i="49"/>
  <c r="H14" i="49"/>
  <c r="I14" i="49" s="1"/>
  <c r="F14" i="49"/>
  <c r="N13" i="49"/>
  <c r="L13" i="49"/>
  <c r="K13" i="49"/>
  <c r="H13" i="49"/>
  <c r="I13" i="49" s="1"/>
  <c r="F13" i="49"/>
  <c r="N12" i="49"/>
  <c r="L12" i="49"/>
  <c r="K12" i="49"/>
  <c r="H12" i="49"/>
  <c r="I12" i="49" s="1"/>
  <c r="F12" i="49"/>
  <c r="N11" i="49"/>
  <c r="L11" i="49"/>
  <c r="K11" i="49"/>
  <c r="H11" i="49"/>
  <c r="I11" i="49" s="1"/>
  <c r="F11" i="49"/>
  <c r="N10" i="49"/>
  <c r="L10" i="49"/>
  <c r="K10" i="49"/>
  <c r="H10" i="49"/>
  <c r="I10" i="49" s="1"/>
  <c r="F10" i="49"/>
  <c r="N9" i="49"/>
  <c r="L9" i="49"/>
  <c r="K9" i="49"/>
  <c r="H9" i="49"/>
  <c r="I9" i="49" s="1"/>
  <c r="F9" i="49"/>
  <c r="N8" i="49"/>
  <c r="L8" i="49"/>
  <c r="K8" i="49"/>
  <c r="H8" i="49"/>
  <c r="I8" i="49" s="1"/>
  <c r="F8" i="49"/>
  <c r="N7" i="49"/>
  <c r="L7" i="49"/>
  <c r="K7" i="49"/>
  <c r="H7" i="49"/>
  <c r="I7" i="49" s="1"/>
  <c r="F7" i="49"/>
  <c r="N6" i="49"/>
  <c r="L6" i="49"/>
  <c r="K6" i="49"/>
  <c r="H6" i="49"/>
  <c r="I6" i="49" s="1"/>
  <c r="F6" i="49"/>
  <c r="N5" i="49"/>
  <c r="L5" i="49"/>
  <c r="K5" i="49"/>
  <c r="H5" i="49"/>
  <c r="F5" i="49"/>
  <c r="N4" i="49"/>
  <c r="K4" i="49"/>
  <c r="L4" i="49" s="1"/>
  <c r="H4" i="49"/>
  <c r="F4" i="49"/>
  <c r="N3" i="49"/>
  <c r="I174" i="49" s="1"/>
  <c r="L3" i="49"/>
  <c r="K3" i="49"/>
  <c r="H3" i="49"/>
  <c r="F3" i="49"/>
  <c r="B3" i="49"/>
  <c r="A1" i="49"/>
  <c r="T26" i="22"/>
  <c r="T25" i="22"/>
  <c r="E67" i="42" l="1"/>
  <c r="G32" i="22" s="1"/>
  <c r="A351" i="33"/>
  <c r="AB351" i="33" s="1"/>
  <c r="AB347" i="33"/>
  <c r="A352" i="33"/>
  <c r="AB352" i="33" s="1"/>
  <c r="A177" i="33"/>
  <c r="A5" i="33"/>
  <c r="I3" i="49"/>
  <c r="M3" i="49" s="1"/>
  <c r="H362" i="49"/>
  <c r="I362" i="49" s="1"/>
  <c r="I18" i="49"/>
  <c r="I4" i="49"/>
  <c r="M4" i="49" s="1"/>
  <c r="H465" i="49"/>
  <c r="I465" i="49" s="1"/>
  <c r="I121" i="49"/>
  <c r="C168" i="49"/>
  <c r="A168" i="49" s="1"/>
  <c r="AB168" i="49" s="1"/>
  <c r="H221" i="49"/>
  <c r="I221" i="49" s="1"/>
  <c r="I49" i="49"/>
  <c r="H229" i="49"/>
  <c r="I229" i="49" s="1"/>
  <c r="I57" i="49"/>
  <c r="I5" i="49"/>
  <c r="M5" i="49" s="1"/>
  <c r="H394" i="49"/>
  <c r="I394" i="49" s="1"/>
  <c r="I50" i="49"/>
  <c r="B4" i="49"/>
  <c r="C3" i="49"/>
  <c r="H205" i="49"/>
  <c r="I205" i="49" s="1"/>
  <c r="I33" i="49"/>
  <c r="H129" i="50"/>
  <c r="I129" i="49"/>
  <c r="H309" i="49"/>
  <c r="I309" i="49" s="1"/>
  <c r="I137" i="49"/>
  <c r="B160" i="49"/>
  <c r="C160" i="49" s="1"/>
  <c r="C159" i="49"/>
  <c r="H145" i="50"/>
  <c r="I145" i="49"/>
  <c r="B154" i="49"/>
  <c r="C154" i="49" s="1"/>
  <c r="C153" i="49"/>
  <c r="B345" i="49"/>
  <c r="C345" i="49" s="1"/>
  <c r="C173" i="49"/>
  <c r="B291" i="49"/>
  <c r="C291" i="49" s="1"/>
  <c r="C119" i="49"/>
  <c r="H433" i="49"/>
  <c r="I433" i="49" s="1"/>
  <c r="I89" i="49"/>
  <c r="B139" i="49"/>
  <c r="C139" i="49" s="1"/>
  <c r="C138" i="49"/>
  <c r="H161" i="50"/>
  <c r="I161" i="49"/>
  <c r="H213" i="49"/>
  <c r="I213" i="49" s="1"/>
  <c r="I41" i="49"/>
  <c r="B55" i="49"/>
  <c r="C55" i="49" s="1"/>
  <c r="C54" i="49"/>
  <c r="B193" i="49"/>
  <c r="C193" i="49" s="1"/>
  <c r="C21" i="49"/>
  <c r="B147" i="49"/>
  <c r="C147" i="49" s="1"/>
  <c r="C146" i="49"/>
  <c r="B70" i="49"/>
  <c r="C70" i="49" s="1"/>
  <c r="C69" i="49"/>
  <c r="M7" i="49"/>
  <c r="M6" i="49"/>
  <c r="B161" i="49"/>
  <c r="C161" i="49" s="1"/>
  <c r="B414" i="49"/>
  <c r="C414" i="49" s="1"/>
  <c r="B22" i="49"/>
  <c r="C22" i="49" s="1"/>
  <c r="H231" i="49"/>
  <c r="I231" i="49" s="1"/>
  <c r="B84" i="49"/>
  <c r="C84" i="49" s="1"/>
  <c r="B120" i="49"/>
  <c r="C120" i="49" s="1"/>
  <c r="H178" i="49"/>
  <c r="I178" i="49" s="1"/>
  <c r="H183" i="49"/>
  <c r="I183" i="49" s="1"/>
  <c r="H237" i="49"/>
  <c r="I237" i="49" s="1"/>
  <c r="H242" i="49"/>
  <c r="I242" i="49" s="1"/>
  <c r="H247" i="49"/>
  <c r="I247" i="49" s="1"/>
  <c r="H269" i="49"/>
  <c r="I269" i="49" s="1"/>
  <c r="H341" i="49"/>
  <c r="I341" i="49" s="1"/>
  <c r="A40" i="51"/>
  <c r="H258" i="49"/>
  <c r="I258" i="49" s="1"/>
  <c r="H255" i="49"/>
  <c r="I255" i="49" s="1"/>
  <c r="A43" i="51"/>
  <c r="H274" i="49"/>
  <c r="I274" i="49" s="1"/>
  <c r="H283" i="49"/>
  <c r="I283" i="49" s="1"/>
  <c r="H277" i="49"/>
  <c r="I277" i="49" s="1"/>
  <c r="H303" i="49"/>
  <c r="I303" i="49" s="1"/>
  <c r="A44" i="51"/>
  <c r="H110" i="50"/>
  <c r="H290" i="49"/>
  <c r="I290" i="49" s="1"/>
  <c r="A345" i="49"/>
  <c r="AB345" i="49" s="1"/>
  <c r="H181" i="49"/>
  <c r="I181" i="49" s="1"/>
  <c r="H245" i="49"/>
  <c r="I245" i="49" s="1"/>
  <c r="H263" i="49"/>
  <c r="I263" i="49" s="1"/>
  <c r="H373" i="49"/>
  <c r="I373" i="49" s="1"/>
  <c r="H458" i="49"/>
  <c r="I458" i="49" s="1"/>
  <c r="A47" i="51"/>
  <c r="H210" i="49"/>
  <c r="I210" i="49" s="1"/>
  <c r="H218" i="49"/>
  <c r="I218" i="49" s="1"/>
  <c r="H128" i="50"/>
  <c r="B169" i="49"/>
  <c r="C169" i="49" s="1"/>
  <c r="A48" i="51"/>
  <c r="H226" i="49"/>
  <c r="I226" i="49" s="1"/>
  <c r="H175" i="49"/>
  <c r="I175" i="49" s="1"/>
  <c r="H234" i="49"/>
  <c r="I234" i="49" s="1"/>
  <c r="H239" i="49"/>
  <c r="I239" i="49" s="1"/>
  <c r="H271" i="49"/>
  <c r="I271" i="49" s="1"/>
  <c r="H301" i="49"/>
  <c r="I301" i="49" s="1"/>
  <c r="A35" i="51"/>
  <c r="A51" i="51"/>
  <c r="H261" i="49"/>
  <c r="I261" i="49" s="1"/>
  <c r="A36" i="51"/>
  <c r="A52" i="51"/>
  <c r="H223" i="49"/>
  <c r="I223" i="49" s="1"/>
  <c r="H287" i="49"/>
  <c r="I287" i="49" s="1"/>
  <c r="H333" i="49"/>
  <c r="I333" i="49" s="1"/>
  <c r="A39" i="51"/>
  <c r="G3" i="49"/>
  <c r="A171" i="49"/>
  <c r="AB171" i="49" s="1"/>
  <c r="B4" i="50"/>
  <c r="B348" i="49"/>
  <c r="C348" i="49" s="1"/>
  <c r="B176" i="49"/>
  <c r="C176" i="49" s="1"/>
  <c r="B5" i="49"/>
  <c r="B55" i="50"/>
  <c r="B56" i="49"/>
  <c r="C56" i="49" s="1"/>
  <c r="B227" i="49"/>
  <c r="C227" i="49" s="1"/>
  <c r="B139" i="50"/>
  <c r="B483" i="49"/>
  <c r="C483" i="49" s="1"/>
  <c r="B311" i="49"/>
  <c r="C311" i="49" s="1"/>
  <c r="B140" i="49"/>
  <c r="C140" i="49" s="1"/>
  <c r="B154" i="50"/>
  <c r="B498" i="49"/>
  <c r="C498" i="49" s="1"/>
  <c r="B326" i="49"/>
  <c r="C326" i="49" s="1"/>
  <c r="B155" i="49"/>
  <c r="C155" i="49" s="1"/>
  <c r="B147" i="50"/>
  <c r="B491" i="49"/>
  <c r="C491" i="49" s="1"/>
  <c r="B319" i="49"/>
  <c r="C319" i="49" s="1"/>
  <c r="B148" i="49"/>
  <c r="C148" i="49" s="1"/>
  <c r="H134" i="50"/>
  <c r="H478" i="49"/>
  <c r="I478" i="49" s="1"/>
  <c r="B22" i="50"/>
  <c r="B366" i="49"/>
  <c r="C366" i="49" s="1"/>
  <c r="B194" i="49"/>
  <c r="C194" i="49" s="1"/>
  <c r="H5" i="50"/>
  <c r="H177" i="49"/>
  <c r="I177" i="49" s="1"/>
  <c r="H349" i="49"/>
  <c r="I349" i="49" s="1"/>
  <c r="H13" i="50"/>
  <c r="H357" i="49"/>
  <c r="I357" i="49" s="1"/>
  <c r="H185" i="49"/>
  <c r="I185" i="49" s="1"/>
  <c r="H21" i="50"/>
  <c r="H365" i="49"/>
  <c r="I365" i="49" s="1"/>
  <c r="H193" i="49"/>
  <c r="I193" i="49" s="1"/>
  <c r="H29" i="50"/>
  <c r="H201" i="49"/>
  <c r="I201" i="49" s="1"/>
  <c r="H37" i="50"/>
  <c r="H209" i="49"/>
  <c r="I209" i="49" s="1"/>
  <c r="H381" i="49"/>
  <c r="I381" i="49" s="1"/>
  <c r="H45" i="50"/>
  <c r="H389" i="49"/>
  <c r="I389" i="49" s="1"/>
  <c r="H217" i="49"/>
  <c r="I217" i="49" s="1"/>
  <c r="H53" i="50"/>
  <c r="H397" i="49"/>
  <c r="I397" i="49" s="1"/>
  <c r="H225" i="49"/>
  <c r="I225" i="49" s="1"/>
  <c r="H61" i="50"/>
  <c r="H233" i="49"/>
  <c r="I233" i="49" s="1"/>
  <c r="H69" i="50"/>
  <c r="H241" i="49"/>
  <c r="I241" i="49" s="1"/>
  <c r="H413" i="49"/>
  <c r="I413" i="49" s="1"/>
  <c r="H422" i="49"/>
  <c r="I422" i="49" s="1"/>
  <c r="H78" i="50"/>
  <c r="B83" i="50"/>
  <c r="B427" i="49"/>
  <c r="C427" i="49" s="1"/>
  <c r="B255" i="49"/>
  <c r="C255" i="49" s="1"/>
  <c r="H120" i="50"/>
  <c r="H464" i="49"/>
  <c r="I464" i="49" s="1"/>
  <c r="H292" i="49"/>
  <c r="I292" i="49" s="1"/>
  <c r="H150" i="50"/>
  <c r="H494" i="49"/>
  <c r="I494" i="49" s="1"/>
  <c r="H322" i="49"/>
  <c r="I322" i="49" s="1"/>
  <c r="H495" i="49"/>
  <c r="I495" i="49" s="1"/>
  <c r="H323" i="49"/>
  <c r="I323" i="49" s="1"/>
  <c r="H151" i="50"/>
  <c r="H405" i="49"/>
  <c r="I405" i="49" s="1"/>
  <c r="H15" i="50"/>
  <c r="H359" i="49"/>
  <c r="I359" i="49" s="1"/>
  <c r="H187" i="49"/>
  <c r="I187" i="49" s="1"/>
  <c r="H39" i="50"/>
  <c r="H383" i="49"/>
  <c r="I383" i="49" s="1"/>
  <c r="H211" i="49"/>
  <c r="I211" i="49" s="1"/>
  <c r="B38" i="50"/>
  <c r="B210" i="49"/>
  <c r="C210" i="49" s="1"/>
  <c r="H58" i="50"/>
  <c r="H230" i="49"/>
  <c r="I230" i="49" s="1"/>
  <c r="H402" i="49"/>
  <c r="I402" i="49" s="1"/>
  <c r="B70" i="50"/>
  <c r="B242" i="49"/>
  <c r="C242" i="49" s="1"/>
  <c r="H81" i="50"/>
  <c r="H425" i="49"/>
  <c r="I425" i="49" s="1"/>
  <c r="H88" i="50"/>
  <c r="H432" i="49"/>
  <c r="I432" i="49" s="1"/>
  <c r="H260" i="49"/>
  <c r="I260" i="49" s="1"/>
  <c r="H92" i="50"/>
  <c r="H436" i="49"/>
  <c r="I436" i="49" s="1"/>
  <c r="H264" i="49"/>
  <c r="I264" i="49" s="1"/>
  <c r="H100" i="50"/>
  <c r="H444" i="49"/>
  <c r="I444" i="49" s="1"/>
  <c r="H272" i="49"/>
  <c r="I272" i="49" s="1"/>
  <c r="H104" i="50"/>
  <c r="H448" i="49"/>
  <c r="I448" i="49" s="1"/>
  <c r="H276" i="49"/>
  <c r="I276" i="49" s="1"/>
  <c r="H108" i="50"/>
  <c r="H452" i="49"/>
  <c r="I452" i="49" s="1"/>
  <c r="H280" i="49"/>
  <c r="I280" i="49" s="1"/>
  <c r="H112" i="50"/>
  <c r="H456" i="49"/>
  <c r="I456" i="49" s="1"/>
  <c r="H284" i="49"/>
  <c r="I284" i="49" s="1"/>
  <c r="H116" i="50"/>
  <c r="H460" i="49"/>
  <c r="I460" i="49" s="1"/>
  <c r="H288" i="49"/>
  <c r="I288" i="49" s="1"/>
  <c r="H487" i="49"/>
  <c r="I487" i="49" s="1"/>
  <c r="H143" i="50"/>
  <c r="H315" i="49"/>
  <c r="I315" i="49" s="1"/>
  <c r="B153" i="50"/>
  <c r="B497" i="49"/>
  <c r="C497" i="49" s="1"/>
  <c r="B325" i="49"/>
  <c r="C325" i="49" s="1"/>
  <c r="B171" i="50"/>
  <c r="B515" i="49"/>
  <c r="C515" i="49" s="1"/>
  <c r="B343" i="49"/>
  <c r="C343" i="49" s="1"/>
  <c r="B172" i="49"/>
  <c r="C172" i="49" s="1"/>
  <c r="H8" i="50"/>
  <c r="H352" i="49"/>
  <c r="I352" i="49" s="1"/>
  <c r="H180" i="49"/>
  <c r="I180" i="49" s="1"/>
  <c r="H16" i="50"/>
  <c r="H360" i="49"/>
  <c r="I360" i="49" s="1"/>
  <c r="H188" i="49"/>
  <c r="I188" i="49" s="1"/>
  <c r="H24" i="50"/>
  <c r="H368" i="49"/>
  <c r="I368" i="49" s="1"/>
  <c r="H196" i="49"/>
  <c r="I196" i="49" s="1"/>
  <c r="H32" i="50"/>
  <c r="H376" i="49"/>
  <c r="I376" i="49" s="1"/>
  <c r="H204" i="49"/>
  <c r="I204" i="49" s="1"/>
  <c r="H40" i="50"/>
  <c r="H384" i="49"/>
  <c r="I384" i="49" s="1"/>
  <c r="H212" i="49"/>
  <c r="I212" i="49" s="1"/>
  <c r="H48" i="50"/>
  <c r="H392" i="49"/>
  <c r="I392" i="49" s="1"/>
  <c r="H220" i="49"/>
  <c r="I220" i="49" s="1"/>
  <c r="H56" i="50"/>
  <c r="H400" i="49"/>
  <c r="I400" i="49" s="1"/>
  <c r="H228" i="49"/>
  <c r="I228" i="49" s="1"/>
  <c r="H64" i="50"/>
  <c r="H408" i="49"/>
  <c r="I408" i="49" s="1"/>
  <c r="H236" i="49"/>
  <c r="I236" i="49" s="1"/>
  <c r="H72" i="50"/>
  <c r="H416" i="49"/>
  <c r="I416" i="49" s="1"/>
  <c r="H244" i="49"/>
  <c r="I244" i="49" s="1"/>
  <c r="H82" i="50"/>
  <c r="H254" i="49"/>
  <c r="I254" i="49" s="1"/>
  <c r="H85" i="50"/>
  <c r="H429" i="49"/>
  <c r="I429" i="49" s="1"/>
  <c r="H257" i="49"/>
  <c r="I257" i="49" s="1"/>
  <c r="H93" i="50"/>
  <c r="H265" i="49"/>
  <c r="I265" i="49" s="1"/>
  <c r="H101" i="50"/>
  <c r="H273" i="49"/>
  <c r="I273" i="49" s="1"/>
  <c r="H445" i="49"/>
  <c r="I445" i="49" s="1"/>
  <c r="H109" i="50"/>
  <c r="H453" i="49"/>
  <c r="I453" i="49" s="1"/>
  <c r="H281" i="49"/>
  <c r="I281" i="49" s="1"/>
  <c r="H117" i="50"/>
  <c r="H461" i="49"/>
  <c r="I461" i="49" s="1"/>
  <c r="H289" i="49"/>
  <c r="I289" i="49" s="1"/>
  <c r="H125" i="50"/>
  <c r="H297" i="49"/>
  <c r="I297" i="49" s="1"/>
  <c r="H138" i="50"/>
  <c r="H482" i="49"/>
  <c r="I482" i="49" s="1"/>
  <c r="H310" i="49"/>
  <c r="I310" i="49" s="1"/>
  <c r="H158" i="50"/>
  <c r="H502" i="49"/>
  <c r="I502" i="49" s="1"/>
  <c r="H170" i="50"/>
  <c r="H514" i="49"/>
  <c r="I514" i="49" s="1"/>
  <c r="H342" i="49"/>
  <c r="I342" i="49" s="1"/>
  <c r="H31" i="50"/>
  <c r="H375" i="49"/>
  <c r="I375" i="49" s="1"/>
  <c r="H203" i="49"/>
  <c r="I203" i="49" s="1"/>
  <c r="H10" i="50"/>
  <c r="H354" i="49"/>
  <c r="I354" i="49" s="1"/>
  <c r="H182" i="49"/>
  <c r="I182" i="49" s="1"/>
  <c r="H26" i="50"/>
  <c r="H198" i="49"/>
  <c r="I198" i="49" s="1"/>
  <c r="H370" i="49"/>
  <c r="I370" i="49" s="1"/>
  <c r="H34" i="50"/>
  <c r="H378" i="49"/>
  <c r="I378" i="49" s="1"/>
  <c r="H206" i="49"/>
  <c r="I206" i="49" s="1"/>
  <c r="H124" i="50"/>
  <c r="H468" i="49"/>
  <c r="I468" i="49" s="1"/>
  <c r="H296" i="49"/>
  <c r="I296" i="49" s="1"/>
  <c r="H130" i="50"/>
  <c r="H474" i="49"/>
  <c r="I474" i="49" s="1"/>
  <c r="H302" i="49"/>
  <c r="I302" i="49" s="1"/>
  <c r="H142" i="50"/>
  <c r="H486" i="49"/>
  <c r="I486" i="49" s="1"/>
  <c r="H314" i="49"/>
  <c r="I314" i="49" s="1"/>
  <c r="H3" i="50"/>
  <c r="H347" i="49"/>
  <c r="I347" i="49" s="1"/>
  <c r="H11" i="50"/>
  <c r="H355" i="49"/>
  <c r="I355" i="49" s="1"/>
  <c r="H19" i="50"/>
  <c r="H363" i="49"/>
  <c r="I363" i="49" s="1"/>
  <c r="B23" i="49"/>
  <c r="C23" i="49" s="1"/>
  <c r="H27" i="50"/>
  <c r="H371" i="49"/>
  <c r="I371" i="49" s="1"/>
  <c r="H35" i="50"/>
  <c r="H379" i="49"/>
  <c r="I379" i="49" s="1"/>
  <c r="B39" i="49"/>
  <c r="C39" i="49" s="1"/>
  <c r="H43" i="50"/>
  <c r="H387" i="49"/>
  <c r="I387" i="49" s="1"/>
  <c r="H51" i="50"/>
  <c r="H395" i="49"/>
  <c r="I395" i="49" s="1"/>
  <c r="H59" i="50"/>
  <c r="H403" i="49"/>
  <c r="I403" i="49" s="1"/>
  <c r="H67" i="50"/>
  <c r="H411" i="49"/>
  <c r="I411" i="49" s="1"/>
  <c r="B71" i="49"/>
  <c r="C71" i="49" s="1"/>
  <c r="H76" i="50"/>
  <c r="H420" i="49"/>
  <c r="I420" i="49" s="1"/>
  <c r="H248" i="49"/>
  <c r="I248" i="49" s="1"/>
  <c r="H79" i="50"/>
  <c r="H423" i="49"/>
  <c r="I423" i="49" s="1"/>
  <c r="H251" i="49"/>
  <c r="I251" i="49" s="1"/>
  <c r="H90" i="50"/>
  <c r="H262" i="49"/>
  <c r="I262" i="49" s="1"/>
  <c r="H434" i="49"/>
  <c r="I434" i="49" s="1"/>
  <c r="H98" i="50"/>
  <c r="H442" i="49"/>
  <c r="I442" i="49" s="1"/>
  <c r="H270" i="49"/>
  <c r="I270" i="49" s="1"/>
  <c r="H106" i="50"/>
  <c r="H450" i="49"/>
  <c r="I450" i="49" s="1"/>
  <c r="H278" i="49"/>
  <c r="I278" i="49" s="1"/>
  <c r="H114" i="50"/>
  <c r="H286" i="49"/>
  <c r="I286" i="49" s="1"/>
  <c r="H146" i="50"/>
  <c r="H490" i="49"/>
  <c r="I490" i="49" s="1"/>
  <c r="H318" i="49"/>
  <c r="I318" i="49" s="1"/>
  <c r="H159" i="50"/>
  <c r="H503" i="49"/>
  <c r="I503" i="49" s="1"/>
  <c r="H331" i="49"/>
  <c r="I331" i="49" s="1"/>
  <c r="B161" i="50"/>
  <c r="B505" i="49"/>
  <c r="C505" i="49" s="1"/>
  <c r="B333" i="49"/>
  <c r="C333" i="49" s="1"/>
  <c r="H215" i="49"/>
  <c r="I215" i="49" s="1"/>
  <c r="H437" i="49"/>
  <c r="I437" i="49" s="1"/>
  <c r="H63" i="50"/>
  <c r="H407" i="49"/>
  <c r="I407" i="49" s="1"/>
  <c r="H235" i="49"/>
  <c r="I235" i="49" s="1"/>
  <c r="H71" i="50"/>
  <c r="H415" i="49"/>
  <c r="I415" i="49" s="1"/>
  <c r="H243" i="49"/>
  <c r="I243" i="49" s="1"/>
  <c r="H135" i="50"/>
  <c r="H479" i="49"/>
  <c r="I479" i="49" s="1"/>
  <c r="H307" i="49"/>
  <c r="I307" i="49" s="1"/>
  <c r="B138" i="50"/>
  <c r="B482" i="49"/>
  <c r="C482" i="49" s="1"/>
  <c r="B310" i="49"/>
  <c r="C310" i="49" s="1"/>
  <c r="H149" i="50"/>
  <c r="H493" i="49"/>
  <c r="I493" i="49" s="1"/>
  <c r="H321" i="49"/>
  <c r="I321" i="49" s="1"/>
  <c r="H162" i="50"/>
  <c r="H506" i="49"/>
  <c r="I506" i="49" s="1"/>
  <c r="H334" i="49"/>
  <c r="I334" i="49" s="1"/>
  <c r="H306" i="49"/>
  <c r="I306" i="49" s="1"/>
  <c r="H18" i="50"/>
  <c r="H190" i="49"/>
  <c r="I190" i="49" s="1"/>
  <c r="H42" i="50"/>
  <c r="H386" i="49"/>
  <c r="I386" i="49" s="1"/>
  <c r="H214" i="49"/>
  <c r="I214" i="49" s="1"/>
  <c r="B54" i="50"/>
  <c r="B398" i="49"/>
  <c r="C398" i="49" s="1"/>
  <c r="B226" i="49"/>
  <c r="C226" i="49" s="1"/>
  <c r="H6" i="50"/>
  <c r="H350" i="49"/>
  <c r="I350" i="49" s="1"/>
  <c r="H358" i="49"/>
  <c r="I358" i="49" s="1"/>
  <c r="H14" i="50"/>
  <c r="H22" i="50"/>
  <c r="H366" i="49"/>
  <c r="I366" i="49" s="1"/>
  <c r="H30" i="50"/>
  <c r="H374" i="49"/>
  <c r="I374" i="49" s="1"/>
  <c r="H38" i="50"/>
  <c r="H382" i="49"/>
  <c r="I382" i="49" s="1"/>
  <c r="H390" i="49"/>
  <c r="I390" i="49" s="1"/>
  <c r="H46" i="50"/>
  <c r="H398" i="49"/>
  <c r="I398" i="49" s="1"/>
  <c r="H54" i="50"/>
  <c r="H62" i="50"/>
  <c r="H406" i="49"/>
  <c r="I406" i="49" s="1"/>
  <c r="H70" i="50"/>
  <c r="H414" i="49"/>
  <c r="I414" i="49" s="1"/>
  <c r="H73" i="50"/>
  <c r="H417" i="49"/>
  <c r="I417" i="49" s="1"/>
  <c r="B96" i="50"/>
  <c r="B440" i="49"/>
  <c r="C440" i="49" s="1"/>
  <c r="B268" i="49"/>
  <c r="C268" i="49" s="1"/>
  <c r="H122" i="50"/>
  <c r="H294" i="49"/>
  <c r="I294" i="49" s="1"/>
  <c r="H466" i="49"/>
  <c r="I466" i="49" s="1"/>
  <c r="H126" i="50"/>
  <c r="H470" i="49"/>
  <c r="I470" i="49" s="1"/>
  <c r="H298" i="49"/>
  <c r="I298" i="49" s="1"/>
  <c r="H127" i="50"/>
  <c r="H471" i="49"/>
  <c r="I471" i="49" s="1"/>
  <c r="H299" i="49"/>
  <c r="I299" i="49" s="1"/>
  <c r="B129" i="50"/>
  <c r="B473" i="49"/>
  <c r="C473" i="49" s="1"/>
  <c r="B301" i="49"/>
  <c r="C301" i="49" s="1"/>
  <c r="H154" i="50"/>
  <c r="H498" i="49"/>
  <c r="I498" i="49" s="1"/>
  <c r="H326" i="49"/>
  <c r="I326" i="49" s="1"/>
  <c r="H165" i="50"/>
  <c r="H509" i="49"/>
  <c r="I509" i="49" s="1"/>
  <c r="H337" i="49"/>
  <c r="I337" i="49" s="1"/>
  <c r="H202" i="49"/>
  <c r="I202" i="49" s="1"/>
  <c r="H207" i="49"/>
  <c r="I207" i="49" s="1"/>
  <c r="H330" i="49"/>
  <c r="I330" i="49" s="1"/>
  <c r="B3" i="50"/>
  <c r="B347" i="49"/>
  <c r="C347" i="49" s="1"/>
  <c r="B175" i="49"/>
  <c r="C175" i="49" s="1"/>
  <c r="H47" i="50"/>
  <c r="H391" i="49"/>
  <c r="I391" i="49" s="1"/>
  <c r="H219" i="49"/>
  <c r="I219" i="49" s="1"/>
  <c r="H55" i="50"/>
  <c r="H399" i="49"/>
  <c r="I399" i="49" s="1"/>
  <c r="H227" i="49"/>
  <c r="I227" i="49" s="1"/>
  <c r="H84" i="50"/>
  <c r="H428" i="49"/>
  <c r="I428" i="49" s="1"/>
  <c r="H256" i="49"/>
  <c r="I256" i="49" s="1"/>
  <c r="H50" i="50"/>
  <c r="H222" i="49"/>
  <c r="I222" i="49" s="1"/>
  <c r="H96" i="50"/>
  <c r="H440" i="49"/>
  <c r="I440" i="49" s="1"/>
  <c r="H268" i="49"/>
  <c r="I268" i="49" s="1"/>
  <c r="H353" i="49"/>
  <c r="I353" i="49" s="1"/>
  <c r="H9" i="50"/>
  <c r="H17" i="50"/>
  <c r="H361" i="49"/>
  <c r="I361" i="49" s="1"/>
  <c r="B365" i="49"/>
  <c r="C365" i="49" s="1"/>
  <c r="B21" i="50"/>
  <c r="H25" i="50"/>
  <c r="H369" i="49"/>
  <c r="I369" i="49" s="1"/>
  <c r="H377" i="49"/>
  <c r="I377" i="49" s="1"/>
  <c r="H33" i="50"/>
  <c r="H41" i="50"/>
  <c r="H385" i="49"/>
  <c r="I385" i="49" s="1"/>
  <c r="H49" i="50"/>
  <c r="H393" i="49"/>
  <c r="I393" i="49" s="1"/>
  <c r="H401" i="49"/>
  <c r="I401" i="49" s="1"/>
  <c r="H57" i="50"/>
  <c r="H409" i="49"/>
  <c r="I409" i="49" s="1"/>
  <c r="H65" i="50"/>
  <c r="B69" i="50"/>
  <c r="B413" i="49"/>
  <c r="C413" i="49" s="1"/>
  <c r="H430" i="49"/>
  <c r="I430" i="49" s="1"/>
  <c r="H86" i="50"/>
  <c r="H94" i="50"/>
  <c r="H438" i="49"/>
  <c r="I438" i="49" s="1"/>
  <c r="H102" i="50"/>
  <c r="H446" i="49"/>
  <c r="I446" i="49" s="1"/>
  <c r="B108" i="50"/>
  <c r="B452" i="49"/>
  <c r="C452" i="49" s="1"/>
  <c r="B280" i="49"/>
  <c r="C280" i="49" s="1"/>
  <c r="B109" i="49"/>
  <c r="C109" i="49" s="1"/>
  <c r="H454" i="49"/>
  <c r="I454" i="49" s="1"/>
  <c r="H282" i="49"/>
  <c r="I282" i="49" s="1"/>
  <c r="H462" i="49"/>
  <c r="I462" i="49" s="1"/>
  <c r="H118" i="50"/>
  <c r="B120" i="50"/>
  <c r="B464" i="49"/>
  <c r="C464" i="49" s="1"/>
  <c r="B292" i="49"/>
  <c r="C292" i="49" s="1"/>
  <c r="B130" i="49"/>
  <c r="C130" i="49" s="1"/>
  <c r="H133" i="50"/>
  <c r="H477" i="49"/>
  <c r="I477" i="49" s="1"/>
  <c r="H305" i="49"/>
  <c r="I305" i="49" s="1"/>
  <c r="H194" i="49"/>
  <c r="I194" i="49" s="1"/>
  <c r="H197" i="49"/>
  <c r="I197" i="49" s="1"/>
  <c r="H199" i="49"/>
  <c r="I199" i="49" s="1"/>
  <c r="B382" i="49"/>
  <c r="C382" i="49" s="1"/>
  <c r="H426" i="49"/>
  <c r="I426" i="49" s="1"/>
  <c r="H469" i="49"/>
  <c r="I469" i="49" s="1"/>
  <c r="H7" i="50"/>
  <c r="H351" i="49"/>
  <c r="I351" i="49" s="1"/>
  <c r="H179" i="49"/>
  <c r="I179" i="49" s="1"/>
  <c r="H23" i="50"/>
  <c r="H367" i="49"/>
  <c r="I367" i="49" s="1"/>
  <c r="H195" i="49"/>
  <c r="I195" i="49" s="1"/>
  <c r="H119" i="50"/>
  <c r="H463" i="49"/>
  <c r="I463" i="49" s="1"/>
  <c r="H291" i="49"/>
  <c r="I291" i="49" s="1"/>
  <c r="H66" i="50"/>
  <c r="H410" i="49"/>
  <c r="I410" i="49" s="1"/>
  <c r="H238" i="49"/>
  <c r="I238" i="49" s="1"/>
  <c r="B146" i="50"/>
  <c r="B490" i="49"/>
  <c r="C490" i="49" s="1"/>
  <c r="H157" i="50"/>
  <c r="H501" i="49"/>
  <c r="I501" i="49" s="1"/>
  <c r="H329" i="49"/>
  <c r="I329" i="49" s="1"/>
  <c r="H4" i="50"/>
  <c r="H348" i="49"/>
  <c r="I348" i="49" s="1"/>
  <c r="H176" i="49"/>
  <c r="I176" i="49" s="1"/>
  <c r="H12" i="50"/>
  <c r="H356" i="49"/>
  <c r="I356" i="49" s="1"/>
  <c r="H184" i="49"/>
  <c r="I184" i="49" s="1"/>
  <c r="H20" i="50"/>
  <c r="H364" i="49"/>
  <c r="I364" i="49" s="1"/>
  <c r="H192" i="49"/>
  <c r="I192" i="49" s="1"/>
  <c r="H28" i="50"/>
  <c r="H372" i="49"/>
  <c r="I372" i="49" s="1"/>
  <c r="H200" i="49"/>
  <c r="I200" i="49" s="1"/>
  <c r="H36" i="50"/>
  <c r="H380" i="49"/>
  <c r="I380" i="49" s="1"/>
  <c r="H208" i="49"/>
  <c r="I208" i="49" s="1"/>
  <c r="H44" i="50"/>
  <c r="H388" i="49"/>
  <c r="I388" i="49" s="1"/>
  <c r="H216" i="49"/>
  <c r="I216" i="49" s="1"/>
  <c r="H52" i="50"/>
  <c r="H396" i="49"/>
  <c r="I396" i="49" s="1"/>
  <c r="H224" i="49"/>
  <c r="I224" i="49" s="1"/>
  <c r="H60" i="50"/>
  <c r="H404" i="49"/>
  <c r="I404" i="49" s="1"/>
  <c r="H232" i="49"/>
  <c r="I232" i="49" s="1"/>
  <c r="H68" i="50"/>
  <c r="H412" i="49"/>
  <c r="I412" i="49" s="1"/>
  <c r="H240" i="49"/>
  <c r="I240" i="49" s="1"/>
  <c r="H74" i="50"/>
  <c r="H418" i="49"/>
  <c r="I418" i="49" s="1"/>
  <c r="H246" i="49"/>
  <c r="I246" i="49" s="1"/>
  <c r="H77" i="50"/>
  <c r="H421" i="49"/>
  <c r="I421" i="49" s="1"/>
  <c r="H249" i="49"/>
  <c r="I249" i="49" s="1"/>
  <c r="H80" i="50"/>
  <c r="H424" i="49"/>
  <c r="I424" i="49" s="1"/>
  <c r="H252" i="49"/>
  <c r="I252" i="49" s="1"/>
  <c r="H87" i="50"/>
  <c r="H431" i="49"/>
  <c r="I431" i="49" s="1"/>
  <c r="H259" i="49"/>
  <c r="I259" i="49" s="1"/>
  <c r="H95" i="50"/>
  <c r="H439" i="49"/>
  <c r="I439" i="49" s="1"/>
  <c r="H267" i="49"/>
  <c r="I267" i="49" s="1"/>
  <c r="B97" i="49"/>
  <c r="C97" i="49" s="1"/>
  <c r="H103" i="50"/>
  <c r="H447" i="49"/>
  <c r="I447" i="49" s="1"/>
  <c r="H275" i="49"/>
  <c r="I275" i="49" s="1"/>
  <c r="H111" i="50"/>
  <c r="H455" i="49"/>
  <c r="I455" i="49" s="1"/>
  <c r="H141" i="50"/>
  <c r="H485" i="49"/>
  <c r="I485" i="49" s="1"/>
  <c r="H313" i="49"/>
  <c r="I313" i="49" s="1"/>
  <c r="H166" i="50"/>
  <c r="H510" i="49"/>
  <c r="I510" i="49" s="1"/>
  <c r="H338" i="49"/>
  <c r="I338" i="49" s="1"/>
  <c r="H167" i="50"/>
  <c r="H511" i="49"/>
  <c r="I511" i="49" s="1"/>
  <c r="H339" i="49"/>
  <c r="I339" i="49" s="1"/>
  <c r="B169" i="50"/>
  <c r="B513" i="49"/>
  <c r="C513" i="49" s="1"/>
  <c r="B341" i="49"/>
  <c r="C341" i="49" s="1"/>
  <c r="H173" i="50"/>
  <c r="H517" i="49"/>
  <c r="I517" i="49" s="1"/>
  <c r="H345" i="49"/>
  <c r="I345" i="49" s="1"/>
  <c r="H186" i="49"/>
  <c r="I186" i="49" s="1"/>
  <c r="H189" i="49"/>
  <c r="I189" i="49" s="1"/>
  <c r="H191" i="49"/>
  <c r="I191" i="49" s="1"/>
  <c r="B241" i="49"/>
  <c r="C241" i="49" s="1"/>
  <c r="H250" i="49"/>
  <c r="I250" i="49" s="1"/>
  <c r="H253" i="49"/>
  <c r="I253" i="49" s="1"/>
  <c r="H266" i="49"/>
  <c r="I266" i="49" s="1"/>
  <c r="B318" i="49"/>
  <c r="C318" i="49" s="1"/>
  <c r="I518" i="49"/>
  <c r="H472" i="50"/>
  <c r="H300" i="50"/>
  <c r="H136" i="50"/>
  <c r="H480" i="49"/>
  <c r="I480" i="49" s="1"/>
  <c r="H144" i="50"/>
  <c r="H316" i="49"/>
  <c r="I316" i="49" s="1"/>
  <c r="H152" i="50"/>
  <c r="H324" i="49"/>
  <c r="I324" i="49" s="1"/>
  <c r="H496" i="49"/>
  <c r="I496" i="49" s="1"/>
  <c r="H160" i="50"/>
  <c r="H332" i="49"/>
  <c r="I332" i="49" s="1"/>
  <c r="B164" i="50"/>
  <c r="B508" i="49"/>
  <c r="C508" i="49" s="1"/>
  <c r="B336" i="49"/>
  <c r="C336" i="49" s="1"/>
  <c r="H168" i="50"/>
  <c r="H340" i="49"/>
  <c r="I340" i="49" s="1"/>
  <c r="H512" i="49"/>
  <c r="I512" i="49" s="1"/>
  <c r="H488" i="49"/>
  <c r="I488" i="49" s="1"/>
  <c r="H489" i="49"/>
  <c r="I489" i="49" s="1"/>
  <c r="H75" i="50"/>
  <c r="H419" i="49"/>
  <c r="I419" i="49" s="1"/>
  <c r="H83" i="50"/>
  <c r="H427" i="49"/>
  <c r="I427" i="49" s="1"/>
  <c r="H91" i="50"/>
  <c r="H435" i="49"/>
  <c r="I435" i="49" s="1"/>
  <c r="H99" i="50"/>
  <c r="H443" i="49"/>
  <c r="I443" i="49" s="1"/>
  <c r="H107" i="50"/>
  <c r="H451" i="49"/>
  <c r="I451" i="49" s="1"/>
  <c r="H115" i="50"/>
  <c r="H459" i="49"/>
  <c r="I459" i="49" s="1"/>
  <c r="B119" i="50"/>
  <c r="B463" i="49"/>
  <c r="C463" i="49" s="1"/>
  <c r="H123" i="50"/>
  <c r="H467" i="49"/>
  <c r="I467" i="49" s="1"/>
  <c r="H131" i="50"/>
  <c r="H475" i="49"/>
  <c r="I475" i="49" s="1"/>
  <c r="H139" i="50"/>
  <c r="H483" i="49"/>
  <c r="I483" i="49" s="1"/>
  <c r="H319" i="49"/>
  <c r="I319" i="49" s="1"/>
  <c r="H491" i="49"/>
  <c r="I491" i="49" s="1"/>
  <c r="H327" i="49"/>
  <c r="I327" i="49" s="1"/>
  <c r="H499" i="49"/>
  <c r="I499" i="49" s="1"/>
  <c r="H155" i="50"/>
  <c r="B159" i="50"/>
  <c r="B331" i="49"/>
  <c r="C331" i="49" s="1"/>
  <c r="B503" i="49"/>
  <c r="C503" i="49" s="1"/>
  <c r="A160" i="49"/>
  <c r="AB160" i="49" s="1"/>
  <c r="H163" i="50"/>
  <c r="H335" i="49"/>
  <c r="I335" i="49" s="1"/>
  <c r="H507" i="49"/>
  <c r="I507" i="49" s="1"/>
  <c r="A164" i="49"/>
  <c r="AB164" i="49" s="1"/>
  <c r="H171" i="50"/>
  <c r="H343" i="49"/>
  <c r="I343" i="49" s="1"/>
  <c r="H515" i="49"/>
  <c r="I515" i="49" s="1"/>
  <c r="H308" i="49"/>
  <c r="I308" i="49" s="1"/>
  <c r="H317" i="49"/>
  <c r="I317" i="49" s="1"/>
  <c r="I346" i="49"/>
  <c r="H293" i="49"/>
  <c r="I293" i="49" s="1"/>
  <c r="H295" i="49"/>
  <c r="I295" i="49" s="1"/>
  <c r="H311" i="49"/>
  <c r="I311" i="49" s="1"/>
  <c r="H441" i="49"/>
  <c r="I441" i="49" s="1"/>
  <c r="H97" i="50"/>
  <c r="H105" i="50"/>
  <c r="H449" i="49"/>
  <c r="I449" i="49" s="1"/>
  <c r="H113" i="50"/>
  <c r="H457" i="49"/>
  <c r="I457" i="49" s="1"/>
  <c r="H473" i="50"/>
  <c r="H301" i="50"/>
  <c r="H137" i="50"/>
  <c r="H481" i="49"/>
  <c r="I481" i="49" s="1"/>
  <c r="H489" i="50"/>
  <c r="H317" i="50"/>
  <c r="H153" i="50"/>
  <c r="H497" i="49"/>
  <c r="I497" i="49" s="1"/>
  <c r="H505" i="50"/>
  <c r="H333" i="50"/>
  <c r="B165" i="49"/>
  <c r="C165" i="49" s="1"/>
  <c r="H169" i="50"/>
  <c r="H513" i="49"/>
  <c r="I513" i="49" s="1"/>
  <c r="B173" i="50"/>
  <c r="B517" i="49"/>
  <c r="C517" i="49" s="1"/>
  <c r="H285" i="49"/>
  <c r="I285" i="49" s="1"/>
  <c r="H325" i="49"/>
  <c r="I325" i="49" s="1"/>
  <c r="H89" i="50"/>
  <c r="H132" i="50"/>
  <c r="H476" i="49"/>
  <c r="I476" i="49" s="1"/>
  <c r="H304" i="49"/>
  <c r="I304" i="49" s="1"/>
  <c r="H140" i="50"/>
  <c r="H484" i="49"/>
  <c r="I484" i="49" s="1"/>
  <c r="H312" i="49"/>
  <c r="I312" i="49" s="1"/>
  <c r="H148" i="50"/>
  <c r="H492" i="49"/>
  <c r="I492" i="49" s="1"/>
  <c r="H320" i="49"/>
  <c r="I320" i="49" s="1"/>
  <c r="H500" i="49"/>
  <c r="I500" i="49" s="1"/>
  <c r="H156" i="50"/>
  <c r="H328" i="49"/>
  <c r="I328" i="49" s="1"/>
  <c r="B160" i="50"/>
  <c r="B504" i="49"/>
  <c r="C504" i="49" s="1"/>
  <c r="B332" i="49"/>
  <c r="C332" i="49" s="1"/>
  <c r="H164" i="50"/>
  <c r="H508" i="49"/>
  <c r="I508" i="49" s="1"/>
  <c r="H336" i="49"/>
  <c r="I336" i="49" s="1"/>
  <c r="B168" i="50"/>
  <c r="B340" i="49"/>
  <c r="C340" i="49" s="1"/>
  <c r="H172" i="50"/>
  <c r="H516" i="49"/>
  <c r="I516" i="49" s="1"/>
  <c r="H344" i="49"/>
  <c r="I344" i="49" s="1"/>
  <c r="A173" i="49"/>
  <c r="AB173" i="49" s="1"/>
  <c r="H279" i="49"/>
  <c r="I279" i="49" s="1"/>
  <c r="H472" i="49"/>
  <c r="I472" i="49" s="1"/>
  <c r="H473" i="49"/>
  <c r="I473" i="49" s="1"/>
  <c r="H504" i="49"/>
  <c r="I504" i="49" s="1"/>
  <c r="H505" i="49"/>
  <c r="I505" i="49" s="1"/>
  <c r="B512" i="49"/>
  <c r="C512" i="49" s="1"/>
  <c r="H147" i="50"/>
  <c r="H300" i="49"/>
  <c r="I300" i="49" s="1"/>
  <c r="H121" i="50"/>
  <c r="I174" i="50"/>
  <c r="I346" i="50"/>
  <c r="I518" i="50"/>
  <c r="A45" i="51"/>
  <c r="A42" i="51"/>
  <c r="A38" i="51"/>
  <c r="A41" i="51"/>
  <c r="A34" i="51"/>
  <c r="A37" i="51"/>
  <c r="A50" i="51"/>
  <c r="A46" i="51"/>
  <c r="A49" i="51"/>
  <c r="A353" i="33" l="1"/>
  <c r="A178" i="33"/>
  <c r="A6" i="33"/>
  <c r="C5" i="49"/>
  <c r="G5" i="49" s="1"/>
  <c r="C4" i="49"/>
  <c r="G4" i="49" s="1"/>
  <c r="B399" i="49"/>
  <c r="C399" i="49" s="1"/>
  <c r="B256" i="49"/>
  <c r="C256" i="49" s="1"/>
  <c r="B428" i="49"/>
  <c r="C428" i="49" s="1"/>
  <c r="B85" i="49"/>
  <c r="C85" i="49" s="1"/>
  <c r="B84" i="50"/>
  <c r="H282" i="50"/>
  <c r="H454" i="50"/>
  <c r="A343" i="49"/>
  <c r="AB343" i="49" s="1"/>
  <c r="A332" i="49"/>
  <c r="AB332" i="49" s="1"/>
  <c r="A515" i="49"/>
  <c r="AB515" i="49" s="1"/>
  <c r="A512" i="49"/>
  <c r="AB512" i="49" s="1"/>
  <c r="A504" i="49"/>
  <c r="AB504" i="49" s="1"/>
  <c r="A341" i="49"/>
  <c r="AB341" i="49" s="1"/>
  <c r="A333" i="49"/>
  <c r="AB333" i="49" s="1"/>
  <c r="A169" i="49"/>
  <c r="AB169" i="49" s="1"/>
  <c r="B170" i="49"/>
  <c r="C170" i="49" s="1"/>
  <c r="A517" i="49"/>
  <c r="AB517" i="49" s="1"/>
  <c r="A513" i="49"/>
  <c r="AB513" i="49" s="1"/>
  <c r="A340" i="49"/>
  <c r="AB340" i="49" s="1"/>
  <c r="B121" i="49"/>
  <c r="C121" i="49" s="1"/>
  <c r="B162" i="49"/>
  <c r="C162" i="49" s="1"/>
  <c r="A161" i="49"/>
  <c r="AB161" i="49" s="1"/>
  <c r="H484" i="50"/>
  <c r="H312" i="50"/>
  <c r="B517" i="50"/>
  <c r="B345" i="50"/>
  <c r="H497" i="50"/>
  <c r="H325" i="50"/>
  <c r="B503" i="50"/>
  <c r="B331" i="50"/>
  <c r="H455" i="50"/>
  <c r="H283" i="50"/>
  <c r="H412" i="50"/>
  <c r="H240" i="50"/>
  <c r="H348" i="50"/>
  <c r="H176" i="50"/>
  <c r="H477" i="50"/>
  <c r="H305" i="50"/>
  <c r="H462" i="50"/>
  <c r="H290" i="50"/>
  <c r="H438" i="50"/>
  <c r="H266" i="50"/>
  <c r="H409" i="50"/>
  <c r="H237" i="50"/>
  <c r="H369" i="50"/>
  <c r="H197" i="50"/>
  <c r="H394" i="50"/>
  <c r="H222" i="50"/>
  <c r="B473" i="50"/>
  <c r="B301" i="50"/>
  <c r="H398" i="50"/>
  <c r="H226" i="50"/>
  <c r="H415" i="50"/>
  <c r="H243" i="50"/>
  <c r="H490" i="50"/>
  <c r="H318" i="50"/>
  <c r="H442" i="50"/>
  <c r="H270" i="50"/>
  <c r="H395" i="50"/>
  <c r="H223" i="50"/>
  <c r="B23" i="50"/>
  <c r="B367" i="49"/>
  <c r="C367" i="49" s="1"/>
  <c r="B24" i="49"/>
  <c r="C24" i="49" s="1"/>
  <c r="B195" i="49"/>
  <c r="C195" i="49" s="1"/>
  <c r="H468" i="50"/>
  <c r="H296" i="50"/>
  <c r="H502" i="50"/>
  <c r="H330" i="50"/>
  <c r="H400" i="50"/>
  <c r="H228" i="50"/>
  <c r="H452" i="50"/>
  <c r="H280" i="50"/>
  <c r="H425" i="50"/>
  <c r="H253" i="50"/>
  <c r="A3" i="49"/>
  <c r="H495" i="50"/>
  <c r="H323" i="50"/>
  <c r="H381" i="50"/>
  <c r="H209" i="50"/>
  <c r="B366" i="50"/>
  <c r="B194" i="50"/>
  <c r="B148" i="50"/>
  <c r="B492" i="49"/>
  <c r="C492" i="49" s="1"/>
  <c r="B320" i="49"/>
  <c r="C320" i="49" s="1"/>
  <c r="B149" i="49"/>
  <c r="C149" i="49" s="1"/>
  <c r="B56" i="50"/>
  <c r="B400" i="49"/>
  <c r="C400" i="49" s="1"/>
  <c r="B228" i="49"/>
  <c r="C228" i="49" s="1"/>
  <c r="B57" i="49"/>
  <c r="C57" i="49" s="1"/>
  <c r="B512" i="50"/>
  <c r="B340" i="50"/>
  <c r="H500" i="50"/>
  <c r="H328" i="50"/>
  <c r="H499" i="50"/>
  <c r="H327" i="50"/>
  <c r="H483" i="50"/>
  <c r="H311" i="50"/>
  <c r="B463" i="50"/>
  <c r="B291" i="50"/>
  <c r="H435" i="50"/>
  <c r="H263" i="50"/>
  <c r="H510" i="50"/>
  <c r="H338" i="50"/>
  <c r="H388" i="50"/>
  <c r="H216" i="50"/>
  <c r="H367" i="50"/>
  <c r="H195" i="50"/>
  <c r="B130" i="50"/>
  <c r="B474" i="49"/>
  <c r="C474" i="49" s="1"/>
  <c r="B302" i="49"/>
  <c r="C302" i="49" s="1"/>
  <c r="B131" i="49"/>
  <c r="C131" i="49" s="1"/>
  <c r="B452" i="50"/>
  <c r="B280" i="50"/>
  <c r="H391" i="50"/>
  <c r="H219" i="50"/>
  <c r="B428" i="50"/>
  <c r="B256" i="50"/>
  <c r="H366" i="50"/>
  <c r="H194" i="50"/>
  <c r="B398" i="50"/>
  <c r="B226" i="50"/>
  <c r="A505" i="49"/>
  <c r="AB505" i="49" s="1"/>
  <c r="H420" i="50"/>
  <c r="H248" i="50"/>
  <c r="H375" i="50"/>
  <c r="H203" i="50"/>
  <c r="H461" i="50"/>
  <c r="H289" i="50"/>
  <c r="H437" i="50"/>
  <c r="H265" i="50"/>
  <c r="H376" i="50"/>
  <c r="H204" i="50"/>
  <c r="H460" i="50"/>
  <c r="H288" i="50"/>
  <c r="H397" i="50"/>
  <c r="H225" i="50"/>
  <c r="B498" i="50"/>
  <c r="B326" i="50"/>
  <c r="B140" i="50"/>
  <c r="B312" i="49"/>
  <c r="C312" i="49" s="1"/>
  <c r="B484" i="49"/>
  <c r="C484" i="49" s="1"/>
  <c r="B141" i="49"/>
  <c r="C141" i="49" s="1"/>
  <c r="H513" i="50"/>
  <c r="H341" i="50"/>
  <c r="H457" i="50"/>
  <c r="H285" i="50"/>
  <c r="H512" i="50"/>
  <c r="H340" i="50"/>
  <c r="H496" i="50"/>
  <c r="H324" i="50"/>
  <c r="B513" i="50"/>
  <c r="B341" i="50"/>
  <c r="H431" i="50"/>
  <c r="H259" i="50"/>
  <c r="H421" i="50"/>
  <c r="H249" i="50"/>
  <c r="H364" i="50"/>
  <c r="H192" i="50"/>
  <c r="H430" i="50"/>
  <c r="H258" i="50"/>
  <c r="H385" i="50"/>
  <c r="H213" i="50"/>
  <c r="B365" i="50"/>
  <c r="B193" i="50"/>
  <c r="H466" i="50"/>
  <c r="H294" i="50"/>
  <c r="H390" i="50"/>
  <c r="H218" i="50"/>
  <c r="H358" i="50"/>
  <c r="H186" i="50"/>
  <c r="H506" i="50"/>
  <c r="H334" i="50"/>
  <c r="B482" i="50"/>
  <c r="B310" i="50"/>
  <c r="B505" i="50"/>
  <c r="B333" i="50"/>
  <c r="H458" i="50"/>
  <c r="H286" i="50"/>
  <c r="B71" i="50"/>
  <c r="B415" i="49"/>
  <c r="C415" i="49" s="1"/>
  <c r="B72" i="49"/>
  <c r="C72" i="49" s="1"/>
  <c r="B243" i="49"/>
  <c r="C243" i="49" s="1"/>
  <c r="H387" i="50"/>
  <c r="H215" i="50"/>
  <c r="H363" i="50"/>
  <c r="H191" i="50"/>
  <c r="H486" i="50"/>
  <c r="H314" i="50"/>
  <c r="H354" i="50"/>
  <c r="H182" i="50"/>
  <c r="H416" i="50"/>
  <c r="H244" i="50"/>
  <c r="H352" i="50"/>
  <c r="H180" i="50"/>
  <c r="B497" i="50"/>
  <c r="B325" i="50"/>
  <c r="H436" i="50"/>
  <c r="H264" i="50"/>
  <c r="B414" i="50"/>
  <c r="B242" i="50"/>
  <c r="H373" i="50"/>
  <c r="H201" i="50"/>
  <c r="H357" i="50"/>
  <c r="H185" i="50"/>
  <c r="B399" i="50"/>
  <c r="B227" i="50"/>
  <c r="H465" i="50"/>
  <c r="H293" i="50"/>
  <c r="H476" i="50"/>
  <c r="H304" i="50"/>
  <c r="B165" i="50"/>
  <c r="B509" i="49"/>
  <c r="C509" i="49" s="1"/>
  <c r="A165" i="49"/>
  <c r="AB165" i="49" s="1"/>
  <c r="B337" i="49"/>
  <c r="C337" i="49" s="1"/>
  <c r="B166" i="49"/>
  <c r="C166" i="49" s="1"/>
  <c r="H459" i="50"/>
  <c r="H287" i="50"/>
  <c r="H427" i="50"/>
  <c r="H255" i="50"/>
  <c r="A336" i="49"/>
  <c r="AB336" i="49" s="1"/>
  <c r="H447" i="50"/>
  <c r="H275" i="50"/>
  <c r="H404" i="50"/>
  <c r="H232" i="50"/>
  <c r="H410" i="50"/>
  <c r="H238" i="50"/>
  <c r="H401" i="50"/>
  <c r="H229" i="50"/>
  <c r="H428" i="50"/>
  <c r="H256" i="50"/>
  <c r="H471" i="50"/>
  <c r="H299" i="50"/>
  <c r="H417" i="50"/>
  <c r="H245" i="50"/>
  <c r="H407" i="50"/>
  <c r="H235" i="50"/>
  <c r="H434" i="50"/>
  <c r="H262" i="50"/>
  <c r="B39" i="50"/>
  <c r="B383" i="49"/>
  <c r="C383" i="49" s="1"/>
  <c r="B40" i="49"/>
  <c r="C40" i="49" s="1"/>
  <c r="B211" i="49"/>
  <c r="C211" i="49" s="1"/>
  <c r="H378" i="50"/>
  <c r="H206" i="50"/>
  <c r="H482" i="50"/>
  <c r="H310" i="50"/>
  <c r="H392" i="50"/>
  <c r="H220" i="50"/>
  <c r="B172" i="50"/>
  <c r="B344" i="49"/>
  <c r="C344" i="49" s="1"/>
  <c r="B516" i="49"/>
  <c r="C516" i="49" s="1"/>
  <c r="A172" i="49"/>
  <c r="AB172" i="49" s="1"/>
  <c r="H383" i="50"/>
  <c r="H211" i="50"/>
  <c r="H464" i="50"/>
  <c r="H292" i="50"/>
  <c r="H413" i="50"/>
  <c r="H241" i="50"/>
  <c r="H478" i="50"/>
  <c r="H306" i="50"/>
  <c r="B491" i="50"/>
  <c r="B319" i="50"/>
  <c r="B24" i="51"/>
  <c r="H508" i="50"/>
  <c r="H336" i="50"/>
  <c r="H433" i="50"/>
  <c r="H261" i="50"/>
  <c r="H449" i="50"/>
  <c r="H277" i="50"/>
  <c r="H507" i="50"/>
  <c r="H335" i="50"/>
  <c r="H475" i="50"/>
  <c r="H303" i="50"/>
  <c r="A508" i="49"/>
  <c r="AB508" i="49" s="1"/>
  <c r="H488" i="50"/>
  <c r="H316" i="50"/>
  <c r="B97" i="50"/>
  <c r="B269" i="49"/>
  <c r="C269" i="49" s="1"/>
  <c r="B441" i="49"/>
  <c r="C441" i="49" s="1"/>
  <c r="B98" i="49"/>
  <c r="C98" i="49" s="1"/>
  <c r="H380" i="50"/>
  <c r="H208" i="50"/>
  <c r="H501" i="50"/>
  <c r="H329" i="50"/>
  <c r="H351" i="50"/>
  <c r="H179" i="50"/>
  <c r="H446" i="50"/>
  <c r="H274" i="50"/>
  <c r="H377" i="50"/>
  <c r="H205" i="50"/>
  <c r="B175" i="50"/>
  <c r="B347" i="50"/>
  <c r="H498" i="50"/>
  <c r="H326" i="50"/>
  <c r="H386" i="50"/>
  <c r="H214" i="50"/>
  <c r="H411" i="50"/>
  <c r="H239" i="50"/>
  <c r="H355" i="50"/>
  <c r="H183" i="50"/>
  <c r="H514" i="50"/>
  <c r="H342" i="50"/>
  <c r="H453" i="50"/>
  <c r="H281" i="50"/>
  <c r="H429" i="50"/>
  <c r="H257" i="50"/>
  <c r="H368" i="50"/>
  <c r="H196" i="50"/>
  <c r="H487" i="50"/>
  <c r="H315" i="50"/>
  <c r="H276" i="50"/>
  <c r="H448" i="50"/>
  <c r="B483" i="50"/>
  <c r="B311" i="50"/>
  <c r="B5" i="50"/>
  <c r="B349" i="49"/>
  <c r="C349" i="49" s="1"/>
  <c r="B177" i="49"/>
  <c r="C177" i="49" s="1"/>
  <c r="B6" i="49"/>
  <c r="H491" i="50"/>
  <c r="H319" i="50"/>
  <c r="H492" i="50"/>
  <c r="H320" i="50"/>
  <c r="H481" i="50"/>
  <c r="H309" i="50"/>
  <c r="H441" i="50"/>
  <c r="H269" i="50"/>
  <c r="H451" i="50"/>
  <c r="H279" i="50"/>
  <c r="H419" i="50"/>
  <c r="H247" i="50"/>
  <c r="B508" i="50"/>
  <c r="B336" i="50"/>
  <c r="H511" i="50"/>
  <c r="H339" i="50"/>
  <c r="H485" i="50"/>
  <c r="H313" i="50"/>
  <c r="H418" i="50"/>
  <c r="H246" i="50"/>
  <c r="H356" i="50"/>
  <c r="H184" i="50"/>
  <c r="H361" i="50"/>
  <c r="H189" i="50"/>
  <c r="H440" i="50"/>
  <c r="H268" i="50"/>
  <c r="H509" i="50"/>
  <c r="H337" i="50"/>
  <c r="B440" i="50"/>
  <c r="B268" i="50"/>
  <c r="H414" i="50"/>
  <c r="H242" i="50"/>
  <c r="H382" i="50"/>
  <c r="H210" i="50"/>
  <c r="H350" i="50"/>
  <c r="H178" i="50"/>
  <c r="H479" i="50"/>
  <c r="H307" i="50"/>
  <c r="H503" i="50"/>
  <c r="H331" i="50"/>
  <c r="H450" i="50"/>
  <c r="H278" i="50"/>
  <c r="H379" i="50"/>
  <c r="H207" i="50"/>
  <c r="H474" i="50"/>
  <c r="H302" i="50"/>
  <c r="H408" i="50"/>
  <c r="H236" i="50"/>
  <c r="H284" i="50"/>
  <c r="H456" i="50"/>
  <c r="H402" i="50"/>
  <c r="H230" i="50"/>
  <c r="H405" i="50"/>
  <c r="H233" i="50"/>
  <c r="H389" i="50"/>
  <c r="H217" i="50"/>
  <c r="H349" i="50"/>
  <c r="H177" i="50"/>
  <c r="B155" i="50"/>
  <c r="B499" i="49"/>
  <c r="C499" i="49" s="1"/>
  <c r="B327" i="49"/>
  <c r="C327" i="49" s="1"/>
  <c r="B156" i="49"/>
  <c r="C156" i="49" s="1"/>
  <c r="A155" i="49"/>
  <c r="AB155" i="49" s="1"/>
  <c r="H480" i="50"/>
  <c r="H308" i="50"/>
  <c r="H517" i="50"/>
  <c r="H345" i="50"/>
  <c r="H396" i="50"/>
  <c r="H224" i="50"/>
  <c r="H463" i="50"/>
  <c r="H291" i="50"/>
  <c r="B464" i="50"/>
  <c r="B292" i="50"/>
  <c r="B453" i="49"/>
  <c r="C453" i="49" s="1"/>
  <c r="B281" i="49"/>
  <c r="C281" i="49" s="1"/>
  <c r="B109" i="50"/>
  <c r="B110" i="49"/>
  <c r="C110" i="49" s="1"/>
  <c r="H399" i="50"/>
  <c r="H227" i="50"/>
  <c r="H362" i="50"/>
  <c r="H190" i="50"/>
  <c r="H493" i="50"/>
  <c r="H321" i="50"/>
  <c r="H423" i="50"/>
  <c r="H251" i="50"/>
  <c r="H403" i="50"/>
  <c r="H231" i="50"/>
  <c r="H347" i="50"/>
  <c r="H175" i="50"/>
  <c r="H198" i="50"/>
  <c r="H370" i="50"/>
  <c r="H469" i="50"/>
  <c r="H297" i="50"/>
  <c r="H426" i="50"/>
  <c r="H254" i="50"/>
  <c r="H384" i="50"/>
  <c r="H212" i="50"/>
  <c r="B515" i="50"/>
  <c r="B343" i="50"/>
  <c r="H432" i="50"/>
  <c r="H260" i="50"/>
  <c r="H359" i="50"/>
  <c r="H187" i="50"/>
  <c r="H494" i="50"/>
  <c r="H322" i="50"/>
  <c r="B255" i="50"/>
  <c r="B427" i="50"/>
  <c r="H365" i="50"/>
  <c r="H193" i="50"/>
  <c r="H516" i="50"/>
  <c r="H344" i="50"/>
  <c r="B504" i="50"/>
  <c r="B332" i="50"/>
  <c r="H515" i="50"/>
  <c r="H343" i="50"/>
  <c r="H467" i="50"/>
  <c r="H295" i="50"/>
  <c r="H443" i="50"/>
  <c r="H271" i="50"/>
  <c r="H504" i="50"/>
  <c r="H332" i="50"/>
  <c r="H267" i="50"/>
  <c r="H439" i="50"/>
  <c r="H424" i="50"/>
  <c r="H252" i="50"/>
  <c r="H372" i="50"/>
  <c r="H200" i="50"/>
  <c r="B490" i="50"/>
  <c r="B318" i="50"/>
  <c r="B413" i="50"/>
  <c r="B241" i="50"/>
  <c r="H393" i="50"/>
  <c r="H221" i="50"/>
  <c r="H353" i="50"/>
  <c r="H181" i="50"/>
  <c r="H470" i="50"/>
  <c r="H298" i="50"/>
  <c r="H406" i="50"/>
  <c r="H234" i="50"/>
  <c r="H374" i="50"/>
  <c r="H202" i="50"/>
  <c r="H371" i="50"/>
  <c r="H199" i="50"/>
  <c r="H445" i="50"/>
  <c r="H273" i="50"/>
  <c r="H360" i="50"/>
  <c r="H188" i="50"/>
  <c r="H272" i="50"/>
  <c r="H444" i="50"/>
  <c r="B382" i="50"/>
  <c r="B210" i="50"/>
  <c r="H422" i="50"/>
  <c r="H250" i="50"/>
  <c r="B348" i="50"/>
  <c r="B176" i="50"/>
  <c r="A354" i="33" l="1"/>
  <c r="A359" i="33"/>
  <c r="AB359" i="33" s="1"/>
  <c r="A357" i="33"/>
  <c r="AB357" i="33" s="1"/>
  <c r="AB353" i="33"/>
  <c r="A358" i="33"/>
  <c r="AB358" i="33" s="1"/>
  <c r="A179" i="33"/>
  <c r="A7" i="33"/>
  <c r="A8" i="33"/>
  <c r="G6" i="49"/>
  <c r="C6" i="49"/>
  <c r="B86" i="49"/>
  <c r="C86" i="49" s="1"/>
  <c r="B257" i="49"/>
  <c r="C257" i="49" s="1"/>
  <c r="B85" i="50"/>
  <c r="B429" i="49"/>
  <c r="C429" i="49" s="1"/>
  <c r="A4" i="49"/>
  <c r="AB4" i="49" s="1"/>
  <c r="AB3" i="49"/>
  <c r="A327" i="49"/>
  <c r="AB327" i="49" s="1"/>
  <c r="A337" i="49"/>
  <c r="AB337" i="49" s="1"/>
  <c r="A499" i="49"/>
  <c r="AB499" i="49" s="1"/>
  <c r="A509" i="49"/>
  <c r="AB509" i="49" s="1"/>
  <c r="A162" i="49"/>
  <c r="AB162" i="49" s="1"/>
  <c r="B162" i="50"/>
  <c r="B506" i="49"/>
  <c r="B334" i="49"/>
  <c r="C334" i="49" s="1"/>
  <c r="B163" i="49"/>
  <c r="C163" i="49" s="1"/>
  <c r="A516" i="49"/>
  <c r="AB516" i="49" s="1"/>
  <c r="B121" i="50"/>
  <c r="B293" i="49"/>
  <c r="C293" i="49" s="1"/>
  <c r="B122" i="49"/>
  <c r="C122" i="49" s="1"/>
  <c r="B465" i="49"/>
  <c r="C465" i="49" s="1"/>
  <c r="A170" i="49"/>
  <c r="AB170" i="49" s="1"/>
  <c r="B514" i="49"/>
  <c r="C514" i="49" s="1"/>
  <c r="B342" i="49"/>
  <c r="C342" i="49" s="1"/>
  <c r="B170" i="50"/>
  <c r="A344" i="49"/>
  <c r="AB344" i="49" s="1"/>
  <c r="B110" i="50"/>
  <c r="B111" i="49"/>
  <c r="C111" i="49" s="1"/>
  <c r="B454" i="49"/>
  <c r="C454" i="49" s="1"/>
  <c r="B282" i="49"/>
  <c r="C282" i="49" s="1"/>
  <c r="B349" i="50"/>
  <c r="B177" i="50"/>
  <c r="B441" i="50"/>
  <c r="B269" i="50"/>
  <c r="B484" i="50"/>
  <c r="B312" i="50"/>
  <c r="B475" i="49"/>
  <c r="C475" i="49" s="1"/>
  <c r="B131" i="50"/>
  <c r="B303" i="49"/>
  <c r="C303" i="49" s="1"/>
  <c r="B132" i="49"/>
  <c r="C132" i="49" s="1"/>
  <c r="B492" i="50"/>
  <c r="B320" i="50"/>
  <c r="B24" i="50"/>
  <c r="B368" i="49"/>
  <c r="C368" i="49" s="1"/>
  <c r="B196" i="49"/>
  <c r="C196" i="49" s="1"/>
  <c r="B25" i="49"/>
  <c r="C25" i="49" s="1"/>
  <c r="B453" i="50"/>
  <c r="B281" i="50"/>
  <c r="B516" i="50"/>
  <c r="B344" i="50"/>
  <c r="B415" i="50"/>
  <c r="B243" i="50"/>
  <c r="B400" i="50"/>
  <c r="B228" i="50"/>
  <c r="B156" i="50"/>
  <c r="B328" i="49"/>
  <c r="C328" i="49" s="1"/>
  <c r="B500" i="49"/>
  <c r="C500" i="49" s="1"/>
  <c r="B157" i="49"/>
  <c r="C157" i="49" s="1"/>
  <c r="A156" i="49"/>
  <c r="AB156" i="49" s="1"/>
  <c r="B257" i="50"/>
  <c r="B367" i="50"/>
  <c r="B195" i="50"/>
  <c r="B509" i="50"/>
  <c r="B337" i="50"/>
  <c r="B6" i="50"/>
  <c r="B178" i="49"/>
  <c r="C178" i="49" s="1"/>
  <c r="B350" i="49"/>
  <c r="C350" i="49" s="1"/>
  <c r="B7" i="49"/>
  <c r="B442" i="49"/>
  <c r="C442" i="49" s="1"/>
  <c r="B98" i="50"/>
  <c r="B99" i="49"/>
  <c r="C99" i="49" s="1"/>
  <c r="B270" i="49"/>
  <c r="C270" i="49" s="1"/>
  <c r="B474" i="50"/>
  <c r="B302" i="50"/>
  <c r="B499" i="50"/>
  <c r="B327" i="50"/>
  <c r="A5" i="49"/>
  <c r="AB5" i="49" s="1"/>
  <c r="B40" i="50"/>
  <c r="B384" i="49"/>
  <c r="C384" i="49" s="1"/>
  <c r="B212" i="49"/>
  <c r="C212" i="49" s="1"/>
  <c r="B41" i="49"/>
  <c r="C41" i="49" s="1"/>
  <c r="B141" i="50"/>
  <c r="B485" i="49"/>
  <c r="C485" i="49" s="1"/>
  <c r="B313" i="49"/>
  <c r="C313" i="49" s="1"/>
  <c r="B142" i="49"/>
  <c r="C142" i="49" s="1"/>
  <c r="B57" i="50"/>
  <c r="B229" i="49"/>
  <c r="C229" i="49" s="1"/>
  <c r="B401" i="49"/>
  <c r="C401" i="49" s="1"/>
  <c r="B58" i="49"/>
  <c r="C58" i="49" s="1"/>
  <c r="B149" i="50"/>
  <c r="B321" i="49"/>
  <c r="C321" i="49" s="1"/>
  <c r="A149" i="49"/>
  <c r="AB149" i="49" s="1"/>
  <c r="B493" i="49"/>
  <c r="C493" i="49" s="1"/>
  <c r="B150" i="49"/>
  <c r="C150" i="49" s="1"/>
  <c r="B383" i="50"/>
  <c r="B211" i="50"/>
  <c r="B166" i="50"/>
  <c r="B510" i="49"/>
  <c r="C510" i="49" s="1"/>
  <c r="B338" i="49"/>
  <c r="C338" i="49" s="1"/>
  <c r="B167" i="49"/>
  <c r="C167" i="49" s="1"/>
  <c r="A166" i="49"/>
  <c r="AB166" i="49" s="1"/>
  <c r="B72" i="50"/>
  <c r="B416" i="49"/>
  <c r="C416" i="49" s="1"/>
  <c r="B244" i="49"/>
  <c r="C244" i="49" s="1"/>
  <c r="B73" i="49"/>
  <c r="C73" i="49" s="1"/>
  <c r="A360" i="33" l="1"/>
  <c r="AB354" i="33"/>
  <c r="A182" i="33"/>
  <c r="A180" i="33"/>
  <c r="A181" i="33"/>
  <c r="A9" i="33"/>
  <c r="A10" i="33"/>
  <c r="A506" i="49"/>
  <c r="AB506" i="49" s="1"/>
  <c r="C506" i="49"/>
  <c r="C7" i="49"/>
  <c r="G7" i="49" s="1"/>
  <c r="B429" i="50"/>
  <c r="B87" i="49"/>
  <c r="C87" i="49" s="1"/>
  <c r="B258" i="49"/>
  <c r="C258" i="49" s="1"/>
  <c r="B430" i="49"/>
  <c r="C430" i="49" s="1"/>
  <c r="B86" i="50"/>
  <c r="B258" i="50" s="1"/>
  <c r="A338" i="49"/>
  <c r="AB338" i="49" s="1"/>
  <c r="A510" i="49"/>
  <c r="AB510" i="49" s="1"/>
  <c r="A321" i="49"/>
  <c r="AB321" i="49" s="1"/>
  <c r="B465" i="50"/>
  <c r="B293" i="50"/>
  <c r="A342" i="49"/>
  <c r="AB342" i="49" s="1"/>
  <c r="A514" i="49"/>
  <c r="AB514" i="49" s="1"/>
  <c r="B514" i="50"/>
  <c r="B342" i="50"/>
  <c r="A163" i="49"/>
  <c r="AB163" i="49" s="1"/>
  <c r="B163" i="50"/>
  <c r="B507" i="49"/>
  <c r="C507" i="49" s="1"/>
  <c r="B335" i="49"/>
  <c r="C335" i="49" s="1"/>
  <c r="A500" i="49"/>
  <c r="AB500" i="49" s="1"/>
  <c r="A334" i="49"/>
  <c r="AB334" i="49" s="1"/>
  <c r="A493" i="49"/>
  <c r="AB493" i="49" s="1"/>
  <c r="A328" i="49"/>
  <c r="AB328" i="49" s="1"/>
  <c r="B122" i="50"/>
  <c r="B123" i="49"/>
  <c r="C123" i="49" s="1"/>
  <c r="B466" i="49"/>
  <c r="C466" i="49" s="1"/>
  <c r="B294" i="49"/>
  <c r="C294" i="49" s="1"/>
  <c r="B506" i="50"/>
  <c r="B334" i="50"/>
  <c r="B401" i="50"/>
  <c r="B229" i="50"/>
  <c r="B485" i="50"/>
  <c r="B313" i="50"/>
  <c r="B368" i="50"/>
  <c r="B196" i="50"/>
  <c r="B475" i="50"/>
  <c r="B303" i="50"/>
  <c r="B111" i="50"/>
  <c r="B455" i="49"/>
  <c r="C455" i="49" s="1"/>
  <c r="B283" i="49"/>
  <c r="C283" i="49" s="1"/>
  <c r="B112" i="49"/>
  <c r="C112" i="49" s="1"/>
  <c r="B150" i="50"/>
  <c r="B494" i="49"/>
  <c r="C494" i="49" s="1"/>
  <c r="B322" i="49"/>
  <c r="C322" i="49" s="1"/>
  <c r="B151" i="49"/>
  <c r="C151" i="49" s="1"/>
  <c r="A150" i="49"/>
  <c r="AB150" i="49" s="1"/>
  <c r="B510" i="50"/>
  <c r="B338" i="50"/>
  <c r="B384" i="50"/>
  <c r="B212" i="50"/>
  <c r="A6" i="49"/>
  <c r="AB6" i="49" s="1"/>
  <c r="B454" i="50"/>
  <c r="B282" i="50"/>
  <c r="B132" i="50"/>
  <c r="B476" i="49"/>
  <c r="C476" i="49" s="1"/>
  <c r="B304" i="49"/>
  <c r="C304" i="49" s="1"/>
  <c r="B133" i="49"/>
  <c r="C133" i="49" s="1"/>
  <c r="B99" i="50"/>
  <c r="B443" i="49"/>
  <c r="C443" i="49" s="1"/>
  <c r="B271" i="49"/>
  <c r="C271" i="49" s="1"/>
  <c r="B100" i="49"/>
  <c r="C100" i="49" s="1"/>
  <c r="B7" i="50"/>
  <c r="B351" i="49"/>
  <c r="C351" i="49" s="1"/>
  <c r="B8" i="49"/>
  <c r="C8" i="49" s="1"/>
  <c r="B179" i="49"/>
  <c r="C179" i="49" s="1"/>
  <c r="B500" i="50"/>
  <c r="B328" i="50"/>
  <c r="B416" i="50"/>
  <c r="B244" i="50"/>
  <c r="B493" i="50"/>
  <c r="B321" i="50"/>
  <c r="B442" i="50"/>
  <c r="B270" i="50"/>
  <c r="B73" i="50"/>
  <c r="B417" i="49"/>
  <c r="C417" i="49" s="1"/>
  <c r="B245" i="49"/>
  <c r="C245" i="49" s="1"/>
  <c r="B74" i="49"/>
  <c r="C74" i="49" s="1"/>
  <c r="B87" i="50"/>
  <c r="B431" i="49"/>
  <c r="C431" i="49" s="1"/>
  <c r="B259" i="49"/>
  <c r="C259" i="49" s="1"/>
  <c r="B88" i="49"/>
  <c r="C88" i="49" s="1"/>
  <c r="B142" i="50"/>
  <c r="B486" i="49"/>
  <c r="C486" i="49" s="1"/>
  <c r="B314" i="49"/>
  <c r="C314" i="49" s="1"/>
  <c r="B143" i="49"/>
  <c r="C143" i="49" s="1"/>
  <c r="A142" i="49"/>
  <c r="AB142" i="49" s="1"/>
  <c r="B157" i="50"/>
  <c r="B501" i="49"/>
  <c r="C501" i="49" s="1"/>
  <c r="A157" i="49"/>
  <c r="AB157" i="49" s="1"/>
  <c r="B158" i="49"/>
  <c r="C158" i="49" s="1"/>
  <c r="B329" i="49"/>
  <c r="C329" i="49" s="1"/>
  <c r="B25" i="50"/>
  <c r="B197" i="49"/>
  <c r="C197" i="49" s="1"/>
  <c r="B369" i="49"/>
  <c r="C369" i="49" s="1"/>
  <c r="B26" i="49"/>
  <c r="C26" i="49" s="1"/>
  <c r="B167" i="50"/>
  <c r="B339" i="49"/>
  <c r="C339" i="49" s="1"/>
  <c r="B511" i="49"/>
  <c r="C511" i="49" s="1"/>
  <c r="A167" i="49"/>
  <c r="AB167" i="49" s="1"/>
  <c r="B58" i="50"/>
  <c r="B402" i="49"/>
  <c r="C402" i="49" s="1"/>
  <c r="B59" i="49"/>
  <c r="C59" i="49" s="1"/>
  <c r="B230" i="49"/>
  <c r="C230" i="49" s="1"/>
  <c r="B41" i="50"/>
  <c r="B385" i="49"/>
  <c r="C385" i="49" s="1"/>
  <c r="B213" i="49"/>
  <c r="C213" i="49" s="1"/>
  <c r="B42" i="49"/>
  <c r="C42" i="49" s="1"/>
  <c r="B350" i="50"/>
  <c r="B178" i="50"/>
  <c r="AB360" i="33" l="1"/>
  <c r="A365" i="33"/>
  <c r="A366" i="33"/>
  <c r="AB366" i="33" s="1"/>
  <c r="A367" i="33"/>
  <c r="A185" i="33"/>
  <c r="A13" i="33"/>
  <c r="B430" i="50"/>
  <c r="A494" i="49"/>
  <c r="AB494" i="49" s="1"/>
  <c r="A335" i="49"/>
  <c r="AB335" i="49" s="1"/>
  <c r="A501" i="49"/>
  <c r="AB501" i="49" s="1"/>
  <c r="A507" i="49"/>
  <c r="AB507" i="49" s="1"/>
  <c r="A314" i="49"/>
  <c r="AB314" i="49" s="1"/>
  <c r="B507" i="50"/>
  <c r="B335" i="50"/>
  <c r="A329" i="49"/>
  <c r="AB329" i="49" s="1"/>
  <c r="A486" i="49"/>
  <c r="AB486" i="49" s="1"/>
  <c r="A511" i="49"/>
  <c r="AB511" i="49" s="1"/>
  <c r="A339" i="49"/>
  <c r="AB339" i="49" s="1"/>
  <c r="B123" i="50"/>
  <c r="B467" i="49"/>
  <c r="C467" i="49" s="1"/>
  <c r="B295" i="49"/>
  <c r="C295" i="49" s="1"/>
  <c r="B124" i="49"/>
  <c r="C124" i="49" s="1"/>
  <c r="B466" i="50"/>
  <c r="B294" i="50"/>
  <c r="A322" i="49"/>
  <c r="AB322" i="49" s="1"/>
  <c r="B511" i="50"/>
  <c r="B339" i="50"/>
  <c r="B88" i="50"/>
  <c r="B432" i="49"/>
  <c r="C432" i="49" s="1"/>
  <c r="B260" i="49"/>
  <c r="C260" i="49" s="1"/>
  <c r="B89" i="49"/>
  <c r="C89" i="49" s="1"/>
  <c r="B418" i="49"/>
  <c r="C418" i="49" s="1"/>
  <c r="B74" i="50"/>
  <c r="B246" i="49"/>
  <c r="C246" i="49" s="1"/>
  <c r="B75" i="49"/>
  <c r="C75" i="49" s="1"/>
  <c r="A7" i="49"/>
  <c r="AB7" i="49" s="1"/>
  <c r="B443" i="50"/>
  <c r="B271" i="50"/>
  <c r="B494" i="50"/>
  <c r="B322" i="50"/>
  <c r="B8" i="50"/>
  <c r="B352" i="49"/>
  <c r="C352" i="49" s="1"/>
  <c r="B180" i="49"/>
  <c r="C180" i="49" s="1"/>
  <c r="B9" i="49"/>
  <c r="C9" i="49" s="1"/>
  <c r="B386" i="49"/>
  <c r="C386" i="49" s="1"/>
  <c r="B42" i="50"/>
  <c r="B43" i="49"/>
  <c r="C43" i="49" s="1"/>
  <c r="B214" i="49"/>
  <c r="C214" i="49" s="1"/>
  <c r="B370" i="49"/>
  <c r="C370" i="49" s="1"/>
  <c r="B26" i="50"/>
  <c r="B27" i="49"/>
  <c r="C27" i="49" s="1"/>
  <c r="B198" i="49"/>
  <c r="C198" i="49" s="1"/>
  <c r="B431" i="50"/>
  <c r="B259" i="50"/>
  <c r="B417" i="50"/>
  <c r="B245" i="50"/>
  <c r="B402" i="50"/>
  <c r="B230" i="50"/>
  <c r="B158" i="50"/>
  <c r="B502" i="49"/>
  <c r="C502" i="49" s="1"/>
  <c r="B330" i="49"/>
  <c r="C330" i="49" s="1"/>
  <c r="A158" i="49"/>
  <c r="AB158" i="49" s="1"/>
  <c r="B143" i="50"/>
  <c r="B487" i="49"/>
  <c r="C487" i="49" s="1"/>
  <c r="B144" i="49"/>
  <c r="C144" i="49" s="1"/>
  <c r="A143" i="49"/>
  <c r="AB143" i="49" s="1"/>
  <c r="B315" i="49"/>
  <c r="C315" i="49" s="1"/>
  <c r="B351" i="50"/>
  <c r="B179" i="50"/>
  <c r="B59" i="50"/>
  <c r="B403" i="49"/>
  <c r="C403" i="49" s="1"/>
  <c r="B231" i="49"/>
  <c r="C231" i="49" s="1"/>
  <c r="B60" i="49"/>
  <c r="C60" i="49" s="1"/>
  <c r="B476" i="50"/>
  <c r="B304" i="50"/>
  <c r="B455" i="50"/>
  <c r="B283" i="50"/>
  <c r="B385" i="50"/>
  <c r="B213" i="50"/>
  <c r="B369" i="50"/>
  <c r="B197" i="50"/>
  <c r="B100" i="50"/>
  <c r="B444" i="49"/>
  <c r="C444" i="49" s="1"/>
  <c r="B272" i="49"/>
  <c r="C272" i="49" s="1"/>
  <c r="B101" i="49"/>
  <c r="C101" i="49" s="1"/>
  <c r="B133" i="50"/>
  <c r="B477" i="49"/>
  <c r="C477" i="49" s="1"/>
  <c r="B305" i="49"/>
  <c r="C305" i="49" s="1"/>
  <c r="B134" i="49"/>
  <c r="C134" i="49" s="1"/>
  <c r="B151" i="50"/>
  <c r="B323" i="49"/>
  <c r="C323" i="49" s="1"/>
  <c r="B152" i="49"/>
  <c r="C152" i="49" s="1"/>
  <c r="B495" i="49"/>
  <c r="C495" i="49" s="1"/>
  <c r="A151" i="49"/>
  <c r="AB151" i="49" s="1"/>
  <c r="B112" i="50"/>
  <c r="B456" i="49"/>
  <c r="C456" i="49" s="1"/>
  <c r="B284" i="49"/>
  <c r="C284" i="49" s="1"/>
  <c r="B113" i="49"/>
  <c r="C113" i="49" s="1"/>
  <c r="B501" i="50"/>
  <c r="B329" i="50"/>
  <c r="B486" i="50"/>
  <c r="B314" i="50"/>
  <c r="AB367" i="33" l="1"/>
  <c r="A368" i="33"/>
  <c r="AB365" i="33"/>
  <c r="A186" i="33"/>
  <c r="A14" i="33"/>
  <c r="A495" i="49"/>
  <c r="AB495" i="49" s="1"/>
  <c r="A323" i="49"/>
  <c r="AB323" i="49" s="1"/>
  <c r="A330" i="49"/>
  <c r="AB330" i="49" s="1"/>
  <c r="A502" i="49"/>
  <c r="AB502" i="49" s="1"/>
  <c r="B124" i="50"/>
  <c r="B468" i="49"/>
  <c r="C468" i="49" s="1"/>
  <c r="B125" i="49"/>
  <c r="C125" i="49" s="1"/>
  <c r="B296" i="49"/>
  <c r="C296" i="49" s="1"/>
  <c r="A315" i="49"/>
  <c r="AB315" i="49" s="1"/>
  <c r="B467" i="50"/>
  <c r="B295" i="50"/>
  <c r="A487" i="49"/>
  <c r="AB487" i="49" s="1"/>
  <c r="B89" i="50"/>
  <c r="B261" i="49"/>
  <c r="C261" i="49" s="1"/>
  <c r="B433" i="49"/>
  <c r="C433" i="49" s="1"/>
  <c r="B90" i="49"/>
  <c r="C90" i="49" s="1"/>
  <c r="B456" i="50"/>
  <c r="B284" i="50"/>
  <c r="B9" i="50"/>
  <c r="B353" i="49"/>
  <c r="C353" i="49" s="1"/>
  <c r="B181" i="49"/>
  <c r="C181" i="49" s="1"/>
  <c r="B10" i="49"/>
  <c r="C10" i="49" s="1"/>
  <c r="B101" i="50"/>
  <c r="B445" i="49"/>
  <c r="C445" i="49" s="1"/>
  <c r="B102" i="49"/>
  <c r="C102" i="49" s="1"/>
  <c r="B273" i="49"/>
  <c r="C273" i="49" s="1"/>
  <c r="B403" i="50"/>
  <c r="B231" i="50"/>
  <c r="A8" i="49"/>
  <c r="AB8" i="49" s="1"/>
  <c r="B152" i="50"/>
  <c r="B324" i="49"/>
  <c r="C324" i="49" s="1"/>
  <c r="B496" i="49"/>
  <c r="C496" i="49" s="1"/>
  <c r="A152" i="49"/>
  <c r="AB152" i="49" s="1"/>
  <c r="B144" i="50"/>
  <c r="B488" i="49"/>
  <c r="C488" i="49" s="1"/>
  <c r="B316" i="49"/>
  <c r="C316" i="49" s="1"/>
  <c r="A144" i="49"/>
  <c r="AB144" i="49" s="1"/>
  <c r="B145" i="49"/>
  <c r="C145" i="49" s="1"/>
  <c r="B502" i="50"/>
  <c r="B330" i="50"/>
  <c r="B75" i="50"/>
  <c r="B419" i="49"/>
  <c r="C419" i="49" s="1"/>
  <c r="B247" i="49"/>
  <c r="C247" i="49" s="1"/>
  <c r="B76" i="49"/>
  <c r="C76" i="49" s="1"/>
  <c r="B444" i="50"/>
  <c r="B272" i="50"/>
  <c r="B27" i="50"/>
  <c r="B371" i="49"/>
  <c r="C371" i="49" s="1"/>
  <c r="B199" i="49"/>
  <c r="C199" i="49" s="1"/>
  <c r="B28" i="49"/>
  <c r="C28" i="49" s="1"/>
  <c r="B43" i="50"/>
  <c r="B387" i="49"/>
  <c r="C387" i="49" s="1"/>
  <c r="B215" i="49"/>
  <c r="C215" i="49" s="1"/>
  <c r="B44" i="49"/>
  <c r="C44" i="49" s="1"/>
  <c r="B352" i="50"/>
  <c r="B180" i="50"/>
  <c r="B418" i="50"/>
  <c r="B246" i="50"/>
  <c r="B432" i="50"/>
  <c r="B260" i="50"/>
  <c r="B113" i="50"/>
  <c r="B457" i="49"/>
  <c r="C457" i="49" s="1"/>
  <c r="B285" i="49"/>
  <c r="C285" i="49" s="1"/>
  <c r="B114" i="49"/>
  <c r="C114" i="49" s="1"/>
  <c r="B495" i="50"/>
  <c r="B323" i="50"/>
  <c r="B60" i="50"/>
  <c r="B404" i="49"/>
  <c r="C404" i="49" s="1"/>
  <c r="B232" i="49"/>
  <c r="C232" i="49" s="1"/>
  <c r="B61" i="49"/>
  <c r="C61" i="49" s="1"/>
  <c r="B487" i="50"/>
  <c r="B315" i="50"/>
  <c r="B386" i="50"/>
  <c r="B214" i="50"/>
  <c r="B134" i="50"/>
  <c r="B478" i="49"/>
  <c r="C478" i="49" s="1"/>
  <c r="B306" i="49"/>
  <c r="C306" i="49" s="1"/>
  <c r="B135" i="49"/>
  <c r="C135" i="49" s="1"/>
  <c r="A134" i="49"/>
  <c r="AB134" i="49" s="1"/>
  <c r="B477" i="50"/>
  <c r="B305" i="50"/>
  <c r="B370" i="50"/>
  <c r="B198" i="50"/>
  <c r="AB368" i="33" l="1"/>
  <c r="A369" i="33"/>
  <c r="A187" i="33"/>
  <c r="A15" i="33"/>
  <c r="A16" i="33" s="1"/>
  <c r="A21" i="33"/>
  <c r="A22" i="33" s="1"/>
  <c r="A23" i="33" s="1"/>
  <c r="A24" i="33" s="1"/>
  <c r="A25" i="33" s="1"/>
  <c r="A26" i="33" s="1"/>
  <c r="A27" i="33" s="1"/>
  <c r="A30" i="33" s="1"/>
  <c r="A31" i="33" s="1"/>
  <c r="A32" i="33" s="1"/>
  <c r="A33" i="33" s="1"/>
  <c r="A38" i="33" s="1"/>
  <c r="A39" i="33" s="1"/>
  <c r="A40" i="33" s="1"/>
  <c r="A41" i="33" s="1"/>
  <c r="A42" i="33" s="1"/>
  <c r="A43" i="33" s="1"/>
  <c r="A46" i="33" s="1"/>
  <c r="A47" i="33" s="1"/>
  <c r="A48" i="33" s="1"/>
  <c r="A49" i="33" s="1"/>
  <c r="A54" i="33" s="1"/>
  <c r="A55" i="33" s="1"/>
  <c r="A56" i="33" s="1"/>
  <c r="A57" i="33" s="1"/>
  <c r="A58" i="33" s="1"/>
  <c r="A61" i="33" s="1"/>
  <c r="A62" i="33" s="1"/>
  <c r="A63" i="33" s="1"/>
  <c r="A64" i="33" s="1"/>
  <c r="A69" i="33" s="1"/>
  <c r="A70" i="33" s="1"/>
  <c r="A71" i="33" s="1"/>
  <c r="A72" i="33" s="1"/>
  <c r="A75" i="33" s="1"/>
  <c r="A76" i="33" s="1"/>
  <c r="A77" i="33" s="1"/>
  <c r="A78" i="33" s="1"/>
  <c r="A83" i="33" s="1"/>
  <c r="A84" i="33" s="1"/>
  <c r="A85" i="33" s="1"/>
  <c r="A88" i="33" s="1"/>
  <c r="A89" i="33" s="1"/>
  <c r="A90" i="33" s="1"/>
  <c r="A91" i="33" s="1"/>
  <c r="A96" i="33" s="1"/>
  <c r="A97" i="33" s="1"/>
  <c r="A100" i="33" s="1"/>
  <c r="A101" i="33" s="1"/>
  <c r="A102" i="33" s="1"/>
  <c r="A103" i="33" s="1"/>
  <c r="A108" i="33" s="1"/>
  <c r="A111" i="33" s="1"/>
  <c r="A112" i="33" s="1"/>
  <c r="A113" i="33" s="1"/>
  <c r="A114" i="33" s="1"/>
  <c r="A121" i="33" s="1"/>
  <c r="A122" i="33" s="1"/>
  <c r="A123" i="33" s="1"/>
  <c r="A124" i="33" s="1"/>
  <c r="A146" i="33" s="1"/>
  <c r="A147" i="33" s="1"/>
  <c r="A148" i="33" s="1"/>
  <c r="A153" i="33" s="1"/>
  <c r="A154" i="33" s="1"/>
  <c r="A159" i="33" s="1"/>
  <c r="A125" i="49"/>
  <c r="AB125" i="49" s="1"/>
  <c r="B469" i="49"/>
  <c r="C469" i="49" s="1"/>
  <c r="B125" i="50"/>
  <c r="B297" i="49"/>
  <c r="C297" i="49" s="1"/>
  <c r="B126" i="49"/>
  <c r="C126" i="49" s="1"/>
  <c r="A478" i="49"/>
  <c r="AB478" i="49" s="1"/>
  <c r="B296" i="50"/>
  <c r="B468" i="50"/>
  <c r="A306" i="49"/>
  <c r="AB306" i="49" s="1"/>
  <c r="A496" i="49"/>
  <c r="AB496" i="49" s="1"/>
  <c r="A316" i="49"/>
  <c r="AB316" i="49" s="1"/>
  <c r="A324" i="49"/>
  <c r="AB324" i="49" s="1"/>
  <c r="A488" i="49"/>
  <c r="AB488" i="49" s="1"/>
  <c r="B114" i="50"/>
  <c r="B458" i="49"/>
  <c r="C458" i="49" s="1"/>
  <c r="B286" i="49"/>
  <c r="C286" i="49" s="1"/>
  <c r="B115" i="49"/>
  <c r="C115" i="49" s="1"/>
  <c r="B371" i="50"/>
  <c r="B199" i="50"/>
  <c r="B90" i="50"/>
  <c r="B434" i="49"/>
  <c r="C434" i="49" s="1"/>
  <c r="B262" i="49"/>
  <c r="C262" i="49" s="1"/>
  <c r="B91" i="49"/>
  <c r="C91" i="49" s="1"/>
  <c r="B76" i="50"/>
  <c r="B420" i="49"/>
  <c r="C420" i="49" s="1"/>
  <c r="B248" i="49"/>
  <c r="C248" i="49" s="1"/>
  <c r="B77" i="49"/>
  <c r="C77" i="49" s="1"/>
  <c r="B145" i="50"/>
  <c r="B489" i="49"/>
  <c r="C489" i="49" s="1"/>
  <c r="B317" i="49"/>
  <c r="C317" i="49" s="1"/>
  <c r="A145" i="49"/>
  <c r="AB145" i="49" s="1"/>
  <c r="B405" i="49"/>
  <c r="C405" i="49" s="1"/>
  <c r="B61" i="50"/>
  <c r="B62" i="49"/>
  <c r="C62" i="49" s="1"/>
  <c r="B233" i="49"/>
  <c r="C233" i="49" s="1"/>
  <c r="B44" i="50"/>
  <c r="B388" i="49"/>
  <c r="C388" i="49" s="1"/>
  <c r="B216" i="49"/>
  <c r="C216" i="49" s="1"/>
  <c r="B45" i="49"/>
  <c r="C45" i="49" s="1"/>
  <c r="B135" i="50"/>
  <c r="B479" i="49"/>
  <c r="C479" i="49" s="1"/>
  <c r="B136" i="49"/>
  <c r="C136" i="49" s="1"/>
  <c r="B307" i="49"/>
  <c r="C307" i="49" s="1"/>
  <c r="A135" i="49"/>
  <c r="AB135" i="49" s="1"/>
  <c r="B404" i="50"/>
  <c r="B232" i="50"/>
  <c r="B387" i="50"/>
  <c r="B215" i="50"/>
  <c r="B445" i="50"/>
  <c r="B273" i="50"/>
  <c r="A9" i="49"/>
  <c r="B102" i="50"/>
  <c r="B274" i="49"/>
  <c r="C274" i="49" s="1"/>
  <c r="B103" i="49"/>
  <c r="C103" i="49" s="1"/>
  <c r="B446" i="49"/>
  <c r="C446" i="49" s="1"/>
  <c r="B28" i="50"/>
  <c r="B372" i="49"/>
  <c r="C372" i="49" s="1"/>
  <c r="B200" i="49"/>
  <c r="C200" i="49" s="1"/>
  <c r="B29" i="49"/>
  <c r="C29" i="49" s="1"/>
  <c r="B10" i="50"/>
  <c r="B354" i="49"/>
  <c r="C354" i="49" s="1"/>
  <c r="B182" i="49"/>
  <c r="C182" i="49" s="1"/>
  <c r="B11" i="49"/>
  <c r="C11" i="49" s="1"/>
  <c r="B433" i="50"/>
  <c r="B261" i="50"/>
  <c r="B457" i="50"/>
  <c r="B285" i="50"/>
  <c r="B478" i="50"/>
  <c r="B306" i="50"/>
  <c r="B247" i="50"/>
  <c r="B419" i="50"/>
  <c r="B488" i="50"/>
  <c r="B316" i="50"/>
  <c r="B496" i="50"/>
  <c r="B324" i="50"/>
  <c r="B181" i="50"/>
  <c r="B353" i="50"/>
  <c r="AB369" i="33" l="1"/>
  <c r="A370" i="33"/>
  <c r="A188" i="33"/>
  <c r="A10" i="49"/>
  <c r="AB10" i="49" s="1"/>
  <c r="AB9" i="49"/>
  <c r="A126" i="49"/>
  <c r="AB126" i="49" s="1"/>
  <c r="B127" i="49"/>
  <c r="C127" i="49" s="1"/>
  <c r="B126" i="50"/>
  <c r="B298" i="49"/>
  <c r="C298" i="49" s="1"/>
  <c r="B470" i="49"/>
  <c r="C470" i="49" s="1"/>
  <c r="A317" i="49"/>
  <c r="AB317" i="49" s="1"/>
  <c r="A297" i="49"/>
  <c r="AB297" i="49" s="1"/>
  <c r="A489" i="49"/>
  <c r="AB489" i="49" s="1"/>
  <c r="B469" i="50"/>
  <c r="B297" i="50"/>
  <c r="A469" i="49"/>
  <c r="AB469" i="49" s="1"/>
  <c r="A307" i="49"/>
  <c r="AB307" i="49" s="1"/>
  <c r="A479" i="49"/>
  <c r="AB479" i="49" s="1"/>
  <c r="B479" i="50"/>
  <c r="B307" i="50"/>
  <c r="B11" i="50"/>
  <c r="B355" i="49"/>
  <c r="C355" i="49" s="1"/>
  <c r="B183" i="49"/>
  <c r="C183" i="49" s="1"/>
  <c r="B12" i="49"/>
  <c r="C12" i="49" s="1"/>
  <c r="B373" i="49"/>
  <c r="C373" i="49" s="1"/>
  <c r="B29" i="50"/>
  <c r="B30" i="49"/>
  <c r="C30" i="49" s="1"/>
  <c r="B201" i="49"/>
  <c r="C201" i="49" s="1"/>
  <c r="B388" i="50"/>
  <c r="B216" i="50"/>
  <c r="B458" i="50"/>
  <c r="B286" i="50"/>
  <c r="B62" i="50"/>
  <c r="B406" i="49"/>
  <c r="C406" i="49" s="1"/>
  <c r="B234" i="49"/>
  <c r="C234" i="49" s="1"/>
  <c r="B63" i="49"/>
  <c r="C63" i="49" s="1"/>
  <c r="B421" i="49"/>
  <c r="C421" i="49" s="1"/>
  <c r="B77" i="50"/>
  <c r="B249" i="49"/>
  <c r="C249" i="49" s="1"/>
  <c r="B78" i="49"/>
  <c r="C78" i="49" s="1"/>
  <c r="B434" i="50"/>
  <c r="B262" i="50"/>
  <c r="B372" i="50"/>
  <c r="B200" i="50"/>
  <c r="B446" i="50"/>
  <c r="B274" i="50"/>
  <c r="B354" i="50"/>
  <c r="B182" i="50"/>
  <c r="B405" i="50"/>
  <c r="B233" i="50"/>
  <c r="B115" i="50"/>
  <c r="B459" i="49"/>
  <c r="C459" i="49" s="1"/>
  <c r="B287" i="49"/>
  <c r="C287" i="49" s="1"/>
  <c r="B116" i="49"/>
  <c r="C116" i="49" s="1"/>
  <c r="A115" i="49"/>
  <c r="AB115" i="49" s="1"/>
  <c r="B103" i="50"/>
  <c r="B447" i="49"/>
  <c r="C447" i="49" s="1"/>
  <c r="B275" i="49"/>
  <c r="C275" i="49" s="1"/>
  <c r="B104" i="49"/>
  <c r="C104" i="49" s="1"/>
  <c r="B389" i="49"/>
  <c r="C389" i="49" s="1"/>
  <c r="B45" i="50"/>
  <c r="B46" i="49"/>
  <c r="C46" i="49" s="1"/>
  <c r="B217" i="49"/>
  <c r="C217" i="49" s="1"/>
  <c r="B489" i="50"/>
  <c r="B317" i="50"/>
  <c r="B248" i="50"/>
  <c r="B420" i="50"/>
  <c r="B91" i="50"/>
  <c r="B435" i="49"/>
  <c r="C435" i="49" s="1"/>
  <c r="B263" i="49"/>
  <c r="C263" i="49" s="1"/>
  <c r="B92" i="49"/>
  <c r="C92" i="49" s="1"/>
  <c r="B136" i="50"/>
  <c r="B308" i="49"/>
  <c r="C308" i="49" s="1"/>
  <c r="B480" i="49"/>
  <c r="C480" i="49" s="1"/>
  <c r="B137" i="49"/>
  <c r="C137" i="49" s="1"/>
  <c r="A136" i="49"/>
  <c r="AB136" i="49" s="1"/>
  <c r="AB370" i="33" l="1"/>
  <c r="A371" i="33"/>
  <c r="A193" i="33"/>
  <c r="A11" i="49"/>
  <c r="AB11" i="49" s="1"/>
  <c r="A127" i="49"/>
  <c r="AB127" i="49" s="1"/>
  <c r="B127" i="50"/>
  <c r="B471" i="49"/>
  <c r="C471" i="49" s="1"/>
  <c r="B299" i="49"/>
  <c r="C299" i="49" s="1"/>
  <c r="B128" i="49"/>
  <c r="C128" i="49" s="1"/>
  <c r="A480" i="49"/>
  <c r="AB480" i="49" s="1"/>
  <c r="A308" i="49"/>
  <c r="AB308" i="49" s="1"/>
  <c r="A459" i="49"/>
  <c r="AB459" i="49" s="1"/>
  <c r="A470" i="49"/>
  <c r="AB470" i="49" s="1"/>
  <c r="A298" i="49"/>
  <c r="AB298" i="49" s="1"/>
  <c r="A287" i="49"/>
  <c r="AB287" i="49" s="1"/>
  <c r="B470" i="50"/>
  <c r="B298" i="50"/>
  <c r="B421" i="50"/>
  <c r="B249" i="50"/>
  <c r="B92" i="50"/>
  <c r="B436" i="49"/>
  <c r="C436" i="49" s="1"/>
  <c r="B264" i="49"/>
  <c r="C264" i="49" s="1"/>
  <c r="B93" i="49"/>
  <c r="C93" i="49" s="1"/>
  <c r="A92" i="49"/>
  <c r="AB92" i="49" s="1"/>
  <c r="B104" i="50"/>
  <c r="B448" i="49"/>
  <c r="C448" i="49" s="1"/>
  <c r="B276" i="49"/>
  <c r="C276" i="49" s="1"/>
  <c r="B105" i="49"/>
  <c r="C105" i="49" s="1"/>
  <c r="A104" i="49"/>
  <c r="AB104" i="49" s="1"/>
  <c r="B116" i="50"/>
  <c r="B460" i="49"/>
  <c r="C460" i="49" s="1"/>
  <c r="B117" i="49"/>
  <c r="C117" i="49" s="1"/>
  <c r="A116" i="49"/>
  <c r="AB116" i="49" s="1"/>
  <c r="B288" i="49"/>
  <c r="C288" i="49" s="1"/>
  <c r="B355" i="50"/>
  <c r="B183" i="50"/>
  <c r="B46" i="50"/>
  <c r="B218" i="49"/>
  <c r="C218" i="49" s="1"/>
  <c r="B390" i="49"/>
  <c r="C390" i="49" s="1"/>
  <c r="B47" i="49"/>
  <c r="C47" i="49" s="1"/>
  <c r="B373" i="50"/>
  <c r="B201" i="50"/>
  <c r="B137" i="50"/>
  <c r="B481" i="49"/>
  <c r="C481" i="49" s="1"/>
  <c r="B309" i="49"/>
  <c r="C309" i="49" s="1"/>
  <c r="A137" i="49"/>
  <c r="AB137" i="49" s="1"/>
  <c r="B63" i="50"/>
  <c r="B407" i="49"/>
  <c r="C407" i="49" s="1"/>
  <c r="B235" i="49"/>
  <c r="C235" i="49" s="1"/>
  <c r="B64" i="49"/>
  <c r="C64" i="49" s="1"/>
  <c r="B435" i="50"/>
  <c r="B263" i="50"/>
  <c r="B389" i="50"/>
  <c r="B217" i="50"/>
  <c r="B447" i="50"/>
  <c r="B275" i="50"/>
  <c r="B459" i="50"/>
  <c r="B287" i="50"/>
  <c r="B12" i="50"/>
  <c r="B356" i="49"/>
  <c r="C356" i="49" s="1"/>
  <c r="B184" i="49"/>
  <c r="C184" i="49" s="1"/>
  <c r="B13" i="49"/>
  <c r="C13" i="49" s="1"/>
  <c r="A12" i="49"/>
  <c r="AB12" i="49" s="1"/>
  <c r="B78" i="50"/>
  <c r="B250" i="49"/>
  <c r="C250" i="49" s="1"/>
  <c r="B79" i="49"/>
  <c r="C79" i="49" s="1"/>
  <c r="B422" i="49"/>
  <c r="C422" i="49" s="1"/>
  <c r="B480" i="50"/>
  <c r="B308" i="50"/>
  <c r="B406" i="50"/>
  <c r="B234" i="50"/>
  <c r="B30" i="50"/>
  <c r="B374" i="49"/>
  <c r="C374" i="49" s="1"/>
  <c r="B202" i="49"/>
  <c r="C202" i="49" s="1"/>
  <c r="B31" i="49"/>
  <c r="C31" i="49" s="1"/>
  <c r="AB371" i="33" l="1"/>
  <c r="A374" i="33"/>
  <c r="A194" i="33"/>
  <c r="A195" i="33" s="1"/>
  <c r="A196" i="33" s="1"/>
  <c r="A197" i="33" s="1"/>
  <c r="A198" i="33" s="1"/>
  <c r="A199" i="33" s="1"/>
  <c r="A202" i="33" s="1"/>
  <c r="A203" i="33" s="1"/>
  <c r="A204" i="33" s="1"/>
  <c r="A205" i="33" s="1"/>
  <c r="A210" i="33" s="1"/>
  <c r="A211" i="33" s="1"/>
  <c r="A212" i="33" s="1"/>
  <c r="A213" i="33" s="1"/>
  <c r="A214" i="33" s="1"/>
  <c r="A215" i="33" s="1"/>
  <c r="A218" i="33" s="1"/>
  <c r="A219" i="33" s="1"/>
  <c r="A220" i="33" s="1"/>
  <c r="A221" i="33" s="1"/>
  <c r="A226" i="33" s="1"/>
  <c r="A227" i="33" s="1"/>
  <c r="A228" i="33" s="1"/>
  <c r="A229" i="33" s="1"/>
  <c r="A230" i="33" s="1"/>
  <c r="A233" i="33" s="1"/>
  <c r="A234" i="33" s="1"/>
  <c r="A235" i="33" s="1"/>
  <c r="A236" i="33" s="1"/>
  <c r="A241" i="33" s="1"/>
  <c r="A242" i="33" s="1"/>
  <c r="A243" i="33" s="1"/>
  <c r="A244" i="33" s="1"/>
  <c r="A247" i="33" s="1"/>
  <c r="A248" i="33" s="1"/>
  <c r="A249" i="33" s="1"/>
  <c r="A250" i="33" s="1"/>
  <c r="A255" i="33" s="1"/>
  <c r="A256" i="33" s="1"/>
  <c r="A257" i="33" s="1"/>
  <c r="A260" i="33" s="1"/>
  <c r="A261" i="33" s="1"/>
  <c r="A262" i="33" s="1"/>
  <c r="A263" i="33" s="1"/>
  <c r="A268" i="33" s="1"/>
  <c r="A269" i="33" s="1"/>
  <c r="A272" i="33" s="1"/>
  <c r="A273" i="33" s="1"/>
  <c r="A274" i="33" s="1"/>
  <c r="A275" i="33" s="1"/>
  <c r="A280" i="33" s="1"/>
  <c r="A283" i="33" s="1"/>
  <c r="A284" i="33" s="1"/>
  <c r="A285" i="33" s="1"/>
  <c r="A286" i="33" s="1"/>
  <c r="A293" i="33" s="1"/>
  <c r="A294" i="33" s="1"/>
  <c r="A295" i="33" s="1"/>
  <c r="A296" i="33" s="1"/>
  <c r="A318" i="33" s="1"/>
  <c r="A319" i="33" s="1"/>
  <c r="A320" i="33" s="1"/>
  <c r="A325" i="33" s="1"/>
  <c r="A326" i="33" s="1"/>
  <c r="A331" i="33" s="1"/>
  <c r="A460" i="49"/>
  <c r="AB460" i="49" s="1"/>
  <c r="B471" i="50"/>
  <c r="B299" i="50"/>
  <c r="A309" i="49"/>
  <c r="AB309" i="49" s="1"/>
  <c r="A264" i="49"/>
  <c r="AB264" i="49" s="1"/>
  <c r="A436" i="49"/>
  <c r="AB436" i="49" s="1"/>
  <c r="A276" i="49"/>
  <c r="AB276" i="49" s="1"/>
  <c r="A128" i="49"/>
  <c r="AB128" i="49" s="1"/>
  <c r="B128" i="50"/>
  <c r="B472" i="49"/>
  <c r="C472" i="49" s="1"/>
  <c r="B300" i="49"/>
  <c r="C300" i="49" s="1"/>
  <c r="A288" i="49"/>
  <c r="AB288" i="49" s="1"/>
  <c r="A448" i="49"/>
  <c r="AB448" i="49" s="1"/>
  <c r="A299" i="49"/>
  <c r="AB299" i="49" s="1"/>
  <c r="A471" i="49"/>
  <c r="AB471" i="49" s="1"/>
  <c r="B422" i="50"/>
  <c r="B250" i="50"/>
  <c r="A481" i="49"/>
  <c r="AB481" i="49" s="1"/>
  <c r="B47" i="50"/>
  <c r="B391" i="49"/>
  <c r="C391" i="49" s="1"/>
  <c r="B48" i="49"/>
  <c r="C48" i="49" s="1"/>
  <c r="B219" i="49"/>
  <c r="C219" i="49" s="1"/>
  <c r="B436" i="50"/>
  <c r="B264" i="50"/>
  <c r="B64" i="50"/>
  <c r="B408" i="49"/>
  <c r="C408" i="49" s="1"/>
  <c r="B236" i="49"/>
  <c r="C236" i="49" s="1"/>
  <c r="B65" i="49"/>
  <c r="C65" i="49" s="1"/>
  <c r="B481" i="50"/>
  <c r="B309" i="50"/>
  <c r="B356" i="50"/>
  <c r="B184" i="50"/>
  <c r="B448" i="50"/>
  <c r="B276" i="50"/>
  <c r="B13" i="50"/>
  <c r="B357" i="49"/>
  <c r="C357" i="49" s="1"/>
  <c r="A13" i="49"/>
  <c r="AB13" i="49" s="1"/>
  <c r="B185" i="49"/>
  <c r="C185" i="49" s="1"/>
  <c r="B14" i="49"/>
  <c r="C14" i="49" s="1"/>
  <c r="B390" i="50"/>
  <c r="B218" i="50"/>
  <c r="B461" i="49"/>
  <c r="C461" i="49" s="1"/>
  <c r="B117" i="50"/>
  <c r="B289" i="49"/>
  <c r="C289" i="49" s="1"/>
  <c r="A117" i="49"/>
  <c r="AB117" i="49" s="1"/>
  <c r="B118" i="49"/>
  <c r="C118" i="49" s="1"/>
  <c r="B105" i="50"/>
  <c r="B449" i="49"/>
  <c r="C449" i="49" s="1"/>
  <c r="B277" i="49"/>
  <c r="C277" i="49" s="1"/>
  <c r="A105" i="49"/>
  <c r="AB105" i="49" s="1"/>
  <c r="B106" i="49"/>
  <c r="C106" i="49" s="1"/>
  <c r="B31" i="50"/>
  <c r="B375" i="49"/>
  <c r="C375" i="49" s="1"/>
  <c r="B32" i="49"/>
  <c r="C32" i="49" s="1"/>
  <c r="B203" i="49"/>
  <c r="C203" i="49" s="1"/>
  <c r="B79" i="50"/>
  <c r="B423" i="49"/>
  <c r="C423" i="49" s="1"/>
  <c r="B251" i="49"/>
  <c r="C251" i="49" s="1"/>
  <c r="A79" i="49"/>
  <c r="AB79" i="49" s="1"/>
  <c r="B80" i="49"/>
  <c r="C80" i="49" s="1"/>
  <c r="B407" i="50"/>
  <c r="B235" i="50"/>
  <c r="B374" i="50"/>
  <c r="B202" i="50"/>
  <c r="B460" i="50"/>
  <c r="B288" i="50"/>
  <c r="B437" i="49"/>
  <c r="C437" i="49" s="1"/>
  <c r="B93" i="50"/>
  <c r="B265" i="49"/>
  <c r="C265" i="49" s="1"/>
  <c r="A93" i="49"/>
  <c r="AB93" i="49" s="1"/>
  <c r="B94" i="49"/>
  <c r="C94" i="49" s="1"/>
  <c r="AB374" i="33" l="1"/>
  <c r="A375" i="33"/>
  <c r="A289" i="49"/>
  <c r="AB289" i="49" s="1"/>
  <c r="A437" i="49"/>
  <c r="AB437" i="49" s="1"/>
  <c r="A251" i="49"/>
  <c r="AB251" i="49" s="1"/>
  <c r="A461" i="49"/>
  <c r="AB461" i="49" s="1"/>
  <c r="A423" i="49"/>
  <c r="AB423" i="49" s="1"/>
  <c r="A277" i="49"/>
  <c r="AB277" i="49" s="1"/>
  <c r="A449" i="49"/>
  <c r="AB449" i="49" s="1"/>
  <c r="A300" i="49"/>
  <c r="AB300" i="49" s="1"/>
  <c r="A472" i="49"/>
  <c r="AB472" i="49" s="1"/>
  <c r="A265" i="49"/>
  <c r="AB265" i="49" s="1"/>
  <c r="B472" i="50"/>
  <c r="B300" i="50"/>
  <c r="B32" i="50"/>
  <c r="B376" i="49"/>
  <c r="C376" i="49" s="1"/>
  <c r="B204" i="49"/>
  <c r="C204" i="49" s="1"/>
  <c r="B33" i="49"/>
  <c r="C33" i="49" s="1"/>
  <c r="B65" i="50"/>
  <c r="B237" i="49"/>
  <c r="C237" i="49" s="1"/>
  <c r="B409" i="49"/>
  <c r="C409" i="49" s="1"/>
  <c r="B66" i="49"/>
  <c r="C66" i="49" s="1"/>
  <c r="A65" i="49"/>
  <c r="AB65" i="49" s="1"/>
  <c r="B375" i="50"/>
  <c r="B203" i="50"/>
  <c r="B357" i="50"/>
  <c r="B185" i="50"/>
  <c r="B48" i="50"/>
  <c r="B392" i="49"/>
  <c r="C392" i="49" s="1"/>
  <c r="B220" i="49"/>
  <c r="C220" i="49" s="1"/>
  <c r="B49" i="49"/>
  <c r="C49" i="49" s="1"/>
  <c r="B450" i="49"/>
  <c r="C450" i="49" s="1"/>
  <c r="B106" i="50"/>
  <c r="A106" i="49"/>
  <c r="AB106" i="49" s="1"/>
  <c r="B278" i="49"/>
  <c r="C278" i="49" s="1"/>
  <c r="B107" i="49"/>
  <c r="C107" i="49" s="1"/>
  <c r="B118" i="50"/>
  <c r="B462" i="49"/>
  <c r="C462" i="49" s="1"/>
  <c r="B290" i="49"/>
  <c r="C290" i="49" s="1"/>
  <c r="A118" i="49"/>
  <c r="AB118" i="49" s="1"/>
  <c r="B94" i="50"/>
  <c r="B438" i="49"/>
  <c r="C438" i="49" s="1"/>
  <c r="B266" i="49"/>
  <c r="C266" i="49" s="1"/>
  <c r="B95" i="49"/>
  <c r="C95" i="49" s="1"/>
  <c r="A94" i="49"/>
  <c r="AB94" i="49" s="1"/>
  <c r="B408" i="50"/>
  <c r="B236" i="50"/>
  <c r="B391" i="50"/>
  <c r="B219" i="50"/>
  <c r="B423" i="50"/>
  <c r="B251" i="50"/>
  <c r="B80" i="50"/>
  <c r="B424" i="49"/>
  <c r="C424" i="49" s="1"/>
  <c r="B252" i="49"/>
  <c r="C252" i="49" s="1"/>
  <c r="B81" i="49"/>
  <c r="C81" i="49" s="1"/>
  <c r="A80" i="49"/>
  <c r="AB80" i="49" s="1"/>
  <c r="B461" i="50"/>
  <c r="B289" i="50"/>
  <c r="B14" i="50"/>
  <c r="B186" i="49"/>
  <c r="C186" i="49" s="1"/>
  <c r="B358" i="49"/>
  <c r="C358" i="49" s="1"/>
  <c r="B15" i="49"/>
  <c r="C15" i="49" s="1"/>
  <c r="A14" i="49"/>
  <c r="AB14" i="49" s="1"/>
  <c r="B437" i="50"/>
  <c r="B265" i="50"/>
  <c r="B449" i="50"/>
  <c r="B277" i="50"/>
  <c r="AB375" i="33" l="1"/>
  <c r="A376" i="33"/>
  <c r="A409" i="49"/>
  <c r="AB409" i="49" s="1"/>
  <c r="A424" i="49"/>
  <c r="AB424" i="49" s="1"/>
  <c r="A266" i="49"/>
  <c r="AB266" i="49" s="1"/>
  <c r="A278" i="49"/>
  <c r="AB278" i="49" s="1"/>
  <c r="A237" i="49"/>
  <c r="AB237" i="49" s="1"/>
  <c r="A438" i="49"/>
  <c r="AB438" i="49" s="1"/>
  <c r="A450" i="49"/>
  <c r="AB450" i="49" s="1"/>
  <c r="A252" i="49"/>
  <c r="AB252" i="49" s="1"/>
  <c r="A290" i="49"/>
  <c r="AB290" i="49" s="1"/>
  <c r="B424" i="50"/>
  <c r="B252" i="50"/>
  <c r="B462" i="50"/>
  <c r="B290" i="50"/>
  <c r="B33" i="50"/>
  <c r="B205" i="49"/>
  <c r="C205" i="49" s="1"/>
  <c r="B377" i="49"/>
  <c r="C377" i="49" s="1"/>
  <c r="B34" i="49"/>
  <c r="C34" i="49" s="1"/>
  <c r="A462" i="49"/>
  <c r="AB462" i="49" s="1"/>
  <c r="B107" i="50"/>
  <c r="B451" i="49"/>
  <c r="C451" i="49" s="1"/>
  <c r="B279" i="49"/>
  <c r="C279" i="49" s="1"/>
  <c r="A107" i="49"/>
  <c r="AB107" i="49" s="1"/>
  <c r="B49" i="50"/>
  <c r="B221" i="49"/>
  <c r="C221" i="49" s="1"/>
  <c r="B50" i="49"/>
  <c r="C50" i="49" s="1"/>
  <c r="B393" i="49"/>
  <c r="C393" i="49" s="1"/>
  <c r="B95" i="50"/>
  <c r="B439" i="49"/>
  <c r="C439" i="49" s="1"/>
  <c r="B267" i="49"/>
  <c r="C267" i="49" s="1"/>
  <c r="A95" i="49"/>
  <c r="AB95" i="49" s="1"/>
  <c r="B438" i="50"/>
  <c r="B266" i="50"/>
  <c r="B410" i="49"/>
  <c r="C410" i="49" s="1"/>
  <c r="B66" i="50"/>
  <c r="B238" i="49"/>
  <c r="C238" i="49" s="1"/>
  <c r="A66" i="49"/>
  <c r="AB66" i="49" s="1"/>
  <c r="B67" i="49"/>
  <c r="C67" i="49" s="1"/>
  <c r="B15" i="50"/>
  <c r="B359" i="49"/>
  <c r="C359" i="49" s="1"/>
  <c r="B16" i="49"/>
  <c r="C16" i="49" s="1"/>
  <c r="B187" i="49"/>
  <c r="C187" i="49" s="1"/>
  <c r="A15" i="49"/>
  <c r="AB15" i="49" s="1"/>
  <c r="B450" i="50"/>
  <c r="B278" i="50"/>
  <c r="B376" i="50"/>
  <c r="B204" i="50"/>
  <c r="B81" i="50"/>
  <c r="B253" i="49"/>
  <c r="C253" i="49" s="1"/>
  <c r="B82" i="49"/>
  <c r="C82" i="49" s="1"/>
  <c r="A81" i="49"/>
  <c r="AB81" i="49" s="1"/>
  <c r="B425" i="49"/>
  <c r="C425" i="49" s="1"/>
  <c r="B392" i="50"/>
  <c r="B220" i="50"/>
  <c r="B409" i="50"/>
  <c r="B237" i="50"/>
  <c r="B358" i="50"/>
  <c r="B186" i="50"/>
  <c r="AB376" i="33" l="1"/>
  <c r="A377" i="33"/>
  <c r="A253" i="49"/>
  <c r="AB253" i="49" s="1"/>
  <c r="A425" i="49"/>
  <c r="AB425" i="49" s="1"/>
  <c r="A267" i="49"/>
  <c r="AB267" i="49" s="1"/>
  <c r="A279" i="49"/>
  <c r="AB279" i="49" s="1"/>
  <c r="A238" i="49"/>
  <c r="AB238" i="49" s="1"/>
  <c r="A439" i="49"/>
  <c r="AB439" i="49" s="1"/>
  <c r="A451" i="49"/>
  <c r="AB451" i="49" s="1"/>
  <c r="A410" i="49"/>
  <c r="AB410" i="49" s="1"/>
  <c r="B439" i="50"/>
  <c r="B267" i="50"/>
  <c r="B67" i="50"/>
  <c r="B411" i="49"/>
  <c r="C411" i="49" s="1"/>
  <c r="B239" i="49"/>
  <c r="C239" i="49" s="1"/>
  <c r="A67" i="49"/>
  <c r="AB67" i="49" s="1"/>
  <c r="B68" i="49"/>
  <c r="C68" i="49" s="1"/>
  <c r="B393" i="50"/>
  <c r="B221" i="50"/>
  <c r="B377" i="50"/>
  <c r="B205" i="50"/>
  <c r="B16" i="50"/>
  <c r="B360" i="49"/>
  <c r="C360" i="49" s="1"/>
  <c r="B188" i="49"/>
  <c r="C188" i="49" s="1"/>
  <c r="A16" i="49"/>
  <c r="AB16" i="49" s="1"/>
  <c r="B17" i="49"/>
  <c r="C17" i="49" s="1"/>
  <c r="B82" i="50"/>
  <c r="B426" i="49"/>
  <c r="C426" i="49" s="1"/>
  <c r="A82" i="49"/>
  <c r="AB82" i="49" s="1"/>
  <c r="B254" i="49"/>
  <c r="C254" i="49" s="1"/>
  <c r="B359" i="50"/>
  <c r="B187" i="50"/>
  <c r="B410" i="50"/>
  <c r="B238" i="50"/>
  <c r="B425" i="50"/>
  <c r="B253" i="50"/>
  <c r="B451" i="50"/>
  <c r="B279" i="50"/>
  <c r="B378" i="49"/>
  <c r="C378" i="49" s="1"/>
  <c r="B34" i="50"/>
  <c r="B35" i="49"/>
  <c r="C35" i="49" s="1"/>
  <c r="A34" i="49"/>
  <c r="AB34" i="49" s="1"/>
  <c r="B206" i="49"/>
  <c r="C206" i="49" s="1"/>
  <c r="B50" i="50"/>
  <c r="B394" i="49"/>
  <c r="C394" i="49" s="1"/>
  <c r="A50" i="49"/>
  <c r="AB50" i="49" s="1"/>
  <c r="B51" i="49"/>
  <c r="C51" i="49" s="1"/>
  <c r="B222" i="49"/>
  <c r="C222" i="49" s="1"/>
  <c r="AB377" i="33" l="1"/>
  <c r="A382" i="33"/>
  <c r="A206" i="49"/>
  <c r="AB206" i="49" s="1"/>
  <c r="A254" i="49"/>
  <c r="AB254" i="49" s="1"/>
  <c r="A239" i="49"/>
  <c r="AB239" i="49" s="1"/>
  <c r="A411" i="49"/>
  <c r="AB411" i="49" s="1"/>
  <c r="A222" i="49"/>
  <c r="AB222" i="49" s="1"/>
  <c r="A426" i="49"/>
  <c r="AB426" i="49" s="1"/>
  <c r="A378" i="49"/>
  <c r="AB378" i="49" s="1"/>
  <c r="A394" i="49"/>
  <c r="AB394" i="49" s="1"/>
  <c r="B394" i="50"/>
  <c r="B222" i="50"/>
  <c r="B411" i="50"/>
  <c r="B239" i="50"/>
  <c r="B17" i="50"/>
  <c r="B189" i="49"/>
  <c r="C189" i="49" s="1"/>
  <c r="B18" i="49"/>
  <c r="C18" i="49" s="1"/>
  <c r="A17" i="49"/>
  <c r="AB17" i="49" s="1"/>
  <c r="B361" i="49"/>
  <c r="C361" i="49" s="1"/>
  <c r="B426" i="50"/>
  <c r="B254" i="50"/>
  <c r="B68" i="50"/>
  <c r="B412" i="49"/>
  <c r="C412" i="49" s="1"/>
  <c r="B240" i="49"/>
  <c r="C240" i="49" s="1"/>
  <c r="A68" i="49"/>
  <c r="AB68" i="49" s="1"/>
  <c r="B35" i="50"/>
  <c r="B379" i="49"/>
  <c r="C379" i="49" s="1"/>
  <c r="B207" i="49"/>
  <c r="C207" i="49" s="1"/>
  <c r="A35" i="49"/>
  <c r="AB35" i="49" s="1"/>
  <c r="B36" i="49"/>
  <c r="C36" i="49" s="1"/>
  <c r="B378" i="50"/>
  <c r="B206" i="50"/>
  <c r="B360" i="50"/>
  <c r="B188" i="50"/>
  <c r="B51" i="50"/>
  <c r="B395" i="49"/>
  <c r="C395" i="49" s="1"/>
  <c r="B223" i="49"/>
  <c r="C223" i="49" s="1"/>
  <c r="B52" i="49"/>
  <c r="C52" i="49" s="1"/>
  <c r="A51" i="49"/>
  <c r="AB51" i="49" s="1"/>
  <c r="AB382" i="33" l="1"/>
  <c r="A383" i="33"/>
  <c r="A207" i="49"/>
  <c r="AB207" i="49" s="1"/>
  <c r="A395" i="49"/>
  <c r="AB395" i="49" s="1"/>
  <c r="A361" i="49"/>
  <c r="AB361" i="49" s="1"/>
  <c r="A223" i="49"/>
  <c r="AB223" i="49" s="1"/>
  <c r="A189" i="49"/>
  <c r="AB189" i="49" s="1"/>
  <c r="A379" i="49"/>
  <c r="AB379" i="49" s="1"/>
  <c r="A240" i="49"/>
  <c r="AB240" i="49" s="1"/>
  <c r="B379" i="50"/>
  <c r="B207" i="50"/>
  <c r="B18" i="50"/>
  <c r="B362" i="49"/>
  <c r="C362" i="49" s="1"/>
  <c r="A18" i="49"/>
  <c r="AB18" i="49" s="1"/>
  <c r="B190" i="49"/>
  <c r="C190" i="49" s="1"/>
  <c r="B19" i="49"/>
  <c r="C19" i="49" s="1"/>
  <c r="A412" i="49"/>
  <c r="AB412" i="49" s="1"/>
  <c r="B412" i="50"/>
  <c r="B240" i="50"/>
  <c r="B361" i="50"/>
  <c r="B189" i="50"/>
  <c r="B395" i="50"/>
  <c r="B223" i="50"/>
  <c r="B36" i="50"/>
  <c r="B380" i="49"/>
  <c r="C380" i="49" s="1"/>
  <c r="B208" i="49"/>
  <c r="C208" i="49" s="1"/>
  <c r="B37" i="49"/>
  <c r="C37" i="49" s="1"/>
  <c r="A36" i="49"/>
  <c r="AB36" i="49" s="1"/>
  <c r="B52" i="50"/>
  <c r="B396" i="49"/>
  <c r="C396" i="49" s="1"/>
  <c r="B224" i="49"/>
  <c r="C224" i="49" s="1"/>
  <c r="B53" i="49"/>
  <c r="C53" i="49" s="1"/>
  <c r="A52" i="49"/>
  <c r="AB52" i="49" s="1"/>
  <c r="AB383" i="33" l="1"/>
  <c r="A384" i="33"/>
  <c r="A380" i="49"/>
  <c r="AB380" i="49" s="1"/>
  <c r="A396" i="49"/>
  <c r="AB396" i="49" s="1"/>
  <c r="A224" i="49"/>
  <c r="AB224" i="49" s="1"/>
  <c r="A190" i="49"/>
  <c r="AB190" i="49" s="1"/>
  <c r="A208" i="49"/>
  <c r="AB208" i="49" s="1"/>
  <c r="A362" i="49"/>
  <c r="AB362" i="49" s="1"/>
  <c r="B396" i="50"/>
  <c r="B224" i="50"/>
  <c r="B380" i="50"/>
  <c r="B208" i="50"/>
  <c r="B362" i="50"/>
  <c r="B190" i="50"/>
  <c r="B37" i="50"/>
  <c r="B381" i="49"/>
  <c r="C381" i="49" s="1"/>
  <c r="A37" i="49"/>
  <c r="AB37" i="49" s="1"/>
  <c r="B209" i="49"/>
  <c r="C209" i="49" s="1"/>
  <c r="B397" i="49"/>
  <c r="C397" i="49" s="1"/>
  <c r="B53" i="50"/>
  <c r="A53" i="49"/>
  <c r="AB53" i="49" s="1"/>
  <c r="B225" i="49"/>
  <c r="C225" i="49" s="1"/>
  <c r="B19" i="50"/>
  <c r="B363" i="49"/>
  <c r="C363" i="49" s="1"/>
  <c r="B191" i="49"/>
  <c r="C191" i="49" s="1"/>
  <c r="A19" i="49"/>
  <c r="AB19" i="49" s="1"/>
  <c r="B20" i="49"/>
  <c r="C20" i="49" s="1"/>
  <c r="AB384" i="33" l="1"/>
  <c r="A385" i="33"/>
  <c r="A191" i="49"/>
  <c r="AB191" i="49" s="1"/>
  <c r="A209" i="49"/>
  <c r="AB209" i="49" s="1"/>
  <c r="A363" i="49"/>
  <c r="AB363" i="49" s="1"/>
  <c r="A381" i="49"/>
  <c r="AB381" i="49" s="1"/>
  <c r="A225" i="49"/>
  <c r="AB225" i="49" s="1"/>
  <c r="A397" i="49"/>
  <c r="AB397" i="49" s="1"/>
  <c r="B225" i="50"/>
  <c r="B397" i="50"/>
  <c r="B20" i="50"/>
  <c r="B364" i="49"/>
  <c r="B192" i="49"/>
  <c r="A20" i="49"/>
  <c r="AB20" i="49" s="1"/>
  <c r="D14" i="51"/>
  <c r="B363" i="50"/>
  <c r="B191" i="50"/>
  <c r="G15" i="51"/>
  <c r="B381" i="50"/>
  <c r="B209" i="50"/>
  <c r="D12" i="51"/>
  <c r="G8" i="51"/>
  <c r="J12" i="51" l="1"/>
  <c r="I12" i="51"/>
  <c r="J14" i="51"/>
  <c r="I14" i="51"/>
  <c r="AB385" i="33"/>
  <c r="A386" i="33"/>
  <c r="G7" i="51"/>
  <c r="C192" i="49"/>
  <c r="F13" i="51"/>
  <c r="C364" i="49"/>
  <c r="G9" i="51"/>
  <c r="E16" i="51"/>
  <c r="E18" i="51"/>
  <c r="D8" i="51"/>
  <c r="G17" i="51"/>
  <c r="G10" i="51"/>
  <c r="F12" i="51"/>
  <c r="G20" i="51"/>
  <c r="E19" i="51"/>
  <c r="D18" i="51"/>
  <c r="F9" i="51"/>
  <c r="E5" i="51"/>
  <c r="E6" i="51"/>
  <c r="D11" i="51"/>
  <c r="F6" i="51"/>
  <c r="G13" i="51"/>
  <c r="F20" i="51"/>
  <c r="D22" i="51"/>
  <c r="G19" i="51"/>
  <c r="G5" i="51"/>
  <c r="D20" i="51"/>
  <c r="F11" i="51"/>
  <c r="E15" i="51"/>
  <c r="G4" i="51"/>
  <c r="E9" i="51"/>
  <c r="E7" i="51"/>
  <c r="G16" i="51"/>
  <c r="A364" i="49"/>
  <c r="AB364" i="49" s="1"/>
  <c r="G22" i="51"/>
  <c r="G11" i="51"/>
  <c r="E14" i="51"/>
  <c r="F14" i="51"/>
  <c r="E20" i="51"/>
  <c r="D10" i="51"/>
  <c r="A192" i="49"/>
  <c r="AB192" i="49" s="1"/>
  <c r="C20" i="51" s="1"/>
  <c r="D5" i="51"/>
  <c r="F19" i="51"/>
  <c r="E10" i="51"/>
  <c r="F18" i="51"/>
  <c r="F15" i="51"/>
  <c r="D21" i="51"/>
  <c r="E21" i="51"/>
  <c r="F16" i="51"/>
  <c r="D7" i="51"/>
  <c r="F22" i="51"/>
  <c r="F5" i="51"/>
  <c r="D19" i="51"/>
  <c r="E12" i="51"/>
  <c r="D4" i="51"/>
  <c r="E11" i="51"/>
  <c r="D17" i="51"/>
  <c r="F7" i="51"/>
  <c r="H12" i="51"/>
  <c r="A21" i="49"/>
  <c r="AB21" i="49" s="1"/>
  <c r="F17" i="51"/>
  <c r="H14" i="51"/>
  <c r="E22" i="51"/>
  <c r="F4" i="51"/>
  <c r="D16" i="51"/>
  <c r="D6" i="51"/>
  <c r="D15" i="51"/>
  <c r="E4" i="51"/>
  <c r="F10" i="51"/>
  <c r="E17" i="51"/>
  <c r="D9" i="51"/>
  <c r="D13" i="51"/>
  <c r="G12" i="51"/>
  <c r="G21" i="51"/>
  <c r="G6" i="51"/>
  <c r="E8" i="51"/>
  <c r="F8" i="51"/>
  <c r="E13" i="51"/>
  <c r="G18" i="51"/>
  <c r="B364" i="50"/>
  <c r="B192" i="50"/>
  <c r="F21" i="51"/>
  <c r="G14" i="51"/>
  <c r="I16" i="51" l="1"/>
  <c r="J16" i="51"/>
  <c r="I13" i="51"/>
  <c r="J13" i="51"/>
  <c r="J7" i="51"/>
  <c r="J5" i="51"/>
  <c r="J8" i="51"/>
  <c r="J9" i="51"/>
  <c r="J17" i="51"/>
  <c r="I17" i="51"/>
  <c r="J10" i="51"/>
  <c r="I10" i="51"/>
  <c r="J18" i="51"/>
  <c r="I18" i="51"/>
  <c r="J4" i="51"/>
  <c r="I21" i="51"/>
  <c r="J21" i="51"/>
  <c r="J22" i="51"/>
  <c r="I22" i="51"/>
  <c r="J15" i="51"/>
  <c r="I15" i="51"/>
  <c r="H19" i="51"/>
  <c r="J19" i="51"/>
  <c r="I19" i="51"/>
  <c r="J6" i="51"/>
  <c r="H11" i="51"/>
  <c r="J11" i="51"/>
  <c r="I11" i="51"/>
  <c r="J20" i="51"/>
  <c r="I20" i="51"/>
  <c r="H22" i="51"/>
  <c r="H18" i="51"/>
  <c r="AB386" i="33"/>
  <c r="A387" i="33"/>
  <c r="C21" i="51"/>
  <c r="C22" i="51"/>
  <c r="C19" i="51"/>
  <c r="E48" i="51"/>
  <c r="F37" i="51"/>
  <c r="G48" i="51"/>
  <c r="H5" i="51"/>
  <c r="D34" i="51"/>
  <c r="F52" i="51"/>
  <c r="E35" i="51"/>
  <c r="H7" i="51"/>
  <c r="H21" i="51"/>
  <c r="F43" i="51"/>
  <c r="H8" i="51"/>
  <c r="I8" i="51" s="1"/>
  <c r="H20" i="51"/>
  <c r="H10" i="51"/>
  <c r="G46" i="51"/>
  <c r="D51" i="51"/>
  <c r="D40" i="51"/>
  <c r="E51" i="51"/>
  <c r="E40" i="51"/>
  <c r="F49" i="51"/>
  <c r="F38" i="51"/>
  <c r="F39" i="51"/>
  <c r="E44" i="51"/>
  <c r="D44" i="51"/>
  <c r="F50" i="51"/>
  <c r="F36" i="51"/>
  <c r="G24" i="51"/>
  <c r="G25" i="51" s="1"/>
  <c r="G47" i="51"/>
  <c r="F48" i="51"/>
  <c r="G44" i="51"/>
  <c r="D24" i="51"/>
  <c r="H4" i="51"/>
  <c r="I4" i="51" s="1"/>
  <c r="D41" i="51"/>
  <c r="D45" i="51"/>
  <c r="F46" i="51"/>
  <c r="F42" i="51"/>
  <c r="D50" i="51"/>
  <c r="E43" i="51"/>
  <c r="E49" i="51"/>
  <c r="E24" i="51"/>
  <c r="E25" i="51" s="1"/>
  <c r="G50" i="51"/>
  <c r="D52" i="51"/>
  <c r="F41" i="51"/>
  <c r="G43" i="51"/>
  <c r="H15" i="51"/>
  <c r="G51" i="51"/>
  <c r="A22" i="49"/>
  <c r="AB22" i="49" s="1"/>
  <c r="G40" i="51"/>
  <c r="F35" i="51"/>
  <c r="G52" i="51"/>
  <c r="H6" i="51"/>
  <c r="I6" i="51" s="1"/>
  <c r="F51" i="51"/>
  <c r="H17" i="51"/>
  <c r="H13" i="51"/>
  <c r="H16" i="51"/>
  <c r="E50" i="51"/>
  <c r="D48" i="51"/>
  <c r="F45" i="51"/>
  <c r="H9" i="51"/>
  <c r="I9" i="51" s="1"/>
  <c r="F24" i="51"/>
  <c r="E46" i="51"/>
  <c r="E36" i="51"/>
  <c r="G41" i="51"/>
  <c r="D47" i="51"/>
  <c r="D35" i="51"/>
  <c r="E42" i="51"/>
  <c r="D43" i="51"/>
  <c r="E38" i="51"/>
  <c r="E34" i="51"/>
  <c r="E37" i="51"/>
  <c r="E39" i="51"/>
  <c r="D36" i="51"/>
  <c r="F40" i="51"/>
  <c r="G49" i="51"/>
  <c r="D49" i="51"/>
  <c r="D38" i="51"/>
  <c r="E45" i="51"/>
  <c r="G45" i="51"/>
  <c r="E47" i="51"/>
  <c r="G42" i="51"/>
  <c r="F34" i="51"/>
  <c r="D42" i="51"/>
  <c r="D37" i="51"/>
  <c r="F47" i="51"/>
  <c r="E52" i="51"/>
  <c r="F44" i="51"/>
  <c r="D46" i="51"/>
  <c r="E41" i="51"/>
  <c r="D39" i="51"/>
  <c r="I40" i="51" l="1"/>
  <c r="I5" i="51"/>
  <c r="J44" i="51"/>
  <c r="I51" i="51"/>
  <c r="I7" i="51"/>
  <c r="AB387" i="33"/>
  <c r="A390" i="33"/>
  <c r="H44" i="51"/>
  <c r="I44" i="51"/>
  <c r="J40" i="51"/>
  <c r="J51" i="51"/>
  <c r="H51" i="51"/>
  <c r="H40" i="51"/>
  <c r="D54" i="51"/>
  <c r="D55" i="51" s="1"/>
  <c r="H37" i="51"/>
  <c r="I37" i="51" s="1"/>
  <c r="H38" i="51"/>
  <c r="I38" i="51" s="1"/>
  <c r="E54" i="51"/>
  <c r="E55" i="51" s="1"/>
  <c r="I48" i="51"/>
  <c r="J48" i="51"/>
  <c r="H48" i="51"/>
  <c r="A23" i="49"/>
  <c r="AB23" i="49" s="1"/>
  <c r="J41" i="51"/>
  <c r="I41" i="51"/>
  <c r="H41" i="51"/>
  <c r="H47" i="51"/>
  <c r="J47" i="51"/>
  <c r="I47" i="51"/>
  <c r="J49" i="51"/>
  <c r="I49" i="51"/>
  <c r="H49" i="51"/>
  <c r="H39" i="51"/>
  <c r="I39" i="51" s="1"/>
  <c r="J42" i="51"/>
  <c r="I42" i="51"/>
  <c r="H42" i="51"/>
  <c r="H43" i="51"/>
  <c r="I43" i="51"/>
  <c r="J43" i="51"/>
  <c r="H34" i="51"/>
  <c r="I34" i="51" s="1"/>
  <c r="F54" i="51"/>
  <c r="J50" i="51"/>
  <c r="I50" i="51"/>
  <c r="H50" i="51"/>
  <c r="J46" i="51"/>
  <c r="I46" i="51"/>
  <c r="H46" i="51"/>
  <c r="H36" i="51"/>
  <c r="I36" i="51" s="1"/>
  <c r="H35" i="51"/>
  <c r="I35" i="51" s="1"/>
  <c r="D25" i="51"/>
  <c r="I52" i="51"/>
  <c r="J52" i="51"/>
  <c r="H52" i="51"/>
  <c r="J45" i="51"/>
  <c r="I45" i="51"/>
  <c r="H45" i="51"/>
  <c r="AB390" i="33" l="1"/>
  <c r="A391" i="33"/>
  <c r="E63" i="51"/>
  <c r="A24" i="49"/>
  <c r="AB24" i="49" s="1"/>
  <c r="AB391" i="33" l="1"/>
  <c r="A392" i="33"/>
  <c r="A25" i="49"/>
  <c r="AB25" i="49" s="1"/>
  <c r="AB392" i="33" l="1"/>
  <c r="A393" i="33"/>
  <c r="A26" i="49"/>
  <c r="AB393" i="33" l="1"/>
  <c r="A398" i="33"/>
  <c r="A27" i="49"/>
  <c r="AB26" i="49"/>
  <c r="AB398" i="33" l="1"/>
  <c r="A399" i="33"/>
  <c r="A28" i="49"/>
  <c r="AB27" i="49"/>
  <c r="AB399" i="33" l="1"/>
  <c r="A400" i="33"/>
  <c r="A29" i="49"/>
  <c r="AB28" i="49"/>
  <c r="AB400" i="33" l="1"/>
  <c r="A401" i="33"/>
  <c r="A30" i="49"/>
  <c r="AB29" i="49"/>
  <c r="AB401" i="33" l="1"/>
  <c r="A402" i="33"/>
  <c r="A31" i="49"/>
  <c r="AB30" i="49"/>
  <c r="AB402" i="33" l="1"/>
  <c r="A405" i="33"/>
  <c r="A32" i="49"/>
  <c r="AB31" i="49"/>
  <c r="AB405" i="33" l="1"/>
  <c r="A406" i="33"/>
  <c r="A33" i="49"/>
  <c r="AB32" i="49"/>
  <c r="AB406" i="33" l="1"/>
  <c r="A407" i="33"/>
  <c r="A38" i="49"/>
  <c r="AB33" i="49"/>
  <c r="AB407" i="33" l="1"/>
  <c r="A408" i="33"/>
  <c r="A39" i="49"/>
  <c r="AB38" i="49"/>
  <c r="AB408" i="33" l="1"/>
  <c r="A413" i="33"/>
  <c r="A40" i="49"/>
  <c r="AB39" i="49"/>
  <c r="AB413" i="33" l="1"/>
  <c r="A414" i="33"/>
  <c r="A41" i="49"/>
  <c r="AB40" i="49"/>
  <c r="AB414" i="33" l="1"/>
  <c r="A415" i="33"/>
  <c r="A42" i="49"/>
  <c r="AB41" i="49"/>
  <c r="AB415" i="33" l="1"/>
  <c r="A416" i="33"/>
  <c r="A43" i="49"/>
  <c r="AB42" i="49"/>
  <c r="AB416" i="33" l="1"/>
  <c r="A419" i="33"/>
  <c r="A44" i="49"/>
  <c r="AB43" i="49"/>
  <c r="AB419" i="33" l="1"/>
  <c r="A420" i="33"/>
  <c r="A45" i="49"/>
  <c r="AB44" i="49"/>
  <c r="AB420" i="33" l="1"/>
  <c r="A421" i="33"/>
  <c r="A46" i="49"/>
  <c r="AB45" i="49"/>
  <c r="AB421" i="33" l="1"/>
  <c r="A422" i="33"/>
  <c r="A47" i="49"/>
  <c r="AB46" i="49"/>
  <c r="AB422" i="33" l="1"/>
  <c r="A427" i="33"/>
  <c r="A48" i="49"/>
  <c r="AB47" i="49"/>
  <c r="AB427" i="33" l="1"/>
  <c r="A428" i="33"/>
  <c r="A49" i="49"/>
  <c r="AB48" i="49"/>
  <c r="AB428" i="33" l="1"/>
  <c r="A429" i="33"/>
  <c r="A54" i="49"/>
  <c r="AB49" i="49"/>
  <c r="AB429" i="33" l="1"/>
  <c r="A432" i="33"/>
  <c r="A55" i="49"/>
  <c r="AB54" i="49"/>
  <c r="AB432" i="33" l="1"/>
  <c r="A433" i="33"/>
  <c r="A56" i="49"/>
  <c r="AB55" i="49"/>
  <c r="AB433" i="33" l="1"/>
  <c r="A434" i="33"/>
  <c r="A57" i="49"/>
  <c r="AB56" i="49"/>
  <c r="AB434" i="33" l="1"/>
  <c r="A435" i="33"/>
  <c r="A58" i="49"/>
  <c r="AB57" i="49"/>
  <c r="AB435" i="33" l="1"/>
  <c r="A440" i="33"/>
  <c r="A59" i="49"/>
  <c r="AB58" i="49"/>
  <c r="AB440" i="33" l="1"/>
  <c r="A441" i="33"/>
  <c r="A60" i="49"/>
  <c r="AB59" i="49"/>
  <c r="AB441" i="33" l="1"/>
  <c r="A444" i="33"/>
  <c r="A61" i="49"/>
  <c r="AB60" i="49"/>
  <c r="AB444" i="33" l="1"/>
  <c r="A445" i="33"/>
  <c r="A62" i="49"/>
  <c r="AB61" i="49"/>
  <c r="AB445" i="33" l="1"/>
  <c r="A446" i="33"/>
  <c r="A63" i="49"/>
  <c r="AB62" i="49"/>
  <c r="AB446" i="33" l="1"/>
  <c r="A447" i="33"/>
  <c r="A64" i="49"/>
  <c r="AB63" i="49"/>
  <c r="AB447" i="33" l="1"/>
  <c r="A452" i="33"/>
  <c r="A69" i="49"/>
  <c r="AB64" i="49"/>
  <c r="AB452" i="33" l="1"/>
  <c r="A455" i="33"/>
  <c r="A70" i="49"/>
  <c r="AB69" i="49"/>
  <c r="AB455" i="33" l="1"/>
  <c r="A456" i="33"/>
  <c r="A71" i="49"/>
  <c r="AB70" i="49"/>
  <c r="AB456" i="33" l="1"/>
  <c r="A457" i="33"/>
  <c r="A72" i="49"/>
  <c r="AB71" i="49"/>
  <c r="AB457" i="33" l="1"/>
  <c r="A458" i="33"/>
  <c r="A73" i="49"/>
  <c r="AB72" i="49"/>
  <c r="AB458" i="33" l="1"/>
  <c r="A465" i="33"/>
  <c r="A74" i="49"/>
  <c r="AB73" i="49"/>
  <c r="AB465" i="33" l="1"/>
  <c r="A466" i="33"/>
  <c r="A75" i="49"/>
  <c r="AB74" i="49"/>
  <c r="AB466" i="33" l="1"/>
  <c r="A467" i="33"/>
  <c r="A76" i="49"/>
  <c r="AB75" i="49"/>
  <c r="AB467" i="33" l="1"/>
  <c r="A468" i="33"/>
  <c r="A77" i="49"/>
  <c r="AB76" i="49"/>
  <c r="AB468" i="33" l="1"/>
  <c r="A490" i="33"/>
  <c r="A78" i="49"/>
  <c r="AB77" i="49"/>
  <c r="AB490" i="33" l="1"/>
  <c r="A491" i="33"/>
  <c r="A83" i="49"/>
  <c r="AB78" i="49"/>
  <c r="AB491" i="33" l="1"/>
  <c r="A492" i="33"/>
  <c r="A84" i="49"/>
  <c r="AB83" i="49"/>
  <c r="AB492" i="33" l="1"/>
  <c r="A497" i="33"/>
  <c r="A85" i="49"/>
  <c r="AB84" i="49"/>
  <c r="AB497" i="33" l="1"/>
  <c r="A498" i="33"/>
  <c r="A86" i="49"/>
  <c r="AB85" i="49"/>
  <c r="AB498" i="33" l="1"/>
  <c r="A503" i="33"/>
  <c r="AB503" i="33" s="1"/>
  <c r="A87" i="49"/>
  <c r="AB86" i="49"/>
  <c r="A88" i="49" l="1"/>
  <c r="AB87" i="49"/>
  <c r="A89" i="49" l="1"/>
  <c r="AB88" i="49"/>
  <c r="A90" i="49" l="1"/>
  <c r="AB89" i="49"/>
  <c r="A91" i="49" l="1"/>
  <c r="AB90" i="49"/>
  <c r="A96" i="49" l="1"/>
  <c r="AB91" i="49"/>
  <c r="A97" i="49" l="1"/>
  <c r="AB96" i="49"/>
  <c r="A98" i="49" l="1"/>
  <c r="AB97" i="49"/>
  <c r="A99" i="49" l="1"/>
  <c r="AB98" i="49"/>
  <c r="A100" i="49" l="1"/>
  <c r="AB99" i="49"/>
  <c r="A101" i="49" l="1"/>
  <c r="AB100" i="49"/>
  <c r="A102" i="49" l="1"/>
  <c r="AB101" i="49"/>
  <c r="A103" i="49" l="1"/>
  <c r="AB102" i="49"/>
  <c r="A108" i="49" l="1"/>
  <c r="AB103" i="49"/>
  <c r="A109" i="49" l="1"/>
  <c r="AB108" i="49"/>
  <c r="A110" i="49" l="1"/>
  <c r="AB109" i="49"/>
  <c r="A111" i="49" l="1"/>
  <c r="AB110" i="49"/>
  <c r="A112" i="49" l="1"/>
  <c r="AB111" i="49"/>
  <c r="A113" i="49" l="1"/>
  <c r="AB112" i="49"/>
  <c r="A114" i="49" l="1"/>
  <c r="AB113" i="49"/>
  <c r="A119" i="49" l="1"/>
  <c r="AB114" i="49"/>
  <c r="A120" i="49" l="1"/>
  <c r="AB119" i="49"/>
  <c r="A121" i="49" l="1"/>
  <c r="AB120" i="49"/>
  <c r="A122" i="49" l="1"/>
  <c r="AB121" i="49"/>
  <c r="A123" i="49" l="1"/>
  <c r="AB122" i="49"/>
  <c r="A124" i="49" l="1"/>
  <c r="AB123" i="49"/>
  <c r="A129" i="49" l="1"/>
  <c r="AB124" i="49"/>
  <c r="A130" i="49" l="1"/>
  <c r="AB129" i="49"/>
  <c r="A131" i="49" l="1"/>
  <c r="AB130" i="49"/>
  <c r="A132" i="49" l="1"/>
  <c r="AB131" i="49"/>
  <c r="A133" i="49" l="1"/>
  <c r="AB132" i="49"/>
  <c r="A138" i="49" l="1"/>
  <c r="AB133" i="49"/>
  <c r="A139" i="49" l="1"/>
  <c r="AB138" i="49"/>
  <c r="A140" i="49" l="1"/>
  <c r="AB139" i="49"/>
  <c r="A141" i="49" l="1"/>
  <c r="AB140" i="49"/>
  <c r="A146" i="49" l="1"/>
  <c r="AB141" i="49"/>
  <c r="A147" i="49" l="1"/>
  <c r="AB146" i="49"/>
  <c r="A22" i="48"/>
  <c r="A21" i="48"/>
  <c r="A20" i="48"/>
  <c r="A19" i="48"/>
  <c r="B19" i="48" s="1"/>
  <c r="A18" i="48"/>
  <c r="B18" i="48" s="1"/>
  <c r="A17" i="48"/>
  <c r="A16" i="48"/>
  <c r="A15" i="48"/>
  <c r="B15" i="48" s="1"/>
  <c r="A14" i="48"/>
  <c r="B14" i="48" s="1"/>
  <c r="A13" i="48"/>
  <c r="A12" i="48"/>
  <c r="A11" i="48"/>
  <c r="B11" i="48" s="1"/>
  <c r="A10" i="48"/>
  <c r="B10" i="48" s="1"/>
  <c r="A9" i="48"/>
  <c r="A8" i="48"/>
  <c r="A7" i="48"/>
  <c r="B7" i="48" s="1"/>
  <c r="A6" i="48"/>
  <c r="B6" i="48" s="1"/>
  <c r="A5" i="48"/>
  <c r="A4" i="48"/>
  <c r="A1" i="48"/>
  <c r="A31" i="48" s="1"/>
  <c r="N517" i="47"/>
  <c r="L517" i="47"/>
  <c r="K517" i="47"/>
  <c r="F517" i="47"/>
  <c r="N516" i="47"/>
  <c r="L516" i="47"/>
  <c r="K516" i="47"/>
  <c r="F516" i="47"/>
  <c r="N515" i="47"/>
  <c r="L515" i="47"/>
  <c r="K515" i="47"/>
  <c r="F515" i="47"/>
  <c r="N514" i="47"/>
  <c r="L514" i="47"/>
  <c r="K514" i="47"/>
  <c r="F514" i="47"/>
  <c r="N513" i="47"/>
  <c r="L513" i="47"/>
  <c r="K513" i="47"/>
  <c r="F513" i="47"/>
  <c r="N512" i="47"/>
  <c r="L512" i="47"/>
  <c r="K512" i="47"/>
  <c r="F512" i="47"/>
  <c r="N511" i="47"/>
  <c r="L511" i="47"/>
  <c r="K511" i="47"/>
  <c r="F511" i="47"/>
  <c r="N510" i="47"/>
  <c r="L510" i="47"/>
  <c r="K510" i="47"/>
  <c r="F510" i="47"/>
  <c r="N509" i="47"/>
  <c r="L509" i="47"/>
  <c r="K509" i="47"/>
  <c r="F509" i="47"/>
  <c r="N508" i="47"/>
  <c r="L508" i="47"/>
  <c r="K508" i="47"/>
  <c r="F508" i="47"/>
  <c r="N507" i="47"/>
  <c r="L507" i="47"/>
  <c r="K507" i="47"/>
  <c r="F507" i="47"/>
  <c r="N506" i="47"/>
  <c r="L506" i="47"/>
  <c r="K506" i="47"/>
  <c r="F506" i="47"/>
  <c r="N505" i="47"/>
  <c r="L505" i="47"/>
  <c r="K505" i="47"/>
  <c r="F505" i="47"/>
  <c r="N504" i="47"/>
  <c r="L504" i="47"/>
  <c r="K504" i="47"/>
  <c r="F504" i="47"/>
  <c r="N503" i="47"/>
  <c r="L503" i="47"/>
  <c r="K503" i="47"/>
  <c r="F503" i="47"/>
  <c r="N502" i="47"/>
  <c r="L502" i="47"/>
  <c r="K502" i="47"/>
  <c r="F502" i="47"/>
  <c r="N501" i="47"/>
  <c r="L501" i="47"/>
  <c r="K501" i="47"/>
  <c r="F501" i="47"/>
  <c r="N500" i="47"/>
  <c r="L500" i="47"/>
  <c r="K500" i="47"/>
  <c r="F500" i="47"/>
  <c r="N499" i="47"/>
  <c r="L499" i="47"/>
  <c r="K499" i="47"/>
  <c r="F499" i="47"/>
  <c r="N498" i="47"/>
  <c r="L498" i="47"/>
  <c r="K498" i="47"/>
  <c r="F498" i="47"/>
  <c r="N497" i="47"/>
  <c r="L497" i="47"/>
  <c r="K497" i="47"/>
  <c r="F497" i="47"/>
  <c r="N496" i="47"/>
  <c r="L496" i="47"/>
  <c r="K496" i="47"/>
  <c r="F496" i="47"/>
  <c r="N495" i="47"/>
  <c r="L495" i="47"/>
  <c r="K495" i="47"/>
  <c r="F495" i="47"/>
  <c r="N494" i="47"/>
  <c r="L494" i="47"/>
  <c r="K494" i="47"/>
  <c r="F494" i="47"/>
  <c r="N493" i="47"/>
  <c r="L493" i="47"/>
  <c r="K493" i="47"/>
  <c r="F493" i="47"/>
  <c r="N492" i="47"/>
  <c r="L492" i="47"/>
  <c r="K492" i="47"/>
  <c r="F492" i="47"/>
  <c r="N491" i="47"/>
  <c r="L491" i="47"/>
  <c r="K491" i="47"/>
  <c r="F491" i="47"/>
  <c r="N490" i="47"/>
  <c r="L490" i="47"/>
  <c r="K490" i="47"/>
  <c r="F490" i="47"/>
  <c r="N489" i="47"/>
  <c r="L489" i="47"/>
  <c r="K489" i="47"/>
  <c r="F489" i="47"/>
  <c r="N488" i="47"/>
  <c r="L488" i="47"/>
  <c r="K488" i="47"/>
  <c r="F488" i="47"/>
  <c r="N487" i="47"/>
  <c r="L487" i="47"/>
  <c r="K487" i="47"/>
  <c r="F487" i="47"/>
  <c r="N486" i="47"/>
  <c r="L486" i="47"/>
  <c r="K486" i="47"/>
  <c r="F486" i="47"/>
  <c r="N485" i="47"/>
  <c r="L485" i="47"/>
  <c r="K485" i="47"/>
  <c r="F485" i="47"/>
  <c r="N484" i="47"/>
  <c r="L484" i="47"/>
  <c r="K484" i="47"/>
  <c r="F484" i="47"/>
  <c r="N483" i="47"/>
  <c r="L483" i="47"/>
  <c r="K483" i="47"/>
  <c r="F483" i="47"/>
  <c r="N482" i="47"/>
  <c r="L482" i="47"/>
  <c r="K482" i="47"/>
  <c r="F482" i="47"/>
  <c r="N481" i="47"/>
  <c r="L481" i="47"/>
  <c r="K481" i="47"/>
  <c r="F481" i="47"/>
  <c r="N480" i="47"/>
  <c r="L480" i="47"/>
  <c r="K480" i="47"/>
  <c r="F480" i="47"/>
  <c r="N479" i="47"/>
  <c r="L479" i="47"/>
  <c r="K479" i="47"/>
  <c r="F479" i="47"/>
  <c r="N478" i="47"/>
  <c r="L478" i="47"/>
  <c r="K478" i="47"/>
  <c r="F478" i="47"/>
  <c r="N477" i="47"/>
  <c r="L477" i="47"/>
  <c r="K477" i="47"/>
  <c r="F477" i="47"/>
  <c r="N476" i="47"/>
  <c r="L476" i="47"/>
  <c r="K476" i="47"/>
  <c r="F476" i="47"/>
  <c r="N475" i="47"/>
  <c r="L475" i="47"/>
  <c r="K475" i="47"/>
  <c r="F475" i="47"/>
  <c r="N474" i="47"/>
  <c r="L474" i="47"/>
  <c r="K474" i="47"/>
  <c r="F474" i="47"/>
  <c r="N473" i="47"/>
  <c r="L473" i="47"/>
  <c r="K473" i="47"/>
  <c r="F473" i="47"/>
  <c r="N472" i="47"/>
  <c r="L472" i="47"/>
  <c r="K472" i="47"/>
  <c r="F472" i="47"/>
  <c r="N471" i="47"/>
  <c r="L471" i="47"/>
  <c r="K471" i="47"/>
  <c r="F471" i="47"/>
  <c r="N470" i="47"/>
  <c r="L470" i="47"/>
  <c r="K470" i="47"/>
  <c r="F470" i="47"/>
  <c r="N469" i="47"/>
  <c r="L469" i="47"/>
  <c r="K469" i="47"/>
  <c r="F469" i="47"/>
  <c r="N468" i="47"/>
  <c r="L468" i="47"/>
  <c r="K468" i="47"/>
  <c r="F468" i="47"/>
  <c r="N467" i="47"/>
  <c r="L467" i="47"/>
  <c r="K467" i="47"/>
  <c r="F467" i="47"/>
  <c r="N466" i="47"/>
  <c r="L466" i="47"/>
  <c r="K466" i="47"/>
  <c r="F466" i="47"/>
  <c r="N465" i="47"/>
  <c r="L465" i="47"/>
  <c r="K465" i="47"/>
  <c r="F465" i="47"/>
  <c r="N464" i="47"/>
  <c r="L464" i="47"/>
  <c r="K464" i="47"/>
  <c r="F464" i="47"/>
  <c r="N463" i="47"/>
  <c r="L463" i="47"/>
  <c r="K463" i="47"/>
  <c r="F463" i="47"/>
  <c r="N462" i="47"/>
  <c r="L462" i="47"/>
  <c r="K462" i="47"/>
  <c r="F462" i="47"/>
  <c r="N461" i="47"/>
  <c r="L461" i="47"/>
  <c r="K461" i="47"/>
  <c r="F461" i="47"/>
  <c r="N460" i="47"/>
  <c r="L460" i="47"/>
  <c r="K460" i="47"/>
  <c r="F460" i="47"/>
  <c r="N459" i="47"/>
  <c r="L459" i="47"/>
  <c r="K459" i="47"/>
  <c r="F459" i="47"/>
  <c r="N458" i="47"/>
  <c r="L458" i="47"/>
  <c r="K458" i="47"/>
  <c r="F458" i="47"/>
  <c r="N457" i="47"/>
  <c r="L457" i="47"/>
  <c r="K457" i="47"/>
  <c r="F457" i="47"/>
  <c r="N456" i="47"/>
  <c r="L456" i="47"/>
  <c r="K456" i="47"/>
  <c r="F456" i="47"/>
  <c r="N455" i="47"/>
  <c r="L455" i="47"/>
  <c r="K455" i="47"/>
  <c r="F455" i="47"/>
  <c r="N454" i="47"/>
  <c r="L454" i="47"/>
  <c r="K454" i="47"/>
  <c r="F454" i="47"/>
  <c r="N453" i="47"/>
  <c r="L453" i="47"/>
  <c r="K453" i="47"/>
  <c r="F453" i="47"/>
  <c r="N452" i="47"/>
  <c r="L452" i="47"/>
  <c r="K452" i="47"/>
  <c r="F452" i="47"/>
  <c r="N451" i="47"/>
  <c r="L451" i="47"/>
  <c r="K451" i="47"/>
  <c r="F451" i="47"/>
  <c r="N450" i="47"/>
  <c r="L450" i="47"/>
  <c r="K450" i="47"/>
  <c r="F450" i="47"/>
  <c r="N449" i="47"/>
  <c r="L449" i="47"/>
  <c r="K449" i="47"/>
  <c r="F449" i="47"/>
  <c r="N448" i="47"/>
  <c r="L448" i="47"/>
  <c r="K448" i="47"/>
  <c r="F448" i="47"/>
  <c r="N447" i="47"/>
  <c r="L447" i="47"/>
  <c r="K447" i="47"/>
  <c r="F447" i="47"/>
  <c r="N446" i="47"/>
  <c r="L446" i="47"/>
  <c r="K446" i="47"/>
  <c r="F446" i="47"/>
  <c r="N445" i="47"/>
  <c r="L445" i="47"/>
  <c r="K445" i="47"/>
  <c r="F445" i="47"/>
  <c r="N444" i="47"/>
  <c r="L444" i="47"/>
  <c r="K444" i="47"/>
  <c r="F444" i="47"/>
  <c r="N443" i="47"/>
  <c r="L443" i="47"/>
  <c r="K443" i="47"/>
  <c r="F443" i="47"/>
  <c r="N442" i="47"/>
  <c r="L442" i="47"/>
  <c r="K442" i="47"/>
  <c r="F442" i="47"/>
  <c r="N441" i="47"/>
  <c r="L441" i="47"/>
  <c r="K441" i="47"/>
  <c r="F441" i="47"/>
  <c r="N440" i="47"/>
  <c r="L440" i="47"/>
  <c r="K440" i="47"/>
  <c r="F440" i="47"/>
  <c r="N439" i="47"/>
  <c r="L439" i="47"/>
  <c r="K439" i="47"/>
  <c r="F439" i="47"/>
  <c r="N438" i="47"/>
  <c r="L438" i="47"/>
  <c r="K438" i="47"/>
  <c r="F438" i="47"/>
  <c r="N437" i="47"/>
  <c r="L437" i="47"/>
  <c r="K437" i="47"/>
  <c r="F437" i="47"/>
  <c r="N436" i="47"/>
  <c r="L436" i="47"/>
  <c r="K436" i="47"/>
  <c r="F436" i="47"/>
  <c r="N435" i="47"/>
  <c r="L435" i="47"/>
  <c r="K435" i="47"/>
  <c r="F435" i="47"/>
  <c r="N434" i="47"/>
  <c r="L434" i="47"/>
  <c r="K434" i="47"/>
  <c r="F434" i="47"/>
  <c r="N433" i="47"/>
  <c r="L433" i="47"/>
  <c r="K433" i="47"/>
  <c r="F433" i="47"/>
  <c r="N432" i="47"/>
  <c r="L432" i="47"/>
  <c r="K432" i="47"/>
  <c r="F432" i="47"/>
  <c r="N431" i="47"/>
  <c r="L431" i="47"/>
  <c r="K431" i="47"/>
  <c r="F431" i="47"/>
  <c r="N430" i="47"/>
  <c r="L430" i="47"/>
  <c r="K430" i="47"/>
  <c r="F430" i="47"/>
  <c r="N429" i="47"/>
  <c r="L429" i="47"/>
  <c r="K429" i="47"/>
  <c r="F429" i="47"/>
  <c r="N428" i="47"/>
  <c r="L428" i="47"/>
  <c r="K428" i="47"/>
  <c r="F428" i="47"/>
  <c r="N427" i="47"/>
  <c r="L427" i="47"/>
  <c r="K427" i="47"/>
  <c r="F427" i="47"/>
  <c r="N426" i="47"/>
  <c r="L426" i="47"/>
  <c r="K426" i="47"/>
  <c r="F426" i="47"/>
  <c r="N425" i="47"/>
  <c r="L425" i="47"/>
  <c r="K425" i="47"/>
  <c r="F425" i="47"/>
  <c r="N424" i="47"/>
  <c r="L424" i="47"/>
  <c r="K424" i="47"/>
  <c r="F424" i="47"/>
  <c r="N423" i="47"/>
  <c r="L423" i="47"/>
  <c r="K423" i="47"/>
  <c r="F423" i="47"/>
  <c r="N422" i="47"/>
  <c r="L422" i="47"/>
  <c r="K422" i="47"/>
  <c r="F422" i="47"/>
  <c r="N421" i="47"/>
  <c r="L421" i="47"/>
  <c r="K421" i="47"/>
  <c r="F421" i="47"/>
  <c r="N420" i="47"/>
  <c r="L420" i="47"/>
  <c r="K420" i="47"/>
  <c r="F420" i="47"/>
  <c r="N419" i="47"/>
  <c r="L419" i="47"/>
  <c r="K419" i="47"/>
  <c r="F419" i="47"/>
  <c r="N418" i="47"/>
  <c r="L418" i="47"/>
  <c r="K418" i="47"/>
  <c r="F418" i="47"/>
  <c r="N417" i="47"/>
  <c r="L417" i="47"/>
  <c r="K417" i="47"/>
  <c r="F417" i="47"/>
  <c r="N416" i="47"/>
  <c r="L416" i="47"/>
  <c r="K416" i="47"/>
  <c r="F416" i="47"/>
  <c r="N415" i="47"/>
  <c r="L415" i="47"/>
  <c r="K415" i="47"/>
  <c r="F415" i="47"/>
  <c r="N414" i="47"/>
  <c r="L414" i="47"/>
  <c r="K414" i="47"/>
  <c r="F414" i="47"/>
  <c r="N413" i="47"/>
  <c r="L413" i="47"/>
  <c r="K413" i="47"/>
  <c r="F413" i="47"/>
  <c r="N412" i="47"/>
  <c r="L412" i="47"/>
  <c r="K412" i="47"/>
  <c r="F412" i="47"/>
  <c r="N411" i="47"/>
  <c r="L411" i="47"/>
  <c r="K411" i="47"/>
  <c r="F411" i="47"/>
  <c r="N410" i="47"/>
  <c r="L410" i="47"/>
  <c r="K410" i="47"/>
  <c r="F410" i="47"/>
  <c r="N409" i="47"/>
  <c r="L409" i="47"/>
  <c r="K409" i="47"/>
  <c r="F409" i="47"/>
  <c r="N408" i="47"/>
  <c r="L408" i="47"/>
  <c r="K408" i="47"/>
  <c r="F408" i="47"/>
  <c r="N407" i="47"/>
  <c r="L407" i="47"/>
  <c r="K407" i="47"/>
  <c r="F407" i="47"/>
  <c r="N406" i="47"/>
  <c r="L406" i="47"/>
  <c r="K406" i="47"/>
  <c r="F406" i="47"/>
  <c r="N405" i="47"/>
  <c r="L405" i="47"/>
  <c r="K405" i="47"/>
  <c r="F405" i="47"/>
  <c r="N404" i="47"/>
  <c r="L404" i="47"/>
  <c r="K404" i="47"/>
  <c r="N403" i="47"/>
  <c r="L403" i="47"/>
  <c r="K403" i="47"/>
  <c r="F403" i="47"/>
  <c r="N402" i="47"/>
  <c r="L402" i="47"/>
  <c r="K402" i="47"/>
  <c r="F402" i="47"/>
  <c r="N401" i="47"/>
  <c r="L401" i="47"/>
  <c r="K401" i="47"/>
  <c r="F401" i="47"/>
  <c r="N400" i="47"/>
  <c r="L400" i="47"/>
  <c r="K400" i="47"/>
  <c r="F400" i="47"/>
  <c r="N399" i="47"/>
  <c r="L399" i="47"/>
  <c r="K399" i="47"/>
  <c r="F399" i="47"/>
  <c r="N398" i="47"/>
  <c r="L398" i="47"/>
  <c r="K398" i="47"/>
  <c r="F398" i="47"/>
  <c r="N397" i="47"/>
  <c r="L397" i="47"/>
  <c r="K397" i="47"/>
  <c r="F397" i="47"/>
  <c r="N396" i="47"/>
  <c r="L396" i="47"/>
  <c r="K396" i="47"/>
  <c r="F396" i="47"/>
  <c r="N395" i="47"/>
  <c r="L395" i="47"/>
  <c r="K395" i="47"/>
  <c r="F395" i="47"/>
  <c r="N394" i="47"/>
  <c r="L394" i="47"/>
  <c r="K394" i="47"/>
  <c r="F394" i="47"/>
  <c r="N393" i="47"/>
  <c r="L393" i="47"/>
  <c r="K393" i="47"/>
  <c r="F393" i="47"/>
  <c r="N392" i="47"/>
  <c r="L392" i="47"/>
  <c r="K392" i="47"/>
  <c r="F392" i="47"/>
  <c r="N391" i="47"/>
  <c r="L391" i="47"/>
  <c r="K391" i="47"/>
  <c r="F391" i="47"/>
  <c r="N390" i="47"/>
  <c r="L390" i="47"/>
  <c r="K390" i="47"/>
  <c r="F390" i="47"/>
  <c r="N389" i="47"/>
  <c r="L389" i="47"/>
  <c r="K389" i="47"/>
  <c r="F389" i="47"/>
  <c r="N388" i="47"/>
  <c r="L388" i="47"/>
  <c r="K388" i="47"/>
  <c r="F388" i="47"/>
  <c r="N387" i="47"/>
  <c r="L387" i="47"/>
  <c r="K387" i="47"/>
  <c r="F387" i="47"/>
  <c r="N386" i="47"/>
  <c r="L386" i="47"/>
  <c r="K386" i="47"/>
  <c r="F386" i="47"/>
  <c r="N385" i="47"/>
  <c r="L385" i="47"/>
  <c r="K385" i="47"/>
  <c r="F385" i="47"/>
  <c r="N384" i="47"/>
  <c r="L384" i="47"/>
  <c r="K384" i="47"/>
  <c r="F384" i="47"/>
  <c r="N383" i="47"/>
  <c r="L383" i="47"/>
  <c r="K383" i="47"/>
  <c r="F383" i="47"/>
  <c r="N382" i="47"/>
  <c r="L382" i="47"/>
  <c r="K382" i="47"/>
  <c r="F382" i="47"/>
  <c r="N381" i="47"/>
  <c r="L381" i="47"/>
  <c r="K381" i="47"/>
  <c r="F381" i="47"/>
  <c r="N380" i="47"/>
  <c r="L380" i="47"/>
  <c r="K380" i="47"/>
  <c r="F380" i="47"/>
  <c r="N379" i="47"/>
  <c r="L379" i="47"/>
  <c r="K379" i="47"/>
  <c r="F379" i="47"/>
  <c r="N378" i="47"/>
  <c r="L378" i="47"/>
  <c r="K378" i="47"/>
  <c r="F378" i="47"/>
  <c r="N377" i="47"/>
  <c r="L377" i="47"/>
  <c r="K377" i="47"/>
  <c r="F377" i="47"/>
  <c r="N376" i="47"/>
  <c r="L376" i="47"/>
  <c r="K376" i="47"/>
  <c r="F376" i="47"/>
  <c r="N375" i="47"/>
  <c r="L375" i="47"/>
  <c r="K375" i="47"/>
  <c r="F375" i="47"/>
  <c r="N374" i="47"/>
  <c r="L374" i="47"/>
  <c r="K374" i="47"/>
  <c r="F374" i="47"/>
  <c r="N373" i="47"/>
  <c r="L373" i="47"/>
  <c r="K373" i="47"/>
  <c r="F373" i="47"/>
  <c r="N372" i="47"/>
  <c r="L372" i="47"/>
  <c r="K372" i="47"/>
  <c r="F372" i="47"/>
  <c r="N371" i="47"/>
  <c r="L371" i="47"/>
  <c r="K371" i="47"/>
  <c r="F371" i="47"/>
  <c r="N370" i="47"/>
  <c r="L370" i="47"/>
  <c r="K370" i="47"/>
  <c r="F370" i="47"/>
  <c r="N369" i="47"/>
  <c r="L369" i="47"/>
  <c r="K369" i="47"/>
  <c r="F369" i="47"/>
  <c r="N368" i="47"/>
  <c r="L368" i="47"/>
  <c r="K368" i="47"/>
  <c r="F368" i="47"/>
  <c r="N367" i="47"/>
  <c r="L367" i="47"/>
  <c r="K367" i="47"/>
  <c r="F367" i="47"/>
  <c r="N366" i="47"/>
  <c r="L366" i="47"/>
  <c r="K366" i="47"/>
  <c r="F366" i="47"/>
  <c r="N365" i="47"/>
  <c r="L365" i="47"/>
  <c r="K365" i="47"/>
  <c r="F365" i="47"/>
  <c r="N364" i="47"/>
  <c r="L364" i="47"/>
  <c r="K364" i="47"/>
  <c r="F364" i="47"/>
  <c r="N363" i="47"/>
  <c r="L363" i="47"/>
  <c r="K363" i="47"/>
  <c r="F363" i="47"/>
  <c r="N362" i="47"/>
  <c r="L362" i="47"/>
  <c r="K362" i="47"/>
  <c r="F362" i="47"/>
  <c r="N361" i="47"/>
  <c r="L361" i="47"/>
  <c r="K361" i="47"/>
  <c r="F361" i="47"/>
  <c r="N360" i="47"/>
  <c r="L360" i="47"/>
  <c r="K360" i="47"/>
  <c r="F360" i="47"/>
  <c r="N359" i="47"/>
  <c r="L359" i="47"/>
  <c r="K359" i="47"/>
  <c r="F359" i="47"/>
  <c r="N358" i="47"/>
  <c r="L358" i="47"/>
  <c r="K358" i="47"/>
  <c r="F358" i="47"/>
  <c r="N357" i="47"/>
  <c r="L357" i="47"/>
  <c r="K357" i="47"/>
  <c r="F357" i="47"/>
  <c r="N356" i="47"/>
  <c r="L356" i="47"/>
  <c r="K356" i="47"/>
  <c r="F356" i="47"/>
  <c r="N355" i="47"/>
  <c r="L355" i="47"/>
  <c r="K355" i="47"/>
  <c r="F355" i="47"/>
  <c r="N354" i="47"/>
  <c r="L354" i="47"/>
  <c r="K354" i="47"/>
  <c r="F354" i="47"/>
  <c r="N353" i="47"/>
  <c r="L353" i="47"/>
  <c r="K353" i="47"/>
  <c r="F353" i="47"/>
  <c r="N352" i="47"/>
  <c r="L352" i="47"/>
  <c r="K352" i="47"/>
  <c r="F352" i="47"/>
  <c r="N351" i="47"/>
  <c r="L351" i="47"/>
  <c r="K351" i="47"/>
  <c r="F351" i="47"/>
  <c r="N350" i="47"/>
  <c r="L350" i="47"/>
  <c r="K350" i="47"/>
  <c r="F350" i="47"/>
  <c r="N349" i="47"/>
  <c r="L349" i="47"/>
  <c r="K349" i="47"/>
  <c r="F349" i="47"/>
  <c r="N348" i="47"/>
  <c r="L348" i="47"/>
  <c r="K348" i="47"/>
  <c r="F348" i="47"/>
  <c r="N347" i="47"/>
  <c r="L347" i="47"/>
  <c r="K347" i="47"/>
  <c r="F347" i="47"/>
  <c r="N345" i="47"/>
  <c r="L345" i="47"/>
  <c r="K345" i="47"/>
  <c r="F345" i="47"/>
  <c r="N344" i="47"/>
  <c r="L344" i="47"/>
  <c r="K344" i="47"/>
  <c r="F344" i="47"/>
  <c r="N343" i="47"/>
  <c r="L343" i="47"/>
  <c r="K343" i="47"/>
  <c r="F343" i="47"/>
  <c r="N342" i="47"/>
  <c r="L342" i="47"/>
  <c r="K342" i="47"/>
  <c r="F342" i="47"/>
  <c r="N341" i="47"/>
  <c r="L341" i="47"/>
  <c r="K341" i="47"/>
  <c r="F341" i="47"/>
  <c r="N340" i="47"/>
  <c r="L340" i="47"/>
  <c r="K340" i="47"/>
  <c r="F340" i="47"/>
  <c r="N339" i="47"/>
  <c r="L339" i="47"/>
  <c r="K339" i="47"/>
  <c r="F339" i="47"/>
  <c r="N338" i="47"/>
  <c r="L338" i="47"/>
  <c r="K338" i="47"/>
  <c r="F338" i="47"/>
  <c r="N337" i="47"/>
  <c r="L337" i="47"/>
  <c r="K337" i="47"/>
  <c r="F337" i="47"/>
  <c r="N336" i="47"/>
  <c r="L336" i="47"/>
  <c r="K336" i="47"/>
  <c r="F336" i="47"/>
  <c r="N335" i="47"/>
  <c r="L335" i="47"/>
  <c r="K335" i="47"/>
  <c r="F335" i="47"/>
  <c r="N334" i="47"/>
  <c r="L334" i="47"/>
  <c r="K334" i="47"/>
  <c r="F334" i="47"/>
  <c r="N333" i="47"/>
  <c r="L333" i="47"/>
  <c r="K333" i="47"/>
  <c r="F333" i="47"/>
  <c r="N332" i="47"/>
  <c r="L332" i="47"/>
  <c r="K332" i="47"/>
  <c r="F332" i="47"/>
  <c r="N331" i="47"/>
  <c r="L331" i="47"/>
  <c r="K331" i="47"/>
  <c r="F331" i="47"/>
  <c r="N330" i="47"/>
  <c r="L330" i="47"/>
  <c r="K330" i="47"/>
  <c r="F330" i="47"/>
  <c r="N329" i="47"/>
  <c r="L329" i="47"/>
  <c r="K329" i="47"/>
  <c r="F329" i="47"/>
  <c r="N328" i="47"/>
  <c r="L328" i="47"/>
  <c r="K328" i="47"/>
  <c r="F328" i="47"/>
  <c r="N327" i="47"/>
  <c r="L327" i="47"/>
  <c r="K327" i="47"/>
  <c r="F327" i="47"/>
  <c r="N326" i="47"/>
  <c r="L326" i="47"/>
  <c r="K326" i="47"/>
  <c r="F326" i="47"/>
  <c r="N325" i="47"/>
  <c r="L325" i="47"/>
  <c r="K325" i="47"/>
  <c r="F325" i="47"/>
  <c r="N324" i="47"/>
  <c r="L324" i="47"/>
  <c r="K324" i="47"/>
  <c r="F324" i="47"/>
  <c r="N323" i="47"/>
  <c r="L323" i="47"/>
  <c r="K323" i="47"/>
  <c r="F323" i="47"/>
  <c r="N322" i="47"/>
  <c r="L322" i="47"/>
  <c r="K322" i="47"/>
  <c r="F322" i="47"/>
  <c r="N321" i="47"/>
  <c r="L321" i="47"/>
  <c r="K321" i="47"/>
  <c r="F321" i="47"/>
  <c r="N320" i="47"/>
  <c r="L320" i="47"/>
  <c r="K320" i="47"/>
  <c r="F320" i="47"/>
  <c r="N319" i="47"/>
  <c r="L319" i="47"/>
  <c r="K319" i="47"/>
  <c r="F319" i="47"/>
  <c r="N318" i="47"/>
  <c r="L318" i="47"/>
  <c r="K318" i="47"/>
  <c r="F318" i="47"/>
  <c r="N317" i="47"/>
  <c r="L317" i="47"/>
  <c r="K317" i="47"/>
  <c r="F317" i="47"/>
  <c r="N316" i="47"/>
  <c r="L316" i="47"/>
  <c r="K316" i="47"/>
  <c r="F316" i="47"/>
  <c r="N315" i="47"/>
  <c r="L315" i="47"/>
  <c r="K315" i="47"/>
  <c r="F315" i="47"/>
  <c r="N314" i="47"/>
  <c r="L314" i="47"/>
  <c r="K314" i="47"/>
  <c r="F314" i="47"/>
  <c r="N313" i="47"/>
  <c r="L313" i="47"/>
  <c r="K313" i="47"/>
  <c r="F313" i="47"/>
  <c r="N312" i="47"/>
  <c r="L312" i="47"/>
  <c r="K312" i="47"/>
  <c r="F312" i="47"/>
  <c r="N311" i="47"/>
  <c r="L311" i="47"/>
  <c r="K311" i="47"/>
  <c r="F311" i="47"/>
  <c r="N310" i="47"/>
  <c r="L310" i="47"/>
  <c r="K310" i="47"/>
  <c r="F310" i="47"/>
  <c r="N309" i="47"/>
  <c r="L309" i="47"/>
  <c r="K309" i="47"/>
  <c r="F309" i="47"/>
  <c r="N308" i="47"/>
  <c r="L308" i="47"/>
  <c r="K308" i="47"/>
  <c r="F308" i="47"/>
  <c r="N307" i="47"/>
  <c r="L307" i="47"/>
  <c r="K307" i="47"/>
  <c r="F307" i="47"/>
  <c r="N306" i="47"/>
  <c r="L306" i="47"/>
  <c r="K306" i="47"/>
  <c r="F306" i="47"/>
  <c r="N305" i="47"/>
  <c r="L305" i="47"/>
  <c r="K305" i="47"/>
  <c r="F305" i="47"/>
  <c r="N304" i="47"/>
  <c r="L304" i="47"/>
  <c r="K304" i="47"/>
  <c r="F304" i="47"/>
  <c r="N303" i="47"/>
  <c r="L303" i="47"/>
  <c r="K303" i="47"/>
  <c r="F303" i="47"/>
  <c r="N302" i="47"/>
  <c r="L302" i="47"/>
  <c r="K302" i="47"/>
  <c r="F302" i="47"/>
  <c r="N301" i="47"/>
  <c r="L301" i="47"/>
  <c r="K301" i="47"/>
  <c r="F301" i="47"/>
  <c r="N300" i="47"/>
  <c r="L300" i="47"/>
  <c r="K300" i="47"/>
  <c r="F300" i="47"/>
  <c r="N299" i="47"/>
  <c r="L299" i="47"/>
  <c r="K299" i="47"/>
  <c r="F299" i="47"/>
  <c r="N298" i="47"/>
  <c r="L298" i="47"/>
  <c r="K298" i="47"/>
  <c r="F298" i="47"/>
  <c r="N297" i="47"/>
  <c r="L297" i="47"/>
  <c r="K297" i="47"/>
  <c r="F297" i="47"/>
  <c r="N296" i="47"/>
  <c r="L296" i="47"/>
  <c r="K296" i="47"/>
  <c r="F296" i="47"/>
  <c r="N295" i="47"/>
  <c r="L295" i="47"/>
  <c r="K295" i="47"/>
  <c r="F295" i="47"/>
  <c r="N294" i="47"/>
  <c r="L294" i="47"/>
  <c r="K294" i="47"/>
  <c r="F294" i="47"/>
  <c r="N293" i="47"/>
  <c r="L293" i="47"/>
  <c r="K293" i="47"/>
  <c r="F293" i="47"/>
  <c r="N292" i="47"/>
  <c r="L292" i="47"/>
  <c r="K292" i="47"/>
  <c r="F292" i="47"/>
  <c r="N291" i="47"/>
  <c r="L291" i="47"/>
  <c r="K291" i="47"/>
  <c r="F291" i="47"/>
  <c r="N290" i="47"/>
  <c r="L290" i="47"/>
  <c r="K290" i="47"/>
  <c r="F290" i="47"/>
  <c r="N289" i="47"/>
  <c r="L289" i="47"/>
  <c r="K289" i="47"/>
  <c r="F289" i="47"/>
  <c r="N288" i="47"/>
  <c r="L288" i="47"/>
  <c r="K288" i="47"/>
  <c r="F288" i="47"/>
  <c r="N287" i="47"/>
  <c r="L287" i="47"/>
  <c r="K287" i="47"/>
  <c r="F287" i="47"/>
  <c r="N286" i="47"/>
  <c r="L286" i="47"/>
  <c r="K286" i="47"/>
  <c r="F286" i="47"/>
  <c r="N285" i="47"/>
  <c r="L285" i="47"/>
  <c r="K285" i="47"/>
  <c r="F285" i="47"/>
  <c r="N284" i="47"/>
  <c r="L284" i="47"/>
  <c r="K284" i="47"/>
  <c r="F284" i="47"/>
  <c r="N283" i="47"/>
  <c r="L283" i="47"/>
  <c r="K283" i="47"/>
  <c r="F283" i="47"/>
  <c r="N282" i="47"/>
  <c r="L282" i="47"/>
  <c r="K282" i="47"/>
  <c r="F282" i="47"/>
  <c r="N281" i="47"/>
  <c r="L281" i="47"/>
  <c r="K281" i="47"/>
  <c r="F281" i="47"/>
  <c r="N280" i="47"/>
  <c r="L280" i="47"/>
  <c r="K280" i="47"/>
  <c r="F280" i="47"/>
  <c r="N279" i="47"/>
  <c r="L279" i="47"/>
  <c r="K279" i="47"/>
  <c r="F279" i="47"/>
  <c r="N278" i="47"/>
  <c r="L278" i="47"/>
  <c r="K278" i="47"/>
  <c r="F278" i="47"/>
  <c r="N277" i="47"/>
  <c r="L277" i="47"/>
  <c r="K277" i="47"/>
  <c r="F277" i="47"/>
  <c r="N276" i="47"/>
  <c r="L276" i="47"/>
  <c r="K276" i="47"/>
  <c r="F276" i="47"/>
  <c r="N275" i="47"/>
  <c r="L275" i="47"/>
  <c r="K275" i="47"/>
  <c r="F275" i="47"/>
  <c r="N274" i="47"/>
  <c r="L274" i="47"/>
  <c r="K274" i="47"/>
  <c r="F274" i="47"/>
  <c r="N273" i="47"/>
  <c r="L273" i="47"/>
  <c r="K273" i="47"/>
  <c r="F273" i="47"/>
  <c r="N272" i="47"/>
  <c r="L272" i="47"/>
  <c r="K272" i="47"/>
  <c r="F272" i="47"/>
  <c r="N271" i="47"/>
  <c r="L271" i="47"/>
  <c r="K271" i="47"/>
  <c r="F271" i="47"/>
  <c r="N270" i="47"/>
  <c r="L270" i="47"/>
  <c r="K270" i="47"/>
  <c r="F270" i="47"/>
  <c r="N269" i="47"/>
  <c r="L269" i="47"/>
  <c r="K269" i="47"/>
  <c r="F269" i="47"/>
  <c r="N268" i="47"/>
  <c r="L268" i="47"/>
  <c r="K268" i="47"/>
  <c r="F268" i="47"/>
  <c r="N267" i="47"/>
  <c r="L267" i="47"/>
  <c r="K267" i="47"/>
  <c r="F267" i="47"/>
  <c r="N266" i="47"/>
  <c r="L266" i="47"/>
  <c r="K266" i="47"/>
  <c r="F266" i="47"/>
  <c r="N265" i="47"/>
  <c r="L265" i="47"/>
  <c r="K265" i="47"/>
  <c r="F265" i="47"/>
  <c r="N264" i="47"/>
  <c r="L264" i="47"/>
  <c r="K264" i="47"/>
  <c r="F264" i="47"/>
  <c r="N263" i="47"/>
  <c r="L263" i="47"/>
  <c r="K263" i="47"/>
  <c r="F263" i="47"/>
  <c r="N262" i="47"/>
  <c r="L262" i="47"/>
  <c r="K262" i="47"/>
  <c r="F262" i="47"/>
  <c r="N261" i="47"/>
  <c r="L261" i="47"/>
  <c r="K261" i="47"/>
  <c r="F261" i="47"/>
  <c r="N260" i="47"/>
  <c r="L260" i="47"/>
  <c r="K260" i="47"/>
  <c r="F260" i="47"/>
  <c r="N259" i="47"/>
  <c r="L259" i="47"/>
  <c r="K259" i="47"/>
  <c r="F259" i="47"/>
  <c r="N258" i="47"/>
  <c r="L258" i="47"/>
  <c r="K258" i="47"/>
  <c r="F258" i="47"/>
  <c r="N257" i="47"/>
  <c r="L257" i="47"/>
  <c r="K257" i="47"/>
  <c r="F257" i="47"/>
  <c r="N256" i="47"/>
  <c r="L256" i="47"/>
  <c r="K256" i="47"/>
  <c r="F256" i="47"/>
  <c r="N255" i="47"/>
  <c r="L255" i="47"/>
  <c r="K255" i="47"/>
  <c r="F255" i="47"/>
  <c r="N254" i="47"/>
  <c r="L254" i="47"/>
  <c r="K254" i="47"/>
  <c r="F254" i="47"/>
  <c r="N253" i="47"/>
  <c r="L253" i="47"/>
  <c r="K253" i="47"/>
  <c r="F253" i="47"/>
  <c r="N252" i="47"/>
  <c r="L252" i="47"/>
  <c r="K252" i="47"/>
  <c r="F252" i="47"/>
  <c r="N251" i="47"/>
  <c r="L251" i="47"/>
  <c r="K251" i="47"/>
  <c r="F251" i="47"/>
  <c r="N250" i="47"/>
  <c r="L250" i="47"/>
  <c r="K250" i="47"/>
  <c r="F250" i="47"/>
  <c r="N249" i="47"/>
  <c r="L249" i="47"/>
  <c r="K249" i="47"/>
  <c r="F249" i="47"/>
  <c r="N248" i="47"/>
  <c r="L248" i="47"/>
  <c r="K248" i="47"/>
  <c r="F248" i="47"/>
  <c r="N247" i="47"/>
  <c r="L247" i="47"/>
  <c r="K247" i="47"/>
  <c r="F247" i="47"/>
  <c r="N246" i="47"/>
  <c r="L246" i="47"/>
  <c r="K246" i="47"/>
  <c r="F246" i="47"/>
  <c r="N245" i="47"/>
  <c r="L245" i="47"/>
  <c r="K245" i="47"/>
  <c r="F245" i="47"/>
  <c r="N244" i="47"/>
  <c r="L244" i="47"/>
  <c r="K244" i="47"/>
  <c r="F244" i="47"/>
  <c r="N243" i="47"/>
  <c r="L243" i="47"/>
  <c r="K243" i="47"/>
  <c r="F243" i="47"/>
  <c r="N242" i="47"/>
  <c r="L242" i="47"/>
  <c r="K242" i="47"/>
  <c r="F242" i="47"/>
  <c r="N241" i="47"/>
  <c r="L241" i="47"/>
  <c r="K241" i="47"/>
  <c r="F241" i="47"/>
  <c r="N240" i="47"/>
  <c r="L240" i="47"/>
  <c r="K240" i="47"/>
  <c r="F240" i="47"/>
  <c r="N239" i="47"/>
  <c r="L239" i="47"/>
  <c r="K239" i="47"/>
  <c r="F239" i="47"/>
  <c r="N238" i="47"/>
  <c r="L238" i="47"/>
  <c r="K238" i="47"/>
  <c r="F238" i="47"/>
  <c r="N237" i="47"/>
  <c r="L237" i="47"/>
  <c r="K237" i="47"/>
  <c r="F237" i="47"/>
  <c r="N236" i="47"/>
  <c r="L236" i="47"/>
  <c r="K236" i="47"/>
  <c r="F236" i="47"/>
  <c r="N235" i="47"/>
  <c r="L235" i="47"/>
  <c r="K235" i="47"/>
  <c r="F235" i="47"/>
  <c r="N234" i="47"/>
  <c r="L234" i="47"/>
  <c r="K234" i="47"/>
  <c r="F234" i="47"/>
  <c r="N233" i="47"/>
  <c r="L233" i="47"/>
  <c r="K233" i="47"/>
  <c r="F233" i="47"/>
  <c r="N232" i="47"/>
  <c r="L232" i="47"/>
  <c r="K232" i="47"/>
  <c r="N231" i="47"/>
  <c r="L231" i="47"/>
  <c r="K231" i="47"/>
  <c r="F231" i="47"/>
  <c r="N230" i="47"/>
  <c r="L230" i="47"/>
  <c r="K230" i="47"/>
  <c r="F230" i="47"/>
  <c r="N229" i="47"/>
  <c r="L229" i="47"/>
  <c r="K229" i="47"/>
  <c r="F229" i="47"/>
  <c r="N228" i="47"/>
  <c r="L228" i="47"/>
  <c r="K228" i="47"/>
  <c r="F228" i="47"/>
  <c r="N227" i="47"/>
  <c r="L227" i="47"/>
  <c r="K227" i="47"/>
  <c r="F227" i="47"/>
  <c r="N226" i="47"/>
  <c r="L226" i="47"/>
  <c r="K226" i="47"/>
  <c r="F226" i="47"/>
  <c r="N225" i="47"/>
  <c r="L225" i="47"/>
  <c r="K225" i="47"/>
  <c r="F225" i="47"/>
  <c r="N224" i="47"/>
  <c r="L224" i="47"/>
  <c r="K224" i="47"/>
  <c r="F224" i="47"/>
  <c r="N223" i="47"/>
  <c r="L223" i="47"/>
  <c r="K223" i="47"/>
  <c r="F223" i="47"/>
  <c r="N222" i="47"/>
  <c r="L222" i="47"/>
  <c r="K222" i="47"/>
  <c r="F222" i="47"/>
  <c r="N221" i="47"/>
  <c r="L221" i="47"/>
  <c r="K221" i="47"/>
  <c r="F221" i="47"/>
  <c r="N220" i="47"/>
  <c r="L220" i="47"/>
  <c r="K220" i="47"/>
  <c r="F220" i="47"/>
  <c r="N219" i="47"/>
  <c r="L219" i="47"/>
  <c r="K219" i="47"/>
  <c r="F219" i="47"/>
  <c r="N218" i="47"/>
  <c r="L218" i="47"/>
  <c r="K218" i="47"/>
  <c r="F218" i="47"/>
  <c r="N217" i="47"/>
  <c r="L217" i="47"/>
  <c r="K217" i="47"/>
  <c r="F217" i="47"/>
  <c r="N216" i="47"/>
  <c r="L216" i="47"/>
  <c r="K216" i="47"/>
  <c r="F216" i="47"/>
  <c r="N215" i="47"/>
  <c r="L215" i="47"/>
  <c r="K215" i="47"/>
  <c r="F215" i="47"/>
  <c r="N214" i="47"/>
  <c r="L214" i="47"/>
  <c r="K214" i="47"/>
  <c r="F214" i="47"/>
  <c r="N213" i="47"/>
  <c r="L213" i="47"/>
  <c r="K213" i="47"/>
  <c r="F213" i="47"/>
  <c r="N212" i="47"/>
  <c r="L212" i="47"/>
  <c r="K212" i="47"/>
  <c r="F212" i="47"/>
  <c r="N211" i="47"/>
  <c r="L211" i="47"/>
  <c r="K211" i="47"/>
  <c r="F211" i="47"/>
  <c r="N210" i="47"/>
  <c r="L210" i="47"/>
  <c r="K210" i="47"/>
  <c r="F210" i="47"/>
  <c r="N209" i="47"/>
  <c r="L209" i="47"/>
  <c r="K209" i="47"/>
  <c r="F209" i="47"/>
  <c r="N208" i="47"/>
  <c r="L208" i="47"/>
  <c r="K208" i="47"/>
  <c r="F208" i="47"/>
  <c r="N207" i="47"/>
  <c r="L207" i="47"/>
  <c r="K207" i="47"/>
  <c r="F207" i="47"/>
  <c r="N206" i="47"/>
  <c r="L206" i="47"/>
  <c r="K206" i="47"/>
  <c r="F206" i="47"/>
  <c r="N205" i="47"/>
  <c r="L205" i="47"/>
  <c r="K205" i="47"/>
  <c r="F205" i="47"/>
  <c r="N204" i="47"/>
  <c r="L204" i="47"/>
  <c r="K204" i="47"/>
  <c r="F204" i="47"/>
  <c r="N203" i="47"/>
  <c r="L203" i="47"/>
  <c r="K203" i="47"/>
  <c r="F203" i="47"/>
  <c r="N202" i="47"/>
  <c r="L202" i="47"/>
  <c r="K202" i="47"/>
  <c r="F202" i="47"/>
  <c r="N201" i="47"/>
  <c r="L201" i="47"/>
  <c r="K201" i="47"/>
  <c r="F201" i="47"/>
  <c r="N200" i="47"/>
  <c r="L200" i="47"/>
  <c r="K200" i="47"/>
  <c r="F200" i="47"/>
  <c r="N199" i="47"/>
  <c r="L199" i="47"/>
  <c r="K199" i="47"/>
  <c r="F199" i="47"/>
  <c r="N198" i="47"/>
  <c r="L198" i="47"/>
  <c r="K198" i="47"/>
  <c r="F198" i="47"/>
  <c r="N197" i="47"/>
  <c r="L197" i="47"/>
  <c r="K197" i="47"/>
  <c r="F197" i="47"/>
  <c r="N196" i="47"/>
  <c r="L196" i="47"/>
  <c r="K196" i="47"/>
  <c r="F196" i="47"/>
  <c r="N195" i="47"/>
  <c r="L195" i="47"/>
  <c r="K195" i="47"/>
  <c r="F195" i="47"/>
  <c r="N194" i="47"/>
  <c r="L194" i="47"/>
  <c r="K194" i="47"/>
  <c r="F194" i="47"/>
  <c r="N193" i="47"/>
  <c r="L193" i="47"/>
  <c r="K193" i="47"/>
  <c r="F193" i="47"/>
  <c r="N192" i="47"/>
  <c r="L192" i="47"/>
  <c r="K192" i="47"/>
  <c r="F192" i="47"/>
  <c r="N191" i="47"/>
  <c r="L191" i="47"/>
  <c r="K191" i="47"/>
  <c r="F191" i="47"/>
  <c r="N190" i="47"/>
  <c r="L190" i="47"/>
  <c r="K190" i="47"/>
  <c r="F190" i="47"/>
  <c r="N189" i="47"/>
  <c r="L189" i="47"/>
  <c r="K189" i="47"/>
  <c r="F189" i="47"/>
  <c r="N188" i="47"/>
  <c r="L188" i="47"/>
  <c r="K188" i="47"/>
  <c r="F188" i="47"/>
  <c r="N187" i="47"/>
  <c r="L187" i="47"/>
  <c r="K187" i="47"/>
  <c r="F187" i="47"/>
  <c r="N186" i="47"/>
  <c r="L186" i="47"/>
  <c r="K186" i="47"/>
  <c r="F186" i="47"/>
  <c r="N185" i="47"/>
  <c r="L185" i="47"/>
  <c r="K185" i="47"/>
  <c r="F185" i="47"/>
  <c r="N184" i="47"/>
  <c r="L184" i="47"/>
  <c r="K184" i="47"/>
  <c r="F184" i="47"/>
  <c r="N183" i="47"/>
  <c r="L183" i="47"/>
  <c r="K183" i="47"/>
  <c r="F183" i="47"/>
  <c r="N182" i="47"/>
  <c r="L182" i="47"/>
  <c r="K182" i="47"/>
  <c r="F182" i="47"/>
  <c r="N181" i="47"/>
  <c r="L181" i="47"/>
  <c r="K181" i="47"/>
  <c r="F181" i="47"/>
  <c r="N180" i="47"/>
  <c r="L180" i="47"/>
  <c r="K180" i="47"/>
  <c r="F180" i="47"/>
  <c r="N179" i="47"/>
  <c r="L179" i="47"/>
  <c r="K179" i="47"/>
  <c r="F179" i="47"/>
  <c r="N178" i="47"/>
  <c r="L178" i="47"/>
  <c r="K178" i="47"/>
  <c r="F178" i="47"/>
  <c r="N177" i="47"/>
  <c r="L177" i="47"/>
  <c r="K177" i="47"/>
  <c r="F177" i="47"/>
  <c r="N176" i="47"/>
  <c r="L176" i="47"/>
  <c r="K176" i="47"/>
  <c r="F176" i="47"/>
  <c r="N175" i="47"/>
  <c r="L175" i="47"/>
  <c r="K175" i="47"/>
  <c r="F175" i="47"/>
  <c r="N173" i="47"/>
  <c r="L173" i="47"/>
  <c r="K173" i="47"/>
  <c r="F173" i="47"/>
  <c r="N172" i="47"/>
  <c r="L172" i="47"/>
  <c r="K172" i="47"/>
  <c r="F172" i="47"/>
  <c r="N171" i="47"/>
  <c r="L171" i="47"/>
  <c r="K171" i="47"/>
  <c r="F171" i="47"/>
  <c r="N170" i="47"/>
  <c r="L170" i="47"/>
  <c r="K170" i="47"/>
  <c r="F170" i="47"/>
  <c r="N169" i="47"/>
  <c r="L169" i="47"/>
  <c r="K169" i="47"/>
  <c r="F169" i="47"/>
  <c r="N168" i="47"/>
  <c r="L168" i="47"/>
  <c r="K168" i="47"/>
  <c r="F168" i="47"/>
  <c r="N167" i="47"/>
  <c r="L167" i="47"/>
  <c r="K167" i="47"/>
  <c r="F167" i="47"/>
  <c r="N166" i="47"/>
  <c r="L166" i="47"/>
  <c r="K166" i="47"/>
  <c r="F166" i="47"/>
  <c r="N165" i="47"/>
  <c r="L165" i="47"/>
  <c r="K165" i="47"/>
  <c r="F165" i="47"/>
  <c r="N164" i="47"/>
  <c r="L164" i="47"/>
  <c r="K164" i="47"/>
  <c r="F164" i="47"/>
  <c r="N163" i="47"/>
  <c r="L163" i="47"/>
  <c r="K163" i="47"/>
  <c r="F163" i="47"/>
  <c r="N162" i="47"/>
  <c r="L162" i="47"/>
  <c r="K162" i="47"/>
  <c r="F162" i="47"/>
  <c r="N161" i="47"/>
  <c r="L161" i="47"/>
  <c r="K161" i="47"/>
  <c r="F161" i="47"/>
  <c r="N160" i="47"/>
  <c r="L160" i="47"/>
  <c r="K160" i="47"/>
  <c r="F160" i="47"/>
  <c r="N159" i="47"/>
  <c r="L159" i="47"/>
  <c r="K159" i="47"/>
  <c r="F159" i="47"/>
  <c r="N158" i="47"/>
  <c r="L158" i="47"/>
  <c r="K158" i="47"/>
  <c r="F158" i="47"/>
  <c r="N157" i="47"/>
  <c r="L157" i="47"/>
  <c r="K157" i="47"/>
  <c r="F157" i="47"/>
  <c r="N156" i="47"/>
  <c r="L156" i="47"/>
  <c r="K156" i="47"/>
  <c r="F156" i="47"/>
  <c r="N155" i="47"/>
  <c r="L155" i="47"/>
  <c r="K155" i="47"/>
  <c r="F155" i="47"/>
  <c r="N154" i="47"/>
  <c r="L154" i="47"/>
  <c r="K154" i="47"/>
  <c r="F154" i="47"/>
  <c r="N153" i="47"/>
  <c r="L153" i="47"/>
  <c r="K153" i="47"/>
  <c r="F153" i="47"/>
  <c r="N152" i="47"/>
  <c r="L152" i="47"/>
  <c r="K152" i="47"/>
  <c r="F152" i="47"/>
  <c r="N151" i="47"/>
  <c r="L151" i="47"/>
  <c r="K151" i="47"/>
  <c r="F151" i="47"/>
  <c r="N150" i="47"/>
  <c r="L150" i="47"/>
  <c r="K150" i="47"/>
  <c r="F150" i="47"/>
  <c r="N149" i="47"/>
  <c r="L149" i="47"/>
  <c r="K149" i="47"/>
  <c r="F149" i="47"/>
  <c r="N148" i="47"/>
  <c r="L148" i="47"/>
  <c r="K148" i="47"/>
  <c r="F148" i="47"/>
  <c r="N147" i="47"/>
  <c r="L147" i="47"/>
  <c r="K147" i="47"/>
  <c r="F147" i="47"/>
  <c r="N146" i="47"/>
  <c r="L146" i="47"/>
  <c r="K146" i="47"/>
  <c r="F146" i="47"/>
  <c r="N145" i="47"/>
  <c r="L145" i="47"/>
  <c r="K145" i="47"/>
  <c r="F145" i="47"/>
  <c r="N144" i="47"/>
  <c r="L144" i="47"/>
  <c r="K144" i="47"/>
  <c r="F144" i="47"/>
  <c r="N143" i="47"/>
  <c r="L143" i="47"/>
  <c r="K143" i="47"/>
  <c r="F143" i="47"/>
  <c r="N142" i="47"/>
  <c r="L142" i="47"/>
  <c r="K142" i="47"/>
  <c r="F142" i="47"/>
  <c r="N141" i="47"/>
  <c r="L141" i="47"/>
  <c r="K141" i="47"/>
  <c r="F141" i="47"/>
  <c r="N140" i="47"/>
  <c r="L140" i="47"/>
  <c r="K140" i="47"/>
  <c r="F140" i="47"/>
  <c r="N139" i="47"/>
  <c r="L139" i="47"/>
  <c r="K139" i="47"/>
  <c r="F139" i="47"/>
  <c r="N138" i="47"/>
  <c r="L138" i="47"/>
  <c r="K138" i="47"/>
  <c r="F138" i="47"/>
  <c r="N137" i="47"/>
  <c r="L137" i="47"/>
  <c r="K137" i="47"/>
  <c r="F137" i="47"/>
  <c r="N136" i="47"/>
  <c r="L136" i="47"/>
  <c r="K136" i="47"/>
  <c r="F136" i="47"/>
  <c r="N135" i="47"/>
  <c r="L135" i="47"/>
  <c r="K135" i="47"/>
  <c r="F135" i="47"/>
  <c r="N134" i="47"/>
  <c r="L134" i="47"/>
  <c r="K134" i="47"/>
  <c r="F134" i="47"/>
  <c r="N133" i="47"/>
  <c r="L133" i="47"/>
  <c r="K133" i="47"/>
  <c r="F133" i="47"/>
  <c r="N132" i="47"/>
  <c r="L132" i="47"/>
  <c r="K132" i="47"/>
  <c r="F132" i="47"/>
  <c r="N131" i="47"/>
  <c r="L131" i="47"/>
  <c r="K131" i="47"/>
  <c r="F131" i="47"/>
  <c r="N130" i="47"/>
  <c r="L130" i="47"/>
  <c r="K130" i="47"/>
  <c r="F130" i="47"/>
  <c r="N129" i="47"/>
  <c r="L129" i="47"/>
  <c r="K129" i="47"/>
  <c r="F129" i="47"/>
  <c r="N128" i="47"/>
  <c r="L128" i="47"/>
  <c r="K128" i="47"/>
  <c r="F128" i="47"/>
  <c r="N127" i="47"/>
  <c r="L127" i="47"/>
  <c r="K127" i="47"/>
  <c r="F127" i="47"/>
  <c r="N126" i="47"/>
  <c r="L126" i="47"/>
  <c r="K126" i="47"/>
  <c r="F126" i="47"/>
  <c r="N125" i="47"/>
  <c r="L125" i="47"/>
  <c r="K125" i="47"/>
  <c r="F125" i="47"/>
  <c r="N124" i="47"/>
  <c r="L124" i="47"/>
  <c r="K124" i="47"/>
  <c r="F124" i="47"/>
  <c r="N123" i="47"/>
  <c r="L123" i="47"/>
  <c r="K123" i="47"/>
  <c r="F123" i="47"/>
  <c r="N122" i="47"/>
  <c r="L122" i="47"/>
  <c r="K122" i="47"/>
  <c r="F122" i="47"/>
  <c r="N121" i="47"/>
  <c r="L121" i="47"/>
  <c r="K121" i="47"/>
  <c r="F121" i="47"/>
  <c r="N120" i="47"/>
  <c r="L120" i="47"/>
  <c r="K120" i="47"/>
  <c r="F120" i="47"/>
  <c r="N119" i="47"/>
  <c r="L119" i="47"/>
  <c r="K119" i="47"/>
  <c r="F119" i="47"/>
  <c r="N118" i="47"/>
  <c r="L118" i="47"/>
  <c r="K118" i="47"/>
  <c r="F118" i="47"/>
  <c r="N117" i="47"/>
  <c r="L117" i="47"/>
  <c r="K117" i="47"/>
  <c r="F117" i="47"/>
  <c r="N116" i="47"/>
  <c r="L116" i="47"/>
  <c r="K116" i="47"/>
  <c r="F116" i="47"/>
  <c r="N115" i="47"/>
  <c r="L115" i="47"/>
  <c r="K115" i="47"/>
  <c r="F115" i="47"/>
  <c r="N114" i="47"/>
  <c r="L114" i="47"/>
  <c r="K114" i="47"/>
  <c r="F114" i="47"/>
  <c r="N113" i="47"/>
  <c r="L113" i="47"/>
  <c r="K113" i="47"/>
  <c r="F113" i="47"/>
  <c r="N112" i="47"/>
  <c r="L112" i="47"/>
  <c r="K112" i="47"/>
  <c r="F112" i="47"/>
  <c r="N111" i="47"/>
  <c r="L111" i="47"/>
  <c r="K111" i="47"/>
  <c r="F111" i="47"/>
  <c r="N110" i="47"/>
  <c r="L110" i="47"/>
  <c r="K110" i="47"/>
  <c r="F110" i="47"/>
  <c r="N109" i="47"/>
  <c r="L109" i="47"/>
  <c r="K109" i="47"/>
  <c r="F109" i="47"/>
  <c r="N108" i="47"/>
  <c r="L108" i="47"/>
  <c r="K108" i="47"/>
  <c r="F108" i="47"/>
  <c r="N107" i="47"/>
  <c r="L107" i="47"/>
  <c r="K107" i="47"/>
  <c r="F107" i="47"/>
  <c r="N106" i="47"/>
  <c r="L106" i="47"/>
  <c r="K106" i="47"/>
  <c r="F106" i="47"/>
  <c r="N105" i="47"/>
  <c r="L105" i="47"/>
  <c r="K105" i="47"/>
  <c r="F105" i="47"/>
  <c r="N104" i="47"/>
  <c r="L104" i="47"/>
  <c r="K104" i="47"/>
  <c r="F104" i="47"/>
  <c r="N103" i="47"/>
  <c r="L103" i="47"/>
  <c r="K103" i="47"/>
  <c r="F103" i="47"/>
  <c r="N102" i="47"/>
  <c r="L102" i="47"/>
  <c r="K102" i="47"/>
  <c r="F102" i="47"/>
  <c r="N101" i="47"/>
  <c r="L101" i="47"/>
  <c r="K101" i="47"/>
  <c r="F101" i="47"/>
  <c r="N100" i="47"/>
  <c r="L100" i="47"/>
  <c r="K100" i="47"/>
  <c r="F100" i="47"/>
  <c r="N99" i="47"/>
  <c r="L99" i="47"/>
  <c r="K99" i="47"/>
  <c r="F99" i="47"/>
  <c r="N98" i="47"/>
  <c r="L98" i="47"/>
  <c r="K98" i="47"/>
  <c r="F98" i="47"/>
  <c r="N97" i="47"/>
  <c r="L97" i="47"/>
  <c r="K97" i="47"/>
  <c r="F97" i="47"/>
  <c r="N96" i="47"/>
  <c r="L96" i="47"/>
  <c r="K96" i="47"/>
  <c r="F96" i="47"/>
  <c r="N95" i="47"/>
  <c r="L95" i="47"/>
  <c r="K95" i="47"/>
  <c r="F95" i="47"/>
  <c r="N94" i="47"/>
  <c r="L94" i="47"/>
  <c r="K94" i="47"/>
  <c r="F94" i="47"/>
  <c r="N93" i="47"/>
  <c r="L93" i="47"/>
  <c r="K93" i="47"/>
  <c r="F93" i="47"/>
  <c r="N92" i="47"/>
  <c r="L92" i="47"/>
  <c r="K92" i="47"/>
  <c r="F92" i="47"/>
  <c r="N91" i="47"/>
  <c r="L91" i="47"/>
  <c r="K91" i="47"/>
  <c r="F91" i="47"/>
  <c r="N90" i="47"/>
  <c r="L90" i="47"/>
  <c r="K90" i="47"/>
  <c r="F90" i="47"/>
  <c r="N89" i="47"/>
  <c r="L89" i="47"/>
  <c r="K89" i="47"/>
  <c r="F89" i="47"/>
  <c r="N88" i="47"/>
  <c r="L88" i="47"/>
  <c r="K88" i="47"/>
  <c r="F88" i="47"/>
  <c r="N87" i="47"/>
  <c r="L87" i="47"/>
  <c r="K87" i="47"/>
  <c r="F87" i="47"/>
  <c r="N86" i="47"/>
  <c r="L86" i="47"/>
  <c r="K86" i="47"/>
  <c r="F86" i="47"/>
  <c r="N85" i="47"/>
  <c r="L85" i="47"/>
  <c r="K85" i="47"/>
  <c r="F85" i="47"/>
  <c r="N84" i="47"/>
  <c r="L84" i="47"/>
  <c r="K84" i="47"/>
  <c r="F84" i="47"/>
  <c r="N83" i="47"/>
  <c r="L83" i="47"/>
  <c r="K83" i="47"/>
  <c r="F83" i="47"/>
  <c r="N82" i="47"/>
  <c r="L82" i="47"/>
  <c r="K82" i="47"/>
  <c r="F82" i="47"/>
  <c r="N81" i="47"/>
  <c r="L81" i="47"/>
  <c r="K81" i="47"/>
  <c r="F81" i="47"/>
  <c r="N80" i="47"/>
  <c r="L80" i="47"/>
  <c r="K80" i="47"/>
  <c r="F80" i="47"/>
  <c r="N79" i="47"/>
  <c r="L79" i="47"/>
  <c r="K79" i="47"/>
  <c r="F79" i="47"/>
  <c r="N78" i="47"/>
  <c r="L78" i="47"/>
  <c r="K78" i="47"/>
  <c r="F78" i="47"/>
  <c r="N77" i="47"/>
  <c r="L77" i="47"/>
  <c r="K77" i="47"/>
  <c r="F77" i="47"/>
  <c r="N76" i="47"/>
  <c r="L76" i="47"/>
  <c r="K76" i="47"/>
  <c r="F76" i="47"/>
  <c r="N75" i="47"/>
  <c r="L75" i="47"/>
  <c r="K75" i="47"/>
  <c r="F75" i="47"/>
  <c r="N74" i="47"/>
  <c r="L74" i="47"/>
  <c r="K74" i="47"/>
  <c r="F74" i="47"/>
  <c r="N73" i="47"/>
  <c r="L73" i="47"/>
  <c r="K73" i="47"/>
  <c r="F73" i="47"/>
  <c r="N72" i="47"/>
  <c r="L72" i="47"/>
  <c r="K72" i="47"/>
  <c r="F72" i="47"/>
  <c r="N71" i="47"/>
  <c r="L71" i="47"/>
  <c r="K71" i="47"/>
  <c r="F71" i="47"/>
  <c r="N70" i="47"/>
  <c r="L70" i="47"/>
  <c r="K70" i="47"/>
  <c r="F70" i="47"/>
  <c r="N69" i="47"/>
  <c r="L69" i="47"/>
  <c r="K69" i="47"/>
  <c r="F69" i="47"/>
  <c r="N68" i="47"/>
  <c r="L68" i="47"/>
  <c r="K68" i="47"/>
  <c r="F68" i="47"/>
  <c r="N67" i="47"/>
  <c r="L67" i="47"/>
  <c r="K67" i="47"/>
  <c r="F67" i="47"/>
  <c r="N66" i="47"/>
  <c r="L66" i="47"/>
  <c r="K66" i="47"/>
  <c r="F66" i="47"/>
  <c r="N65" i="47"/>
  <c r="L65" i="47"/>
  <c r="K65" i="47"/>
  <c r="F65" i="47"/>
  <c r="N64" i="47"/>
  <c r="L64" i="47"/>
  <c r="K64" i="47"/>
  <c r="F64" i="47"/>
  <c r="N63" i="47"/>
  <c r="L63" i="47"/>
  <c r="K63" i="47"/>
  <c r="F63" i="47"/>
  <c r="N62" i="47"/>
  <c r="L62" i="47"/>
  <c r="K62" i="47"/>
  <c r="F62" i="47"/>
  <c r="N61" i="47"/>
  <c r="L61" i="47"/>
  <c r="K61" i="47"/>
  <c r="F61" i="47"/>
  <c r="N60" i="47"/>
  <c r="L60" i="47"/>
  <c r="K60" i="47"/>
  <c r="F60" i="47"/>
  <c r="N59" i="47"/>
  <c r="L59" i="47"/>
  <c r="K59" i="47"/>
  <c r="F59" i="47"/>
  <c r="N58" i="47"/>
  <c r="L58" i="47"/>
  <c r="K58" i="47"/>
  <c r="F58" i="47"/>
  <c r="N57" i="47"/>
  <c r="L57" i="47"/>
  <c r="K57" i="47"/>
  <c r="F57" i="47"/>
  <c r="N56" i="47"/>
  <c r="L56" i="47"/>
  <c r="K56" i="47"/>
  <c r="F56" i="47"/>
  <c r="N55" i="47"/>
  <c r="L55" i="47"/>
  <c r="K55" i="47"/>
  <c r="F55" i="47"/>
  <c r="N54" i="47"/>
  <c r="L54" i="47"/>
  <c r="K54" i="47"/>
  <c r="F54" i="47"/>
  <c r="N53" i="47"/>
  <c r="L53" i="47"/>
  <c r="K53" i="47"/>
  <c r="F53" i="47"/>
  <c r="N52" i="47"/>
  <c r="L52" i="47"/>
  <c r="K52" i="47"/>
  <c r="F52" i="47"/>
  <c r="N51" i="47"/>
  <c r="L51" i="47"/>
  <c r="K51" i="47"/>
  <c r="F51" i="47"/>
  <c r="N50" i="47"/>
  <c r="L50" i="47"/>
  <c r="K50" i="47"/>
  <c r="F50" i="47"/>
  <c r="N49" i="47"/>
  <c r="L49" i="47"/>
  <c r="K49" i="47"/>
  <c r="F49" i="47"/>
  <c r="N48" i="47"/>
  <c r="L48" i="47"/>
  <c r="K48" i="47"/>
  <c r="F48" i="47"/>
  <c r="N47" i="47"/>
  <c r="L47" i="47"/>
  <c r="K47" i="47"/>
  <c r="F47" i="47"/>
  <c r="N46" i="47"/>
  <c r="L46" i="47"/>
  <c r="K46" i="47"/>
  <c r="F46" i="47"/>
  <c r="N45" i="47"/>
  <c r="L45" i="47"/>
  <c r="K45" i="47"/>
  <c r="F45" i="47"/>
  <c r="N44" i="47"/>
  <c r="L44" i="47"/>
  <c r="K44" i="47"/>
  <c r="F44" i="47"/>
  <c r="N43" i="47"/>
  <c r="L43" i="47"/>
  <c r="K43" i="47"/>
  <c r="F43" i="47"/>
  <c r="N42" i="47"/>
  <c r="L42" i="47"/>
  <c r="K42" i="47"/>
  <c r="F42" i="47"/>
  <c r="N41" i="47"/>
  <c r="L41" i="47"/>
  <c r="K41" i="47"/>
  <c r="F41" i="47"/>
  <c r="N40" i="47"/>
  <c r="L40" i="47"/>
  <c r="K40" i="47"/>
  <c r="F40" i="47"/>
  <c r="N39" i="47"/>
  <c r="L39" i="47"/>
  <c r="K39" i="47"/>
  <c r="F39" i="47"/>
  <c r="N38" i="47"/>
  <c r="L38" i="47"/>
  <c r="K38" i="47"/>
  <c r="F38" i="47"/>
  <c r="N37" i="47"/>
  <c r="L37" i="47"/>
  <c r="K37" i="47"/>
  <c r="F37" i="47"/>
  <c r="N36" i="47"/>
  <c r="L36" i="47"/>
  <c r="K36" i="47"/>
  <c r="F36" i="47"/>
  <c r="N35" i="47"/>
  <c r="L35" i="47"/>
  <c r="K35" i="47"/>
  <c r="F35" i="47"/>
  <c r="N34" i="47"/>
  <c r="L34" i="47"/>
  <c r="K34" i="47"/>
  <c r="F34" i="47"/>
  <c r="N33" i="47"/>
  <c r="L33" i="47"/>
  <c r="K33" i="47"/>
  <c r="F33" i="47"/>
  <c r="N32" i="47"/>
  <c r="L32" i="47"/>
  <c r="K32" i="47"/>
  <c r="F32" i="47"/>
  <c r="N31" i="47"/>
  <c r="L31" i="47"/>
  <c r="K31" i="47"/>
  <c r="F31" i="47"/>
  <c r="N30" i="47"/>
  <c r="L30" i="47"/>
  <c r="K30" i="47"/>
  <c r="F30" i="47"/>
  <c r="N29" i="47"/>
  <c r="L29" i="47"/>
  <c r="K29" i="47"/>
  <c r="F29" i="47"/>
  <c r="N28" i="47"/>
  <c r="L28" i="47"/>
  <c r="K28" i="47"/>
  <c r="F28" i="47"/>
  <c r="N27" i="47"/>
  <c r="L27" i="47"/>
  <c r="K27" i="47"/>
  <c r="F27" i="47"/>
  <c r="N26" i="47"/>
  <c r="L26" i="47"/>
  <c r="K26" i="47"/>
  <c r="F26" i="47"/>
  <c r="N25" i="47"/>
  <c r="L25" i="47"/>
  <c r="K25" i="47"/>
  <c r="F25" i="47"/>
  <c r="N24" i="47"/>
  <c r="L24" i="47"/>
  <c r="K24" i="47"/>
  <c r="F24" i="47"/>
  <c r="N23" i="47"/>
  <c r="L23" i="47"/>
  <c r="K23" i="47"/>
  <c r="F23" i="47"/>
  <c r="N22" i="47"/>
  <c r="L22" i="47"/>
  <c r="K22" i="47"/>
  <c r="F22" i="47"/>
  <c r="N21" i="47"/>
  <c r="L21" i="47"/>
  <c r="K21" i="47"/>
  <c r="F21" i="47"/>
  <c r="N20" i="47"/>
  <c r="L20" i="47"/>
  <c r="K20" i="47"/>
  <c r="F20" i="47"/>
  <c r="N19" i="47"/>
  <c r="L19" i="47"/>
  <c r="K19" i="47"/>
  <c r="F19" i="47"/>
  <c r="N18" i="47"/>
  <c r="L18" i="47"/>
  <c r="K18" i="47"/>
  <c r="F18" i="47"/>
  <c r="N17" i="47"/>
  <c r="L17" i="47"/>
  <c r="K17" i="47"/>
  <c r="F17" i="47"/>
  <c r="N16" i="47"/>
  <c r="L16" i="47"/>
  <c r="K16" i="47"/>
  <c r="F16" i="47"/>
  <c r="N15" i="47"/>
  <c r="L15" i="47"/>
  <c r="K15" i="47"/>
  <c r="F15" i="47"/>
  <c r="N14" i="47"/>
  <c r="L14" i="47"/>
  <c r="K14" i="47"/>
  <c r="F14" i="47"/>
  <c r="N13" i="47"/>
  <c r="L13" i="47"/>
  <c r="K13" i="47"/>
  <c r="F13" i="47"/>
  <c r="N12" i="47"/>
  <c r="L12" i="47"/>
  <c r="K12" i="47"/>
  <c r="F12" i="47"/>
  <c r="N11" i="47"/>
  <c r="L11" i="47"/>
  <c r="K11" i="47"/>
  <c r="F11" i="47"/>
  <c r="N10" i="47"/>
  <c r="L10" i="47"/>
  <c r="K10" i="47"/>
  <c r="F10" i="47"/>
  <c r="N9" i="47"/>
  <c r="L9" i="47"/>
  <c r="K9" i="47"/>
  <c r="F9" i="47"/>
  <c r="N8" i="47"/>
  <c r="L8" i="47"/>
  <c r="K8" i="47"/>
  <c r="F8" i="47"/>
  <c r="N7" i="47"/>
  <c r="L7" i="47"/>
  <c r="K7" i="47"/>
  <c r="F7" i="47"/>
  <c r="N6" i="47"/>
  <c r="K6" i="47"/>
  <c r="L6" i="47" s="1"/>
  <c r="F6" i="47"/>
  <c r="N5" i="47"/>
  <c r="L5" i="47"/>
  <c r="K5" i="47"/>
  <c r="F5" i="47"/>
  <c r="N4" i="47"/>
  <c r="K4" i="47"/>
  <c r="L4" i="47" s="1"/>
  <c r="F4" i="47"/>
  <c r="N3" i="47"/>
  <c r="L3" i="47"/>
  <c r="K3" i="47"/>
  <c r="F3" i="47"/>
  <c r="A1" i="47"/>
  <c r="AC544" i="46"/>
  <c r="N517" i="46"/>
  <c r="L517" i="46"/>
  <c r="K517" i="46"/>
  <c r="F517" i="46"/>
  <c r="N516" i="46"/>
  <c r="L516" i="46"/>
  <c r="K516" i="46"/>
  <c r="F516" i="46"/>
  <c r="N515" i="46"/>
  <c r="L515" i="46"/>
  <c r="K515" i="46"/>
  <c r="F515" i="46"/>
  <c r="N514" i="46"/>
  <c r="L514" i="46"/>
  <c r="K514" i="46"/>
  <c r="F514" i="46"/>
  <c r="N513" i="46"/>
  <c r="L513" i="46"/>
  <c r="K513" i="46"/>
  <c r="F513" i="46"/>
  <c r="N512" i="46"/>
  <c r="L512" i="46"/>
  <c r="K512" i="46"/>
  <c r="F512" i="46"/>
  <c r="N511" i="46"/>
  <c r="L511" i="46"/>
  <c r="K511" i="46"/>
  <c r="F511" i="46"/>
  <c r="N510" i="46"/>
  <c r="L510" i="46"/>
  <c r="K510" i="46"/>
  <c r="F510" i="46"/>
  <c r="N509" i="46"/>
  <c r="L509" i="46"/>
  <c r="K509" i="46"/>
  <c r="F509" i="46"/>
  <c r="N508" i="46"/>
  <c r="L508" i="46"/>
  <c r="K508" i="46"/>
  <c r="F508" i="46"/>
  <c r="N507" i="46"/>
  <c r="L507" i="46"/>
  <c r="K507" i="46"/>
  <c r="F507" i="46"/>
  <c r="N506" i="46"/>
  <c r="L506" i="46"/>
  <c r="K506" i="46"/>
  <c r="F506" i="46"/>
  <c r="N505" i="46"/>
  <c r="L505" i="46"/>
  <c r="K505" i="46"/>
  <c r="F505" i="46"/>
  <c r="N504" i="46"/>
  <c r="L504" i="46"/>
  <c r="K504" i="46"/>
  <c r="F504" i="46"/>
  <c r="N503" i="46"/>
  <c r="L503" i="46"/>
  <c r="K503" i="46"/>
  <c r="F503" i="46"/>
  <c r="N502" i="46"/>
  <c r="L502" i="46"/>
  <c r="K502" i="46"/>
  <c r="F502" i="46"/>
  <c r="N501" i="46"/>
  <c r="L501" i="46"/>
  <c r="K501" i="46"/>
  <c r="F501" i="46"/>
  <c r="N500" i="46"/>
  <c r="L500" i="46"/>
  <c r="K500" i="46"/>
  <c r="F500" i="46"/>
  <c r="N499" i="46"/>
  <c r="L499" i="46"/>
  <c r="K499" i="46"/>
  <c r="F499" i="46"/>
  <c r="N498" i="46"/>
  <c r="L498" i="46"/>
  <c r="K498" i="46"/>
  <c r="F498" i="46"/>
  <c r="N497" i="46"/>
  <c r="L497" i="46"/>
  <c r="K497" i="46"/>
  <c r="F497" i="46"/>
  <c r="N496" i="46"/>
  <c r="L496" i="46"/>
  <c r="K496" i="46"/>
  <c r="F496" i="46"/>
  <c r="N495" i="46"/>
  <c r="L495" i="46"/>
  <c r="K495" i="46"/>
  <c r="F495" i="46"/>
  <c r="N494" i="46"/>
  <c r="L494" i="46"/>
  <c r="K494" i="46"/>
  <c r="F494" i="46"/>
  <c r="N493" i="46"/>
  <c r="L493" i="46"/>
  <c r="K493" i="46"/>
  <c r="F493" i="46"/>
  <c r="N492" i="46"/>
  <c r="L492" i="46"/>
  <c r="K492" i="46"/>
  <c r="F492" i="46"/>
  <c r="N491" i="46"/>
  <c r="L491" i="46"/>
  <c r="K491" i="46"/>
  <c r="F491" i="46"/>
  <c r="N490" i="46"/>
  <c r="L490" i="46"/>
  <c r="K490" i="46"/>
  <c r="F490" i="46"/>
  <c r="N489" i="46"/>
  <c r="L489" i="46"/>
  <c r="K489" i="46"/>
  <c r="F489" i="46"/>
  <c r="N488" i="46"/>
  <c r="L488" i="46"/>
  <c r="K488" i="46"/>
  <c r="F488" i="46"/>
  <c r="N487" i="46"/>
  <c r="L487" i="46"/>
  <c r="K487" i="46"/>
  <c r="F487" i="46"/>
  <c r="N486" i="46"/>
  <c r="L486" i="46"/>
  <c r="K486" i="46"/>
  <c r="F486" i="46"/>
  <c r="N485" i="46"/>
  <c r="L485" i="46"/>
  <c r="K485" i="46"/>
  <c r="F485" i="46"/>
  <c r="N484" i="46"/>
  <c r="L484" i="46"/>
  <c r="K484" i="46"/>
  <c r="F484" i="46"/>
  <c r="N483" i="46"/>
  <c r="L483" i="46"/>
  <c r="K483" i="46"/>
  <c r="F483" i="46"/>
  <c r="N482" i="46"/>
  <c r="L482" i="46"/>
  <c r="K482" i="46"/>
  <c r="F482" i="46"/>
  <c r="N481" i="46"/>
  <c r="L481" i="46"/>
  <c r="K481" i="46"/>
  <c r="F481" i="46"/>
  <c r="N480" i="46"/>
  <c r="L480" i="46"/>
  <c r="K480" i="46"/>
  <c r="F480" i="46"/>
  <c r="N479" i="46"/>
  <c r="L479" i="46"/>
  <c r="K479" i="46"/>
  <c r="F479" i="46"/>
  <c r="N478" i="46"/>
  <c r="L478" i="46"/>
  <c r="K478" i="46"/>
  <c r="F478" i="46"/>
  <c r="N477" i="46"/>
  <c r="L477" i="46"/>
  <c r="K477" i="46"/>
  <c r="F477" i="46"/>
  <c r="N476" i="46"/>
  <c r="L476" i="46"/>
  <c r="K476" i="46"/>
  <c r="F476" i="46"/>
  <c r="N475" i="46"/>
  <c r="L475" i="46"/>
  <c r="K475" i="46"/>
  <c r="F475" i="46"/>
  <c r="N474" i="46"/>
  <c r="L474" i="46"/>
  <c r="K474" i="46"/>
  <c r="F474" i="46"/>
  <c r="N473" i="46"/>
  <c r="L473" i="46"/>
  <c r="K473" i="46"/>
  <c r="F473" i="46"/>
  <c r="N472" i="46"/>
  <c r="L472" i="46"/>
  <c r="K472" i="46"/>
  <c r="F472" i="46"/>
  <c r="N471" i="46"/>
  <c r="L471" i="46"/>
  <c r="K471" i="46"/>
  <c r="F471" i="46"/>
  <c r="N470" i="46"/>
  <c r="L470" i="46"/>
  <c r="K470" i="46"/>
  <c r="F470" i="46"/>
  <c r="N469" i="46"/>
  <c r="L469" i="46"/>
  <c r="K469" i="46"/>
  <c r="F469" i="46"/>
  <c r="N468" i="46"/>
  <c r="L468" i="46"/>
  <c r="K468" i="46"/>
  <c r="F468" i="46"/>
  <c r="N467" i="46"/>
  <c r="L467" i="46"/>
  <c r="K467" i="46"/>
  <c r="F467" i="46"/>
  <c r="N466" i="46"/>
  <c r="L466" i="46"/>
  <c r="K466" i="46"/>
  <c r="F466" i="46"/>
  <c r="N465" i="46"/>
  <c r="L465" i="46"/>
  <c r="K465" i="46"/>
  <c r="F465" i="46"/>
  <c r="N464" i="46"/>
  <c r="L464" i="46"/>
  <c r="K464" i="46"/>
  <c r="F464" i="46"/>
  <c r="N463" i="46"/>
  <c r="L463" i="46"/>
  <c r="K463" i="46"/>
  <c r="F463" i="46"/>
  <c r="N462" i="46"/>
  <c r="L462" i="46"/>
  <c r="K462" i="46"/>
  <c r="F462" i="46"/>
  <c r="N461" i="46"/>
  <c r="L461" i="46"/>
  <c r="K461" i="46"/>
  <c r="F461" i="46"/>
  <c r="N460" i="46"/>
  <c r="L460" i="46"/>
  <c r="K460" i="46"/>
  <c r="F460" i="46"/>
  <c r="N459" i="46"/>
  <c r="L459" i="46"/>
  <c r="K459" i="46"/>
  <c r="F459" i="46"/>
  <c r="N458" i="46"/>
  <c r="L458" i="46"/>
  <c r="K458" i="46"/>
  <c r="F458" i="46"/>
  <c r="N457" i="46"/>
  <c r="L457" i="46"/>
  <c r="K457" i="46"/>
  <c r="F457" i="46"/>
  <c r="N456" i="46"/>
  <c r="L456" i="46"/>
  <c r="K456" i="46"/>
  <c r="F456" i="46"/>
  <c r="N455" i="46"/>
  <c r="L455" i="46"/>
  <c r="K455" i="46"/>
  <c r="F455" i="46"/>
  <c r="N454" i="46"/>
  <c r="L454" i="46"/>
  <c r="K454" i="46"/>
  <c r="F454" i="46"/>
  <c r="N453" i="46"/>
  <c r="L453" i="46"/>
  <c r="K453" i="46"/>
  <c r="F453" i="46"/>
  <c r="N452" i="46"/>
  <c r="L452" i="46"/>
  <c r="K452" i="46"/>
  <c r="F452" i="46"/>
  <c r="N451" i="46"/>
  <c r="L451" i="46"/>
  <c r="K451" i="46"/>
  <c r="F451" i="46"/>
  <c r="N450" i="46"/>
  <c r="L450" i="46"/>
  <c r="K450" i="46"/>
  <c r="F450" i="46"/>
  <c r="N449" i="46"/>
  <c r="L449" i="46"/>
  <c r="K449" i="46"/>
  <c r="F449" i="46"/>
  <c r="N448" i="46"/>
  <c r="L448" i="46"/>
  <c r="K448" i="46"/>
  <c r="F448" i="46"/>
  <c r="N447" i="46"/>
  <c r="L447" i="46"/>
  <c r="K447" i="46"/>
  <c r="F447" i="46"/>
  <c r="N446" i="46"/>
  <c r="L446" i="46"/>
  <c r="K446" i="46"/>
  <c r="F446" i="46"/>
  <c r="N445" i="46"/>
  <c r="L445" i="46"/>
  <c r="K445" i="46"/>
  <c r="F445" i="46"/>
  <c r="N444" i="46"/>
  <c r="L444" i="46"/>
  <c r="K444" i="46"/>
  <c r="F444" i="46"/>
  <c r="N443" i="46"/>
  <c r="L443" i="46"/>
  <c r="K443" i="46"/>
  <c r="F443" i="46"/>
  <c r="N442" i="46"/>
  <c r="L442" i="46"/>
  <c r="K442" i="46"/>
  <c r="F442" i="46"/>
  <c r="N441" i="46"/>
  <c r="L441" i="46"/>
  <c r="K441" i="46"/>
  <c r="F441" i="46"/>
  <c r="N440" i="46"/>
  <c r="L440" i="46"/>
  <c r="K440" i="46"/>
  <c r="F440" i="46"/>
  <c r="N439" i="46"/>
  <c r="L439" i="46"/>
  <c r="K439" i="46"/>
  <c r="F439" i="46"/>
  <c r="N438" i="46"/>
  <c r="L438" i="46"/>
  <c r="K438" i="46"/>
  <c r="F438" i="46"/>
  <c r="N437" i="46"/>
  <c r="L437" i="46"/>
  <c r="K437" i="46"/>
  <c r="F437" i="46"/>
  <c r="N436" i="46"/>
  <c r="L436" i="46"/>
  <c r="K436" i="46"/>
  <c r="F436" i="46"/>
  <c r="N435" i="46"/>
  <c r="L435" i="46"/>
  <c r="K435" i="46"/>
  <c r="F435" i="46"/>
  <c r="N434" i="46"/>
  <c r="L434" i="46"/>
  <c r="K434" i="46"/>
  <c r="F434" i="46"/>
  <c r="N433" i="46"/>
  <c r="L433" i="46"/>
  <c r="K433" i="46"/>
  <c r="F433" i="46"/>
  <c r="N432" i="46"/>
  <c r="L432" i="46"/>
  <c r="K432" i="46"/>
  <c r="F432" i="46"/>
  <c r="N431" i="46"/>
  <c r="L431" i="46"/>
  <c r="K431" i="46"/>
  <c r="F431" i="46"/>
  <c r="N430" i="46"/>
  <c r="L430" i="46"/>
  <c r="K430" i="46"/>
  <c r="F430" i="46"/>
  <c r="N429" i="46"/>
  <c r="L429" i="46"/>
  <c r="K429" i="46"/>
  <c r="F429" i="46"/>
  <c r="N428" i="46"/>
  <c r="L428" i="46"/>
  <c r="K428" i="46"/>
  <c r="F428" i="46"/>
  <c r="N427" i="46"/>
  <c r="L427" i="46"/>
  <c r="K427" i="46"/>
  <c r="F427" i="46"/>
  <c r="N426" i="46"/>
  <c r="L426" i="46"/>
  <c r="K426" i="46"/>
  <c r="F426" i="46"/>
  <c r="N425" i="46"/>
  <c r="L425" i="46"/>
  <c r="K425" i="46"/>
  <c r="F425" i="46"/>
  <c r="N424" i="46"/>
  <c r="L424" i="46"/>
  <c r="K424" i="46"/>
  <c r="F424" i="46"/>
  <c r="N423" i="46"/>
  <c r="L423" i="46"/>
  <c r="K423" i="46"/>
  <c r="F423" i="46"/>
  <c r="N422" i="46"/>
  <c r="L422" i="46"/>
  <c r="K422" i="46"/>
  <c r="F422" i="46"/>
  <c r="N421" i="46"/>
  <c r="L421" i="46"/>
  <c r="K421" i="46"/>
  <c r="F421" i="46"/>
  <c r="N420" i="46"/>
  <c r="L420" i="46"/>
  <c r="K420" i="46"/>
  <c r="F420" i="46"/>
  <c r="N419" i="46"/>
  <c r="L419" i="46"/>
  <c r="K419" i="46"/>
  <c r="F419" i="46"/>
  <c r="N418" i="46"/>
  <c r="L418" i="46"/>
  <c r="K418" i="46"/>
  <c r="F418" i="46"/>
  <c r="N417" i="46"/>
  <c r="L417" i="46"/>
  <c r="K417" i="46"/>
  <c r="F417" i="46"/>
  <c r="N416" i="46"/>
  <c r="L416" i="46"/>
  <c r="K416" i="46"/>
  <c r="F416" i="46"/>
  <c r="N415" i="46"/>
  <c r="L415" i="46"/>
  <c r="K415" i="46"/>
  <c r="F415" i="46"/>
  <c r="N414" i="46"/>
  <c r="L414" i="46"/>
  <c r="K414" i="46"/>
  <c r="F414" i="46"/>
  <c r="N413" i="46"/>
  <c r="L413" i="46"/>
  <c r="K413" i="46"/>
  <c r="F413" i="46"/>
  <c r="N412" i="46"/>
  <c r="L412" i="46"/>
  <c r="K412" i="46"/>
  <c r="F412" i="46"/>
  <c r="N411" i="46"/>
  <c r="L411" i="46"/>
  <c r="K411" i="46"/>
  <c r="F411" i="46"/>
  <c r="N410" i="46"/>
  <c r="L410" i="46"/>
  <c r="K410" i="46"/>
  <c r="F410" i="46"/>
  <c r="N409" i="46"/>
  <c r="L409" i="46"/>
  <c r="K409" i="46"/>
  <c r="F409" i="46"/>
  <c r="N408" i="46"/>
  <c r="L408" i="46"/>
  <c r="K408" i="46"/>
  <c r="F408" i="46"/>
  <c r="N407" i="46"/>
  <c r="L407" i="46"/>
  <c r="K407" i="46"/>
  <c r="F407" i="46"/>
  <c r="N406" i="46"/>
  <c r="L406" i="46"/>
  <c r="K406" i="46"/>
  <c r="F406" i="46"/>
  <c r="N405" i="46"/>
  <c r="L405" i="46"/>
  <c r="K405" i="46"/>
  <c r="F405" i="46"/>
  <c r="N404" i="46"/>
  <c r="L404" i="46"/>
  <c r="K404" i="46"/>
  <c r="F404" i="46"/>
  <c r="N403" i="46"/>
  <c r="L403" i="46"/>
  <c r="K403" i="46"/>
  <c r="F403" i="46"/>
  <c r="N402" i="46"/>
  <c r="L402" i="46"/>
  <c r="K402" i="46"/>
  <c r="F402" i="46"/>
  <c r="N401" i="46"/>
  <c r="L401" i="46"/>
  <c r="K401" i="46"/>
  <c r="F401" i="46"/>
  <c r="N400" i="46"/>
  <c r="L400" i="46"/>
  <c r="K400" i="46"/>
  <c r="F400" i="46"/>
  <c r="N399" i="46"/>
  <c r="L399" i="46"/>
  <c r="K399" i="46"/>
  <c r="F399" i="46"/>
  <c r="N398" i="46"/>
  <c r="L398" i="46"/>
  <c r="K398" i="46"/>
  <c r="F398" i="46"/>
  <c r="N397" i="46"/>
  <c r="L397" i="46"/>
  <c r="K397" i="46"/>
  <c r="F397" i="46"/>
  <c r="N396" i="46"/>
  <c r="L396" i="46"/>
  <c r="K396" i="46"/>
  <c r="F396" i="46"/>
  <c r="N395" i="46"/>
  <c r="L395" i="46"/>
  <c r="K395" i="46"/>
  <c r="F395" i="46"/>
  <c r="N394" i="46"/>
  <c r="L394" i="46"/>
  <c r="K394" i="46"/>
  <c r="F394" i="46"/>
  <c r="N393" i="46"/>
  <c r="L393" i="46"/>
  <c r="K393" i="46"/>
  <c r="F393" i="46"/>
  <c r="N392" i="46"/>
  <c r="L392" i="46"/>
  <c r="K392" i="46"/>
  <c r="F392" i="46"/>
  <c r="N391" i="46"/>
  <c r="L391" i="46"/>
  <c r="K391" i="46"/>
  <c r="F391" i="46"/>
  <c r="N390" i="46"/>
  <c r="L390" i="46"/>
  <c r="K390" i="46"/>
  <c r="F390" i="46"/>
  <c r="N389" i="46"/>
  <c r="L389" i="46"/>
  <c r="K389" i="46"/>
  <c r="F389" i="46"/>
  <c r="N388" i="46"/>
  <c r="L388" i="46"/>
  <c r="K388" i="46"/>
  <c r="F388" i="46"/>
  <c r="N387" i="46"/>
  <c r="L387" i="46"/>
  <c r="K387" i="46"/>
  <c r="F387" i="46"/>
  <c r="N386" i="46"/>
  <c r="L386" i="46"/>
  <c r="K386" i="46"/>
  <c r="F386" i="46"/>
  <c r="N385" i="46"/>
  <c r="L385" i="46"/>
  <c r="K385" i="46"/>
  <c r="F385" i="46"/>
  <c r="N384" i="46"/>
  <c r="L384" i="46"/>
  <c r="K384" i="46"/>
  <c r="F384" i="46"/>
  <c r="N383" i="46"/>
  <c r="L383" i="46"/>
  <c r="K383" i="46"/>
  <c r="F383" i="46"/>
  <c r="N382" i="46"/>
  <c r="L382" i="46"/>
  <c r="K382" i="46"/>
  <c r="F382" i="46"/>
  <c r="N381" i="46"/>
  <c r="L381" i="46"/>
  <c r="K381" i="46"/>
  <c r="F381" i="46"/>
  <c r="N380" i="46"/>
  <c r="L380" i="46"/>
  <c r="K380" i="46"/>
  <c r="F380" i="46"/>
  <c r="N379" i="46"/>
  <c r="L379" i="46"/>
  <c r="K379" i="46"/>
  <c r="F379" i="46"/>
  <c r="N378" i="46"/>
  <c r="L378" i="46"/>
  <c r="K378" i="46"/>
  <c r="F378" i="46"/>
  <c r="N377" i="46"/>
  <c r="L377" i="46"/>
  <c r="K377" i="46"/>
  <c r="F377" i="46"/>
  <c r="N376" i="46"/>
  <c r="L376" i="46"/>
  <c r="K376" i="46"/>
  <c r="F376" i="46"/>
  <c r="N375" i="46"/>
  <c r="L375" i="46"/>
  <c r="K375" i="46"/>
  <c r="F375" i="46"/>
  <c r="N374" i="46"/>
  <c r="L374" i="46"/>
  <c r="K374" i="46"/>
  <c r="F374" i="46"/>
  <c r="N373" i="46"/>
  <c r="L373" i="46"/>
  <c r="K373" i="46"/>
  <c r="F373" i="46"/>
  <c r="N372" i="46"/>
  <c r="L372" i="46"/>
  <c r="K372" i="46"/>
  <c r="F372" i="46"/>
  <c r="N371" i="46"/>
  <c r="L371" i="46"/>
  <c r="K371" i="46"/>
  <c r="F371" i="46"/>
  <c r="N370" i="46"/>
  <c r="L370" i="46"/>
  <c r="K370" i="46"/>
  <c r="F370" i="46"/>
  <c r="N369" i="46"/>
  <c r="L369" i="46"/>
  <c r="K369" i="46"/>
  <c r="F369" i="46"/>
  <c r="N368" i="46"/>
  <c r="L368" i="46"/>
  <c r="K368" i="46"/>
  <c r="F368" i="46"/>
  <c r="N367" i="46"/>
  <c r="L367" i="46"/>
  <c r="K367" i="46"/>
  <c r="F367" i="46"/>
  <c r="N366" i="46"/>
  <c r="L366" i="46"/>
  <c r="K366" i="46"/>
  <c r="F366" i="46"/>
  <c r="N365" i="46"/>
  <c r="L365" i="46"/>
  <c r="K365" i="46"/>
  <c r="F365" i="46"/>
  <c r="N364" i="46"/>
  <c r="L364" i="46"/>
  <c r="K364" i="46"/>
  <c r="F364" i="46"/>
  <c r="N363" i="46"/>
  <c r="L363" i="46"/>
  <c r="K363" i="46"/>
  <c r="F363" i="46"/>
  <c r="N362" i="46"/>
  <c r="L362" i="46"/>
  <c r="K362" i="46"/>
  <c r="F362" i="46"/>
  <c r="N361" i="46"/>
  <c r="L361" i="46"/>
  <c r="K361" i="46"/>
  <c r="F361" i="46"/>
  <c r="N360" i="46"/>
  <c r="L360" i="46"/>
  <c r="K360" i="46"/>
  <c r="F360" i="46"/>
  <c r="N359" i="46"/>
  <c r="L359" i="46"/>
  <c r="K359" i="46"/>
  <c r="F359" i="46"/>
  <c r="N358" i="46"/>
  <c r="L358" i="46"/>
  <c r="K358" i="46"/>
  <c r="F358" i="46"/>
  <c r="N357" i="46"/>
  <c r="L357" i="46"/>
  <c r="K357" i="46"/>
  <c r="F357" i="46"/>
  <c r="N356" i="46"/>
  <c r="L356" i="46"/>
  <c r="K356" i="46"/>
  <c r="F356" i="46"/>
  <c r="N355" i="46"/>
  <c r="L355" i="46"/>
  <c r="K355" i="46"/>
  <c r="F355" i="46"/>
  <c r="N354" i="46"/>
  <c r="L354" i="46"/>
  <c r="K354" i="46"/>
  <c r="F354" i="46"/>
  <c r="N353" i="46"/>
  <c r="L353" i="46"/>
  <c r="K353" i="46"/>
  <c r="F353" i="46"/>
  <c r="N352" i="46"/>
  <c r="L352" i="46"/>
  <c r="K352" i="46"/>
  <c r="F352" i="46"/>
  <c r="N351" i="46"/>
  <c r="L351" i="46"/>
  <c r="K351" i="46"/>
  <c r="F351" i="46"/>
  <c r="N350" i="46"/>
  <c r="L350" i="46"/>
  <c r="K350" i="46"/>
  <c r="F350" i="46"/>
  <c r="N349" i="46"/>
  <c r="L349" i="46"/>
  <c r="K349" i="46"/>
  <c r="F349" i="46"/>
  <c r="N348" i="46"/>
  <c r="L348" i="46"/>
  <c r="K348" i="46"/>
  <c r="F348" i="46"/>
  <c r="N347" i="46"/>
  <c r="L347" i="46"/>
  <c r="K347" i="46"/>
  <c r="F347" i="46"/>
  <c r="N345" i="46"/>
  <c r="L345" i="46"/>
  <c r="K345" i="46"/>
  <c r="F345" i="46"/>
  <c r="N344" i="46"/>
  <c r="L344" i="46"/>
  <c r="K344" i="46"/>
  <c r="F344" i="46"/>
  <c r="N343" i="46"/>
  <c r="L343" i="46"/>
  <c r="K343" i="46"/>
  <c r="F343" i="46"/>
  <c r="N342" i="46"/>
  <c r="L342" i="46"/>
  <c r="K342" i="46"/>
  <c r="F342" i="46"/>
  <c r="N341" i="46"/>
  <c r="L341" i="46"/>
  <c r="K341" i="46"/>
  <c r="F341" i="46"/>
  <c r="N340" i="46"/>
  <c r="L340" i="46"/>
  <c r="K340" i="46"/>
  <c r="F340" i="46"/>
  <c r="N339" i="46"/>
  <c r="L339" i="46"/>
  <c r="K339" i="46"/>
  <c r="F339" i="46"/>
  <c r="N338" i="46"/>
  <c r="L338" i="46"/>
  <c r="K338" i="46"/>
  <c r="F338" i="46"/>
  <c r="N337" i="46"/>
  <c r="L337" i="46"/>
  <c r="K337" i="46"/>
  <c r="F337" i="46"/>
  <c r="N336" i="46"/>
  <c r="L336" i="46"/>
  <c r="K336" i="46"/>
  <c r="F336" i="46"/>
  <c r="N335" i="46"/>
  <c r="L335" i="46"/>
  <c r="K335" i="46"/>
  <c r="F335" i="46"/>
  <c r="N334" i="46"/>
  <c r="L334" i="46"/>
  <c r="K334" i="46"/>
  <c r="F334" i="46"/>
  <c r="N333" i="46"/>
  <c r="L333" i="46"/>
  <c r="K333" i="46"/>
  <c r="F333" i="46"/>
  <c r="N332" i="46"/>
  <c r="L332" i="46"/>
  <c r="K332" i="46"/>
  <c r="F332" i="46"/>
  <c r="N331" i="46"/>
  <c r="L331" i="46"/>
  <c r="K331" i="46"/>
  <c r="F331" i="46"/>
  <c r="N330" i="46"/>
  <c r="L330" i="46"/>
  <c r="K330" i="46"/>
  <c r="F330" i="46"/>
  <c r="N329" i="46"/>
  <c r="L329" i="46"/>
  <c r="K329" i="46"/>
  <c r="F329" i="46"/>
  <c r="N328" i="46"/>
  <c r="L328" i="46"/>
  <c r="K328" i="46"/>
  <c r="F328" i="46"/>
  <c r="N327" i="46"/>
  <c r="L327" i="46"/>
  <c r="K327" i="46"/>
  <c r="F327" i="46"/>
  <c r="N326" i="46"/>
  <c r="L326" i="46"/>
  <c r="K326" i="46"/>
  <c r="F326" i="46"/>
  <c r="N325" i="46"/>
  <c r="L325" i="46"/>
  <c r="K325" i="46"/>
  <c r="F325" i="46"/>
  <c r="N324" i="46"/>
  <c r="L324" i="46"/>
  <c r="K324" i="46"/>
  <c r="F324" i="46"/>
  <c r="N323" i="46"/>
  <c r="L323" i="46"/>
  <c r="K323" i="46"/>
  <c r="F323" i="46"/>
  <c r="N322" i="46"/>
  <c r="L322" i="46"/>
  <c r="K322" i="46"/>
  <c r="F322" i="46"/>
  <c r="N321" i="46"/>
  <c r="L321" i="46"/>
  <c r="K321" i="46"/>
  <c r="F321" i="46"/>
  <c r="N320" i="46"/>
  <c r="L320" i="46"/>
  <c r="K320" i="46"/>
  <c r="F320" i="46"/>
  <c r="N319" i="46"/>
  <c r="L319" i="46"/>
  <c r="K319" i="46"/>
  <c r="F319" i="46"/>
  <c r="N318" i="46"/>
  <c r="L318" i="46"/>
  <c r="K318" i="46"/>
  <c r="F318" i="46"/>
  <c r="N317" i="46"/>
  <c r="L317" i="46"/>
  <c r="K317" i="46"/>
  <c r="F317" i="46"/>
  <c r="N316" i="46"/>
  <c r="L316" i="46"/>
  <c r="K316" i="46"/>
  <c r="F316" i="46"/>
  <c r="N315" i="46"/>
  <c r="L315" i="46"/>
  <c r="K315" i="46"/>
  <c r="F315" i="46"/>
  <c r="N314" i="46"/>
  <c r="L314" i="46"/>
  <c r="K314" i="46"/>
  <c r="F314" i="46"/>
  <c r="N313" i="46"/>
  <c r="L313" i="46"/>
  <c r="K313" i="46"/>
  <c r="F313" i="46"/>
  <c r="N312" i="46"/>
  <c r="L312" i="46"/>
  <c r="K312" i="46"/>
  <c r="F312" i="46"/>
  <c r="N311" i="46"/>
  <c r="L311" i="46"/>
  <c r="K311" i="46"/>
  <c r="F311" i="46"/>
  <c r="N310" i="46"/>
  <c r="L310" i="46"/>
  <c r="K310" i="46"/>
  <c r="F310" i="46"/>
  <c r="N309" i="46"/>
  <c r="L309" i="46"/>
  <c r="K309" i="46"/>
  <c r="F309" i="46"/>
  <c r="N308" i="46"/>
  <c r="L308" i="46"/>
  <c r="K308" i="46"/>
  <c r="F308" i="46"/>
  <c r="N307" i="46"/>
  <c r="L307" i="46"/>
  <c r="K307" i="46"/>
  <c r="F307" i="46"/>
  <c r="N306" i="46"/>
  <c r="L306" i="46"/>
  <c r="K306" i="46"/>
  <c r="F306" i="46"/>
  <c r="N305" i="46"/>
  <c r="L305" i="46"/>
  <c r="K305" i="46"/>
  <c r="F305" i="46"/>
  <c r="N304" i="46"/>
  <c r="L304" i="46"/>
  <c r="K304" i="46"/>
  <c r="F304" i="46"/>
  <c r="N303" i="46"/>
  <c r="L303" i="46"/>
  <c r="K303" i="46"/>
  <c r="F303" i="46"/>
  <c r="N302" i="46"/>
  <c r="L302" i="46"/>
  <c r="K302" i="46"/>
  <c r="F302" i="46"/>
  <c r="N301" i="46"/>
  <c r="L301" i="46"/>
  <c r="K301" i="46"/>
  <c r="F301" i="46"/>
  <c r="N300" i="46"/>
  <c r="L300" i="46"/>
  <c r="K300" i="46"/>
  <c r="F300" i="46"/>
  <c r="N299" i="46"/>
  <c r="L299" i="46"/>
  <c r="K299" i="46"/>
  <c r="F299" i="46"/>
  <c r="N298" i="46"/>
  <c r="L298" i="46"/>
  <c r="K298" i="46"/>
  <c r="F298" i="46"/>
  <c r="N297" i="46"/>
  <c r="L297" i="46"/>
  <c r="K297" i="46"/>
  <c r="F297" i="46"/>
  <c r="N296" i="46"/>
  <c r="L296" i="46"/>
  <c r="K296" i="46"/>
  <c r="F296" i="46"/>
  <c r="N295" i="46"/>
  <c r="L295" i="46"/>
  <c r="K295" i="46"/>
  <c r="F295" i="46"/>
  <c r="N294" i="46"/>
  <c r="L294" i="46"/>
  <c r="K294" i="46"/>
  <c r="F294" i="46"/>
  <c r="N293" i="46"/>
  <c r="L293" i="46"/>
  <c r="K293" i="46"/>
  <c r="F293" i="46"/>
  <c r="N292" i="46"/>
  <c r="L292" i="46"/>
  <c r="K292" i="46"/>
  <c r="F292" i="46"/>
  <c r="N291" i="46"/>
  <c r="L291" i="46"/>
  <c r="K291" i="46"/>
  <c r="F291" i="46"/>
  <c r="N290" i="46"/>
  <c r="L290" i="46"/>
  <c r="K290" i="46"/>
  <c r="F290" i="46"/>
  <c r="N289" i="46"/>
  <c r="L289" i="46"/>
  <c r="K289" i="46"/>
  <c r="F289" i="46"/>
  <c r="N288" i="46"/>
  <c r="L288" i="46"/>
  <c r="K288" i="46"/>
  <c r="F288" i="46"/>
  <c r="N287" i="46"/>
  <c r="L287" i="46"/>
  <c r="K287" i="46"/>
  <c r="F287" i="46"/>
  <c r="N286" i="46"/>
  <c r="L286" i="46"/>
  <c r="K286" i="46"/>
  <c r="F286" i="46"/>
  <c r="N285" i="46"/>
  <c r="L285" i="46"/>
  <c r="K285" i="46"/>
  <c r="F285" i="46"/>
  <c r="N284" i="46"/>
  <c r="L284" i="46"/>
  <c r="K284" i="46"/>
  <c r="F284" i="46"/>
  <c r="N283" i="46"/>
  <c r="L283" i="46"/>
  <c r="K283" i="46"/>
  <c r="F283" i="46"/>
  <c r="N282" i="46"/>
  <c r="L282" i="46"/>
  <c r="K282" i="46"/>
  <c r="F282" i="46"/>
  <c r="N281" i="46"/>
  <c r="L281" i="46"/>
  <c r="K281" i="46"/>
  <c r="F281" i="46"/>
  <c r="N280" i="46"/>
  <c r="L280" i="46"/>
  <c r="K280" i="46"/>
  <c r="F280" i="46"/>
  <c r="N279" i="46"/>
  <c r="L279" i="46"/>
  <c r="K279" i="46"/>
  <c r="F279" i="46"/>
  <c r="N278" i="46"/>
  <c r="L278" i="46"/>
  <c r="K278" i="46"/>
  <c r="F278" i="46"/>
  <c r="N277" i="46"/>
  <c r="L277" i="46"/>
  <c r="K277" i="46"/>
  <c r="F277" i="46"/>
  <c r="N276" i="46"/>
  <c r="L276" i="46"/>
  <c r="K276" i="46"/>
  <c r="F276" i="46"/>
  <c r="N275" i="46"/>
  <c r="L275" i="46"/>
  <c r="K275" i="46"/>
  <c r="F275" i="46"/>
  <c r="N274" i="46"/>
  <c r="L274" i="46"/>
  <c r="K274" i="46"/>
  <c r="F274" i="46"/>
  <c r="N273" i="46"/>
  <c r="L273" i="46"/>
  <c r="K273" i="46"/>
  <c r="F273" i="46"/>
  <c r="N272" i="46"/>
  <c r="L272" i="46"/>
  <c r="K272" i="46"/>
  <c r="F272" i="46"/>
  <c r="N271" i="46"/>
  <c r="L271" i="46"/>
  <c r="K271" i="46"/>
  <c r="F271" i="46"/>
  <c r="N270" i="46"/>
  <c r="L270" i="46"/>
  <c r="K270" i="46"/>
  <c r="F270" i="46"/>
  <c r="N269" i="46"/>
  <c r="L269" i="46"/>
  <c r="K269" i="46"/>
  <c r="F269" i="46"/>
  <c r="N268" i="46"/>
  <c r="L268" i="46"/>
  <c r="K268" i="46"/>
  <c r="F268" i="46"/>
  <c r="N267" i="46"/>
  <c r="L267" i="46"/>
  <c r="K267" i="46"/>
  <c r="F267" i="46"/>
  <c r="N266" i="46"/>
  <c r="L266" i="46"/>
  <c r="K266" i="46"/>
  <c r="F266" i="46"/>
  <c r="N265" i="46"/>
  <c r="L265" i="46"/>
  <c r="K265" i="46"/>
  <c r="F265" i="46"/>
  <c r="N264" i="46"/>
  <c r="L264" i="46"/>
  <c r="K264" i="46"/>
  <c r="F264" i="46"/>
  <c r="N263" i="46"/>
  <c r="L263" i="46"/>
  <c r="K263" i="46"/>
  <c r="F263" i="46"/>
  <c r="N262" i="46"/>
  <c r="L262" i="46"/>
  <c r="K262" i="46"/>
  <c r="F262" i="46"/>
  <c r="N261" i="46"/>
  <c r="L261" i="46"/>
  <c r="K261" i="46"/>
  <c r="F261" i="46"/>
  <c r="N260" i="46"/>
  <c r="L260" i="46"/>
  <c r="K260" i="46"/>
  <c r="F260" i="46"/>
  <c r="N259" i="46"/>
  <c r="L259" i="46"/>
  <c r="K259" i="46"/>
  <c r="F259" i="46"/>
  <c r="N258" i="46"/>
  <c r="L258" i="46"/>
  <c r="K258" i="46"/>
  <c r="F258" i="46"/>
  <c r="N257" i="46"/>
  <c r="L257" i="46"/>
  <c r="K257" i="46"/>
  <c r="F257" i="46"/>
  <c r="N256" i="46"/>
  <c r="L256" i="46"/>
  <c r="K256" i="46"/>
  <c r="F256" i="46"/>
  <c r="N255" i="46"/>
  <c r="L255" i="46"/>
  <c r="K255" i="46"/>
  <c r="F255" i="46"/>
  <c r="N254" i="46"/>
  <c r="L254" i="46"/>
  <c r="K254" i="46"/>
  <c r="F254" i="46"/>
  <c r="N253" i="46"/>
  <c r="L253" i="46"/>
  <c r="K253" i="46"/>
  <c r="F253" i="46"/>
  <c r="N252" i="46"/>
  <c r="L252" i="46"/>
  <c r="K252" i="46"/>
  <c r="F252" i="46"/>
  <c r="N251" i="46"/>
  <c r="L251" i="46"/>
  <c r="K251" i="46"/>
  <c r="F251" i="46"/>
  <c r="N250" i="46"/>
  <c r="L250" i="46"/>
  <c r="K250" i="46"/>
  <c r="F250" i="46"/>
  <c r="N249" i="46"/>
  <c r="L249" i="46"/>
  <c r="K249" i="46"/>
  <c r="F249" i="46"/>
  <c r="N248" i="46"/>
  <c r="L248" i="46"/>
  <c r="K248" i="46"/>
  <c r="F248" i="46"/>
  <c r="N247" i="46"/>
  <c r="L247" i="46"/>
  <c r="K247" i="46"/>
  <c r="F247" i="46"/>
  <c r="N246" i="46"/>
  <c r="L246" i="46"/>
  <c r="K246" i="46"/>
  <c r="F246" i="46"/>
  <c r="N245" i="46"/>
  <c r="L245" i="46"/>
  <c r="K245" i="46"/>
  <c r="F245" i="46"/>
  <c r="N244" i="46"/>
  <c r="L244" i="46"/>
  <c r="K244" i="46"/>
  <c r="F244" i="46"/>
  <c r="N243" i="46"/>
  <c r="L243" i="46"/>
  <c r="K243" i="46"/>
  <c r="F243" i="46"/>
  <c r="N242" i="46"/>
  <c r="L242" i="46"/>
  <c r="K242" i="46"/>
  <c r="F242" i="46"/>
  <c r="N241" i="46"/>
  <c r="L241" i="46"/>
  <c r="K241" i="46"/>
  <c r="F241" i="46"/>
  <c r="N240" i="46"/>
  <c r="L240" i="46"/>
  <c r="K240" i="46"/>
  <c r="F240" i="46"/>
  <c r="N239" i="46"/>
  <c r="L239" i="46"/>
  <c r="K239" i="46"/>
  <c r="F239" i="46"/>
  <c r="N238" i="46"/>
  <c r="L238" i="46"/>
  <c r="K238" i="46"/>
  <c r="F238" i="46"/>
  <c r="N237" i="46"/>
  <c r="L237" i="46"/>
  <c r="K237" i="46"/>
  <c r="F237" i="46"/>
  <c r="N236" i="46"/>
  <c r="L236" i="46"/>
  <c r="K236" i="46"/>
  <c r="F236" i="46"/>
  <c r="N235" i="46"/>
  <c r="L235" i="46"/>
  <c r="K235" i="46"/>
  <c r="F235" i="46"/>
  <c r="N234" i="46"/>
  <c r="L234" i="46"/>
  <c r="K234" i="46"/>
  <c r="F234" i="46"/>
  <c r="N233" i="46"/>
  <c r="L233" i="46"/>
  <c r="K233" i="46"/>
  <c r="F233" i="46"/>
  <c r="N232" i="46"/>
  <c r="L232" i="46"/>
  <c r="K232" i="46"/>
  <c r="F232" i="46"/>
  <c r="N231" i="46"/>
  <c r="L231" i="46"/>
  <c r="K231" i="46"/>
  <c r="F231" i="46"/>
  <c r="N230" i="46"/>
  <c r="L230" i="46"/>
  <c r="K230" i="46"/>
  <c r="F230" i="46"/>
  <c r="N229" i="46"/>
  <c r="L229" i="46"/>
  <c r="K229" i="46"/>
  <c r="F229" i="46"/>
  <c r="N228" i="46"/>
  <c r="L228" i="46"/>
  <c r="K228" i="46"/>
  <c r="F228" i="46"/>
  <c r="N227" i="46"/>
  <c r="L227" i="46"/>
  <c r="K227" i="46"/>
  <c r="F227" i="46"/>
  <c r="N226" i="46"/>
  <c r="L226" i="46"/>
  <c r="K226" i="46"/>
  <c r="F226" i="46"/>
  <c r="N225" i="46"/>
  <c r="L225" i="46"/>
  <c r="K225" i="46"/>
  <c r="F225" i="46"/>
  <c r="N224" i="46"/>
  <c r="L224" i="46"/>
  <c r="K224" i="46"/>
  <c r="F224" i="46"/>
  <c r="N223" i="46"/>
  <c r="L223" i="46"/>
  <c r="K223" i="46"/>
  <c r="F223" i="46"/>
  <c r="N222" i="46"/>
  <c r="L222" i="46"/>
  <c r="K222" i="46"/>
  <c r="F222" i="46"/>
  <c r="N221" i="46"/>
  <c r="L221" i="46"/>
  <c r="K221" i="46"/>
  <c r="F221" i="46"/>
  <c r="N220" i="46"/>
  <c r="L220" i="46"/>
  <c r="K220" i="46"/>
  <c r="F220" i="46"/>
  <c r="N219" i="46"/>
  <c r="L219" i="46"/>
  <c r="K219" i="46"/>
  <c r="F219" i="46"/>
  <c r="N218" i="46"/>
  <c r="L218" i="46"/>
  <c r="K218" i="46"/>
  <c r="F218" i="46"/>
  <c r="N217" i="46"/>
  <c r="L217" i="46"/>
  <c r="K217" i="46"/>
  <c r="F217" i="46"/>
  <c r="N216" i="46"/>
  <c r="L216" i="46"/>
  <c r="K216" i="46"/>
  <c r="F216" i="46"/>
  <c r="N215" i="46"/>
  <c r="L215" i="46"/>
  <c r="K215" i="46"/>
  <c r="F215" i="46"/>
  <c r="N214" i="46"/>
  <c r="L214" i="46"/>
  <c r="K214" i="46"/>
  <c r="F214" i="46"/>
  <c r="N213" i="46"/>
  <c r="L213" i="46"/>
  <c r="K213" i="46"/>
  <c r="F213" i="46"/>
  <c r="N212" i="46"/>
  <c r="L212" i="46"/>
  <c r="K212" i="46"/>
  <c r="F212" i="46"/>
  <c r="N211" i="46"/>
  <c r="L211" i="46"/>
  <c r="K211" i="46"/>
  <c r="F211" i="46"/>
  <c r="N210" i="46"/>
  <c r="L210" i="46"/>
  <c r="K210" i="46"/>
  <c r="F210" i="46"/>
  <c r="N209" i="46"/>
  <c r="L209" i="46"/>
  <c r="K209" i="46"/>
  <c r="F209" i="46"/>
  <c r="N208" i="46"/>
  <c r="L208" i="46"/>
  <c r="K208" i="46"/>
  <c r="F208" i="46"/>
  <c r="N207" i="46"/>
  <c r="L207" i="46"/>
  <c r="K207" i="46"/>
  <c r="F207" i="46"/>
  <c r="N206" i="46"/>
  <c r="L206" i="46"/>
  <c r="K206" i="46"/>
  <c r="F206" i="46"/>
  <c r="N205" i="46"/>
  <c r="L205" i="46"/>
  <c r="K205" i="46"/>
  <c r="F205" i="46"/>
  <c r="N204" i="46"/>
  <c r="L204" i="46"/>
  <c r="K204" i="46"/>
  <c r="F204" i="46"/>
  <c r="N203" i="46"/>
  <c r="L203" i="46"/>
  <c r="K203" i="46"/>
  <c r="F203" i="46"/>
  <c r="N202" i="46"/>
  <c r="L202" i="46"/>
  <c r="K202" i="46"/>
  <c r="F202" i="46"/>
  <c r="N201" i="46"/>
  <c r="L201" i="46"/>
  <c r="K201" i="46"/>
  <c r="F201" i="46"/>
  <c r="N200" i="46"/>
  <c r="L200" i="46"/>
  <c r="K200" i="46"/>
  <c r="F200" i="46"/>
  <c r="N199" i="46"/>
  <c r="L199" i="46"/>
  <c r="K199" i="46"/>
  <c r="F199" i="46"/>
  <c r="N198" i="46"/>
  <c r="L198" i="46"/>
  <c r="K198" i="46"/>
  <c r="F198" i="46"/>
  <c r="N197" i="46"/>
  <c r="L197" i="46"/>
  <c r="K197" i="46"/>
  <c r="F197" i="46"/>
  <c r="N196" i="46"/>
  <c r="L196" i="46"/>
  <c r="K196" i="46"/>
  <c r="F196" i="46"/>
  <c r="N195" i="46"/>
  <c r="L195" i="46"/>
  <c r="K195" i="46"/>
  <c r="F195" i="46"/>
  <c r="N194" i="46"/>
  <c r="L194" i="46"/>
  <c r="K194" i="46"/>
  <c r="F194" i="46"/>
  <c r="N193" i="46"/>
  <c r="L193" i="46"/>
  <c r="K193" i="46"/>
  <c r="F193" i="46"/>
  <c r="N192" i="46"/>
  <c r="L192" i="46"/>
  <c r="K192" i="46"/>
  <c r="F192" i="46"/>
  <c r="N191" i="46"/>
  <c r="L191" i="46"/>
  <c r="K191" i="46"/>
  <c r="F191" i="46"/>
  <c r="N190" i="46"/>
  <c r="L190" i="46"/>
  <c r="K190" i="46"/>
  <c r="F190" i="46"/>
  <c r="N189" i="46"/>
  <c r="L189" i="46"/>
  <c r="K189" i="46"/>
  <c r="F189" i="46"/>
  <c r="N188" i="46"/>
  <c r="L188" i="46"/>
  <c r="K188" i="46"/>
  <c r="F188" i="46"/>
  <c r="N187" i="46"/>
  <c r="L187" i="46"/>
  <c r="K187" i="46"/>
  <c r="F187" i="46"/>
  <c r="N186" i="46"/>
  <c r="L186" i="46"/>
  <c r="K186" i="46"/>
  <c r="F186" i="46"/>
  <c r="N185" i="46"/>
  <c r="L185" i="46"/>
  <c r="K185" i="46"/>
  <c r="F185" i="46"/>
  <c r="N184" i="46"/>
  <c r="L184" i="46"/>
  <c r="K184" i="46"/>
  <c r="F184" i="46"/>
  <c r="N183" i="46"/>
  <c r="L183" i="46"/>
  <c r="K183" i="46"/>
  <c r="F183" i="46"/>
  <c r="N182" i="46"/>
  <c r="L182" i="46"/>
  <c r="K182" i="46"/>
  <c r="F182" i="46"/>
  <c r="N181" i="46"/>
  <c r="L181" i="46"/>
  <c r="K181" i="46"/>
  <c r="F181" i="46"/>
  <c r="N180" i="46"/>
  <c r="L180" i="46"/>
  <c r="K180" i="46"/>
  <c r="F180" i="46"/>
  <c r="N179" i="46"/>
  <c r="L179" i="46"/>
  <c r="K179" i="46"/>
  <c r="F179" i="46"/>
  <c r="N178" i="46"/>
  <c r="L178" i="46"/>
  <c r="K178" i="46"/>
  <c r="F178" i="46"/>
  <c r="N177" i="46"/>
  <c r="L177" i="46"/>
  <c r="K177" i="46"/>
  <c r="F177" i="46"/>
  <c r="N176" i="46"/>
  <c r="L176" i="46"/>
  <c r="K176" i="46"/>
  <c r="F176" i="46"/>
  <c r="N175" i="46"/>
  <c r="L175" i="46"/>
  <c r="K175" i="46"/>
  <c r="F175" i="46"/>
  <c r="N173" i="46"/>
  <c r="L173" i="46"/>
  <c r="K173" i="46"/>
  <c r="H173" i="46"/>
  <c r="F173" i="46"/>
  <c r="B173" i="46"/>
  <c r="N172" i="46"/>
  <c r="L172" i="46"/>
  <c r="K172" i="46"/>
  <c r="H172" i="46"/>
  <c r="I172" i="46" s="1"/>
  <c r="F172" i="46"/>
  <c r="N171" i="46"/>
  <c r="L171" i="46"/>
  <c r="K171" i="46"/>
  <c r="H171" i="46"/>
  <c r="F171" i="46"/>
  <c r="B171" i="46"/>
  <c r="C171" i="46" s="1"/>
  <c r="N170" i="46"/>
  <c r="L170" i="46"/>
  <c r="K170" i="46"/>
  <c r="H170" i="46"/>
  <c r="I170" i="46" s="1"/>
  <c r="F170" i="46"/>
  <c r="N169" i="46"/>
  <c r="L169" i="46"/>
  <c r="K169" i="46"/>
  <c r="H169" i="46"/>
  <c r="F169" i="46"/>
  <c r="N168" i="46"/>
  <c r="L168" i="46"/>
  <c r="K168" i="46"/>
  <c r="H168" i="46"/>
  <c r="F168" i="46"/>
  <c r="B168" i="46"/>
  <c r="C168" i="46" s="1"/>
  <c r="N167" i="46"/>
  <c r="L167" i="46"/>
  <c r="K167" i="46"/>
  <c r="H167" i="46"/>
  <c r="I167" i="46" s="1"/>
  <c r="F167" i="46"/>
  <c r="N166" i="46"/>
  <c r="L166" i="46"/>
  <c r="K166" i="46"/>
  <c r="H166" i="46"/>
  <c r="I166" i="46" s="1"/>
  <c r="F166" i="46"/>
  <c r="N165" i="46"/>
  <c r="L165" i="46"/>
  <c r="K165" i="46"/>
  <c r="H165" i="46"/>
  <c r="I165" i="46" s="1"/>
  <c r="F165" i="46"/>
  <c r="N164" i="46"/>
  <c r="L164" i="46"/>
  <c r="K164" i="46"/>
  <c r="H164" i="46"/>
  <c r="I164" i="46" s="1"/>
  <c r="F164" i="46"/>
  <c r="B164" i="46"/>
  <c r="C164" i="46" s="1"/>
  <c r="N163" i="46"/>
  <c r="L163" i="46"/>
  <c r="K163" i="46"/>
  <c r="H163" i="46"/>
  <c r="I163" i="46" s="1"/>
  <c r="F163" i="46"/>
  <c r="N162" i="46"/>
  <c r="L162" i="46"/>
  <c r="K162" i="46"/>
  <c r="H162" i="46"/>
  <c r="I162" i="46" s="1"/>
  <c r="F162" i="46"/>
  <c r="N161" i="46"/>
  <c r="L161" i="46"/>
  <c r="K161" i="46"/>
  <c r="H161" i="46"/>
  <c r="I161" i="46" s="1"/>
  <c r="F161" i="46"/>
  <c r="N160" i="46"/>
  <c r="L160" i="46"/>
  <c r="K160" i="46"/>
  <c r="H160" i="46"/>
  <c r="I160" i="46" s="1"/>
  <c r="F160" i="46"/>
  <c r="N159" i="46"/>
  <c r="L159" i="46"/>
  <c r="K159" i="46"/>
  <c r="H159" i="46"/>
  <c r="I159" i="46" s="1"/>
  <c r="F159" i="46"/>
  <c r="B159" i="46"/>
  <c r="N158" i="46"/>
  <c r="L158" i="46"/>
  <c r="K158" i="46"/>
  <c r="H158" i="46"/>
  <c r="F158" i="46"/>
  <c r="N157" i="46"/>
  <c r="L157" i="46"/>
  <c r="K157" i="46"/>
  <c r="H157" i="46"/>
  <c r="I157" i="46" s="1"/>
  <c r="F157" i="46"/>
  <c r="N156" i="46"/>
  <c r="L156" i="46"/>
  <c r="K156" i="46"/>
  <c r="H156" i="46"/>
  <c r="I156" i="46" s="1"/>
  <c r="F156" i="46"/>
  <c r="N155" i="46"/>
  <c r="L155" i="46"/>
  <c r="K155" i="46"/>
  <c r="H155" i="46"/>
  <c r="I155" i="46" s="1"/>
  <c r="F155" i="46"/>
  <c r="N154" i="46"/>
  <c r="L154" i="46"/>
  <c r="K154" i="46"/>
  <c r="H154" i="46"/>
  <c r="I154" i="46" s="1"/>
  <c r="F154" i="46"/>
  <c r="N153" i="46"/>
  <c r="L153" i="46"/>
  <c r="K153" i="46"/>
  <c r="H153" i="46"/>
  <c r="I153" i="46" s="1"/>
  <c r="F153" i="46"/>
  <c r="B153" i="46"/>
  <c r="C153" i="46" s="1"/>
  <c r="N152" i="46"/>
  <c r="L152" i="46"/>
  <c r="K152" i="46"/>
  <c r="H152" i="46"/>
  <c r="I152" i="46" s="1"/>
  <c r="F152" i="46"/>
  <c r="N151" i="46"/>
  <c r="L151" i="46"/>
  <c r="K151" i="46"/>
  <c r="H151" i="46"/>
  <c r="I151" i="46" s="1"/>
  <c r="F151" i="46"/>
  <c r="N150" i="46"/>
  <c r="L150" i="46"/>
  <c r="K150" i="46"/>
  <c r="H150" i="46"/>
  <c r="I150" i="46" s="1"/>
  <c r="F150" i="46"/>
  <c r="N149" i="46"/>
  <c r="L149" i="46"/>
  <c r="K149" i="46"/>
  <c r="H149" i="46"/>
  <c r="I149" i="46" s="1"/>
  <c r="F149" i="46"/>
  <c r="N148" i="46"/>
  <c r="L148" i="46"/>
  <c r="K148" i="46"/>
  <c r="H148" i="46"/>
  <c r="I148" i="46" s="1"/>
  <c r="F148" i="46"/>
  <c r="N147" i="46"/>
  <c r="L147" i="46"/>
  <c r="K147" i="46"/>
  <c r="H147" i="46"/>
  <c r="I147" i="46" s="1"/>
  <c r="F147" i="46"/>
  <c r="N146" i="46"/>
  <c r="L146" i="46"/>
  <c r="K146" i="46"/>
  <c r="H146" i="46"/>
  <c r="I146" i="46" s="1"/>
  <c r="F146" i="46"/>
  <c r="B146" i="46"/>
  <c r="N145" i="46"/>
  <c r="L145" i="46"/>
  <c r="K145" i="46"/>
  <c r="H145" i="46"/>
  <c r="I145" i="46" s="1"/>
  <c r="F145" i="46"/>
  <c r="N144" i="46"/>
  <c r="L144" i="46"/>
  <c r="K144" i="46"/>
  <c r="H144" i="46"/>
  <c r="I144" i="46" s="1"/>
  <c r="F144" i="46"/>
  <c r="N143" i="46"/>
  <c r="L143" i="46"/>
  <c r="K143" i="46"/>
  <c r="H143" i="46"/>
  <c r="I143" i="46" s="1"/>
  <c r="F143" i="46"/>
  <c r="N142" i="46"/>
  <c r="L142" i="46"/>
  <c r="K142" i="46"/>
  <c r="H142" i="46"/>
  <c r="F142" i="46"/>
  <c r="N141" i="46"/>
  <c r="L141" i="46"/>
  <c r="K141" i="46"/>
  <c r="H141" i="46"/>
  <c r="I141" i="46" s="1"/>
  <c r="F141" i="46"/>
  <c r="N140" i="46"/>
  <c r="L140" i="46"/>
  <c r="K140" i="46"/>
  <c r="H140" i="46"/>
  <c r="F140" i="46"/>
  <c r="N139" i="46"/>
  <c r="L139" i="46"/>
  <c r="K139" i="46"/>
  <c r="H139" i="46"/>
  <c r="I139" i="46" s="1"/>
  <c r="F139" i="46"/>
  <c r="N138" i="46"/>
  <c r="L138" i="46"/>
  <c r="K138" i="46"/>
  <c r="H138" i="46"/>
  <c r="I138" i="46" s="1"/>
  <c r="F138" i="46"/>
  <c r="B138" i="46"/>
  <c r="C138" i="46" s="1"/>
  <c r="N137" i="46"/>
  <c r="L137" i="46"/>
  <c r="K137" i="46"/>
  <c r="H137" i="46"/>
  <c r="I137" i="46" s="1"/>
  <c r="F137" i="46"/>
  <c r="N136" i="46"/>
  <c r="L136" i="46"/>
  <c r="K136" i="46"/>
  <c r="H136" i="46"/>
  <c r="I136" i="46" s="1"/>
  <c r="F136" i="46"/>
  <c r="N135" i="46"/>
  <c r="L135" i="46"/>
  <c r="K135" i="46"/>
  <c r="H135" i="46"/>
  <c r="I135" i="46" s="1"/>
  <c r="F135" i="46"/>
  <c r="N134" i="46"/>
  <c r="L134" i="46"/>
  <c r="K134" i="46"/>
  <c r="H134" i="46"/>
  <c r="I134" i="46" s="1"/>
  <c r="F134" i="46"/>
  <c r="N133" i="46"/>
  <c r="L133" i="46"/>
  <c r="K133" i="46"/>
  <c r="H133" i="46"/>
  <c r="I133" i="46" s="1"/>
  <c r="F133" i="46"/>
  <c r="N132" i="46"/>
  <c r="L132" i="46"/>
  <c r="K132" i="46"/>
  <c r="H132" i="46"/>
  <c r="F132" i="46"/>
  <c r="N131" i="46"/>
  <c r="L131" i="46"/>
  <c r="K131" i="46"/>
  <c r="H131" i="46"/>
  <c r="I131" i="46" s="1"/>
  <c r="F131" i="46"/>
  <c r="N130" i="46"/>
  <c r="L130" i="46"/>
  <c r="K130" i="46"/>
  <c r="H130" i="46"/>
  <c r="I130" i="46" s="1"/>
  <c r="F130" i="46"/>
  <c r="N129" i="46"/>
  <c r="L129" i="46"/>
  <c r="K129" i="46"/>
  <c r="H129" i="46"/>
  <c r="I129" i="46" s="1"/>
  <c r="F129" i="46"/>
  <c r="B129" i="46"/>
  <c r="C129" i="46" s="1"/>
  <c r="N128" i="46"/>
  <c r="L128" i="46"/>
  <c r="K128" i="46"/>
  <c r="H128" i="46"/>
  <c r="I128" i="46" s="1"/>
  <c r="F128" i="46"/>
  <c r="N127" i="46"/>
  <c r="L127" i="46"/>
  <c r="K127" i="46"/>
  <c r="H127" i="46"/>
  <c r="I127" i="46" s="1"/>
  <c r="F127" i="46"/>
  <c r="N126" i="46"/>
  <c r="L126" i="46"/>
  <c r="K126" i="46"/>
  <c r="H126" i="46"/>
  <c r="F126" i="46"/>
  <c r="N125" i="46"/>
  <c r="L125" i="46"/>
  <c r="K125" i="46"/>
  <c r="H125" i="46"/>
  <c r="I125" i="46" s="1"/>
  <c r="F125" i="46"/>
  <c r="N124" i="46"/>
  <c r="L124" i="46"/>
  <c r="K124" i="46"/>
  <c r="H124" i="46"/>
  <c r="I124" i="46" s="1"/>
  <c r="F124" i="46"/>
  <c r="N123" i="46"/>
  <c r="L123" i="46"/>
  <c r="K123" i="46"/>
  <c r="H123" i="46"/>
  <c r="I123" i="46" s="1"/>
  <c r="F123" i="46"/>
  <c r="N122" i="46"/>
  <c r="L122" i="46"/>
  <c r="K122" i="46"/>
  <c r="H122" i="46"/>
  <c r="I122" i="46" s="1"/>
  <c r="F122" i="46"/>
  <c r="N121" i="46"/>
  <c r="L121" i="46"/>
  <c r="K121" i="46"/>
  <c r="H121" i="46"/>
  <c r="I121" i="46" s="1"/>
  <c r="F121" i="46"/>
  <c r="N120" i="46"/>
  <c r="L120" i="46"/>
  <c r="K120" i="46"/>
  <c r="H120" i="46"/>
  <c r="I120" i="46" s="1"/>
  <c r="F120" i="46"/>
  <c r="N119" i="46"/>
  <c r="L119" i="46"/>
  <c r="K119" i="46"/>
  <c r="H119" i="46"/>
  <c r="I119" i="46" s="1"/>
  <c r="F119" i="46"/>
  <c r="B119" i="46"/>
  <c r="C119" i="46" s="1"/>
  <c r="N118" i="46"/>
  <c r="L118" i="46"/>
  <c r="K118" i="46"/>
  <c r="H118" i="46"/>
  <c r="I118" i="46" s="1"/>
  <c r="F118" i="46"/>
  <c r="N117" i="46"/>
  <c r="L117" i="46"/>
  <c r="K117" i="46"/>
  <c r="H117" i="46"/>
  <c r="I117" i="46" s="1"/>
  <c r="F117" i="46"/>
  <c r="N116" i="46"/>
  <c r="L116" i="46"/>
  <c r="K116" i="46"/>
  <c r="H116" i="46"/>
  <c r="I116" i="46" s="1"/>
  <c r="F116" i="46"/>
  <c r="N115" i="46"/>
  <c r="L115" i="46"/>
  <c r="K115" i="46"/>
  <c r="H115" i="46"/>
  <c r="I115" i="46" s="1"/>
  <c r="F115" i="46"/>
  <c r="N114" i="46"/>
  <c r="L114" i="46"/>
  <c r="K114" i="46"/>
  <c r="H114" i="46"/>
  <c r="I114" i="46" s="1"/>
  <c r="F114" i="46"/>
  <c r="N113" i="46"/>
  <c r="L113" i="46"/>
  <c r="K113" i="46"/>
  <c r="H113" i="46"/>
  <c r="I113" i="46" s="1"/>
  <c r="F113" i="46"/>
  <c r="N112" i="46"/>
  <c r="L112" i="46"/>
  <c r="K112" i="46"/>
  <c r="H112" i="46"/>
  <c r="I112" i="46" s="1"/>
  <c r="F112" i="46"/>
  <c r="N111" i="46"/>
  <c r="L111" i="46"/>
  <c r="K111" i="46"/>
  <c r="H111" i="46"/>
  <c r="I111" i="46" s="1"/>
  <c r="F111" i="46"/>
  <c r="N110" i="46"/>
  <c r="L110" i="46"/>
  <c r="K110" i="46"/>
  <c r="H110" i="46"/>
  <c r="F110" i="46"/>
  <c r="N109" i="46"/>
  <c r="L109" i="46"/>
  <c r="K109" i="46"/>
  <c r="H109" i="46"/>
  <c r="I109" i="46" s="1"/>
  <c r="F109" i="46"/>
  <c r="N108" i="46"/>
  <c r="L108" i="46"/>
  <c r="K108" i="46"/>
  <c r="H108" i="46"/>
  <c r="F108" i="46"/>
  <c r="B108" i="46"/>
  <c r="C108" i="46" s="1"/>
  <c r="N107" i="46"/>
  <c r="L107" i="46"/>
  <c r="K107" i="46"/>
  <c r="H107" i="46"/>
  <c r="F107" i="46"/>
  <c r="N106" i="46"/>
  <c r="L106" i="46"/>
  <c r="K106" i="46"/>
  <c r="H106" i="46"/>
  <c r="I106" i="46" s="1"/>
  <c r="F106" i="46"/>
  <c r="N105" i="46"/>
  <c r="L105" i="46"/>
  <c r="K105" i="46"/>
  <c r="H105" i="46"/>
  <c r="I105" i="46" s="1"/>
  <c r="F105" i="46"/>
  <c r="N104" i="46"/>
  <c r="L104" i="46"/>
  <c r="K104" i="46"/>
  <c r="H104" i="46"/>
  <c r="F104" i="46"/>
  <c r="N103" i="46"/>
  <c r="L103" i="46"/>
  <c r="K103" i="46"/>
  <c r="H103" i="46"/>
  <c r="F103" i="46"/>
  <c r="N102" i="46"/>
  <c r="L102" i="46"/>
  <c r="K102" i="46"/>
  <c r="H102" i="46"/>
  <c r="I102" i="46" s="1"/>
  <c r="F102" i="46"/>
  <c r="N101" i="46"/>
  <c r="L101" i="46"/>
  <c r="K101" i="46"/>
  <c r="H101" i="46"/>
  <c r="I101" i="46" s="1"/>
  <c r="F101" i="46"/>
  <c r="N100" i="46"/>
  <c r="L100" i="46"/>
  <c r="K100" i="46"/>
  <c r="H100" i="46"/>
  <c r="I100" i="46" s="1"/>
  <c r="F100" i="46"/>
  <c r="N99" i="46"/>
  <c r="L99" i="46"/>
  <c r="K99" i="46"/>
  <c r="H99" i="46"/>
  <c r="I99" i="46" s="1"/>
  <c r="F99" i="46"/>
  <c r="N98" i="46"/>
  <c r="L98" i="46"/>
  <c r="K98" i="46"/>
  <c r="H98" i="46"/>
  <c r="I98" i="46" s="1"/>
  <c r="F98" i="46"/>
  <c r="N97" i="46"/>
  <c r="L97" i="46"/>
  <c r="K97" i="46"/>
  <c r="H97" i="46"/>
  <c r="I97" i="46" s="1"/>
  <c r="F97" i="46"/>
  <c r="N96" i="46"/>
  <c r="L96" i="46"/>
  <c r="K96" i="46"/>
  <c r="H96" i="46"/>
  <c r="I96" i="46" s="1"/>
  <c r="F96" i="46"/>
  <c r="B96" i="46"/>
  <c r="C96" i="46" s="1"/>
  <c r="N95" i="46"/>
  <c r="L95" i="46"/>
  <c r="K95" i="46"/>
  <c r="H95" i="46"/>
  <c r="I95" i="46" s="1"/>
  <c r="F95" i="46"/>
  <c r="N94" i="46"/>
  <c r="L94" i="46"/>
  <c r="K94" i="46"/>
  <c r="H94" i="46"/>
  <c r="F94" i="46"/>
  <c r="N93" i="46"/>
  <c r="L93" i="46"/>
  <c r="K93" i="46"/>
  <c r="H93" i="46"/>
  <c r="I93" i="46" s="1"/>
  <c r="F93" i="46"/>
  <c r="N92" i="46"/>
  <c r="L92" i="46"/>
  <c r="K92" i="46"/>
  <c r="H92" i="46"/>
  <c r="F92" i="46"/>
  <c r="N91" i="46"/>
  <c r="L91" i="46"/>
  <c r="K91" i="46"/>
  <c r="H91" i="46"/>
  <c r="I91" i="46" s="1"/>
  <c r="F91" i="46"/>
  <c r="N90" i="46"/>
  <c r="L90" i="46"/>
  <c r="K90" i="46"/>
  <c r="H90" i="46"/>
  <c r="I90" i="46" s="1"/>
  <c r="F90" i="46"/>
  <c r="N89" i="46"/>
  <c r="L89" i="46"/>
  <c r="K89" i="46"/>
  <c r="H89" i="46"/>
  <c r="I89" i="46" s="1"/>
  <c r="F89" i="46"/>
  <c r="N88" i="46"/>
  <c r="L88" i="46"/>
  <c r="K88" i="46"/>
  <c r="H88" i="46"/>
  <c r="I88" i="46" s="1"/>
  <c r="F88" i="46"/>
  <c r="N87" i="46"/>
  <c r="L87" i="46"/>
  <c r="K87" i="46"/>
  <c r="H87" i="46"/>
  <c r="I87" i="46" s="1"/>
  <c r="F87" i="46"/>
  <c r="N86" i="46"/>
  <c r="L86" i="46"/>
  <c r="K86" i="46"/>
  <c r="H86" i="46"/>
  <c r="I86" i="46" s="1"/>
  <c r="F86" i="46"/>
  <c r="N85" i="46"/>
  <c r="L85" i="46"/>
  <c r="K85" i="46"/>
  <c r="H85" i="46"/>
  <c r="I85" i="46" s="1"/>
  <c r="F85" i="46"/>
  <c r="N84" i="46"/>
  <c r="L84" i="46"/>
  <c r="K84" i="46"/>
  <c r="H84" i="46"/>
  <c r="I84" i="46" s="1"/>
  <c r="F84" i="46"/>
  <c r="N83" i="46"/>
  <c r="L83" i="46"/>
  <c r="K83" i="46"/>
  <c r="H83" i="46"/>
  <c r="I83" i="46" s="1"/>
  <c r="F83" i="46"/>
  <c r="B83" i="46"/>
  <c r="C83" i="46" s="1"/>
  <c r="N82" i="46"/>
  <c r="L82" i="46"/>
  <c r="K82" i="46"/>
  <c r="H82" i="46"/>
  <c r="I82" i="46" s="1"/>
  <c r="F82" i="46"/>
  <c r="N81" i="46"/>
  <c r="L81" i="46"/>
  <c r="K81" i="46"/>
  <c r="H81" i="46"/>
  <c r="I81" i="46" s="1"/>
  <c r="F81" i="46"/>
  <c r="N80" i="46"/>
  <c r="L80" i="46"/>
  <c r="K80" i="46"/>
  <c r="H80" i="46"/>
  <c r="I80" i="46" s="1"/>
  <c r="F80" i="46"/>
  <c r="N79" i="46"/>
  <c r="L79" i="46"/>
  <c r="K79" i="46"/>
  <c r="H79" i="46"/>
  <c r="I79" i="46" s="1"/>
  <c r="F79" i="46"/>
  <c r="N78" i="46"/>
  <c r="L78" i="46"/>
  <c r="K78" i="46"/>
  <c r="H78" i="46"/>
  <c r="F78" i="46"/>
  <c r="N77" i="46"/>
  <c r="L77" i="46"/>
  <c r="K77" i="46"/>
  <c r="H77" i="46"/>
  <c r="I77" i="46" s="1"/>
  <c r="F77" i="46"/>
  <c r="N76" i="46"/>
  <c r="L76" i="46"/>
  <c r="K76" i="46"/>
  <c r="H76" i="46"/>
  <c r="F76" i="46"/>
  <c r="N75" i="46"/>
  <c r="L75" i="46"/>
  <c r="K75" i="46"/>
  <c r="H75" i="46"/>
  <c r="F75" i="46"/>
  <c r="N74" i="46"/>
  <c r="L74" i="46"/>
  <c r="K74" i="46"/>
  <c r="H74" i="46"/>
  <c r="I74" i="46" s="1"/>
  <c r="F74" i="46"/>
  <c r="N73" i="46"/>
  <c r="L73" i="46"/>
  <c r="K73" i="46"/>
  <c r="H73" i="46"/>
  <c r="I73" i="46" s="1"/>
  <c r="F73" i="46"/>
  <c r="N72" i="46"/>
  <c r="L72" i="46"/>
  <c r="K72" i="46"/>
  <c r="H72" i="46"/>
  <c r="F72" i="46"/>
  <c r="N71" i="46"/>
  <c r="L71" i="46"/>
  <c r="K71" i="46"/>
  <c r="H71" i="46"/>
  <c r="I71" i="46" s="1"/>
  <c r="F71" i="46"/>
  <c r="N70" i="46"/>
  <c r="L70" i="46"/>
  <c r="K70" i="46"/>
  <c r="H70" i="46"/>
  <c r="I70" i="46" s="1"/>
  <c r="F70" i="46"/>
  <c r="N69" i="46"/>
  <c r="L69" i="46"/>
  <c r="K69" i="46"/>
  <c r="H69" i="46"/>
  <c r="I69" i="46" s="1"/>
  <c r="F69" i="46"/>
  <c r="B69" i="46"/>
  <c r="C69" i="46" s="1"/>
  <c r="N68" i="46"/>
  <c r="L68" i="46"/>
  <c r="K68" i="46"/>
  <c r="H68" i="46"/>
  <c r="F68" i="46"/>
  <c r="N67" i="46"/>
  <c r="L67" i="46"/>
  <c r="K67" i="46"/>
  <c r="H67" i="46"/>
  <c r="I67" i="46" s="1"/>
  <c r="F67" i="46"/>
  <c r="N66" i="46"/>
  <c r="L66" i="46"/>
  <c r="K66" i="46"/>
  <c r="H66" i="46"/>
  <c r="I66" i="46" s="1"/>
  <c r="F66" i="46"/>
  <c r="N65" i="46"/>
  <c r="L65" i="46"/>
  <c r="K65" i="46"/>
  <c r="H65" i="46"/>
  <c r="I65" i="46" s="1"/>
  <c r="F65" i="46"/>
  <c r="N64" i="46"/>
  <c r="L64" i="46"/>
  <c r="K64" i="46"/>
  <c r="H64" i="46"/>
  <c r="I64" i="46" s="1"/>
  <c r="F64" i="46"/>
  <c r="N63" i="46"/>
  <c r="L63" i="46"/>
  <c r="K63" i="46"/>
  <c r="H63" i="46"/>
  <c r="I63" i="46" s="1"/>
  <c r="F63" i="46"/>
  <c r="N62" i="46"/>
  <c r="L62" i="46"/>
  <c r="K62" i="46"/>
  <c r="H62" i="46"/>
  <c r="F62" i="46"/>
  <c r="N61" i="46"/>
  <c r="L61" i="46"/>
  <c r="K61" i="46"/>
  <c r="H61" i="46"/>
  <c r="I61" i="46" s="1"/>
  <c r="F61" i="46"/>
  <c r="N60" i="46"/>
  <c r="L60" i="46"/>
  <c r="K60" i="46"/>
  <c r="H60" i="46"/>
  <c r="I60" i="46" s="1"/>
  <c r="F60" i="46"/>
  <c r="N59" i="46"/>
  <c r="L59" i="46"/>
  <c r="K59" i="46"/>
  <c r="H59" i="46"/>
  <c r="I59" i="46" s="1"/>
  <c r="F59" i="46"/>
  <c r="N58" i="46"/>
  <c r="L58" i="46"/>
  <c r="K58" i="46"/>
  <c r="H58" i="46"/>
  <c r="I58" i="46" s="1"/>
  <c r="F58" i="46"/>
  <c r="N57" i="46"/>
  <c r="L57" i="46"/>
  <c r="K57" i="46"/>
  <c r="H57" i="46"/>
  <c r="I57" i="46" s="1"/>
  <c r="F57" i="46"/>
  <c r="N56" i="46"/>
  <c r="L56" i="46"/>
  <c r="K56" i="46"/>
  <c r="H56" i="46"/>
  <c r="I56" i="46" s="1"/>
  <c r="F56" i="46"/>
  <c r="N55" i="46"/>
  <c r="L55" i="46"/>
  <c r="K55" i="46"/>
  <c r="H55" i="46"/>
  <c r="I55" i="46" s="1"/>
  <c r="F55" i="46"/>
  <c r="N54" i="46"/>
  <c r="L54" i="46"/>
  <c r="K54" i="46"/>
  <c r="H54" i="46"/>
  <c r="I54" i="46" s="1"/>
  <c r="F54" i="46"/>
  <c r="B54" i="46"/>
  <c r="C54" i="46" s="1"/>
  <c r="N53" i="46"/>
  <c r="L53" i="46"/>
  <c r="K53" i="46"/>
  <c r="H53" i="46"/>
  <c r="I53" i="46" s="1"/>
  <c r="F53" i="46"/>
  <c r="N52" i="46"/>
  <c r="L52" i="46"/>
  <c r="K52" i="46"/>
  <c r="H52" i="46"/>
  <c r="I52" i="46" s="1"/>
  <c r="F52" i="46"/>
  <c r="N51" i="46"/>
  <c r="L51" i="46"/>
  <c r="K51" i="46"/>
  <c r="H51" i="46"/>
  <c r="I51" i="46" s="1"/>
  <c r="F51" i="46"/>
  <c r="N50" i="46"/>
  <c r="L50" i="46"/>
  <c r="K50" i="46"/>
  <c r="H50" i="46"/>
  <c r="I50" i="46" s="1"/>
  <c r="F50" i="46"/>
  <c r="N49" i="46"/>
  <c r="L49" i="46"/>
  <c r="K49" i="46"/>
  <c r="H49" i="46"/>
  <c r="I49" i="46" s="1"/>
  <c r="F49" i="46"/>
  <c r="N48" i="46"/>
  <c r="L48" i="46"/>
  <c r="K48" i="46"/>
  <c r="H48" i="46"/>
  <c r="I48" i="46" s="1"/>
  <c r="F48" i="46"/>
  <c r="N47" i="46"/>
  <c r="L47" i="46"/>
  <c r="K47" i="46"/>
  <c r="H47" i="46"/>
  <c r="I47" i="46" s="1"/>
  <c r="F47" i="46"/>
  <c r="N46" i="46"/>
  <c r="L46" i="46"/>
  <c r="K46" i="46"/>
  <c r="H46" i="46"/>
  <c r="F46" i="46"/>
  <c r="N45" i="46"/>
  <c r="L45" i="46"/>
  <c r="K45" i="46"/>
  <c r="H45" i="46"/>
  <c r="I45" i="46" s="1"/>
  <c r="F45" i="46"/>
  <c r="N44" i="46"/>
  <c r="L44" i="46"/>
  <c r="K44" i="46"/>
  <c r="H44" i="46"/>
  <c r="F44" i="46"/>
  <c r="N43" i="46"/>
  <c r="L43" i="46"/>
  <c r="K43" i="46"/>
  <c r="H43" i="46"/>
  <c r="I43" i="46" s="1"/>
  <c r="F43" i="46"/>
  <c r="N42" i="46"/>
  <c r="L42" i="46"/>
  <c r="K42" i="46"/>
  <c r="H42" i="46"/>
  <c r="I42" i="46" s="1"/>
  <c r="F42" i="46"/>
  <c r="N41" i="46"/>
  <c r="L41" i="46"/>
  <c r="K41" i="46"/>
  <c r="H41" i="46"/>
  <c r="I41" i="46" s="1"/>
  <c r="F41" i="46"/>
  <c r="N40" i="46"/>
  <c r="L40" i="46"/>
  <c r="K40" i="46"/>
  <c r="H40" i="46"/>
  <c r="F40" i="46"/>
  <c r="N39" i="46"/>
  <c r="L39" i="46"/>
  <c r="K39" i="46"/>
  <c r="H39" i="46"/>
  <c r="I39" i="46" s="1"/>
  <c r="F39" i="46"/>
  <c r="N38" i="46"/>
  <c r="L38" i="46"/>
  <c r="K38" i="46"/>
  <c r="H38" i="46"/>
  <c r="I38" i="46" s="1"/>
  <c r="F38" i="46"/>
  <c r="B38" i="46"/>
  <c r="C38" i="46" s="1"/>
  <c r="N37" i="46"/>
  <c r="L37" i="46"/>
  <c r="K37" i="46"/>
  <c r="H37" i="46"/>
  <c r="I37" i="46" s="1"/>
  <c r="F37" i="46"/>
  <c r="N36" i="46"/>
  <c r="L36" i="46"/>
  <c r="K36" i="46"/>
  <c r="H36" i="46"/>
  <c r="I36" i="46" s="1"/>
  <c r="F36" i="46"/>
  <c r="N35" i="46"/>
  <c r="L35" i="46"/>
  <c r="K35" i="46"/>
  <c r="H35" i="46"/>
  <c r="I35" i="46" s="1"/>
  <c r="F35" i="46"/>
  <c r="N34" i="46"/>
  <c r="L34" i="46"/>
  <c r="K34" i="46"/>
  <c r="H34" i="46"/>
  <c r="I34" i="46" s="1"/>
  <c r="F34" i="46"/>
  <c r="N33" i="46"/>
  <c r="L33" i="46"/>
  <c r="K33" i="46"/>
  <c r="H33" i="46"/>
  <c r="I33" i="46" s="1"/>
  <c r="F33" i="46"/>
  <c r="N32" i="46"/>
  <c r="L32" i="46"/>
  <c r="K32" i="46"/>
  <c r="H32" i="46"/>
  <c r="I32" i="46" s="1"/>
  <c r="F32" i="46"/>
  <c r="N31" i="46"/>
  <c r="L31" i="46"/>
  <c r="K31" i="46"/>
  <c r="H31" i="46"/>
  <c r="I31" i="46" s="1"/>
  <c r="F31" i="46"/>
  <c r="N30" i="46"/>
  <c r="L30" i="46"/>
  <c r="K30" i="46"/>
  <c r="H30" i="46"/>
  <c r="I30" i="46" s="1"/>
  <c r="F30" i="46"/>
  <c r="N29" i="46"/>
  <c r="L29" i="46"/>
  <c r="K29" i="46"/>
  <c r="H29" i="46"/>
  <c r="I29" i="46" s="1"/>
  <c r="F29" i="46"/>
  <c r="N28" i="46"/>
  <c r="L28" i="46"/>
  <c r="K28" i="46"/>
  <c r="H28" i="46"/>
  <c r="I28" i="46" s="1"/>
  <c r="F28" i="46"/>
  <c r="N27" i="46"/>
  <c r="L27" i="46"/>
  <c r="K27" i="46"/>
  <c r="H27" i="46"/>
  <c r="I27" i="46" s="1"/>
  <c r="F27" i="46"/>
  <c r="N26" i="46"/>
  <c r="L26" i="46"/>
  <c r="K26" i="46"/>
  <c r="H26" i="46"/>
  <c r="I26" i="46" s="1"/>
  <c r="F26" i="46"/>
  <c r="N25" i="46"/>
  <c r="L25" i="46"/>
  <c r="K25" i="46"/>
  <c r="H25" i="46"/>
  <c r="I25" i="46" s="1"/>
  <c r="F25" i="46"/>
  <c r="N24" i="46"/>
  <c r="L24" i="46"/>
  <c r="K24" i="46"/>
  <c r="H24" i="46"/>
  <c r="I24" i="46" s="1"/>
  <c r="F24" i="46"/>
  <c r="N23" i="46"/>
  <c r="L23" i="46"/>
  <c r="K23" i="46"/>
  <c r="H23" i="46"/>
  <c r="I23" i="46" s="1"/>
  <c r="F23" i="46"/>
  <c r="N22" i="46"/>
  <c r="L22" i="46"/>
  <c r="K22" i="46"/>
  <c r="H22" i="46"/>
  <c r="F22" i="46"/>
  <c r="N21" i="46"/>
  <c r="L21" i="46"/>
  <c r="K21" i="46"/>
  <c r="H21" i="46"/>
  <c r="I21" i="46" s="1"/>
  <c r="F21" i="46"/>
  <c r="B21" i="46"/>
  <c r="C21" i="46" s="1"/>
  <c r="N20" i="46"/>
  <c r="L20" i="46"/>
  <c r="K20" i="46"/>
  <c r="H20" i="46"/>
  <c r="I20" i="46" s="1"/>
  <c r="F20" i="46"/>
  <c r="N19" i="46"/>
  <c r="L19" i="46"/>
  <c r="K19" i="46"/>
  <c r="H19" i="46"/>
  <c r="I19" i="46" s="1"/>
  <c r="F19" i="46"/>
  <c r="N18" i="46"/>
  <c r="L18" i="46"/>
  <c r="K18" i="46"/>
  <c r="H18" i="46"/>
  <c r="I18" i="46" s="1"/>
  <c r="F18" i="46"/>
  <c r="N17" i="46"/>
  <c r="L17" i="46"/>
  <c r="K17" i="46"/>
  <c r="H17" i="46"/>
  <c r="I17" i="46" s="1"/>
  <c r="F17" i="46"/>
  <c r="N16" i="46"/>
  <c r="L16" i="46"/>
  <c r="K16" i="46"/>
  <c r="H16" i="46"/>
  <c r="I16" i="46" s="1"/>
  <c r="F16" i="46"/>
  <c r="N15" i="46"/>
  <c r="L15" i="46"/>
  <c r="K15" i="46"/>
  <c r="H15" i="46"/>
  <c r="I15" i="46" s="1"/>
  <c r="F15" i="46"/>
  <c r="N14" i="46"/>
  <c r="L14" i="46"/>
  <c r="K14" i="46"/>
  <c r="H14" i="46"/>
  <c r="F14" i="46"/>
  <c r="N13" i="46"/>
  <c r="L13" i="46"/>
  <c r="K13" i="46"/>
  <c r="H13" i="46"/>
  <c r="I13" i="46" s="1"/>
  <c r="F13" i="46"/>
  <c r="N12" i="46"/>
  <c r="L12" i="46"/>
  <c r="K12" i="46"/>
  <c r="H12" i="46"/>
  <c r="I12" i="46" s="1"/>
  <c r="F12" i="46"/>
  <c r="N11" i="46"/>
  <c r="L11" i="46"/>
  <c r="K11" i="46"/>
  <c r="H11" i="46"/>
  <c r="I11" i="46" s="1"/>
  <c r="F11" i="46"/>
  <c r="N10" i="46"/>
  <c r="L10" i="46"/>
  <c r="K10" i="46"/>
  <c r="H10" i="46"/>
  <c r="I10" i="46" s="1"/>
  <c r="F10" i="46"/>
  <c r="N9" i="46"/>
  <c r="L9" i="46"/>
  <c r="K9" i="46"/>
  <c r="H9" i="46"/>
  <c r="I9" i="46" s="1"/>
  <c r="F9" i="46"/>
  <c r="N8" i="46"/>
  <c r="L8" i="46"/>
  <c r="K8" i="46"/>
  <c r="H8" i="46"/>
  <c r="I8" i="46" s="1"/>
  <c r="F8" i="46"/>
  <c r="N7" i="46"/>
  <c r="K7" i="46"/>
  <c r="L7" i="46" s="1"/>
  <c r="H7" i="46"/>
  <c r="F7" i="46"/>
  <c r="N6" i="46"/>
  <c r="L6" i="46"/>
  <c r="K6" i="46"/>
  <c r="H6" i="46"/>
  <c r="F6" i="46"/>
  <c r="N5" i="46"/>
  <c r="L5" i="46"/>
  <c r="K5" i="46"/>
  <c r="H5" i="46"/>
  <c r="F5" i="46"/>
  <c r="N4" i="46"/>
  <c r="L4" i="46"/>
  <c r="K4" i="46"/>
  <c r="H4" i="46"/>
  <c r="F4" i="46"/>
  <c r="N3" i="46"/>
  <c r="I174" i="46" s="1"/>
  <c r="L3" i="46"/>
  <c r="K3" i="46"/>
  <c r="H3" i="46"/>
  <c r="F3" i="46"/>
  <c r="B3" i="46"/>
  <c r="A1" i="46"/>
  <c r="K28" i="22"/>
  <c r="K26" i="22"/>
  <c r="K25" i="22"/>
  <c r="I24" i="22"/>
  <c r="H314" i="46" l="1"/>
  <c r="I314" i="46" s="1"/>
  <c r="I142" i="46"/>
  <c r="H234" i="46"/>
  <c r="I234" i="46" s="1"/>
  <c r="I62" i="46"/>
  <c r="H436" i="46"/>
  <c r="I436" i="46" s="1"/>
  <c r="I92" i="46"/>
  <c r="H447" i="46"/>
  <c r="I447" i="46" s="1"/>
  <c r="I103" i="46"/>
  <c r="I5" i="46"/>
  <c r="M5" i="46" s="1"/>
  <c r="H212" i="46"/>
  <c r="I212" i="46" s="1"/>
  <c r="I40" i="46"/>
  <c r="H250" i="46"/>
  <c r="I250" i="46" s="1"/>
  <c r="I78" i="46"/>
  <c r="H330" i="46"/>
  <c r="I330" i="46" s="1"/>
  <c r="I158" i="46"/>
  <c r="H345" i="46"/>
  <c r="I345" i="46" s="1"/>
  <c r="I173" i="46"/>
  <c r="H247" i="46"/>
  <c r="I247" i="46" s="1"/>
  <c r="I75" i="46"/>
  <c r="H266" i="46"/>
  <c r="I266" i="46" s="1"/>
  <c r="I94" i="46"/>
  <c r="H108" i="47"/>
  <c r="I108" i="46"/>
  <c r="B147" i="46"/>
  <c r="C147" i="46" s="1"/>
  <c r="C146" i="46"/>
  <c r="H341" i="46"/>
  <c r="I341" i="46" s="1"/>
  <c r="I169" i="46"/>
  <c r="H4" i="47"/>
  <c r="I4" i="46"/>
  <c r="H132" i="47"/>
  <c r="I132" i="46"/>
  <c r="H279" i="46"/>
  <c r="I279" i="46" s="1"/>
  <c r="I107" i="46"/>
  <c r="H282" i="46"/>
  <c r="I282" i="46" s="1"/>
  <c r="I110" i="46"/>
  <c r="C3" i="46"/>
  <c r="G3" i="46" s="1"/>
  <c r="H186" i="46"/>
  <c r="I186" i="46" s="1"/>
  <c r="I14" i="46"/>
  <c r="H44" i="47"/>
  <c r="I44" i="46"/>
  <c r="H276" i="46"/>
  <c r="I276" i="46" s="1"/>
  <c r="I104" i="46"/>
  <c r="H298" i="46"/>
  <c r="I298" i="46" s="1"/>
  <c r="I126" i="46"/>
  <c r="H140" i="47"/>
  <c r="I140" i="46"/>
  <c r="B331" i="46"/>
  <c r="C331" i="46" s="1"/>
  <c r="C159" i="46"/>
  <c r="H244" i="46"/>
  <c r="I244" i="46" s="1"/>
  <c r="I72" i="46"/>
  <c r="H178" i="46"/>
  <c r="I178" i="46" s="1"/>
  <c r="I6" i="46"/>
  <c r="H194" i="46"/>
  <c r="I194" i="46" s="1"/>
  <c r="I22" i="46"/>
  <c r="H68" i="47"/>
  <c r="I68" i="46"/>
  <c r="H340" i="46"/>
  <c r="I340" i="46" s="1"/>
  <c r="I168" i="46"/>
  <c r="H343" i="46"/>
  <c r="I343" i="46" s="1"/>
  <c r="I171" i="46"/>
  <c r="M7" i="46"/>
  <c r="I7" i="46"/>
  <c r="H3" i="47"/>
  <c r="I3" i="46"/>
  <c r="H218" i="46"/>
  <c r="I218" i="46" s="1"/>
  <c r="I46" i="46"/>
  <c r="C173" i="46"/>
  <c r="A173" i="46" s="1"/>
  <c r="AB173" i="46" s="1"/>
  <c r="H76" i="47"/>
  <c r="I76" i="46"/>
  <c r="A148" i="49"/>
  <c r="AB147" i="49"/>
  <c r="H264" i="46"/>
  <c r="I264" i="46" s="1"/>
  <c r="H296" i="46"/>
  <c r="I296" i="46" s="1"/>
  <c r="B70" i="46"/>
  <c r="C70" i="46" s="1"/>
  <c r="H328" i="46"/>
  <c r="I328" i="46" s="1"/>
  <c r="B318" i="46"/>
  <c r="C318" i="46" s="1"/>
  <c r="H202" i="46"/>
  <c r="I202" i="46" s="1"/>
  <c r="H215" i="46"/>
  <c r="I215" i="46" s="1"/>
  <c r="H92" i="47"/>
  <c r="A34" i="48"/>
  <c r="B4" i="48"/>
  <c r="A42" i="48"/>
  <c r="B12" i="48"/>
  <c r="A50" i="48"/>
  <c r="B20" i="48"/>
  <c r="H192" i="46"/>
  <c r="I192" i="46" s="1"/>
  <c r="B268" i="46"/>
  <c r="C268" i="46" s="1"/>
  <c r="H348" i="46"/>
  <c r="I348" i="46" s="1"/>
  <c r="A35" i="48"/>
  <c r="B5" i="48"/>
  <c r="A43" i="48"/>
  <c r="B13" i="48"/>
  <c r="A51" i="48"/>
  <c r="B21" i="48"/>
  <c r="M6" i="46"/>
  <c r="B97" i="46"/>
  <c r="C97" i="46" s="1"/>
  <c r="H191" i="46"/>
  <c r="I191" i="46" s="1"/>
  <c r="H232" i="46"/>
  <c r="I232" i="46" s="1"/>
  <c r="H263" i="46"/>
  <c r="I263" i="46" s="1"/>
  <c r="H295" i="46"/>
  <c r="I295" i="46" s="1"/>
  <c r="H327" i="46"/>
  <c r="I327" i="46" s="1"/>
  <c r="H420" i="46"/>
  <c r="I420" i="46" s="1"/>
  <c r="A52" i="48"/>
  <c r="B22" i="48"/>
  <c r="H200" i="46"/>
  <c r="I200" i="46" s="1"/>
  <c r="H231" i="46"/>
  <c r="I231" i="46" s="1"/>
  <c r="H308" i="46"/>
  <c r="I308" i="46" s="1"/>
  <c r="B139" i="46"/>
  <c r="H199" i="46"/>
  <c r="I199" i="46" s="1"/>
  <c r="H452" i="46"/>
  <c r="I452" i="46" s="1"/>
  <c r="A38" i="48"/>
  <c r="B8" i="48"/>
  <c r="A46" i="48"/>
  <c r="B16" i="48"/>
  <c r="B22" i="46"/>
  <c r="C22" i="46" s="1"/>
  <c r="H176" i="46"/>
  <c r="I176" i="46" s="1"/>
  <c r="H312" i="46"/>
  <c r="I312" i="46" s="1"/>
  <c r="H476" i="46"/>
  <c r="I476" i="46" s="1"/>
  <c r="A39" i="48"/>
  <c r="B9" i="48"/>
  <c r="A47" i="48"/>
  <c r="B17" i="48"/>
  <c r="H184" i="46"/>
  <c r="I184" i="46" s="1"/>
  <c r="H248" i="46"/>
  <c r="I248" i="46" s="1"/>
  <c r="H280" i="46"/>
  <c r="I280" i="46" s="1"/>
  <c r="H311" i="46"/>
  <c r="I311" i="46" s="1"/>
  <c r="H216" i="46"/>
  <c r="I216" i="46" s="1"/>
  <c r="M4" i="46"/>
  <c r="H37" i="47"/>
  <c r="H381" i="46"/>
  <c r="I381" i="46" s="1"/>
  <c r="H209" i="46"/>
  <c r="I209" i="46" s="1"/>
  <c r="H50" i="47"/>
  <c r="H222" i="46"/>
  <c r="I222" i="46" s="1"/>
  <c r="H394" i="46"/>
  <c r="I394" i="46" s="1"/>
  <c r="H56" i="47"/>
  <c r="H400" i="46"/>
  <c r="I400" i="46" s="1"/>
  <c r="B83" i="47"/>
  <c r="B427" i="46"/>
  <c r="C427" i="46" s="1"/>
  <c r="B255" i="46"/>
  <c r="C255" i="46" s="1"/>
  <c r="H133" i="47"/>
  <c r="H477" i="46"/>
  <c r="I477" i="46" s="1"/>
  <c r="H305" i="46"/>
  <c r="I305" i="46" s="1"/>
  <c r="H152" i="47"/>
  <c r="H496" i="46"/>
  <c r="I496" i="46" s="1"/>
  <c r="H14" i="47"/>
  <c r="H358" i="46"/>
  <c r="I358" i="46" s="1"/>
  <c r="H370" i="46"/>
  <c r="I370" i="46" s="1"/>
  <c r="H198" i="46"/>
  <c r="I198" i="46" s="1"/>
  <c r="H26" i="47"/>
  <c r="H141" i="47"/>
  <c r="H485" i="46"/>
  <c r="I485" i="46" s="1"/>
  <c r="H313" i="46"/>
  <c r="I313" i="46" s="1"/>
  <c r="H159" i="47"/>
  <c r="H503" i="46"/>
  <c r="I503" i="46" s="1"/>
  <c r="H331" i="46"/>
  <c r="I331" i="46" s="1"/>
  <c r="H424" i="46"/>
  <c r="I424" i="46" s="1"/>
  <c r="H80" i="47"/>
  <c r="H252" i="46"/>
  <c r="I252" i="46" s="1"/>
  <c r="H114" i="47"/>
  <c r="H286" i="46"/>
  <c r="I286" i="46" s="1"/>
  <c r="H458" i="46"/>
  <c r="I458" i="46" s="1"/>
  <c r="H154" i="47"/>
  <c r="H498" i="46"/>
  <c r="I498" i="46" s="1"/>
  <c r="H326" i="46"/>
  <c r="I326" i="46" s="1"/>
  <c r="H10" i="47"/>
  <c r="H354" i="46"/>
  <c r="I354" i="46" s="1"/>
  <c r="H182" i="46"/>
  <c r="I182" i="46" s="1"/>
  <c r="H376" i="46"/>
  <c r="I376" i="46" s="1"/>
  <c r="H204" i="46"/>
  <c r="I204" i="46" s="1"/>
  <c r="H32" i="47"/>
  <c r="B22" i="47"/>
  <c r="B194" i="46"/>
  <c r="C194" i="46" s="1"/>
  <c r="B23" i="46"/>
  <c r="C23" i="46" s="1"/>
  <c r="B84" i="46"/>
  <c r="C84" i="46" s="1"/>
  <c r="H95" i="47"/>
  <c r="H439" i="46"/>
  <c r="I439" i="46" s="1"/>
  <c r="H267" i="46"/>
  <c r="I267" i="46" s="1"/>
  <c r="B97" i="47"/>
  <c r="B441" i="46"/>
  <c r="C441" i="46" s="1"/>
  <c r="B269" i="46"/>
  <c r="C269" i="46" s="1"/>
  <c r="B98" i="46"/>
  <c r="C98" i="46" s="1"/>
  <c r="H122" i="47"/>
  <c r="H294" i="46"/>
  <c r="I294" i="46" s="1"/>
  <c r="H466" i="46"/>
  <c r="I466" i="46" s="1"/>
  <c r="I518" i="46"/>
  <c r="B398" i="46"/>
  <c r="C398" i="46" s="1"/>
  <c r="H16" i="47"/>
  <c r="H360" i="46"/>
  <c r="I360" i="46" s="1"/>
  <c r="H188" i="46"/>
  <c r="I188" i="46" s="1"/>
  <c r="H21" i="47"/>
  <c r="H365" i="46"/>
  <c r="I365" i="46" s="1"/>
  <c r="H193" i="46"/>
  <c r="I193" i="46" s="1"/>
  <c r="H34" i="47"/>
  <c r="H206" i="46"/>
  <c r="I206" i="46" s="1"/>
  <c r="H378" i="46"/>
  <c r="I378" i="46" s="1"/>
  <c r="H384" i="46"/>
  <c r="I384" i="46" s="1"/>
  <c r="H40" i="47"/>
  <c r="H53" i="47"/>
  <c r="H397" i="46"/>
  <c r="I397" i="46" s="1"/>
  <c r="H225" i="46"/>
  <c r="I225" i="46" s="1"/>
  <c r="H66" i="47"/>
  <c r="H238" i="46"/>
  <c r="I238" i="46" s="1"/>
  <c r="H410" i="46"/>
  <c r="I410" i="46" s="1"/>
  <c r="H77" i="47"/>
  <c r="H421" i="46"/>
  <c r="I421" i="46" s="1"/>
  <c r="H249" i="46"/>
  <c r="I249" i="46" s="1"/>
  <c r="H90" i="47"/>
  <c r="H434" i="46"/>
  <c r="I434" i="46" s="1"/>
  <c r="H262" i="46"/>
  <c r="I262" i="46" s="1"/>
  <c r="H117" i="47"/>
  <c r="H461" i="46"/>
  <c r="I461" i="46" s="1"/>
  <c r="H289" i="46"/>
  <c r="I289" i="46" s="1"/>
  <c r="H130" i="47"/>
  <c r="H302" i="46"/>
  <c r="I302" i="46" s="1"/>
  <c r="H474" i="46"/>
  <c r="I474" i="46" s="1"/>
  <c r="H480" i="46"/>
  <c r="I480" i="46" s="1"/>
  <c r="H136" i="47"/>
  <c r="H149" i="47"/>
  <c r="H493" i="46"/>
  <c r="I493" i="46" s="1"/>
  <c r="H321" i="46"/>
  <c r="I321" i="46" s="1"/>
  <c r="H162" i="47"/>
  <c r="H334" i="46"/>
  <c r="I334" i="46" s="1"/>
  <c r="H506" i="46"/>
  <c r="I506" i="46" s="1"/>
  <c r="H436" i="47"/>
  <c r="H264" i="47"/>
  <c r="B347" i="46"/>
  <c r="C347" i="46" s="1"/>
  <c r="B3" i="47"/>
  <c r="H93" i="47"/>
  <c r="H437" i="46"/>
  <c r="I437" i="46" s="1"/>
  <c r="H265" i="46"/>
  <c r="I265" i="46" s="1"/>
  <c r="B108" i="47"/>
  <c r="B452" i="46"/>
  <c r="C452" i="46" s="1"/>
  <c r="B280" i="46"/>
  <c r="C280" i="46" s="1"/>
  <c r="B109" i="46"/>
  <c r="C109" i="46" s="1"/>
  <c r="H146" i="47"/>
  <c r="H490" i="46"/>
  <c r="I490" i="46" s="1"/>
  <c r="H318" i="46"/>
  <c r="I318" i="46" s="1"/>
  <c r="H165" i="47"/>
  <c r="H509" i="46"/>
  <c r="I509" i="46" s="1"/>
  <c r="H337" i="46"/>
  <c r="I337" i="46" s="1"/>
  <c r="H119" i="47"/>
  <c r="H291" i="46"/>
  <c r="I291" i="46" s="1"/>
  <c r="H463" i="46"/>
  <c r="I463" i="46" s="1"/>
  <c r="H69" i="47"/>
  <c r="H413" i="46"/>
  <c r="I413" i="46" s="1"/>
  <c r="H241" i="46"/>
  <c r="I241" i="46" s="1"/>
  <c r="H82" i="47"/>
  <c r="H426" i="46"/>
  <c r="I426" i="46" s="1"/>
  <c r="H254" i="46"/>
  <c r="I254" i="46" s="1"/>
  <c r="H432" i="46"/>
  <c r="I432" i="46" s="1"/>
  <c r="H88" i="47"/>
  <c r="H120" i="47"/>
  <c r="H464" i="46"/>
  <c r="I464" i="46" s="1"/>
  <c r="B4" i="46"/>
  <c r="H160" i="47"/>
  <c r="H504" i="46"/>
  <c r="I504" i="46" s="1"/>
  <c r="H332" i="46"/>
  <c r="I332" i="46" s="1"/>
  <c r="B175" i="46"/>
  <c r="C175" i="46" s="1"/>
  <c r="H47" i="47"/>
  <c r="H219" i="46"/>
  <c r="I219" i="46" s="1"/>
  <c r="H391" i="46"/>
  <c r="I391" i="46" s="1"/>
  <c r="H71" i="47"/>
  <c r="H243" i="46"/>
  <c r="I243" i="46" s="1"/>
  <c r="H415" i="46"/>
  <c r="I415" i="46" s="1"/>
  <c r="H96" i="47"/>
  <c r="H440" i="46"/>
  <c r="I440" i="46" s="1"/>
  <c r="H268" i="46"/>
  <c r="I268" i="46" s="1"/>
  <c r="H103" i="47"/>
  <c r="H275" i="46"/>
  <c r="I275" i="46" s="1"/>
  <c r="H143" i="47"/>
  <c r="H487" i="46"/>
  <c r="I487" i="46" s="1"/>
  <c r="H315" i="46"/>
  <c r="I315" i="46" s="1"/>
  <c r="H157" i="47"/>
  <c r="H501" i="46"/>
  <c r="I501" i="46" s="1"/>
  <c r="H329" i="46"/>
  <c r="I329" i="46" s="1"/>
  <c r="B508" i="46"/>
  <c r="C508" i="46" s="1"/>
  <c r="B164" i="47"/>
  <c r="B165" i="46"/>
  <c r="C165" i="46" s="1"/>
  <c r="A164" i="46"/>
  <c r="AB164" i="46" s="1"/>
  <c r="H168" i="47"/>
  <c r="H512" i="46"/>
  <c r="I512" i="46" s="1"/>
  <c r="H228" i="46"/>
  <c r="I228" i="46" s="1"/>
  <c r="H260" i="46"/>
  <c r="I260" i="46" s="1"/>
  <c r="H292" i="46"/>
  <c r="I292" i="46" s="1"/>
  <c r="H324" i="46"/>
  <c r="I324" i="46" s="1"/>
  <c r="B336" i="46"/>
  <c r="C336" i="46" s="1"/>
  <c r="H24" i="47"/>
  <c r="H368" i="46"/>
  <c r="I368" i="46" s="1"/>
  <c r="H196" i="46"/>
  <c r="I196" i="46" s="1"/>
  <c r="H74" i="47"/>
  <c r="H246" i="46"/>
  <c r="I246" i="46" s="1"/>
  <c r="H418" i="46"/>
  <c r="I418" i="46" s="1"/>
  <c r="H172" i="47"/>
  <c r="H344" i="46"/>
  <c r="I344" i="46" s="1"/>
  <c r="H516" i="46"/>
  <c r="I516" i="46" s="1"/>
  <c r="H31" i="47"/>
  <c r="H375" i="46"/>
  <c r="I375" i="46" s="1"/>
  <c r="H203" i="46"/>
  <c r="I203" i="46" s="1"/>
  <c r="B70" i="47"/>
  <c r="B414" i="46"/>
  <c r="C414" i="46" s="1"/>
  <c r="B242" i="46"/>
  <c r="C242" i="46" s="1"/>
  <c r="B71" i="46"/>
  <c r="C71" i="46" s="1"/>
  <c r="H87" i="47"/>
  <c r="H431" i="46"/>
  <c r="I431" i="46" s="1"/>
  <c r="H259" i="46"/>
  <c r="I259" i="46" s="1"/>
  <c r="B129" i="47"/>
  <c r="B473" i="46"/>
  <c r="C473" i="46" s="1"/>
  <c r="B301" i="46"/>
  <c r="C301" i="46" s="1"/>
  <c r="B130" i="46"/>
  <c r="C130" i="46" s="1"/>
  <c r="H211" i="46"/>
  <c r="I211" i="46" s="1"/>
  <c r="H39" i="47"/>
  <c r="H383" i="46"/>
  <c r="I383" i="46" s="1"/>
  <c r="B54" i="47"/>
  <c r="B226" i="46"/>
  <c r="C226" i="46" s="1"/>
  <c r="B55" i="46"/>
  <c r="C55" i="46" s="1"/>
  <c r="H109" i="47"/>
  <c r="H453" i="46"/>
  <c r="I453" i="46" s="1"/>
  <c r="H281" i="46"/>
  <c r="I281" i="46" s="1"/>
  <c r="H128" i="47"/>
  <c r="H472" i="46"/>
  <c r="I472" i="46" s="1"/>
  <c r="H300" i="46"/>
  <c r="I300" i="46" s="1"/>
  <c r="H135" i="47"/>
  <c r="H307" i="46"/>
  <c r="I307" i="46" s="1"/>
  <c r="H479" i="46"/>
  <c r="I479" i="46" s="1"/>
  <c r="H5" i="47"/>
  <c r="H349" i="46"/>
  <c r="I349" i="46" s="1"/>
  <c r="H177" i="46"/>
  <c r="I177" i="46" s="1"/>
  <c r="H18" i="47"/>
  <c r="H362" i="46"/>
  <c r="I362" i="46" s="1"/>
  <c r="H190" i="46"/>
  <c r="I190" i="46" s="1"/>
  <c r="H29" i="47"/>
  <c r="H373" i="46"/>
  <c r="I373" i="46" s="1"/>
  <c r="H201" i="46"/>
  <c r="I201" i="46" s="1"/>
  <c r="H42" i="47"/>
  <c r="H214" i="46"/>
  <c r="I214" i="46" s="1"/>
  <c r="H386" i="46"/>
  <c r="I386" i="46" s="1"/>
  <c r="H48" i="47"/>
  <c r="H392" i="46"/>
  <c r="I392" i="46" s="1"/>
  <c r="H220" i="46"/>
  <c r="I220" i="46" s="1"/>
  <c r="H61" i="47"/>
  <c r="H405" i="46"/>
  <c r="I405" i="46" s="1"/>
  <c r="H233" i="46"/>
  <c r="I233" i="46" s="1"/>
  <c r="H72" i="47"/>
  <c r="H416" i="46"/>
  <c r="I416" i="46" s="1"/>
  <c r="H85" i="47"/>
  <c r="H429" i="46"/>
  <c r="I429" i="46" s="1"/>
  <c r="H257" i="46"/>
  <c r="I257" i="46" s="1"/>
  <c r="H98" i="47"/>
  <c r="H270" i="46"/>
  <c r="I270" i="46" s="1"/>
  <c r="H442" i="46"/>
  <c r="I442" i="46" s="1"/>
  <c r="H104" i="47"/>
  <c r="H448" i="46"/>
  <c r="I448" i="46" s="1"/>
  <c r="H111" i="47"/>
  <c r="H283" i="46"/>
  <c r="I283" i="46" s="1"/>
  <c r="H455" i="46"/>
  <c r="I455" i="46" s="1"/>
  <c r="H138" i="47"/>
  <c r="H310" i="46"/>
  <c r="I310" i="46" s="1"/>
  <c r="H144" i="47"/>
  <c r="H488" i="46"/>
  <c r="I488" i="46" s="1"/>
  <c r="H316" i="46"/>
  <c r="I316" i="46" s="1"/>
  <c r="B147" i="47"/>
  <c r="B491" i="46"/>
  <c r="C491" i="46" s="1"/>
  <c r="B319" i="46"/>
  <c r="C319" i="46" s="1"/>
  <c r="B497" i="46"/>
  <c r="C497" i="46" s="1"/>
  <c r="B325" i="46"/>
  <c r="C325" i="46" s="1"/>
  <c r="B153" i="47"/>
  <c r="B154" i="46"/>
  <c r="C154" i="46" s="1"/>
  <c r="B171" i="47"/>
  <c r="B515" i="46"/>
  <c r="C515" i="46" s="1"/>
  <c r="B343" i="46"/>
  <c r="C343" i="46" s="1"/>
  <c r="B172" i="46"/>
  <c r="C172" i="46" s="1"/>
  <c r="A171" i="46"/>
  <c r="AB171" i="46" s="1"/>
  <c r="H482" i="46"/>
  <c r="I482" i="46" s="1"/>
  <c r="H63" i="47"/>
  <c r="H235" i="46"/>
  <c r="I235" i="46" s="1"/>
  <c r="H45" i="47"/>
  <c r="H389" i="46"/>
  <c r="I389" i="46" s="1"/>
  <c r="H217" i="46"/>
  <c r="I217" i="46" s="1"/>
  <c r="H58" i="47"/>
  <c r="H230" i="46"/>
  <c r="I230" i="46" s="1"/>
  <c r="H402" i="46"/>
  <c r="I402" i="46" s="1"/>
  <c r="H64" i="47"/>
  <c r="H408" i="46"/>
  <c r="I408" i="46" s="1"/>
  <c r="H236" i="46"/>
  <c r="I236" i="46" s="1"/>
  <c r="H101" i="47"/>
  <c r="H445" i="46"/>
  <c r="I445" i="46" s="1"/>
  <c r="H273" i="46"/>
  <c r="I273" i="46" s="1"/>
  <c r="H127" i="47"/>
  <c r="H299" i="46"/>
  <c r="I299" i="46" s="1"/>
  <c r="H471" i="46"/>
  <c r="I471" i="46" s="1"/>
  <c r="H359" i="46"/>
  <c r="I359" i="46" s="1"/>
  <c r="H15" i="47"/>
  <c r="H187" i="46"/>
  <c r="I187" i="46" s="1"/>
  <c r="H6" i="47"/>
  <c r="H350" i="46"/>
  <c r="I350" i="46" s="1"/>
  <c r="H351" i="46"/>
  <c r="I351" i="46" s="1"/>
  <c r="H7" i="47"/>
  <c r="H179" i="46"/>
  <c r="I179" i="46" s="1"/>
  <c r="H8" i="47"/>
  <c r="H352" i="46"/>
  <c r="I352" i="46" s="1"/>
  <c r="H180" i="46"/>
  <c r="I180" i="46" s="1"/>
  <c r="H13" i="47"/>
  <c r="H357" i="46"/>
  <c r="I357" i="46" s="1"/>
  <c r="H185" i="46"/>
  <c r="I185" i="46" s="1"/>
  <c r="H367" i="46"/>
  <c r="I367" i="46" s="1"/>
  <c r="H23" i="47"/>
  <c r="H195" i="46"/>
  <c r="I195" i="46" s="1"/>
  <c r="B38" i="47"/>
  <c r="B210" i="46"/>
  <c r="C210" i="46" s="1"/>
  <c r="B382" i="46"/>
  <c r="C382" i="46" s="1"/>
  <c r="B39" i="46"/>
  <c r="C39" i="46" s="1"/>
  <c r="H55" i="47"/>
  <c r="H227" i="46"/>
  <c r="I227" i="46" s="1"/>
  <c r="H399" i="46"/>
  <c r="I399" i="46" s="1"/>
  <c r="H79" i="47"/>
  <c r="H423" i="46"/>
  <c r="I423" i="46" s="1"/>
  <c r="H251" i="46"/>
  <c r="I251" i="46" s="1"/>
  <c r="H106" i="47"/>
  <c r="H278" i="46"/>
  <c r="I278" i="46" s="1"/>
  <c r="H450" i="46"/>
  <c r="I450" i="46" s="1"/>
  <c r="H112" i="47"/>
  <c r="H456" i="46"/>
  <c r="I456" i="46" s="1"/>
  <c r="H284" i="46"/>
  <c r="I284" i="46" s="1"/>
  <c r="H125" i="47"/>
  <c r="H469" i="46"/>
  <c r="I469" i="46" s="1"/>
  <c r="H297" i="46"/>
  <c r="I297" i="46" s="1"/>
  <c r="H151" i="47"/>
  <c r="H495" i="46"/>
  <c r="I495" i="46" s="1"/>
  <c r="H323" i="46"/>
  <c r="I323" i="46" s="1"/>
  <c r="H407" i="46"/>
  <c r="I407" i="46" s="1"/>
  <c r="H347" i="47"/>
  <c r="H175" i="47"/>
  <c r="H11" i="47"/>
  <c r="H355" i="46"/>
  <c r="I355" i="46" s="1"/>
  <c r="H19" i="47"/>
  <c r="H363" i="46"/>
  <c r="I363" i="46" s="1"/>
  <c r="H371" i="46"/>
  <c r="I371" i="46" s="1"/>
  <c r="H27" i="47"/>
  <c r="H35" i="47"/>
  <c r="H379" i="46"/>
  <c r="I379" i="46" s="1"/>
  <c r="H43" i="47"/>
  <c r="H387" i="46"/>
  <c r="I387" i="46" s="1"/>
  <c r="H51" i="47"/>
  <c r="H395" i="46"/>
  <c r="I395" i="46" s="1"/>
  <c r="H403" i="46"/>
  <c r="I403" i="46" s="1"/>
  <c r="H59" i="47"/>
  <c r="H411" i="46"/>
  <c r="I411" i="46" s="1"/>
  <c r="H67" i="47"/>
  <c r="H419" i="46"/>
  <c r="I419" i="46" s="1"/>
  <c r="H75" i="47"/>
  <c r="H83" i="47"/>
  <c r="H427" i="46"/>
  <c r="I427" i="46" s="1"/>
  <c r="H91" i="47"/>
  <c r="H435" i="46"/>
  <c r="I435" i="46" s="1"/>
  <c r="H99" i="47"/>
  <c r="H443" i="46"/>
  <c r="I443" i="46" s="1"/>
  <c r="H451" i="46"/>
  <c r="I451" i="46" s="1"/>
  <c r="H107" i="47"/>
  <c r="H115" i="47"/>
  <c r="H459" i="46"/>
  <c r="I459" i="46" s="1"/>
  <c r="B119" i="47"/>
  <c r="B463" i="46"/>
  <c r="C463" i="46" s="1"/>
  <c r="H123" i="47"/>
  <c r="H467" i="46"/>
  <c r="I467" i="46" s="1"/>
  <c r="H131" i="47"/>
  <c r="H475" i="46"/>
  <c r="I475" i="46" s="1"/>
  <c r="H139" i="47"/>
  <c r="H483" i="46"/>
  <c r="I483" i="46" s="1"/>
  <c r="H147" i="47"/>
  <c r="H491" i="46"/>
  <c r="I491" i="46" s="1"/>
  <c r="H155" i="47"/>
  <c r="H499" i="46"/>
  <c r="I499" i="46" s="1"/>
  <c r="B159" i="47"/>
  <c r="B503" i="46"/>
  <c r="C503" i="46" s="1"/>
  <c r="H163" i="47"/>
  <c r="H507" i="46"/>
  <c r="I507" i="46" s="1"/>
  <c r="H347" i="46"/>
  <c r="I347" i="46" s="1"/>
  <c r="H412" i="46"/>
  <c r="I412" i="46" s="1"/>
  <c r="H30" i="47"/>
  <c r="H374" i="46"/>
  <c r="I374" i="46" s="1"/>
  <c r="H38" i="47"/>
  <c r="H382" i="46"/>
  <c r="I382" i="46" s="1"/>
  <c r="H54" i="47"/>
  <c r="H398" i="46"/>
  <c r="I398" i="46" s="1"/>
  <c r="H70" i="47"/>
  <c r="H414" i="46"/>
  <c r="I414" i="46" s="1"/>
  <c r="H86" i="47"/>
  <c r="H430" i="46"/>
  <c r="I430" i="46" s="1"/>
  <c r="H94" i="47"/>
  <c r="H438" i="46"/>
  <c r="I438" i="46" s="1"/>
  <c r="H118" i="47"/>
  <c r="H462" i="46"/>
  <c r="I462" i="46" s="1"/>
  <c r="H126" i="47"/>
  <c r="H470" i="46"/>
  <c r="I470" i="46" s="1"/>
  <c r="H134" i="47"/>
  <c r="H478" i="46"/>
  <c r="I478" i="46" s="1"/>
  <c r="B138" i="47"/>
  <c r="B482" i="46"/>
  <c r="C482" i="46" s="1"/>
  <c r="H142" i="47"/>
  <c r="H486" i="46"/>
  <c r="I486" i="46" s="1"/>
  <c r="B146" i="47"/>
  <c r="B490" i="46"/>
  <c r="C490" i="46" s="1"/>
  <c r="H150" i="47"/>
  <c r="H494" i="46"/>
  <c r="I494" i="46" s="1"/>
  <c r="H158" i="47"/>
  <c r="H502" i="46"/>
  <c r="I502" i="46" s="1"/>
  <c r="H166" i="47"/>
  <c r="H510" i="46"/>
  <c r="I510" i="46" s="1"/>
  <c r="B168" i="47"/>
  <c r="B512" i="46"/>
  <c r="C512" i="46" s="1"/>
  <c r="B169" i="46"/>
  <c r="C169" i="46" s="1"/>
  <c r="H170" i="47"/>
  <c r="H342" i="46"/>
  <c r="I342" i="46" s="1"/>
  <c r="H514" i="46"/>
  <c r="I514" i="46" s="1"/>
  <c r="H207" i="46"/>
  <c r="I207" i="46" s="1"/>
  <c r="H223" i="46"/>
  <c r="I223" i="46" s="1"/>
  <c r="H239" i="46"/>
  <c r="I239" i="46" s="1"/>
  <c r="H255" i="46"/>
  <c r="I255" i="46" s="1"/>
  <c r="H271" i="46"/>
  <c r="I271" i="46" s="1"/>
  <c r="H287" i="46"/>
  <c r="I287" i="46" s="1"/>
  <c r="B291" i="46"/>
  <c r="C291" i="46" s="1"/>
  <c r="H303" i="46"/>
  <c r="I303" i="46" s="1"/>
  <c r="H319" i="46"/>
  <c r="I319" i="46" s="1"/>
  <c r="H335" i="46"/>
  <c r="I335" i="46" s="1"/>
  <c r="B340" i="46"/>
  <c r="C340" i="46" s="1"/>
  <c r="H388" i="46"/>
  <c r="I388" i="46" s="1"/>
  <c r="H22" i="47"/>
  <c r="H366" i="46"/>
  <c r="I366" i="46" s="1"/>
  <c r="H46" i="47"/>
  <c r="H390" i="46"/>
  <c r="I390" i="46" s="1"/>
  <c r="H62" i="47"/>
  <c r="H406" i="46"/>
  <c r="I406" i="46" s="1"/>
  <c r="H78" i="47"/>
  <c r="H422" i="46"/>
  <c r="I422" i="46" s="1"/>
  <c r="H102" i="47"/>
  <c r="H446" i="46"/>
  <c r="I446" i="46" s="1"/>
  <c r="H110" i="47"/>
  <c r="H454" i="46"/>
  <c r="I454" i="46" s="1"/>
  <c r="H9" i="47"/>
  <c r="H353" i="46"/>
  <c r="I353" i="46" s="1"/>
  <c r="H181" i="46"/>
  <c r="I181" i="46" s="1"/>
  <c r="H361" i="46"/>
  <c r="I361" i="46" s="1"/>
  <c r="H17" i="47"/>
  <c r="H189" i="46"/>
  <c r="I189" i="46" s="1"/>
  <c r="B365" i="46"/>
  <c r="C365" i="46" s="1"/>
  <c r="B21" i="47"/>
  <c r="B193" i="46"/>
  <c r="C193" i="46" s="1"/>
  <c r="H25" i="47"/>
  <c r="H369" i="46"/>
  <c r="I369" i="46" s="1"/>
  <c r="H197" i="46"/>
  <c r="I197" i="46" s="1"/>
  <c r="H377" i="46"/>
  <c r="I377" i="46" s="1"/>
  <c r="H33" i="47"/>
  <c r="H205" i="46"/>
  <c r="I205" i="46" s="1"/>
  <c r="H385" i="46"/>
  <c r="I385" i="46" s="1"/>
  <c r="H41" i="47"/>
  <c r="H213" i="46"/>
  <c r="I213" i="46" s="1"/>
  <c r="H393" i="46"/>
  <c r="I393" i="46" s="1"/>
  <c r="H49" i="47"/>
  <c r="H221" i="46"/>
  <c r="I221" i="46" s="1"/>
  <c r="H401" i="46"/>
  <c r="I401" i="46" s="1"/>
  <c r="H57" i="47"/>
  <c r="H229" i="46"/>
  <c r="I229" i="46" s="1"/>
  <c r="H65" i="47"/>
  <c r="H409" i="46"/>
  <c r="I409" i="46" s="1"/>
  <c r="H237" i="46"/>
  <c r="I237" i="46" s="1"/>
  <c r="B413" i="46"/>
  <c r="C413" i="46" s="1"/>
  <c r="B69" i="47"/>
  <c r="B241" i="46"/>
  <c r="C241" i="46" s="1"/>
  <c r="H417" i="46"/>
  <c r="I417" i="46" s="1"/>
  <c r="H73" i="47"/>
  <c r="H245" i="46"/>
  <c r="I245" i="46" s="1"/>
  <c r="H425" i="46"/>
  <c r="I425" i="46" s="1"/>
  <c r="H81" i="47"/>
  <c r="H253" i="46"/>
  <c r="I253" i="46" s="1"/>
  <c r="H433" i="46"/>
  <c r="I433" i="46" s="1"/>
  <c r="H89" i="47"/>
  <c r="H261" i="46"/>
  <c r="I261" i="46" s="1"/>
  <c r="H97" i="47"/>
  <c r="H441" i="46"/>
  <c r="I441" i="46" s="1"/>
  <c r="H269" i="46"/>
  <c r="I269" i="46" s="1"/>
  <c r="H105" i="47"/>
  <c r="H449" i="46"/>
  <c r="I449" i="46" s="1"/>
  <c r="H277" i="46"/>
  <c r="I277" i="46" s="1"/>
  <c r="H113" i="47"/>
  <c r="H457" i="46"/>
  <c r="I457" i="46" s="1"/>
  <c r="H285" i="46"/>
  <c r="I285" i="46" s="1"/>
  <c r="H121" i="47"/>
  <c r="H465" i="46"/>
  <c r="I465" i="46" s="1"/>
  <c r="H293" i="46"/>
  <c r="I293" i="46" s="1"/>
  <c r="H129" i="47"/>
  <c r="H473" i="46"/>
  <c r="I473" i="46" s="1"/>
  <c r="H301" i="46"/>
  <c r="I301" i="46" s="1"/>
  <c r="H137" i="47"/>
  <c r="H481" i="46"/>
  <c r="I481" i="46" s="1"/>
  <c r="H309" i="46"/>
  <c r="I309" i="46" s="1"/>
  <c r="H145" i="47"/>
  <c r="H489" i="46"/>
  <c r="I489" i="46" s="1"/>
  <c r="H317" i="46"/>
  <c r="I317" i="46" s="1"/>
  <c r="H153" i="47"/>
  <c r="H497" i="46"/>
  <c r="I497" i="46" s="1"/>
  <c r="H325" i="46"/>
  <c r="I325" i="46" s="1"/>
  <c r="H161" i="47"/>
  <c r="H505" i="46"/>
  <c r="I505" i="46" s="1"/>
  <c r="H333" i="46"/>
  <c r="I333" i="46" s="1"/>
  <c r="A168" i="46"/>
  <c r="AB168" i="46" s="1"/>
  <c r="H175" i="46"/>
  <c r="I175" i="46" s="1"/>
  <c r="H484" i="46"/>
  <c r="I484" i="46" s="1"/>
  <c r="H348" i="47"/>
  <c r="H176" i="47"/>
  <c r="H356" i="46"/>
  <c r="I356" i="46" s="1"/>
  <c r="H12" i="47"/>
  <c r="H20" i="47"/>
  <c r="H364" i="46"/>
  <c r="I364" i="46" s="1"/>
  <c r="H28" i="47"/>
  <c r="H372" i="46"/>
  <c r="I372" i="46" s="1"/>
  <c r="H36" i="47"/>
  <c r="H380" i="46"/>
  <c r="I380" i="46" s="1"/>
  <c r="H388" i="47"/>
  <c r="H216" i="47"/>
  <c r="H52" i="47"/>
  <c r="H396" i="46"/>
  <c r="I396" i="46" s="1"/>
  <c r="H60" i="47"/>
  <c r="H404" i="46"/>
  <c r="I404" i="46" s="1"/>
  <c r="H412" i="47"/>
  <c r="H240" i="47"/>
  <c r="H248" i="47"/>
  <c r="H420" i="47"/>
  <c r="H428" i="46"/>
  <c r="I428" i="46" s="1"/>
  <c r="H84" i="47"/>
  <c r="B96" i="47"/>
  <c r="B440" i="46"/>
  <c r="C440" i="46" s="1"/>
  <c r="H100" i="47"/>
  <c r="H444" i="46"/>
  <c r="I444" i="46" s="1"/>
  <c r="H452" i="47"/>
  <c r="H280" i="47"/>
  <c r="H116" i="47"/>
  <c r="H460" i="46"/>
  <c r="I460" i="46" s="1"/>
  <c r="B120" i="46"/>
  <c r="C120" i="46" s="1"/>
  <c r="H124" i="47"/>
  <c r="H468" i="46"/>
  <c r="I468" i="46" s="1"/>
  <c r="H476" i="47"/>
  <c r="H304" i="47"/>
  <c r="H484" i="47"/>
  <c r="H312" i="47"/>
  <c r="H148" i="47"/>
  <c r="H492" i="46"/>
  <c r="I492" i="46" s="1"/>
  <c r="H156" i="47"/>
  <c r="H500" i="46"/>
  <c r="I500" i="46" s="1"/>
  <c r="B160" i="46"/>
  <c r="C160" i="46" s="1"/>
  <c r="H164" i="47"/>
  <c r="H508" i="46"/>
  <c r="I508" i="46" s="1"/>
  <c r="H167" i="47"/>
  <c r="H339" i="46"/>
  <c r="I339" i="46" s="1"/>
  <c r="H511" i="46"/>
  <c r="I511" i="46" s="1"/>
  <c r="H171" i="47"/>
  <c r="H515" i="46"/>
  <c r="I515" i="46" s="1"/>
  <c r="H183" i="46"/>
  <c r="I183" i="46" s="1"/>
  <c r="H208" i="46"/>
  <c r="I208" i="46" s="1"/>
  <c r="H210" i="46"/>
  <c r="I210" i="46" s="1"/>
  <c r="H224" i="46"/>
  <c r="I224" i="46" s="1"/>
  <c r="H226" i="46"/>
  <c r="I226" i="46" s="1"/>
  <c r="H240" i="46"/>
  <c r="I240" i="46" s="1"/>
  <c r="H242" i="46"/>
  <c r="I242" i="46" s="1"/>
  <c r="H256" i="46"/>
  <c r="I256" i="46" s="1"/>
  <c r="H258" i="46"/>
  <c r="I258" i="46" s="1"/>
  <c r="H272" i="46"/>
  <c r="I272" i="46" s="1"/>
  <c r="H274" i="46"/>
  <c r="I274" i="46" s="1"/>
  <c r="H288" i="46"/>
  <c r="I288" i="46" s="1"/>
  <c r="H290" i="46"/>
  <c r="I290" i="46" s="1"/>
  <c r="H304" i="46"/>
  <c r="I304" i="46" s="1"/>
  <c r="H306" i="46"/>
  <c r="I306" i="46" s="1"/>
  <c r="B310" i="46"/>
  <c r="C310" i="46" s="1"/>
  <c r="H320" i="46"/>
  <c r="I320" i="46" s="1"/>
  <c r="H322" i="46"/>
  <c r="I322" i="46" s="1"/>
  <c r="H336" i="46"/>
  <c r="I336" i="46" s="1"/>
  <c r="H338" i="46"/>
  <c r="I338" i="46" s="1"/>
  <c r="H173" i="47"/>
  <c r="H517" i="46"/>
  <c r="I517" i="46" s="1"/>
  <c r="I346" i="46"/>
  <c r="H169" i="47"/>
  <c r="H513" i="46"/>
  <c r="I513" i="46" s="1"/>
  <c r="B173" i="47"/>
  <c r="B517" i="46"/>
  <c r="C517" i="46" s="1"/>
  <c r="B345" i="46"/>
  <c r="C345" i="46" s="1"/>
  <c r="I174" i="47"/>
  <c r="I346" i="47"/>
  <c r="I518" i="47"/>
  <c r="A41" i="48"/>
  <c r="A49" i="48"/>
  <c r="A44" i="48"/>
  <c r="A36" i="48"/>
  <c r="A37" i="48"/>
  <c r="A45" i="48"/>
  <c r="A40" i="48"/>
  <c r="A48" i="48"/>
  <c r="A22" i="45"/>
  <c r="A21" i="45"/>
  <c r="A20" i="45"/>
  <c r="A19" i="45"/>
  <c r="A18" i="45"/>
  <c r="A17" i="45"/>
  <c r="A16" i="45"/>
  <c r="A15" i="45"/>
  <c r="A14" i="45"/>
  <c r="A13" i="45"/>
  <c r="A12" i="45"/>
  <c r="A11" i="45"/>
  <c r="A10" i="45"/>
  <c r="A9" i="45"/>
  <c r="A8" i="45"/>
  <c r="A7" i="45"/>
  <c r="A6" i="45"/>
  <c r="A5" i="45"/>
  <c r="A4" i="45"/>
  <c r="A1" i="45"/>
  <c r="N517" i="44"/>
  <c r="L517" i="44"/>
  <c r="K517" i="44"/>
  <c r="F517" i="44"/>
  <c r="N516" i="44"/>
  <c r="L516" i="44"/>
  <c r="K516" i="44"/>
  <c r="F516" i="44"/>
  <c r="N515" i="44"/>
  <c r="L515" i="44"/>
  <c r="K515" i="44"/>
  <c r="F515" i="44"/>
  <c r="N514" i="44"/>
  <c r="L514" i="44"/>
  <c r="K514" i="44"/>
  <c r="F514" i="44"/>
  <c r="N513" i="44"/>
  <c r="L513" i="44"/>
  <c r="K513" i="44"/>
  <c r="F513" i="44"/>
  <c r="N512" i="44"/>
  <c r="L512" i="44"/>
  <c r="K512" i="44"/>
  <c r="F512" i="44"/>
  <c r="N511" i="44"/>
  <c r="L511" i="44"/>
  <c r="K511" i="44"/>
  <c r="F511" i="44"/>
  <c r="N510" i="44"/>
  <c r="L510" i="44"/>
  <c r="K510" i="44"/>
  <c r="F510" i="44"/>
  <c r="N509" i="44"/>
  <c r="L509" i="44"/>
  <c r="K509" i="44"/>
  <c r="F509" i="44"/>
  <c r="N508" i="44"/>
  <c r="L508" i="44"/>
  <c r="K508" i="44"/>
  <c r="F508" i="44"/>
  <c r="N507" i="44"/>
  <c r="L507" i="44"/>
  <c r="K507" i="44"/>
  <c r="F507" i="44"/>
  <c r="N506" i="44"/>
  <c r="L506" i="44"/>
  <c r="K506" i="44"/>
  <c r="F506" i="44"/>
  <c r="N505" i="44"/>
  <c r="L505" i="44"/>
  <c r="K505" i="44"/>
  <c r="F505" i="44"/>
  <c r="N504" i="44"/>
  <c r="L504" i="44"/>
  <c r="K504" i="44"/>
  <c r="F504" i="44"/>
  <c r="N503" i="44"/>
  <c r="L503" i="44"/>
  <c r="K503" i="44"/>
  <c r="F503" i="44"/>
  <c r="N502" i="44"/>
  <c r="L502" i="44"/>
  <c r="K502" i="44"/>
  <c r="F502" i="44"/>
  <c r="N501" i="44"/>
  <c r="L501" i="44"/>
  <c r="K501" i="44"/>
  <c r="F501" i="44"/>
  <c r="N500" i="44"/>
  <c r="L500" i="44"/>
  <c r="K500" i="44"/>
  <c r="F500" i="44"/>
  <c r="N499" i="44"/>
  <c r="L499" i="44"/>
  <c r="K499" i="44"/>
  <c r="F499" i="44"/>
  <c r="N498" i="44"/>
  <c r="L498" i="44"/>
  <c r="K498" i="44"/>
  <c r="F498" i="44"/>
  <c r="N497" i="44"/>
  <c r="L497" i="44"/>
  <c r="K497" i="44"/>
  <c r="F497" i="44"/>
  <c r="N496" i="44"/>
  <c r="L496" i="44"/>
  <c r="K496" i="44"/>
  <c r="F496" i="44"/>
  <c r="N495" i="44"/>
  <c r="L495" i="44"/>
  <c r="K495" i="44"/>
  <c r="F495" i="44"/>
  <c r="N494" i="44"/>
  <c r="L494" i="44"/>
  <c r="K494" i="44"/>
  <c r="F494" i="44"/>
  <c r="N493" i="44"/>
  <c r="L493" i="44"/>
  <c r="K493" i="44"/>
  <c r="F493" i="44"/>
  <c r="N492" i="44"/>
  <c r="L492" i="44"/>
  <c r="K492" i="44"/>
  <c r="F492" i="44"/>
  <c r="N491" i="44"/>
  <c r="L491" i="44"/>
  <c r="K491" i="44"/>
  <c r="F491" i="44"/>
  <c r="N490" i="44"/>
  <c r="L490" i="44"/>
  <c r="K490" i="44"/>
  <c r="F490" i="44"/>
  <c r="N489" i="44"/>
  <c r="L489" i="44"/>
  <c r="K489" i="44"/>
  <c r="F489" i="44"/>
  <c r="N488" i="44"/>
  <c r="L488" i="44"/>
  <c r="K488" i="44"/>
  <c r="F488" i="44"/>
  <c r="N487" i="44"/>
  <c r="L487" i="44"/>
  <c r="K487" i="44"/>
  <c r="F487" i="44"/>
  <c r="N486" i="44"/>
  <c r="L486" i="44"/>
  <c r="K486" i="44"/>
  <c r="F486" i="44"/>
  <c r="N485" i="44"/>
  <c r="L485" i="44"/>
  <c r="K485" i="44"/>
  <c r="F485" i="44"/>
  <c r="N484" i="44"/>
  <c r="L484" i="44"/>
  <c r="K484" i="44"/>
  <c r="F484" i="44"/>
  <c r="N483" i="44"/>
  <c r="L483" i="44"/>
  <c r="K483" i="44"/>
  <c r="F483" i="44"/>
  <c r="N482" i="44"/>
  <c r="L482" i="44"/>
  <c r="K482" i="44"/>
  <c r="F482" i="44"/>
  <c r="N481" i="44"/>
  <c r="L481" i="44"/>
  <c r="K481" i="44"/>
  <c r="F481" i="44"/>
  <c r="N480" i="44"/>
  <c r="L480" i="44"/>
  <c r="K480" i="44"/>
  <c r="F480" i="44"/>
  <c r="N479" i="44"/>
  <c r="L479" i="44"/>
  <c r="K479" i="44"/>
  <c r="F479" i="44"/>
  <c r="N478" i="44"/>
  <c r="L478" i="44"/>
  <c r="K478" i="44"/>
  <c r="F478" i="44"/>
  <c r="N477" i="44"/>
  <c r="L477" i="44"/>
  <c r="K477" i="44"/>
  <c r="F477" i="44"/>
  <c r="N476" i="44"/>
  <c r="L476" i="44"/>
  <c r="K476" i="44"/>
  <c r="F476" i="44"/>
  <c r="N475" i="44"/>
  <c r="L475" i="44"/>
  <c r="K475" i="44"/>
  <c r="F475" i="44"/>
  <c r="N474" i="44"/>
  <c r="L474" i="44"/>
  <c r="K474" i="44"/>
  <c r="F474" i="44"/>
  <c r="N473" i="44"/>
  <c r="L473" i="44"/>
  <c r="K473" i="44"/>
  <c r="F473" i="44"/>
  <c r="N472" i="44"/>
  <c r="L472" i="44"/>
  <c r="K472" i="44"/>
  <c r="F472" i="44"/>
  <c r="N471" i="44"/>
  <c r="L471" i="44"/>
  <c r="K471" i="44"/>
  <c r="F471" i="44"/>
  <c r="N470" i="44"/>
  <c r="L470" i="44"/>
  <c r="K470" i="44"/>
  <c r="F470" i="44"/>
  <c r="N469" i="44"/>
  <c r="L469" i="44"/>
  <c r="K469" i="44"/>
  <c r="F469" i="44"/>
  <c r="N468" i="44"/>
  <c r="L468" i="44"/>
  <c r="K468" i="44"/>
  <c r="F468" i="44"/>
  <c r="N467" i="44"/>
  <c r="L467" i="44"/>
  <c r="K467" i="44"/>
  <c r="F467" i="44"/>
  <c r="N466" i="44"/>
  <c r="L466" i="44"/>
  <c r="K466" i="44"/>
  <c r="F466" i="44"/>
  <c r="N465" i="44"/>
  <c r="L465" i="44"/>
  <c r="K465" i="44"/>
  <c r="F465" i="44"/>
  <c r="N464" i="44"/>
  <c r="L464" i="44"/>
  <c r="K464" i="44"/>
  <c r="F464" i="44"/>
  <c r="N463" i="44"/>
  <c r="L463" i="44"/>
  <c r="K463" i="44"/>
  <c r="F463" i="44"/>
  <c r="N462" i="44"/>
  <c r="L462" i="44"/>
  <c r="K462" i="44"/>
  <c r="F462" i="44"/>
  <c r="N461" i="44"/>
  <c r="L461" i="44"/>
  <c r="K461" i="44"/>
  <c r="F461" i="44"/>
  <c r="N460" i="44"/>
  <c r="L460" i="44"/>
  <c r="K460" i="44"/>
  <c r="F460" i="44"/>
  <c r="N459" i="44"/>
  <c r="L459" i="44"/>
  <c r="K459" i="44"/>
  <c r="F459" i="44"/>
  <c r="N458" i="44"/>
  <c r="L458" i="44"/>
  <c r="K458" i="44"/>
  <c r="F458" i="44"/>
  <c r="N457" i="44"/>
  <c r="L457" i="44"/>
  <c r="K457" i="44"/>
  <c r="F457" i="44"/>
  <c r="N456" i="44"/>
  <c r="L456" i="44"/>
  <c r="K456" i="44"/>
  <c r="F456" i="44"/>
  <c r="N455" i="44"/>
  <c r="L455" i="44"/>
  <c r="K455" i="44"/>
  <c r="F455" i="44"/>
  <c r="N454" i="44"/>
  <c r="L454" i="44"/>
  <c r="K454" i="44"/>
  <c r="F454" i="44"/>
  <c r="N453" i="44"/>
  <c r="L453" i="44"/>
  <c r="K453" i="44"/>
  <c r="F453" i="44"/>
  <c r="N452" i="44"/>
  <c r="L452" i="44"/>
  <c r="K452" i="44"/>
  <c r="F452" i="44"/>
  <c r="N451" i="44"/>
  <c r="L451" i="44"/>
  <c r="K451" i="44"/>
  <c r="F451" i="44"/>
  <c r="N450" i="44"/>
  <c r="L450" i="44"/>
  <c r="K450" i="44"/>
  <c r="F450" i="44"/>
  <c r="N449" i="44"/>
  <c r="L449" i="44"/>
  <c r="K449" i="44"/>
  <c r="F449" i="44"/>
  <c r="N448" i="44"/>
  <c r="L448" i="44"/>
  <c r="K448" i="44"/>
  <c r="F448" i="44"/>
  <c r="N447" i="44"/>
  <c r="L447" i="44"/>
  <c r="K447" i="44"/>
  <c r="F447" i="44"/>
  <c r="N446" i="44"/>
  <c r="L446" i="44"/>
  <c r="K446" i="44"/>
  <c r="F446" i="44"/>
  <c r="N445" i="44"/>
  <c r="L445" i="44"/>
  <c r="K445" i="44"/>
  <c r="F445" i="44"/>
  <c r="N444" i="44"/>
  <c r="L444" i="44"/>
  <c r="K444" i="44"/>
  <c r="F444" i="44"/>
  <c r="N443" i="44"/>
  <c r="L443" i="44"/>
  <c r="K443" i="44"/>
  <c r="F443" i="44"/>
  <c r="N442" i="44"/>
  <c r="L442" i="44"/>
  <c r="K442" i="44"/>
  <c r="F442" i="44"/>
  <c r="N441" i="44"/>
  <c r="L441" i="44"/>
  <c r="K441" i="44"/>
  <c r="F441" i="44"/>
  <c r="N440" i="44"/>
  <c r="L440" i="44"/>
  <c r="K440" i="44"/>
  <c r="F440" i="44"/>
  <c r="N439" i="44"/>
  <c r="L439" i="44"/>
  <c r="K439" i="44"/>
  <c r="F439" i="44"/>
  <c r="N438" i="44"/>
  <c r="L438" i="44"/>
  <c r="K438" i="44"/>
  <c r="F438" i="44"/>
  <c r="N437" i="44"/>
  <c r="L437" i="44"/>
  <c r="K437" i="44"/>
  <c r="F437" i="44"/>
  <c r="N436" i="44"/>
  <c r="L436" i="44"/>
  <c r="K436" i="44"/>
  <c r="F436" i="44"/>
  <c r="N435" i="44"/>
  <c r="L435" i="44"/>
  <c r="K435" i="44"/>
  <c r="F435" i="44"/>
  <c r="N434" i="44"/>
  <c r="L434" i="44"/>
  <c r="K434" i="44"/>
  <c r="F434" i="44"/>
  <c r="N433" i="44"/>
  <c r="L433" i="44"/>
  <c r="K433" i="44"/>
  <c r="F433" i="44"/>
  <c r="N432" i="44"/>
  <c r="L432" i="44"/>
  <c r="K432" i="44"/>
  <c r="F432" i="44"/>
  <c r="N431" i="44"/>
  <c r="L431" i="44"/>
  <c r="K431" i="44"/>
  <c r="F431" i="44"/>
  <c r="N430" i="44"/>
  <c r="L430" i="44"/>
  <c r="K430" i="44"/>
  <c r="F430" i="44"/>
  <c r="N429" i="44"/>
  <c r="L429" i="44"/>
  <c r="K429" i="44"/>
  <c r="F429" i="44"/>
  <c r="N428" i="44"/>
  <c r="L428" i="44"/>
  <c r="K428" i="44"/>
  <c r="F428" i="44"/>
  <c r="N427" i="44"/>
  <c r="L427" i="44"/>
  <c r="K427" i="44"/>
  <c r="F427" i="44"/>
  <c r="N426" i="44"/>
  <c r="L426" i="44"/>
  <c r="K426" i="44"/>
  <c r="F426" i="44"/>
  <c r="N425" i="44"/>
  <c r="L425" i="44"/>
  <c r="K425" i="44"/>
  <c r="F425" i="44"/>
  <c r="N424" i="44"/>
  <c r="L424" i="44"/>
  <c r="K424" i="44"/>
  <c r="F424" i="44"/>
  <c r="N423" i="44"/>
  <c r="L423" i="44"/>
  <c r="K423" i="44"/>
  <c r="F423" i="44"/>
  <c r="N422" i="44"/>
  <c r="L422" i="44"/>
  <c r="K422" i="44"/>
  <c r="F422" i="44"/>
  <c r="N421" i="44"/>
  <c r="L421" i="44"/>
  <c r="K421" i="44"/>
  <c r="F421" i="44"/>
  <c r="N420" i="44"/>
  <c r="L420" i="44"/>
  <c r="K420" i="44"/>
  <c r="F420" i="44"/>
  <c r="N419" i="44"/>
  <c r="L419" i="44"/>
  <c r="K419" i="44"/>
  <c r="F419" i="44"/>
  <c r="N418" i="44"/>
  <c r="L418" i="44"/>
  <c r="K418" i="44"/>
  <c r="F418" i="44"/>
  <c r="N417" i="44"/>
  <c r="L417" i="44"/>
  <c r="K417" i="44"/>
  <c r="F417" i="44"/>
  <c r="N416" i="44"/>
  <c r="L416" i="44"/>
  <c r="K416" i="44"/>
  <c r="F416" i="44"/>
  <c r="N415" i="44"/>
  <c r="L415" i="44"/>
  <c r="K415" i="44"/>
  <c r="F415" i="44"/>
  <c r="N414" i="44"/>
  <c r="L414" i="44"/>
  <c r="K414" i="44"/>
  <c r="F414" i="44"/>
  <c r="N413" i="44"/>
  <c r="L413" i="44"/>
  <c r="K413" i="44"/>
  <c r="F413" i="44"/>
  <c r="N412" i="44"/>
  <c r="L412" i="44"/>
  <c r="K412" i="44"/>
  <c r="F412" i="44"/>
  <c r="N411" i="44"/>
  <c r="L411" i="44"/>
  <c r="K411" i="44"/>
  <c r="F411" i="44"/>
  <c r="N410" i="44"/>
  <c r="L410" i="44"/>
  <c r="K410" i="44"/>
  <c r="F410" i="44"/>
  <c r="N409" i="44"/>
  <c r="L409" i="44"/>
  <c r="K409" i="44"/>
  <c r="F409" i="44"/>
  <c r="N408" i="44"/>
  <c r="L408" i="44"/>
  <c r="K408" i="44"/>
  <c r="F408" i="44"/>
  <c r="N407" i="44"/>
  <c r="L407" i="44"/>
  <c r="K407" i="44"/>
  <c r="F407" i="44"/>
  <c r="N406" i="44"/>
  <c r="L406" i="44"/>
  <c r="K406" i="44"/>
  <c r="F406" i="44"/>
  <c r="N405" i="44"/>
  <c r="L405" i="44"/>
  <c r="K405" i="44"/>
  <c r="F405" i="44"/>
  <c r="N404" i="44"/>
  <c r="L404" i="44"/>
  <c r="K404" i="44"/>
  <c r="N403" i="44"/>
  <c r="L403" i="44"/>
  <c r="K403" i="44"/>
  <c r="F403" i="44"/>
  <c r="N402" i="44"/>
  <c r="L402" i="44"/>
  <c r="K402" i="44"/>
  <c r="F402" i="44"/>
  <c r="N401" i="44"/>
  <c r="L401" i="44"/>
  <c r="K401" i="44"/>
  <c r="F401" i="44"/>
  <c r="N400" i="44"/>
  <c r="L400" i="44"/>
  <c r="K400" i="44"/>
  <c r="F400" i="44"/>
  <c r="N399" i="44"/>
  <c r="L399" i="44"/>
  <c r="K399" i="44"/>
  <c r="F399" i="44"/>
  <c r="N398" i="44"/>
  <c r="L398" i="44"/>
  <c r="K398" i="44"/>
  <c r="F398" i="44"/>
  <c r="N397" i="44"/>
  <c r="L397" i="44"/>
  <c r="K397" i="44"/>
  <c r="F397" i="44"/>
  <c r="N396" i="44"/>
  <c r="L396" i="44"/>
  <c r="K396" i="44"/>
  <c r="F396" i="44"/>
  <c r="N395" i="44"/>
  <c r="L395" i="44"/>
  <c r="K395" i="44"/>
  <c r="F395" i="44"/>
  <c r="N394" i="44"/>
  <c r="L394" i="44"/>
  <c r="K394" i="44"/>
  <c r="F394" i="44"/>
  <c r="N393" i="44"/>
  <c r="L393" i="44"/>
  <c r="K393" i="44"/>
  <c r="F393" i="44"/>
  <c r="N392" i="44"/>
  <c r="L392" i="44"/>
  <c r="K392" i="44"/>
  <c r="F392" i="44"/>
  <c r="N391" i="44"/>
  <c r="L391" i="44"/>
  <c r="K391" i="44"/>
  <c r="F391" i="44"/>
  <c r="N390" i="44"/>
  <c r="L390" i="44"/>
  <c r="K390" i="44"/>
  <c r="F390" i="44"/>
  <c r="N389" i="44"/>
  <c r="L389" i="44"/>
  <c r="K389" i="44"/>
  <c r="F389" i="44"/>
  <c r="N388" i="44"/>
  <c r="L388" i="44"/>
  <c r="K388" i="44"/>
  <c r="F388" i="44"/>
  <c r="N387" i="44"/>
  <c r="L387" i="44"/>
  <c r="K387" i="44"/>
  <c r="F387" i="44"/>
  <c r="N386" i="44"/>
  <c r="L386" i="44"/>
  <c r="K386" i="44"/>
  <c r="F386" i="44"/>
  <c r="N385" i="44"/>
  <c r="L385" i="44"/>
  <c r="K385" i="44"/>
  <c r="F385" i="44"/>
  <c r="N384" i="44"/>
  <c r="L384" i="44"/>
  <c r="K384" i="44"/>
  <c r="F384" i="44"/>
  <c r="N383" i="44"/>
  <c r="L383" i="44"/>
  <c r="K383" i="44"/>
  <c r="F383" i="44"/>
  <c r="N382" i="44"/>
  <c r="L382" i="44"/>
  <c r="K382" i="44"/>
  <c r="F382" i="44"/>
  <c r="N381" i="44"/>
  <c r="L381" i="44"/>
  <c r="K381" i="44"/>
  <c r="F381" i="44"/>
  <c r="N380" i="44"/>
  <c r="L380" i="44"/>
  <c r="K380" i="44"/>
  <c r="F380" i="44"/>
  <c r="N379" i="44"/>
  <c r="L379" i="44"/>
  <c r="K379" i="44"/>
  <c r="F379" i="44"/>
  <c r="N378" i="44"/>
  <c r="L378" i="44"/>
  <c r="K378" i="44"/>
  <c r="F378" i="44"/>
  <c r="N377" i="44"/>
  <c r="L377" i="44"/>
  <c r="K377" i="44"/>
  <c r="F377" i="44"/>
  <c r="N376" i="44"/>
  <c r="L376" i="44"/>
  <c r="K376" i="44"/>
  <c r="F376" i="44"/>
  <c r="N375" i="44"/>
  <c r="L375" i="44"/>
  <c r="K375" i="44"/>
  <c r="F375" i="44"/>
  <c r="N374" i="44"/>
  <c r="L374" i="44"/>
  <c r="K374" i="44"/>
  <c r="F374" i="44"/>
  <c r="N373" i="44"/>
  <c r="L373" i="44"/>
  <c r="K373" i="44"/>
  <c r="F373" i="44"/>
  <c r="N372" i="44"/>
  <c r="L372" i="44"/>
  <c r="K372" i="44"/>
  <c r="F372" i="44"/>
  <c r="N371" i="44"/>
  <c r="L371" i="44"/>
  <c r="K371" i="44"/>
  <c r="F371" i="44"/>
  <c r="N370" i="44"/>
  <c r="L370" i="44"/>
  <c r="K370" i="44"/>
  <c r="F370" i="44"/>
  <c r="N369" i="44"/>
  <c r="L369" i="44"/>
  <c r="K369" i="44"/>
  <c r="F369" i="44"/>
  <c r="N368" i="44"/>
  <c r="L368" i="44"/>
  <c r="K368" i="44"/>
  <c r="F368" i="44"/>
  <c r="N367" i="44"/>
  <c r="L367" i="44"/>
  <c r="K367" i="44"/>
  <c r="F367" i="44"/>
  <c r="N366" i="44"/>
  <c r="L366" i="44"/>
  <c r="K366" i="44"/>
  <c r="F366" i="44"/>
  <c r="N365" i="44"/>
  <c r="L365" i="44"/>
  <c r="K365" i="44"/>
  <c r="F365" i="44"/>
  <c r="N364" i="44"/>
  <c r="L364" i="44"/>
  <c r="K364" i="44"/>
  <c r="F364" i="44"/>
  <c r="N363" i="44"/>
  <c r="L363" i="44"/>
  <c r="K363" i="44"/>
  <c r="F363" i="44"/>
  <c r="N362" i="44"/>
  <c r="L362" i="44"/>
  <c r="K362" i="44"/>
  <c r="F362" i="44"/>
  <c r="N361" i="44"/>
  <c r="L361" i="44"/>
  <c r="K361" i="44"/>
  <c r="F361" i="44"/>
  <c r="N360" i="44"/>
  <c r="L360" i="44"/>
  <c r="K360" i="44"/>
  <c r="F360" i="44"/>
  <c r="N359" i="44"/>
  <c r="L359" i="44"/>
  <c r="K359" i="44"/>
  <c r="F359" i="44"/>
  <c r="N358" i="44"/>
  <c r="L358" i="44"/>
  <c r="K358" i="44"/>
  <c r="F358" i="44"/>
  <c r="N357" i="44"/>
  <c r="L357" i="44"/>
  <c r="K357" i="44"/>
  <c r="F357" i="44"/>
  <c r="N356" i="44"/>
  <c r="L356" i="44"/>
  <c r="K356" i="44"/>
  <c r="F356" i="44"/>
  <c r="N355" i="44"/>
  <c r="L355" i="44"/>
  <c r="K355" i="44"/>
  <c r="F355" i="44"/>
  <c r="N354" i="44"/>
  <c r="L354" i="44"/>
  <c r="K354" i="44"/>
  <c r="F354" i="44"/>
  <c r="N353" i="44"/>
  <c r="L353" i="44"/>
  <c r="K353" i="44"/>
  <c r="F353" i="44"/>
  <c r="N352" i="44"/>
  <c r="L352" i="44"/>
  <c r="K352" i="44"/>
  <c r="F352" i="44"/>
  <c r="N351" i="44"/>
  <c r="L351" i="44"/>
  <c r="K351" i="44"/>
  <c r="F351" i="44"/>
  <c r="N350" i="44"/>
  <c r="L350" i="44"/>
  <c r="K350" i="44"/>
  <c r="F350" i="44"/>
  <c r="N349" i="44"/>
  <c r="L349" i="44"/>
  <c r="K349" i="44"/>
  <c r="F349" i="44"/>
  <c r="N348" i="44"/>
  <c r="L348" i="44"/>
  <c r="K348" i="44"/>
  <c r="F348" i="44"/>
  <c r="N347" i="44"/>
  <c r="L347" i="44"/>
  <c r="K347" i="44"/>
  <c r="F347" i="44"/>
  <c r="N345" i="44"/>
  <c r="L345" i="44"/>
  <c r="K345" i="44"/>
  <c r="F345" i="44"/>
  <c r="N344" i="44"/>
  <c r="L344" i="44"/>
  <c r="K344" i="44"/>
  <c r="F344" i="44"/>
  <c r="N343" i="44"/>
  <c r="L343" i="44"/>
  <c r="K343" i="44"/>
  <c r="F343" i="44"/>
  <c r="N342" i="44"/>
  <c r="L342" i="44"/>
  <c r="K342" i="44"/>
  <c r="F342" i="44"/>
  <c r="N341" i="44"/>
  <c r="L341" i="44"/>
  <c r="K341" i="44"/>
  <c r="F341" i="44"/>
  <c r="N340" i="44"/>
  <c r="L340" i="44"/>
  <c r="K340" i="44"/>
  <c r="F340" i="44"/>
  <c r="N339" i="44"/>
  <c r="L339" i="44"/>
  <c r="K339" i="44"/>
  <c r="F339" i="44"/>
  <c r="N338" i="44"/>
  <c r="L338" i="44"/>
  <c r="K338" i="44"/>
  <c r="F338" i="44"/>
  <c r="N337" i="44"/>
  <c r="L337" i="44"/>
  <c r="K337" i="44"/>
  <c r="F337" i="44"/>
  <c r="N336" i="44"/>
  <c r="L336" i="44"/>
  <c r="K336" i="44"/>
  <c r="F336" i="44"/>
  <c r="N335" i="44"/>
  <c r="L335" i="44"/>
  <c r="K335" i="44"/>
  <c r="F335" i="44"/>
  <c r="N334" i="44"/>
  <c r="L334" i="44"/>
  <c r="K334" i="44"/>
  <c r="F334" i="44"/>
  <c r="N333" i="44"/>
  <c r="L333" i="44"/>
  <c r="K333" i="44"/>
  <c r="F333" i="44"/>
  <c r="N332" i="44"/>
  <c r="L332" i="44"/>
  <c r="K332" i="44"/>
  <c r="F332" i="44"/>
  <c r="N331" i="44"/>
  <c r="L331" i="44"/>
  <c r="K331" i="44"/>
  <c r="F331" i="44"/>
  <c r="N330" i="44"/>
  <c r="L330" i="44"/>
  <c r="K330" i="44"/>
  <c r="F330" i="44"/>
  <c r="N329" i="44"/>
  <c r="L329" i="44"/>
  <c r="K329" i="44"/>
  <c r="F329" i="44"/>
  <c r="N328" i="44"/>
  <c r="L328" i="44"/>
  <c r="K328" i="44"/>
  <c r="F328" i="44"/>
  <c r="N327" i="44"/>
  <c r="L327" i="44"/>
  <c r="K327" i="44"/>
  <c r="F327" i="44"/>
  <c r="N326" i="44"/>
  <c r="L326" i="44"/>
  <c r="K326" i="44"/>
  <c r="F326" i="44"/>
  <c r="N325" i="44"/>
  <c r="L325" i="44"/>
  <c r="K325" i="44"/>
  <c r="F325" i="44"/>
  <c r="N324" i="44"/>
  <c r="L324" i="44"/>
  <c r="K324" i="44"/>
  <c r="F324" i="44"/>
  <c r="N323" i="44"/>
  <c r="L323" i="44"/>
  <c r="K323" i="44"/>
  <c r="F323" i="44"/>
  <c r="N322" i="44"/>
  <c r="L322" i="44"/>
  <c r="K322" i="44"/>
  <c r="F322" i="44"/>
  <c r="N321" i="44"/>
  <c r="L321" i="44"/>
  <c r="K321" i="44"/>
  <c r="F321" i="44"/>
  <c r="N320" i="44"/>
  <c r="L320" i="44"/>
  <c r="K320" i="44"/>
  <c r="F320" i="44"/>
  <c r="N319" i="44"/>
  <c r="L319" i="44"/>
  <c r="K319" i="44"/>
  <c r="F319" i="44"/>
  <c r="N318" i="44"/>
  <c r="L318" i="44"/>
  <c r="K318" i="44"/>
  <c r="F318" i="44"/>
  <c r="N317" i="44"/>
  <c r="L317" i="44"/>
  <c r="K317" i="44"/>
  <c r="F317" i="44"/>
  <c r="N316" i="44"/>
  <c r="L316" i="44"/>
  <c r="K316" i="44"/>
  <c r="F316" i="44"/>
  <c r="N315" i="44"/>
  <c r="L315" i="44"/>
  <c r="K315" i="44"/>
  <c r="F315" i="44"/>
  <c r="N314" i="44"/>
  <c r="L314" i="44"/>
  <c r="K314" i="44"/>
  <c r="F314" i="44"/>
  <c r="N313" i="44"/>
  <c r="L313" i="44"/>
  <c r="K313" i="44"/>
  <c r="F313" i="44"/>
  <c r="N312" i="44"/>
  <c r="L312" i="44"/>
  <c r="K312" i="44"/>
  <c r="F312" i="44"/>
  <c r="N311" i="44"/>
  <c r="L311" i="44"/>
  <c r="K311" i="44"/>
  <c r="F311" i="44"/>
  <c r="N310" i="44"/>
  <c r="L310" i="44"/>
  <c r="K310" i="44"/>
  <c r="F310" i="44"/>
  <c r="N309" i="44"/>
  <c r="L309" i="44"/>
  <c r="K309" i="44"/>
  <c r="F309" i="44"/>
  <c r="N308" i="44"/>
  <c r="L308" i="44"/>
  <c r="K308" i="44"/>
  <c r="F308" i="44"/>
  <c r="N307" i="44"/>
  <c r="L307" i="44"/>
  <c r="K307" i="44"/>
  <c r="F307" i="44"/>
  <c r="N306" i="44"/>
  <c r="L306" i="44"/>
  <c r="K306" i="44"/>
  <c r="F306" i="44"/>
  <c r="N305" i="44"/>
  <c r="L305" i="44"/>
  <c r="K305" i="44"/>
  <c r="F305" i="44"/>
  <c r="N304" i="44"/>
  <c r="L304" i="44"/>
  <c r="K304" i="44"/>
  <c r="F304" i="44"/>
  <c r="N303" i="44"/>
  <c r="L303" i="44"/>
  <c r="K303" i="44"/>
  <c r="F303" i="44"/>
  <c r="N302" i="44"/>
  <c r="L302" i="44"/>
  <c r="K302" i="44"/>
  <c r="F302" i="44"/>
  <c r="N301" i="44"/>
  <c r="L301" i="44"/>
  <c r="K301" i="44"/>
  <c r="F301" i="44"/>
  <c r="N300" i="44"/>
  <c r="L300" i="44"/>
  <c r="K300" i="44"/>
  <c r="F300" i="44"/>
  <c r="N299" i="44"/>
  <c r="L299" i="44"/>
  <c r="K299" i="44"/>
  <c r="F299" i="44"/>
  <c r="N298" i="44"/>
  <c r="L298" i="44"/>
  <c r="K298" i="44"/>
  <c r="F298" i="44"/>
  <c r="N297" i="44"/>
  <c r="L297" i="44"/>
  <c r="K297" i="44"/>
  <c r="F297" i="44"/>
  <c r="N296" i="44"/>
  <c r="L296" i="44"/>
  <c r="K296" i="44"/>
  <c r="F296" i="44"/>
  <c r="N295" i="44"/>
  <c r="L295" i="44"/>
  <c r="K295" i="44"/>
  <c r="F295" i="44"/>
  <c r="N294" i="44"/>
  <c r="L294" i="44"/>
  <c r="K294" i="44"/>
  <c r="F294" i="44"/>
  <c r="N293" i="44"/>
  <c r="L293" i="44"/>
  <c r="K293" i="44"/>
  <c r="F293" i="44"/>
  <c r="N292" i="44"/>
  <c r="L292" i="44"/>
  <c r="K292" i="44"/>
  <c r="F292" i="44"/>
  <c r="N291" i="44"/>
  <c r="L291" i="44"/>
  <c r="K291" i="44"/>
  <c r="F291" i="44"/>
  <c r="N290" i="44"/>
  <c r="L290" i="44"/>
  <c r="K290" i="44"/>
  <c r="F290" i="44"/>
  <c r="N289" i="44"/>
  <c r="L289" i="44"/>
  <c r="K289" i="44"/>
  <c r="F289" i="44"/>
  <c r="N288" i="44"/>
  <c r="L288" i="44"/>
  <c r="K288" i="44"/>
  <c r="F288" i="44"/>
  <c r="N287" i="44"/>
  <c r="L287" i="44"/>
  <c r="K287" i="44"/>
  <c r="F287" i="44"/>
  <c r="N286" i="44"/>
  <c r="L286" i="44"/>
  <c r="K286" i="44"/>
  <c r="F286" i="44"/>
  <c r="N285" i="44"/>
  <c r="L285" i="44"/>
  <c r="K285" i="44"/>
  <c r="F285" i="44"/>
  <c r="N284" i="44"/>
  <c r="L284" i="44"/>
  <c r="K284" i="44"/>
  <c r="F284" i="44"/>
  <c r="N283" i="44"/>
  <c r="L283" i="44"/>
  <c r="K283" i="44"/>
  <c r="F283" i="44"/>
  <c r="N282" i="44"/>
  <c r="L282" i="44"/>
  <c r="K282" i="44"/>
  <c r="F282" i="44"/>
  <c r="N281" i="44"/>
  <c r="L281" i="44"/>
  <c r="K281" i="44"/>
  <c r="F281" i="44"/>
  <c r="N280" i="44"/>
  <c r="L280" i="44"/>
  <c r="K280" i="44"/>
  <c r="F280" i="44"/>
  <c r="N279" i="44"/>
  <c r="L279" i="44"/>
  <c r="K279" i="44"/>
  <c r="F279" i="44"/>
  <c r="N278" i="44"/>
  <c r="L278" i="44"/>
  <c r="K278" i="44"/>
  <c r="F278" i="44"/>
  <c r="N277" i="44"/>
  <c r="L277" i="44"/>
  <c r="K277" i="44"/>
  <c r="F277" i="44"/>
  <c r="N276" i="44"/>
  <c r="L276" i="44"/>
  <c r="K276" i="44"/>
  <c r="F276" i="44"/>
  <c r="N275" i="44"/>
  <c r="L275" i="44"/>
  <c r="K275" i="44"/>
  <c r="F275" i="44"/>
  <c r="N274" i="44"/>
  <c r="L274" i="44"/>
  <c r="K274" i="44"/>
  <c r="F274" i="44"/>
  <c r="N273" i="44"/>
  <c r="L273" i="44"/>
  <c r="K273" i="44"/>
  <c r="F273" i="44"/>
  <c r="N272" i="44"/>
  <c r="L272" i="44"/>
  <c r="K272" i="44"/>
  <c r="F272" i="44"/>
  <c r="N271" i="44"/>
  <c r="L271" i="44"/>
  <c r="K271" i="44"/>
  <c r="F271" i="44"/>
  <c r="N270" i="44"/>
  <c r="L270" i="44"/>
  <c r="K270" i="44"/>
  <c r="F270" i="44"/>
  <c r="N269" i="44"/>
  <c r="L269" i="44"/>
  <c r="K269" i="44"/>
  <c r="F269" i="44"/>
  <c r="N268" i="44"/>
  <c r="L268" i="44"/>
  <c r="K268" i="44"/>
  <c r="F268" i="44"/>
  <c r="N267" i="44"/>
  <c r="L267" i="44"/>
  <c r="K267" i="44"/>
  <c r="F267" i="44"/>
  <c r="N266" i="44"/>
  <c r="L266" i="44"/>
  <c r="K266" i="44"/>
  <c r="F266" i="44"/>
  <c r="N265" i="44"/>
  <c r="L265" i="44"/>
  <c r="K265" i="44"/>
  <c r="F265" i="44"/>
  <c r="N264" i="44"/>
  <c r="L264" i="44"/>
  <c r="K264" i="44"/>
  <c r="F264" i="44"/>
  <c r="N263" i="44"/>
  <c r="L263" i="44"/>
  <c r="K263" i="44"/>
  <c r="F263" i="44"/>
  <c r="N262" i="44"/>
  <c r="L262" i="44"/>
  <c r="K262" i="44"/>
  <c r="F262" i="44"/>
  <c r="N261" i="44"/>
  <c r="L261" i="44"/>
  <c r="K261" i="44"/>
  <c r="F261" i="44"/>
  <c r="N260" i="44"/>
  <c r="L260" i="44"/>
  <c r="K260" i="44"/>
  <c r="F260" i="44"/>
  <c r="N259" i="44"/>
  <c r="L259" i="44"/>
  <c r="K259" i="44"/>
  <c r="F259" i="44"/>
  <c r="N258" i="44"/>
  <c r="L258" i="44"/>
  <c r="K258" i="44"/>
  <c r="F258" i="44"/>
  <c r="N257" i="44"/>
  <c r="L257" i="44"/>
  <c r="K257" i="44"/>
  <c r="F257" i="44"/>
  <c r="N256" i="44"/>
  <c r="L256" i="44"/>
  <c r="K256" i="44"/>
  <c r="F256" i="44"/>
  <c r="N255" i="44"/>
  <c r="L255" i="44"/>
  <c r="K255" i="44"/>
  <c r="F255" i="44"/>
  <c r="N254" i="44"/>
  <c r="L254" i="44"/>
  <c r="K254" i="44"/>
  <c r="F254" i="44"/>
  <c r="N253" i="44"/>
  <c r="L253" i="44"/>
  <c r="K253" i="44"/>
  <c r="F253" i="44"/>
  <c r="N252" i="44"/>
  <c r="L252" i="44"/>
  <c r="K252" i="44"/>
  <c r="F252" i="44"/>
  <c r="N251" i="44"/>
  <c r="L251" i="44"/>
  <c r="K251" i="44"/>
  <c r="F251" i="44"/>
  <c r="N250" i="44"/>
  <c r="L250" i="44"/>
  <c r="K250" i="44"/>
  <c r="F250" i="44"/>
  <c r="N249" i="44"/>
  <c r="L249" i="44"/>
  <c r="K249" i="44"/>
  <c r="F249" i="44"/>
  <c r="N248" i="44"/>
  <c r="L248" i="44"/>
  <c r="K248" i="44"/>
  <c r="F248" i="44"/>
  <c r="N247" i="44"/>
  <c r="L247" i="44"/>
  <c r="K247" i="44"/>
  <c r="F247" i="44"/>
  <c r="N246" i="44"/>
  <c r="L246" i="44"/>
  <c r="K246" i="44"/>
  <c r="F246" i="44"/>
  <c r="N245" i="44"/>
  <c r="L245" i="44"/>
  <c r="K245" i="44"/>
  <c r="F245" i="44"/>
  <c r="N244" i="44"/>
  <c r="L244" i="44"/>
  <c r="K244" i="44"/>
  <c r="F244" i="44"/>
  <c r="N243" i="44"/>
  <c r="L243" i="44"/>
  <c r="K243" i="44"/>
  <c r="F243" i="44"/>
  <c r="N242" i="44"/>
  <c r="L242" i="44"/>
  <c r="K242" i="44"/>
  <c r="F242" i="44"/>
  <c r="N241" i="44"/>
  <c r="L241" i="44"/>
  <c r="K241" i="44"/>
  <c r="F241" i="44"/>
  <c r="N240" i="44"/>
  <c r="L240" i="44"/>
  <c r="K240" i="44"/>
  <c r="F240" i="44"/>
  <c r="N239" i="44"/>
  <c r="L239" i="44"/>
  <c r="K239" i="44"/>
  <c r="F239" i="44"/>
  <c r="N238" i="44"/>
  <c r="L238" i="44"/>
  <c r="K238" i="44"/>
  <c r="F238" i="44"/>
  <c r="N237" i="44"/>
  <c r="L237" i="44"/>
  <c r="K237" i="44"/>
  <c r="F237" i="44"/>
  <c r="N236" i="44"/>
  <c r="L236" i="44"/>
  <c r="K236" i="44"/>
  <c r="F236" i="44"/>
  <c r="N235" i="44"/>
  <c r="L235" i="44"/>
  <c r="K235" i="44"/>
  <c r="F235" i="44"/>
  <c r="N234" i="44"/>
  <c r="L234" i="44"/>
  <c r="K234" i="44"/>
  <c r="F234" i="44"/>
  <c r="N233" i="44"/>
  <c r="L233" i="44"/>
  <c r="K233" i="44"/>
  <c r="F233" i="44"/>
  <c r="N232" i="44"/>
  <c r="L232" i="44"/>
  <c r="K232" i="44"/>
  <c r="N231" i="44"/>
  <c r="L231" i="44"/>
  <c r="K231" i="44"/>
  <c r="F231" i="44"/>
  <c r="N230" i="44"/>
  <c r="L230" i="44"/>
  <c r="K230" i="44"/>
  <c r="F230" i="44"/>
  <c r="N229" i="44"/>
  <c r="L229" i="44"/>
  <c r="K229" i="44"/>
  <c r="F229" i="44"/>
  <c r="N228" i="44"/>
  <c r="L228" i="44"/>
  <c r="K228" i="44"/>
  <c r="F228" i="44"/>
  <c r="N227" i="44"/>
  <c r="L227" i="44"/>
  <c r="K227" i="44"/>
  <c r="F227" i="44"/>
  <c r="N226" i="44"/>
  <c r="L226" i="44"/>
  <c r="K226" i="44"/>
  <c r="F226" i="44"/>
  <c r="N225" i="44"/>
  <c r="L225" i="44"/>
  <c r="K225" i="44"/>
  <c r="F225" i="44"/>
  <c r="N224" i="44"/>
  <c r="L224" i="44"/>
  <c r="K224" i="44"/>
  <c r="F224" i="44"/>
  <c r="N223" i="44"/>
  <c r="L223" i="44"/>
  <c r="K223" i="44"/>
  <c r="F223" i="44"/>
  <c r="N222" i="44"/>
  <c r="L222" i="44"/>
  <c r="K222" i="44"/>
  <c r="F222" i="44"/>
  <c r="N221" i="44"/>
  <c r="L221" i="44"/>
  <c r="K221" i="44"/>
  <c r="F221" i="44"/>
  <c r="N220" i="44"/>
  <c r="L220" i="44"/>
  <c r="K220" i="44"/>
  <c r="F220" i="44"/>
  <c r="N219" i="44"/>
  <c r="L219" i="44"/>
  <c r="K219" i="44"/>
  <c r="F219" i="44"/>
  <c r="N218" i="44"/>
  <c r="L218" i="44"/>
  <c r="K218" i="44"/>
  <c r="F218" i="44"/>
  <c r="N217" i="44"/>
  <c r="L217" i="44"/>
  <c r="K217" i="44"/>
  <c r="F217" i="44"/>
  <c r="N216" i="44"/>
  <c r="L216" i="44"/>
  <c r="K216" i="44"/>
  <c r="F216" i="44"/>
  <c r="N215" i="44"/>
  <c r="L215" i="44"/>
  <c r="K215" i="44"/>
  <c r="F215" i="44"/>
  <c r="N214" i="44"/>
  <c r="L214" i="44"/>
  <c r="K214" i="44"/>
  <c r="F214" i="44"/>
  <c r="N213" i="44"/>
  <c r="L213" i="44"/>
  <c r="K213" i="44"/>
  <c r="F213" i="44"/>
  <c r="N212" i="44"/>
  <c r="L212" i="44"/>
  <c r="K212" i="44"/>
  <c r="F212" i="44"/>
  <c r="N211" i="44"/>
  <c r="L211" i="44"/>
  <c r="K211" i="44"/>
  <c r="F211" i="44"/>
  <c r="N210" i="44"/>
  <c r="L210" i="44"/>
  <c r="K210" i="44"/>
  <c r="F210" i="44"/>
  <c r="N209" i="44"/>
  <c r="L209" i="44"/>
  <c r="K209" i="44"/>
  <c r="F209" i="44"/>
  <c r="N208" i="44"/>
  <c r="L208" i="44"/>
  <c r="K208" i="44"/>
  <c r="F208" i="44"/>
  <c r="N207" i="44"/>
  <c r="L207" i="44"/>
  <c r="K207" i="44"/>
  <c r="F207" i="44"/>
  <c r="N206" i="44"/>
  <c r="L206" i="44"/>
  <c r="K206" i="44"/>
  <c r="F206" i="44"/>
  <c r="N205" i="44"/>
  <c r="L205" i="44"/>
  <c r="K205" i="44"/>
  <c r="F205" i="44"/>
  <c r="N204" i="44"/>
  <c r="L204" i="44"/>
  <c r="K204" i="44"/>
  <c r="F204" i="44"/>
  <c r="N203" i="44"/>
  <c r="L203" i="44"/>
  <c r="K203" i="44"/>
  <c r="F203" i="44"/>
  <c r="N202" i="44"/>
  <c r="L202" i="44"/>
  <c r="K202" i="44"/>
  <c r="F202" i="44"/>
  <c r="N201" i="44"/>
  <c r="L201" i="44"/>
  <c r="K201" i="44"/>
  <c r="F201" i="44"/>
  <c r="N200" i="44"/>
  <c r="L200" i="44"/>
  <c r="K200" i="44"/>
  <c r="F200" i="44"/>
  <c r="N199" i="44"/>
  <c r="L199" i="44"/>
  <c r="K199" i="44"/>
  <c r="F199" i="44"/>
  <c r="N198" i="44"/>
  <c r="L198" i="44"/>
  <c r="K198" i="44"/>
  <c r="F198" i="44"/>
  <c r="N197" i="44"/>
  <c r="L197" i="44"/>
  <c r="K197" i="44"/>
  <c r="F197" i="44"/>
  <c r="N196" i="44"/>
  <c r="L196" i="44"/>
  <c r="K196" i="44"/>
  <c r="F196" i="44"/>
  <c r="N195" i="44"/>
  <c r="L195" i="44"/>
  <c r="K195" i="44"/>
  <c r="F195" i="44"/>
  <c r="N194" i="44"/>
  <c r="L194" i="44"/>
  <c r="K194" i="44"/>
  <c r="F194" i="44"/>
  <c r="N193" i="44"/>
  <c r="L193" i="44"/>
  <c r="K193" i="44"/>
  <c r="F193" i="44"/>
  <c r="N192" i="44"/>
  <c r="L192" i="44"/>
  <c r="K192" i="44"/>
  <c r="F192" i="44"/>
  <c r="N191" i="44"/>
  <c r="L191" i="44"/>
  <c r="K191" i="44"/>
  <c r="F191" i="44"/>
  <c r="N190" i="44"/>
  <c r="L190" i="44"/>
  <c r="K190" i="44"/>
  <c r="F190" i="44"/>
  <c r="N189" i="44"/>
  <c r="L189" i="44"/>
  <c r="K189" i="44"/>
  <c r="F189" i="44"/>
  <c r="N188" i="44"/>
  <c r="L188" i="44"/>
  <c r="K188" i="44"/>
  <c r="F188" i="44"/>
  <c r="N187" i="44"/>
  <c r="L187" i="44"/>
  <c r="K187" i="44"/>
  <c r="F187" i="44"/>
  <c r="N186" i="44"/>
  <c r="L186" i="44"/>
  <c r="K186" i="44"/>
  <c r="F186" i="44"/>
  <c r="N185" i="44"/>
  <c r="L185" i="44"/>
  <c r="K185" i="44"/>
  <c r="F185" i="44"/>
  <c r="N184" i="44"/>
  <c r="L184" i="44"/>
  <c r="K184" i="44"/>
  <c r="F184" i="44"/>
  <c r="N183" i="44"/>
  <c r="L183" i="44"/>
  <c r="K183" i="44"/>
  <c r="F183" i="44"/>
  <c r="N182" i="44"/>
  <c r="L182" i="44"/>
  <c r="K182" i="44"/>
  <c r="F182" i="44"/>
  <c r="N181" i="44"/>
  <c r="L181" i="44"/>
  <c r="K181" i="44"/>
  <c r="F181" i="44"/>
  <c r="N180" i="44"/>
  <c r="L180" i="44"/>
  <c r="K180" i="44"/>
  <c r="F180" i="44"/>
  <c r="N179" i="44"/>
  <c r="L179" i="44"/>
  <c r="K179" i="44"/>
  <c r="F179" i="44"/>
  <c r="N178" i="44"/>
  <c r="L178" i="44"/>
  <c r="K178" i="44"/>
  <c r="F178" i="44"/>
  <c r="N177" i="44"/>
  <c r="L177" i="44"/>
  <c r="K177" i="44"/>
  <c r="F177" i="44"/>
  <c r="N176" i="44"/>
  <c r="L176" i="44"/>
  <c r="K176" i="44"/>
  <c r="F176" i="44"/>
  <c r="N175" i="44"/>
  <c r="L175" i="44"/>
  <c r="K175" i="44"/>
  <c r="F175" i="44"/>
  <c r="N173" i="44"/>
  <c r="L173" i="44"/>
  <c r="K173" i="44"/>
  <c r="F173" i="44"/>
  <c r="N172" i="44"/>
  <c r="L172" i="44"/>
  <c r="K172" i="44"/>
  <c r="F172" i="44"/>
  <c r="N171" i="44"/>
  <c r="L171" i="44"/>
  <c r="K171" i="44"/>
  <c r="F171" i="44"/>
  <c r="N170" i="44"/>
  <c r="L170" i="44"/>
  <c r="K170" i="44"/>
  <c r="F170" i="44"/>
  <c r="N169" i="44"/>
  <c r="L169" i="44"/>
  <c r="K169" i="44"/>
  <c r="F169" i="44"/>
  <c r="N168" i="44"/>
  <c r="L168" i="44"/>
  <c r="K168" i="44"/>
  <c r="F168" i="44"/>
  <c r="N167" i="44"/>
  <c r="L167" i="44"/>
  <c r="K167" i="44"/>
  <c r="F167" i="44"/>
  <c r="N166" i="44"/>
  <c r="L166" i="44"/>
  <c r="K166" i="44"/>
  <c r="F166" i="44"/>
  <c r="N165" i="44"/>
  <c r="L165" i="44"/>
  <c r="K165" i="44"/>
  <c r="F165" i="44"/>
  <c r="N164" i="44"/>
  <c r="L164" i="44"/>
  <c r="K164" i="44"/>
  <c r="F164" i="44"/>
  <c r="N163" i="44"/>
  <c r="L163" i="44"/>
  <c r="K163" i="44"/>
  <c r="F163" i="44"/>
  <c r="N162" i="44"/>
  <c r="L162" i="44"/>
  <c r="K162" i="44"/>
  <c r="F162" i="44"/>
  <c r="N161" i="44"/>
  <c r="L161" i="44"/>
  <c r="K161" i="44"/>
  <c r="F161" i="44"/>
  <c r="N160" i="44"/>
  <c r="L160" i="44"/>
  <c r="K160" i="44"/>
  <c r="F160" i="44"/>
  <c r="N159" i="44"/>
  <c r="L159" i="44"/>
  <c r="K159" i="44"/>
  <c r="F159" i="44"/>
  <c r="N158" i="44"/>
  <c r="L158" i="44"/>
  <c r="K158" i="44"/>
  <c r="F158" i="44"/>
  <c r="N157" i="44"/>
  <c r="L157" i="44"/>
  <c r="K157" i="44"/>
  <c r="F157" i="44"/>
  <c r="N156" i="44"/>
  <c r="L156" i="44"/>
  <c r="K156" i="44"/>
  <c r="F156" i="44"/>
  <c r="N155" i="44"/>
  <c r="L155" i="44"/>
  <c r="K155" i="44"/>
  <c r="F155" i="44"/>
  <c r="N154" i="44"/>
  <c r="L154" i="44"/>
  <c r="K154" i="44"/>
  <c r="F154" i="44"/>
  <c r="N153" i="44"/>
  <c r="L153" i="44"/>
  <c r="K153" i="44"/>
  <c r="F153" i="44"/>
  <c r="N152" i="44"/>
  <c r="L152" i="44"/>
  <c r="K152" i="44"/>
  <c r="F152" i="44"/>
  <c r="N151" i="44"/>
  <c r="L151" i="44"/>
  <c r="K151" i="44"/>
  <c r="F151" i="44"/>
  <c r="N150" i="44"/>
  <c r="L150" i="44"/>
  <c r="K150" i="44"/>
  <c r="F150" i="44"/>
  <c r="N149" i="44"/>
  <c r="L149" i="44"/>
  <c r="K149" i="44"/>
  <c r="F149" i="44"/>
  <c r="N148" i="44"/>
  <c r="L148" i="44"/>
  <c r="K148" i="44"/>
  <c r="F148" i="44"/>
  <c r="N147" i="44"/>
  <c r="L147" i="44"/>
  <c r="K147" i="44"/>
  <c r="F147" i="44"/>
  <c r="N146" i="44"/>
  <c r="L146" i="44"/>
  <c r="K146" i="44"/>
  <c r="F146" i="44"/>
  <c r="N145" i="44"/>
  <c r="L145" i="44"/>
  <c r="K145" i="44"/>
  <c r="F145" i="44"/>
  <c r="N144" i="44"/>
  <c r="L144" i="44"/>
  <c r="K144" i="44"/>
  <c r="F144" i="44"/>
  <c r="N143" i="44"/>
  <c r="L143" i="44"/>
  <c r="K143" i="44"/>
  <c r="F143" i="44"/>
  <c r="N142" i="44"/>
  <c r="L142" i="44"/>
  <c r="K142" i="44"/>
  <c r="F142" i="44"/>
  <c r="N141" i="44"/>
  <c r="L141" i="44"/>
  <c r="K141" i="44"/>
  <c r="F141" i="44"/>
  <c r="N140" i="44"/>
  <c r="L140" i="44"/>
  <c r="K140" i="44"/>
  <c r="F140" i="44"/>
  <c r="N139" i="44"/>
  <c r="L139" i="44"/>
  <c r="K139" i="44"/>
  <c r="F139" i="44"/>
  <c r="N138" i="44"/>
  <c r="L138" i="44"/>
  <c r="K138" i="44"/>
  <c r="F138" i="44"/>
  <c r="N137" i="44"/>
  <c r="L137" i="44"/>
  <c r="K137" i="44"/>
  <c r="F137" i="44"/>
  <c r="N136" i="44"/>
  <c r="L136" i="44"/>
  <c r="K136" i="44"/>
  <c r="F136" i="44"/>
  <c r="N135" i="44"/>
  <c r="L135" i="44"/>
  <c r="K135" i="44"/>
  <c r="F135" i="44"/>
  <c r="N134" i="44"/>
  <c r="L134" i="44"/>
  <c r="K134" i="44"/>
  <c r="F134" i="44"/>
  <c r="N133" i="44"/>
  <c r="L133" i="44"/>
  <c r="K133" i="44"/>
  <c r="F133" i="44"/>
  <c r="N132" i="44"/>
  <c r="L132" i="44"/>
  <c r="K132" i="44"/>
  <c r="F132" i="44"/>
  <c r="N131" i="44"/>
  <c r="L131" i="44"/>
  <c r="K131" i="44"/>
  <c r="F131" i="44"/>
  <c r="N130" i="44"/>
  <c r="L130" i="44"/>
  <c r="K130" i="44"/>
  <c r="F130" i="44"/>
  <c r="N129" i="44"/>
  <c r="L129" i="44"/>
  <c r="K129" i="44"/>
  <c r="F129" i="44"/>
  <c r="N128" i="44"/>
  <c r="L128" i="44"/>
  <c r="K128" i="44"/>
  <c r="F128" i="44"/>
  <c r="N127" i="44"/>
  <c r="L127" i="44"/>
  <c r="K127" i="44"/>
  <c r="F127" i="44"/>
  <c r="N126" i="44"/>
  <c r="L126" i="44"/>
  <c r="K126" i="44"/>
  <c r="F126" i="44"/>
  <c r="N125" i="44"/>
  <c r="L125" i="44"/>
  <c r="K125" i="44"/>
  <c r="F125" i="44"/>
  <c r="N124" i="44"/>
  <c r="L124" i="44"/>
  <c r="K124" i="44"/>
  <c r="F124" i="44"/>
  <c r="N123" i="44"/>
  <c r="L123" i="44"/>
  <c r="K123" i="44"/>
  <c r="F123" i="44"/>
  <c r="N122" i="44"/>
  <c r="L122" i="44"/>
  <c r="K122" i="44"/>
  <c r="F122" i="44"/>
  <c r="N121" i="44"/>
  <c r="L121" i="44"/>
  <c r="K121" i="44"/>
  <c r="F121" i="44"/>
  <c r="N120" i="44"/>
  <c r="L120" i="44"/>
  <c r="K120" i="44"/>
  <c r="F120" i="44"/>
  <c r="N119" i="44"/>
  <c r="L119" i="44"/>
  <c r="K119" i="44"/>
  <c r="F119" i="44"/>
  <c r="N118" i="44"/>
  <c r="L118" i="44"/>
  <c r="K118" i="44"/>
  <c r="F118" i="44"/>
  <c r="N117" i="44"/>
  <c r="L117" i="44"/>
  <c r="K117" i="44"/>
  <c r="F117" i="44"/>
  <c r="N116" i="44"/>
  <c r="L116" i="44"/>
  <c r="K116" i="44"/>
  <c r="F116" i="44"/>
  <c r="N115" i="44"/>
  <c r="L115" i="44"/>
  <c r="K115" i="44"/>
  <c r="F115" i="44"/>
  <c r="N114" i="44"/>
  <c r="L114" i="44"/>
  <c r="K114" i="44"/>
  <c r="F114" i="44"/>
  <c r="N113" i="44"/>
  <c r="L113" i="44"/>
  <c r="K113" i="44"/>
  <c r="F113" i="44"/>
  <c r="N112" i="44"/>
  <c r="L112" i="44"/>
  <c r="K112" i="44"/>
  <c r="F112" i="44"/>
  <c r="N111" i="44"/>
  <c r="L111" i="44"/>
  <c r="K111" i="44"/>
  <c r="F111" i="44"/>
  <c r="N110" i="44"/>
  <c r="L110" i="44"/>
  <c r="K110" i="44"/>
  <c r="F110" i="44"/>
  <c r="N109" i="44"/>
  <c r="L109" i="44"/>
  <c r="K109" i="44"/>
  <c r="F109" i="44"/>
  <c r="N108" i="44"/>
  <c r="L108" i="44"/>
  <c r="K108" i="44"/>
  <c r="F108" i="44"/>
  <c r="N107" i="44"/>
  <c r="L107" i="44"/>
  <c r="K107" i="44"/>
  <c r="F107" i="44"/>
  <c r="N106" i="44"/>
  <c r="L106" i="44"/>
  <c r="K106" i="44"/>
  <c r="F106" i="44"/>
  <c r="N105" i="44"/>
  <c r="L105" i="44"/>
  <c r="K105" i="44"/>
  <c r="F105" i="44"/>
  <c r="N104" i="44"/>
  <c r="L104" i="44"/>
  <c r="K104" i="44"/>
  <c r="F104" i="44"/>
  <c r="N103" i="44"/>
  <c r="L103" i="44"/>
  <c r="K103" i="44"/>
  <c r="F103" i="44"/>
  <c r="N102" i="44"/>
  <c r="L102" i="44"/>
  <c r="K102" i="44"/>
  <c r="F102" i="44"/>
  <c r="N101" i="44"/>
  <c r="L101" i="44"/>
  <c r="K101" i="44"/>
  <c r="F101" i="44"/>
  <c r="N100" i="44"/>
  <c r="L100" i="44"/>
  <c r="K100" i="44"/>
  <c r="F100" i="44"/>
  <c r="N99" i="44"/>
  <c r="L99" i="44"/>
  <c r="K99" i="44"/>
  <c r="F99" i="44"/>
  <c r="N98" i="44"/>
  <c r="L98" i="44"/>
  <c r="K98" i="44"/>
  <c r="F98" i="44"/>
  <c r="N97" i="44"/>
  <c r="L97" i="44"/>
  <c r="K97" i="44"/>
  <c r="F97" i="44"/>
  <c r="N96" i="44"/>
  <c r="L96" i="44"/>
  <c r="K96" i="44"/>
  <c r="F96" i="44"/>
  <c r="N95" i="44"/>
  <c r="L95" i="44"/>
  <c r="K95" i="44"/>
  <c r="F95" i="44"/>
  <c r="N94" i="44"/>
  <c r="L94" i="44"/>
  <c r="K94" i="44"/>
  <c r="F94" i="44"/>
  <c r="N93" i="44"/>
  <c r="L93" i="44"/>
  <c r="K93" i="44"/>
  <c r="F93" i="44"/>
  <c r="N92" i="44"/>
  <c r="L92" i="44"/>
  <c r="K92" i="44"/>
  <c r="F92" i="44"/>
  <c r="N91" i="44"/>
  <c r="L91" i="44"/>
  <c r="K91" i="44"/>
  <c r="F91" i="44"/>
  <c r="N90" i="44"/>
  <c r="L90" i="44"/>
  <c r="K90" i="44"/>
  <c r="F90" i="44"/>
  <c r="N89" i="44"/>
  <c r="L89" i="44"/>
  <c r="K89" i="44"/>
  <c r="F89" i="44"/>
  <c r="N88" i="44"/>
  <c r="L88" i="44"/>
  <c r="K88" i="44"/>
  <c r="F88" i="44"/>
  <c r="N87" i="44"/>
  <c r="L87" i="44"/>
  <c r="K87" i="44"/>
  <c r="F87" i="44"/>
  <c r="N86" i="44"/>
  <c r="L86" i="44"/>
  <c r="K86" i="44"/>
  <c r="F86" i="44"/>
  <c r="N85" i="44"/>
  <c r="L85" i="44"/>
  <c r="K85" i="44"/>
  <c r="F85" i="44"/>
  <c r="N84" i="44"/>
  <c r="L84" i="44"/>
  <c r="K84" i="44"/>
  <c r="F84" i="44"/>
  <c r="N83" i="44"/>
  <c r="L83" i="44"/>
  <c r="K83" i="44"/>
  <c r="F83" i="44"/>
  <c r="N82" i="44"/>
  <c r="L82" i="44"/>
  <c r="K82" i="44"/>
  <c r="F82" i="44"/>
  <c r="N81" i="44"/>
  <c r="L81" i="44"/>
  <c r="K81" i="44"/>
  <c r="F81" i="44"/>
  <c r="N80" i="44"/>
  <c r="L80" i="44"/>
  <c r="K80" i="44"/>
  <c r="F80" i="44"/>
  <c r="N79" i="44"/>
  <c r="L79" i="44"/>
  <c r="K79" i="44"/>
  <c r="F79" i="44"/>
  <c r="N78" i="44"/>
  <c r="L78" i="44"/>
  <c r="K78" i="44"/>
  <c r="F78" i="44"/>
  <c r="N77" i="44"/>
  <c r="L77" i="44"/>
  <c r="K77" i="44"/>
  <c r="F77" i="44"/>
  <c r="N76" i="44"/>
  <c r="L76" i="44"/>
  <c r="K76" i="44"/>
  <c r="F76" i="44"/>
  <c r="N75" i="44"/>
  <c r="L75" i="44"/>
  <c r="K75" i="44"/>
  <c r="F75" i="44"/>
  <c r="N74" i="44"/>
  <c r="L74" i="44"/>
  <c r="K74" i="44"/>
  <c r="F74" i="44"/>
  <c r="N73" i="44"/>
  <c r="L73" i="44"/>
  <c r="K73" i="44"/>
  <c r="F73" i="44"/>
  <c r="N72" i="44"/>
  <c r="L72" i="44"/>
  <c r="K72" i="44"/>
  <c r="F72" i="44"/>
  <c r="N71" i="44"/>
  <c r="L71" i="44"/>
  <c r="K71" i="44"/>
  <c r="F71" i="44"/>
  <c r="N70" i="44"/>
  <c r="L70" i="44"/>
  <c r="K70" i="44"/>
  <c r="F70" i="44"/>
  <c r="N69" i="44"/>
  <c r="L69" i="44"/>
  <c r="K69" i="44"/>
  <c r="F69" i="44"/>
  <c r="N68" i="44"/>
  <c r="L68" i="44"/>
  <c r="K68" i="44"/>
  <c r="F68" i="44"/>
  <c r="N67" i="44"/>
  <c r="L67" i="44"/>
  <c r="K67" i="44"/>
  <c r="F67" i="44"/>
  <c r="N66" i="44"/>
  <c r="L66" i="44"/>
  <c r="K66" i="44"/>
  <c r="F66" i="44"/>
  <c r="N65" i="44"/>
  <c r="L65" i="44"/>
  <c r="K65" i="44"/>
  <c r="F65" i="44"/>
  <c r="N64" i="44"/>
  <c r="L64" i="44"/>
  <c r="K64" i="44"/>
  <c r="F64" i="44"/>
  <c r="N63" i="44"/>
  <c r="L63" i="44"/>
  <c r="K63" i="44"/>
  <c r="F63" i="44"/>
  <c r="N62" i="44"/>
  <c r="L62" i="44"/>
  <c r="K62" i="44"/>
  <c r="F62" i="44"/>
  <c r="N61" i="44"/>
  <c r="L61" i="44"/>
  <c r="K61" i="44"/>
  <c r="F61" i="44"/>
  <c r="N60" i="44"/>
  <c r="L60" i="44"/>
  <c r="K60" i="44"/>
  <c r="F60" i="44"/>
  <c r="N59" i="44"/>
  <c r="L59" i="44"/>
  <c r="K59" i="44"/>
  <c r="F59" i="44"/>
  <c r="N58" i="44"/>
  <c r="L58" i="44"/>
  <c r="K58" i="44"/>
  <c r="F58" i="44"/>
  <c r="N57" i="44"/>
  <c r="L57" i="44"/>
  <c r="K57" i="44"/>
  <c r="F57" i="44"/>
  <c r="N56" i="44"/>
  <c r="L56" i="44"/>
  <c r="K56" i="44"/>
  <c r="F56" i="44"/>
  <c r="N55" i="44"/>
  <c r="L55" i="44"/>
  <c r="K55" i="44"/>
  <c r="F55" i="44"/>
  <c r="N54" i="44"/>
  <c r="L54" i="44"/>
  <c r="K54" i="44"/>
  <c r="F54" i="44"/>
  <c r="N53" i="44"/>
  <c r="L53" i="44"/>
  <c r="K53" i="44"/>
  <c r="F53" i="44"/>
  <c r="N52" i="44"/>
  <c r="L52" i="44"/>
  <c r="K52" i="44"/>
  <c r="F52" i="44"/>
  <c r="N51" i="44"/>
  <c r="L51" i="44"/>
  <c r="K51" i="44"/>
  <c r="F51" i="44"/>
  <c r="N50" i="44"/>
  <c r="L50" i="44"/>
  <c r="K50" i="44"/>
  <c r="F50" i="44"/>
  <c r="N49" i="44"/>
  <c r="L49" i="44"/>
  <c r="K49" i="44"/>
  <c r="F49" i="44"/>
  <c r="N48" i="44"/>
  <c r="L48" i="44"/>
  <c r="K48" i="44"/>
  <c r="F48" i="44"/>
  <c r="N47" i="44"/>
  <c r="L47" i="44"/>
  <c r="K47" i="44"/>
  <c r="F47" i="44"/>
  <c r="N46" i="44"/>
  <c r="L46" i="44"/>
  <c r="K46" i="44"/>
  <c r="F46" i="44"/>
  <c r="N45" i="44"/>
  <c r="L45" i="44"/>
  <c r="K45" i="44"/>
  <c r="F45" i="44"/>
  <c r="N44" i="44"/>
  <c r="L44" i="44"/>
  <c r="K44" i="44"/>
  <c r="F44" i="44"/>
  <c r="N43" i="44"/>
  <c r="L43" i="44"/>
  <c r="K43" i="44"/>
  <c r="F43" i="44"/>
  <c r="N42" i="44"/>
  <c r="L42" i="44"/>
  <c r="K42" i="44"/>
  <c r="F42" i="44"/>
  <c r="N41" i="44"/>
  <c r="L41" i="44"/>
  <c r="K41" i="44"/>
  <c r="F41" i="44"/>
  <c r="N40" i="44"/>
  <c r="L40" i="44"/>
  <c r="K40" i="44"/>
  <c r="F40" i="44"/>
  <c r="N39" i="44"/>
  <c r="L39" i="44"/>
  <c r="K39" i="44"/>
  <c r="F39" i="44"/>
  <c r="N38" i="44"/>
  <c r="L38" i="44"/>
  <c r="K38" i="44"/>
  <c r="F38" i="44"/>
  <c r="N37" i="44"/>
  <c r="L37" i="44"/>
  <c r="K37" i="44"/>
  <c r="F37" i="44"/>
  <c r="N36" i="44"/>
  <c r="L36" i="44"/>
  <c r="K36" i="44"/>
  <c r="F36" i="44"/>
  <c r="N35" i="44"/>
  <c r="L35" i="44"/>
  <c r="K35" i="44"/>
  <c r="F35" i="44"/>
  <c r="N34" i="44"/>
  <c r="L34" i="44"/>
  <c r="K34" i="44"/>
  <c r="F34" i="44"/>
  <c r="N33" i="44"/>
  <c r="L33" i="44"/>
  <c r="K33" i="44"/>
  <c r="F33" i="44"/>
  <c r="N32" i="44"/>
  <c r="L32" i="44"/>
  <c r="K32" i="44"/>
  <c r="F32" i="44"/>
  <c r="N31" i="44"/>
  <c r="L31" i="44"/>
  <c r="K31" i="44"/>
  <c r="F31" i="44"/>
  <c r="N30" i="44"/>
  <c r="L30" i="44"/>
  <c r="K30" i="44"/>
  <c r="F30" i="44"/>
  <c r="N29" i="44"/>
  <c r="L29" i="44"/>
  <c r="K29" i="44"/>
  <c r="F29" i="44"/>
  <c r="N28" i="44"/>
  <c r="L28" i="44"/>
  <c r="K28" i="44"/>
  <c r="F28" i="44"/>
  <c r="N27" i="44"/>
  <c r="L27" i="44"/>
  <c r="K27" i="44"/>
  <c r="F27" i="44"/>
  <c r="N26" i="44"/>
  <c r="L26" i="44"/>
  <c r="K26" i="44"/>
  <c r="F26" i="44"/>
  <c r="N25" i="44"/>
  <c r="L25" i="44"/>
  <c r="K25" i="44"/>
  <c r="F25" i="44"/>
  <c r="N24" i="44"/>
  <c r="L24" i="44"/>
  <c r="K24" i="44"/>
  <c r="F24" i="44"/>
  <c r="N23" i="44"/>
  <c r="L23" i="44"/>
  <c r="K23" i="44"/>
  <c r="F23" i="44"/>
  <c r="N22" i="44"/>
  <c r="L22" i="44"/>
  <c r="K22" i="44"/>
  <c r="F22" i="44"/>
  <c r="N21" i="44"/>
  <c r="L21" i="44"/>
  <c r="K21" i="44"/>
  <c r="F21" i="44"/>
  <c r="N20" i="44"/>
  <c r="L20" i="44"/>
  <c r="K20" i="44"/>
  <c r="F20" i="44"/>
  <c r="N19" i="44"/>
  <c r="L19" i="44"/>
  <c r="K19" i="44"/>
  <c r="F19" i="44"/>
  <c r="N18" i="44"/>
  <c r="L18" i="44"/>
  <c r="K18" i="44"/>
  <c r="F18" i="44"/>
  <c r="N17" i="44"/>
  <c r="L17" i="44"/>
  <c r="K17" i="44"/>
  <c r="F17" i="44"/>
  <c r="N16" i="44"/>
  <c r="L16" i="44"/>
  <c r="K16" i="44"/>
  <c r="F16" i="44"/>
  <c r="N15" i="44"/>
  <c r="L15" i="44"/>
  <c r="K15" i="44"/>
  <c r="F15" i="44"/>
  <c r="N14" i="44"/>
  <c r="L14" i="44"/>
  <c r="K14" i="44"/>
  <c r="F14" i="44"/>
  <c r="N13" i="44"/>
  <c r="L13" i="44"/>
  <c r="K13" i="44"/>
  <c r="F13" i="44"/>
  <c r="N12" i="44"/>
  <c r="L12" i="44"/>
  <c r="K12" i="44"/>
  <c r="F12" i="44"/>
  <c r="N11" i="44"/>
  <c r="L11" i="44"/>
  <c r="K11" i="44"/>
  <c r="F11" i="44"/>
  <c r="N10" i="44"/>
  <c r="L10" i="44"/>
  <c r="K10" i="44"/>
  <c r="F10" i="44"/>
  <c r="N9" i="44"/>
  <c r="L9" i="44"/>
  <c r="K9" i="44"/>
  <c r="F9" i="44"/>
  <c r="N8" i="44"/>
  <c r="L8" i="44"/>
  <c r="K8" i="44"/>
  <c r="F8" i="44"/>
  <c r="N7" i="44"/>
  <c r="K7" i="44"/>
  <c r="L7" i="44" s="1"/>
  <c r="F7" i="44"/>
  <c r="N6" i="44"/>
  <c r="K6" i="44"/>
  <c r="L6" i="44" s="1"/>
  <c r="F6" i="44"/>
  <c r="N5" i="44"/>
  <c r="L5" i="44"/>
  <c r="K5" i="44"/>
  <c r="F5" i="44"/>
  <c r="N4" i="44"/>
  <c r="L4" i="44"/>
  <c r="K4" i="44"/>
  <c r="F4" i="44"/>
  <c r="N3" i="44"/>
  <c r="L3" i="44"/>
  <c r="K3" i="44"/>
  <c r="F3" i="44"/>
  <c r="A1" i="44"/>
  <c r="AC544" i="43"/>
  <c r="N517" i="43"/>
  <c r="L517" i="43"/>
  <c r="K517" i="43"/>
  <c r="F517" i="43"/>
  <c r="N516" i="43"/>
  <c r="L516" i="43"/>
  <c r="K516" i="43"/>
  <c r="F516" i="43"/>
  <c r="N515" i="43"/>
  <c r="L515" i="43"/>
  <c r="K515" i="43"/>
  <c r="F515" i="43"/>
  <c r="N514" i="43"/>
  <c r="L514" i="43"/>
  <c r="K514" i="43"/>
  <c r="F514" i="43"/>
  <c r="N513" i="43"/>
  <c r="L513" i="43"/>
  <c r="K513" i="43"/>
  <c r="F513" i="43"/>
  <c r="N512" i="43"/>
  <c r="L512" i="43"/>
  <c r="K512" i="43"/>
  <c r="F512" i="43"/>
  <c r="N511" i="43"/>
  <c r="L511" i="43"/>
  <c r="K511" i="43"/>
  <c r="F511" i="43"/>
  <c r="N510" i="43"/>
  <c r="L510" i="43"/>
  <c r="K510" i="43"/>
  <c r="F510" i="43"/>
  <c r="N509" i="43"/>
  <c r="L509" i="43"/>
  <c r="K509" i="43"/>
  <c r="F509" i="43"/>
  <c r="N508" i="43"/>
  <c r="L508" i="43"/>
  <c r="K508" i="43"/>
  <c r="F508" i="43"/>
  <c r="N507" i="43"/>
  <c r="L507" i="43"/>
  <c r="K507" i="43"/>
  <c r="F507" i="43"/>
  <c r="N506" i="43"/>
  <c r="L506" i="43"/>
  <c r="K506" i="43"/>
  <c r="F506" i="43"/>
  <c r="N505" i="43"/>
  <c r="L505" i="43"/>
  <c r="K505" i="43"/>
  <c r="F505" i="43"/>
  <c r="N504" i="43"/>
  <c r="L504" i="43"/>
  <c r="K504" i="43"/>
  <c r="F504" i="43"/>
  <c r="N503" i="43"/>
  <c r="L503" i="43"/>
  <c r="K503" i="43"/>
  <c r="F503" i="43"/>
  <c r="N502" i="43"/>
  <c r="L502" i="43"/>
  <c r="K502" i="43"/>
  <c r="F502" i="43"/>
  <c r="N501" i="43"/>
  <c r="L501" i="43"/>
  <c r="K501" i="43"/>
  <c r="F501" i="43"/>
  <c r="N500" i="43"/>
  <c r="L500" i="43"/>
  <c r="K500" i="43"/>
  <c r="F500" i="43"/>
  <c r="N499" i="43"/>
  <c r="L499" i="43"/>
  <c r="K499" i="43"/>
  <c r="F499" i="43"/>
  <c r="N498" i="43"/>
  <c r="L498" i="43"/>
  <c r="K498" i="43"/>
  <c r="F498" i="43"/>
  <c r="N497" i="43"/>
  <c r="L497" i="43"/>
  <c r="K497" i="43"/>
  <c r="F497" i="43"/>
  <c r="N496" i="43"/>
  <c r="L496" i="43"/>
  <c r="K496" i="43"/>
  <c r="F496" i="43"/>
  <c r="N495" i="43"/>
  <c r="L495" i="43"/>
  <c r="K495" i="43"/>
  <c r="F495" i="43"/>
  <c r="N494" i="43"/>
  <c r="L494" i="43"/>
  <c r="K494" i="43"/>
  <c r="F494" i="43"/>
  <c r="N493" i="43"/>
  <c r="L493" i="43"/>
  <c r="K493" i="43"/>
  <c r="F493" i="43"/>
  <c r="N492" i="43"/>
  <c r="L492" i="43"/>
  <c r="K492" i="43"/>
  <c r="F492" i="43"/>
  <c r="N491" i="43"/>
  <c r="L491" i="43"/>
  <c r="K491" i="43"/>
  <c r="F491" i="43"/>
  <c r="N490" i="43"/>
  <c r="L490" i="43"/>
  <c r="K490" i="43"/>
  <c r="F490" i="43"/>
  <c r="N489" i="43"/>
  <c r="L489" i="43"/>
  <c r="K489" i="43"/>
  <c r="F489" i="43"/>
  <c r="N488" i="43"/>
  <c r="L488" i="43"/>
  <c r="K488" i="43"/>
  <c r="F488" i="43"/>
  <c r="N487" i="43"/>
  <c r="L487" i="43"/>
  <c r="K487" i="43"/>
  <c r="F487" i="43"/>
  <c r="N486" i="43"/>
  <c r="L486" i="43"/>
  <c r="K486" i="43"/>
  <c r="F486" i="43"/>
  <c r="N485" i="43"/>
  <c r="L485" i="43"/>
  <c r="K485" i="43"/>
  <c r="F485" i="43"/>
  <c r="N484" i="43"/>
  <c r="L484" i="43"/>
  <c r="K484" i="43"/>
  <c r="F484" i="43"/>
  <c r="N483" i="43"/>
  <c r="L483" i="43"/>
  <c r="K483" i="43"/>
  <c r="F483" i="43"/>
  <c r="N482" i="43"/>
  <c r="L482" i="43"/>
  <c r="K482" i="43"/>
  <c r="F482" i="43"/>
  <c r="N481" i="43"/>
  <c r="L481" i="43"/>
  <c r="K481" i="43"/>
  <c r="F481" i="43"/>
  <c r="N480" i="43"/>
  <c r="L480" i="43"/>
  <c r="K480" i="43"/>
  <c r="F480" i="43"/>
  <c r="N479" i="43"/>
  <c r="L479" i="43"/>
  <c r="K479" i="43"/>
  <c r="F479" i="43"/>
  <c r="N478" i="43"/>
  <c r="L478" i="43"/>
  <c r="K478" i="43"/>
  <c r="F478" i="43"/>
  <c r="N477" i="43"/>
  <c r="L477" i="43"/>
  <c r="K477" i="43"/>
  <c r="F477" i="43"/>
  <c r="N476" i="43"/>
  <c r="L476" i="43"/>
  <c r="K476" i="43"/>
  <c r="F476" i="43"/>
  <c r="N475" i="43"/>
  <c r="L475" i="43"/>
  <c r="K475" i="43"/>
  <c r="F475" i="43"/>
  <c r="N474" i="43"/>
  <c r="L474" i="43"/>
  <c r="K474" i="43"/>
  <c r="F474" i="43"/>
  <c r="N473" i="43"/>
  <c r="L473" i="43"/>
  <c r="K473" i="43"/>
  <c r="F473" i="43"/>
  <c r="N472" i="43"/>
  <c r="L472" i="43"/>
  <c r="K472" i="43"/>
  <c r="F472" i="43"/>
  <c r="N471" i="43"/>
  <c r="L471" i="43"/>
  <c r="K471" i="43"/>
  <c r="F471" i="43"/>
  <c r="N470" i="43"/>
  <c r="L470" i="43"/>
  <c r="K470" i="43"/>
  <c r="F470" i="43"/>
  <c r="N469" i="43"/>
  <c r="L469" i="43"/>
  <c r="K469" i="43"/>
  <c r="F469" i="43"/>
  <c r="N468" i="43"/>
  <c r="L468" i="43"/>
  <c r="K468" i="43"/>
  <c r="F468" i="43"/>
  <c r="N467" i="43"/>
  <c r="L467" i="43"/>
  <c r="K467" i="43"/>
  <c r="F467" i="43"/>
  <c r="N466" i="43"/>
  <c r="L466" i="43"/>
  <c r="K466" i="43"/>
  <c r="F466" i="43"/>
  <c r="N465" i="43"/>
  <c r="L465" i="43"/>
  <c r="K465" i="43"/>
  <c r="F465" i="43"/>
  <c r="N464" i="43"/>
  <c r="L464" i="43"/>
  <c r="K464" i="43"/>
  <c r="F464" i="43"/>
  <c r="N463" i="43"/>
  <c r="L463" i="43"/>
  <c r="K463" i="43"/>
  <c r="F463" i="43"/>
  <c r="N462" i="43"/>
  <c r="L462" i="43"/>
  <c r="K462" i="43"/>
  <c r="F462" i="43"/>
  <c r="N461" i="43"/>
  <c r="L461" i="43"/>
  <c r="K461" i="43"/>
  <c r="F461" i="43"/>
  <c r="N460" i="43"/>
  <c r="L460" i="43"/>
  <c r="K460" i="43"/>
  <c r="F460" i="43"/>
  <c r="N459" i="43"/>
  <c r="L459" i="43"/>
  <c r="K459" i="43"/>
  <c r="F459" i="43"/>
  <c r="N458" i="43"/>
  <c r="L458" i="43"/>
  <c r="K458" i="43"/>
  <c r="F458" i="43"/>
  <c r="N457" i="43"/>
  <c r="L457" i="43"/>
  <c r="K457" i="43"/>
  <c r="F457" i="43"/>
  <c r="N456" i="43"/>
  <c r="L456" i="43"/>
  <c r="K456" i="43"/>
  <c r="F456" i="43"/>
  <c r="N455" i="43"/>
  <c r="L455" i="43"/>
  <c r="K455" i="43"/>
  <c r="F455" i="43"/>
  <c r="N454" i="43"/>
  <c r="L454" i="43"/>
  <c r="K454" i="43"/>
  <c r="F454" i="43"/>
  <c r="N453" i="43"/>
  <c r="L453" i="43"/>
  <c r="K453" i="43"/>
  <c r="F453" i="43"/>
  <c r="N452" i="43"/>
  <c r="L452" i="43"/>
  <c r="K452" i="43"/>
  <c r="F452" i="43"/>
  <c r="N451" i="43"/>
  <c r="L451" i="43"/>
  <c r="K451" i="43"/>
  <c r="F451" i="43"/>
  <c r="N450" i="43"/>
  <c r="L450" i="43"/>
  <c r="K450" i="43"/>
  <c r="F450" i="43"/>
  <c r="N449" i="43"/>
  <c r="L449" i="43"/>
  <c r="K449" i="43"/>
  <c r="F449" i="43"/>
  <c r="N448" i="43"/>
  <c r="L448" i="43"/>
  <c r="K448" i="43"/>
  <c r="F448" i="43"/>
  <c r="N447" i="43"/>
  <c r="L447" i="43"/>
  <c r="K447" i="43"/>
  <c r="F447" i="43"/>
  <c r="N446" i="43"/>
  <c r="L446" i="43"/>
  <c r="K446" i="43"/>
  <c r="F446" i="43"/>
  <c r="N445" i="43"/>
  <c r="L445" i="43"/>
  <c r="K445" i="43"/>
  <c r="F445" i="43"/>
  <c r="N444" i="43"/>
  <c r="L444" i="43"/>
  <c r="K444" i="43"/>
  <c r="F444" i="43"/>
  <c r="N443" i="43"/>
  <c r="L443" i="43"/>
  <c r="K443" i="43"/>
  <c r="F443" i="43"/>
  <c r="N442" i="43"/>
  <c r="L442" i="43"/>
  <c r="K442" i="43"/>
  <c r="F442" i="43"/>
  <c r="N441" i="43"/>
  <c r="L441" i="43"/>
  <c r="K441" i="43"/>
  <c r="F441" i="43"/>
  <c r="N440" i="43"/>
  <c r="L440" i="43"/>
  <c r="K440" i="43"/>
  <c r="F440" i="43"/>
  <c r="N439" i="43"/>
  <c r="L439" i="43"/>
  <c r="K439" i="43"/>
  <c r="F439" i="43"/>
  <c r="N438" i="43"/>
  <c r="L438" i="43"/>
  <c r="K438" i="43"/>
  <c r="F438" i="43"/>
  <c r="N437" i="43"/>
  <c r="L437" i="43"/>
  <c r="K437" i="43"/>
  <c r="F437" i="43"/>
  <c r="N436" i="43"/>
  <c r="L436" i="43"/>
  <c r="K436" i="43"/>
  <c r="F436" i="43"/>
  <c r="N435" i="43"/>
  <c r="L435" i="43"/>
  <c r="K435" i="43"/>
  <c r="F435" i="43"/>
  <c r="N434" i="43"/>
  <c r="L434" i="43"/>
  <c r="K434" i="43"/>
  <c r="F434" i="43"/>
  <c r="N433" i="43"/>
  <c r="L433" i="43"/>
  <c r="K433" i="43"/>
  <c r="F433" i="43"/>
  <c r="N432" i="43"/>
  <c r="L432" i="43"/>
  <c r="K432" i="43"/>
  <c r="F432" i="43"/>
  <c r="N431" i="43"/>
  <c r="L431" i="43"/>
  <c r="K431" i="43"/>
  <c r="F431" i="43"/>
  <c r="N430" i="43"/>
  <c r="L430" i="43"/>
  <c r="K430" i="43"/>
  <c r="F430" i="43"/>
  <c r="N429" i="43"/>
  <c r="L429" i="43"/>
  <c r="K429" i="43"/>
  <c r="F429" i="43"/>
  <c r="N428" i="43"/>
  <c r="L428" i="43"/>
  <c r="K428" i="43"/>
  <c r="F428" i="43"/>
  <c r="N427" i="43"/>
  <c r="L427" i="43"/>
  <c r="K427" i="43"/>
  <c r="F427" i="43"/>
  <c r="N426" i="43"/>
  <c r="L426" i="43"/>
  <c r="K426" i="43"/>
  <c r="F426" i="43"/>
  <c r="N425" i="43"/>
  <c r="L425" i="43"/>
  <c r="K425" i="43"/>
  <c r="F425" i="43"/>
  <c r="N424" i="43"/>
  <c r="L424" i="43"/>
  <c r="K424" i="43"/>
  <c r="F424" i="43"/>
  <c r="N423" i="43"/>
  <c r="L423" i="43"/>
  <c r="K423" i="43"/>
  <c r="F423" i="43"/>
  <c r="N422" i="43"/>
  <c r="L422" i="43"/>
  <c r="K422" i="43"/>
  <c r="F422" i="43"/>
  <c r="N421" i="43"/>
  <c r="L421" i="43"/>
  <c r="K421" i="43"/>
  <c r="F421" i="43"/>
  <c r="N420" i="43"/>
  <c r="L420" i="43"/>
  <c r="K420" i="43"/>
  <c r="F420" i="43"/>
  <c r="N419" i="43"/>
  <c r="L419" i="43"/>
  <c r="K419" i="43"/>
  <c r="F419" i="43"/>
  <c r="N418" i="43"/>
  <c r="L418" i="43"/>
  <c r="K418" i="43"/>
  <c r="F418" i="43"/>
  <c r="N417" i="43"/>
  <c r="L417" i="43"/>
  <c r="K417" i="43"/>
  <c r="F417" i="43"/>
  <c r="N416" i="43"/>
  <c r="L416" i="43"/>
  <c r="K416" i="43"/>
  <c r="F416" i="43"/>
  <c r="N415" i="43"/>
  <c r="L415" i="43"/>
  <c r="K415" i="43"/>
  <c r="F415" i="43"/>
  <c r="N414" i="43"/>
  <c r="L414" i="43"/>
  <c r="K414" i="43"/>
  <c r="F414" i="43"/>
  <c r="N413" i="43"/>
  <c r="L413" i="43"/>
  <c r="K413" i="43"/>
  <c r="F413" i="43"/>
  <c r="N412" i="43"/>
  <c r="L412" i="43"/>
  <c r="K412" i="43"/>
  <c r="F412" i="43"/>
  <c r="N411" i="43"/>
  <c r="L411" i="43"/>
  <c r="K411" i="43"/>
  <c r="F411" i="43"/>
  <c r="N410" i="43"/>
  <c r="L410" i="43"/>
  <c r="K410" i="43"/>
  <c r="F410" i="43"/>
  <c r="N409" i="43"/>
  <c r="L409" i="43"/>
  <c r="K409" i="43"/>
  <c r="F409" i="43"/>
  <c r="N408" i="43"/>
  <c r="L408" i="43"/>
  <c r="K408" i="43"/>
  <c r="F408" i="43"/>
  <c r="N407" i="43"/>
  <c r="L407" i="43"/>
  <c r="K407" i="43"/>
  <c r="F407" i="43"/>
  <c r="N406" i="43"/>
  <c r="L406" i="43"/>
  <c r="K406" i="43"/>
  <c r="F406" i="43"/>
  <c r="N405" i="43"/>
  <c r="L405" i="43"/>
  <c r="K405" i="43"/>
  <c r="F405" i="43"/>
  <c r="N404" i="43"/>
  <c r="L404" i="43"/>
  <c r="K404" i="43"/>
  <c r="F404" i="43"/>
  <c r="N403" i="43"/>
  <c r="L403" i="43"/>
  <c r="K403" i="43"/>
  <c r="F403" i="43"/>
  <c r="N402" i="43"/>
  <c r="L402" i="43"/>
  <c r="K402" i="43"/>
  <c r="F402" i="43"/>
  <c r="N401" i="43"/>
  <c r="L401" i="43"/>
  <c r="K401" i="43"/>
  <c r="F401" i="43"/>
  <c r="N400" i="43"/>
  <c r="L400" i="43"/>
  <c r="K400" i="43"/>
  <c r="F400" i="43"/>
  <c r="N399" i="43"/>
  <c r="L399" i="43"/>
  <c r="K399" i="43"/>
  <c r="F399" i="43"/>
  <c r="N398" i="43"/>
  <c r="L398" i="43"/>
  <c r="K398" i="43"/>
  <c r="F398" i="43"/>
  <c r="N397" i="43"/>
  <c r="L397" i="43"/>
  <c r="K397" i="43"/>
  <c r="F397" i="43"/>
  <c r="N396" i="43"/>
  <c r="L396" i="43"/>
  <c r="K396" i="43"/>
  <c r="F396" i="43"/>
  <c r="N395" i="43"/>
  <c r="L395" i="43"/>
  <c r="K395" i="43"/>
  <c r="F395" i="43"/>
  <c r="N394" i="43"/>
  <c r="L394" i="43"/>
  <c r="K394" i="43"/>
  <c r="F394" i="43"/>
  <c r="N393" i="43"/>
  <c r="L393" i="43"/>
  <c r="K393" i="43"/>
  <c r="F393" i="43"/>
  <c r="N392" i="43"/>
  <c r="L392" i="43"/>
  <c r="K392" i="43"/>
  <c r="F392" i="43"/>
  <c r="N391" i="43"/>
  <c r="L391" i="43"/>
  <c r="K391" i="43"/>
  <c r="F391" i="43"/>
  <c r="N390" i="43"/>
  <c r="L390" i="43"/>
  <c r="K390" i="43"/>
  <c r="F390" i="43"/>
  <c r="N389" i="43"/>
  <c r="L389" i="43"/>
  <c r="K389" i="43"/>
  <c r="F389" i="43"/>
  <c r="N388" i="43"/>
  <c r="L388" i="43"/>
  <c r="K388" i="43"/>
  <c r="F388" i="43"/>
  <c r="N387" i="43"/>
  <c r="L387" i="43"/>
  <c r="K387" i="43"/>
  <c r="F387" i="43"/>
  <c r="N386" i="43"/>
  <c r="L386" i="43"/>
  <c r="K386" i="43"/>
  <c r="F386" i="43"/>
  <c r="N385" i="43"/>
  <c r="L385" i="43"/>
  <c r="K385" i="43"/>
  <c r="F385" i="43"/>
  <c r="N384" i="43"/>
  <c r="L384" i="43"/>
  <c r="K384" i="43"/>
  <c r="F384" i="43"/>
  <c r="N383" i="43"/>
  <c r="L383" i="43"/>
  <c r="K383" i="43"/>
  <c r="F383" i="43"/>
  <c r="N382" i="43"/>
  <c r="L382" i="43"/>
  <c r="K382" i="43"/>
  <c r="F382" i="43"/>
  <c r="N381" i="43"/>
  <c r="L381" i="43"/>
  <c r="K381" i="43"/>
  <c r="F381" i="43"/>
  <c r="N380" i="43"/>
  <c r="L380" i="43"/>
  <c r="K380" i="43"/>
  <c r="F380" i="43"/>
  <c r="N379" i="43"/>
  <c r="L379" i="43"/>
  <c r="K379" i="43"/>
  <c r="F379" i="43"/>
  <c r="N378" i="43"/>
  <c r="L378" i="43"/>
  <c r="K378" i="43"/>
  <c r="F378" i="43"/>
  <c r="N377" i="43"/>
  <c r="L377" i="43"/>
  <c r="K377" i="43"/>
  <c r="F377" i="43"/>
  <c r="N376" i="43"/>
  <c r="L376" i="43"/>
  <c r="K376" i="43"/>
  <c r="F376" i="43"/>
  <c r="N375" i="43"/>
  <c r="L375" i="43"/>
  <c r="K375" i="43"/>
  <c r="F375" i="43"/>
  <c r="N374" i="43"/>
  <c r="L374" i="43"/>
  <c r="K374" i="43"/>
  <c r="F374" i="43"/>
  <c r="N373" i="43"/>
  <c r="L373" i="43"/>
  <c r="K373" i="43"/>
  <c r="F373" i="43"/>
  <c r="N372" i="43"/>
  <c r="L372" i="43"/>
  <c r="K372" i="43"/>
  <c r="F372" i="43"/>
  <c r="N371" i="43"/>
  <c r="L371" i="43"/>
  <c r="K371" i="43"/>
  <c r="F371" i="43"/>
  <c r="N370" i="43"/>
  <c r="L370" i="43"/>
  <c r="K370" i="43"/>
  <c r="F370" i="43"/>
  <c r="N369" i="43"/>
  <c r="L369" i="43"/>
  <c r="K369" i="43"/>
  <c r="F369" i="43"/>
  <c r="N368" i="43"/>
  <c r="L368" i="43"/>
  <c r="K368" i="43"/>
  <c r="F368" i="43"/>
  <c r="N367" i="43"/>
  <c r="L367" i="43"/>
  <c r="K367" i="43"/>
  <c r="F367" i="43"/>
  <c r="N366" i="43"/>
  <c r="L366" i="43"/>
  <c r="K366" i="43"/>
  <c r="F366" i="43"/>
  <c r="N365" i="43"/>
  <c r="L365" i="43"/>
  <c r="K365" i="43"/>
  <c r="F365" i="43"/>
  <c r="N364" i="43"/>
  <c r="L364" i="43"/>
  <c r="K364" i="43"/>
  <c r="F364" i="43"/>
  <c r="N363" i="43"/>
  <c r="L363" i="43"/>
  <c r="K363" i="43"/>
  <c r="F363" i="43"/>
  <c r="N362" i="43"/>
  <c r="L362" i="43"/>
  <c r="K362" i="43"/>
  <c r="F362" i="43"/>
  <c r="N361" i="43"/>
  <c r="L361" i="43"/>
  <c r="K361" i="43"/>
  <c r="F361" i="43"/>
  <c r="N360" i="43"/>
  <c r="L360" i="43"/>
  <c r="K360" i="43"/>
  <c r="F360" i="43"/>
  <c r="N359" i="43"/>
  <c r="L359" i="43"/>
  <c r="K359" i="43"/>
  <c r="F359" i="43"/>
  <c r="N358" i="43"/>
  <c r="L358" i="43"/>
  <c r="K358" i="43"/>
  <c r="F358" i="43"/>
  <c r="N357" i="43"/>
  <c r="L357" i="43"/>
  <c r="K357" i="43"/>
  <c r="F357" i="43"/>
  <c r="N356" i="43"/>
  <c r="L356" i="43"/>
  <c r="K356" i="43"/>
  <c r="F356" i="43"/>
  <c r="N355" i="43"/>
  <c r="L355" i="43"/>
  <c r="K355" i="43"/>
  <c r="F355" i="43"/>
  <c r="N354" i="43"/>
  <c r="L354" i="43"/>
  <c r="K354" i="43"/>
  <c r="F354" i="43"/>
  <c r="N353" i="43"/>
  <c r="L353" i="43"/>
  <c r="K353" i="43"/>
  <c r="F353" i="43"/>
  <c r="N352" i="43"/>
  <c r="L352" i="43"/>
  <c r="K352" i="43"/>
  <c r="F352" i="43"/>
  <c r="N351" i="43"/>
  <c r="L351" i="43"/>
  <c r="K351" i="43"/>
  <c r="F351" i="43"/>
  <c r="N350" i="43"/>
  <c r="L350" i="43"/>
  <c r="K350" i="43"/>
  <c r="F350" i="43"/>
  <c r="N349" i="43"/>
  <c r="L349" i="43"/>
  <c r="K349" i="43"/>
  <c r="F349" i="43"/>
  <c r="N348" i="43"/>
  <c r="L348" i="43"/>
  <c r="K348" i="43"/>
  <c r="F348" i="43"/>
  <c r="N347" i="43"/>
  <c r="L347" i="43"/>
  <c r="K347" i="43"/>
  <c r="F347" i="43"/>
  <c r="N345" i="43"/>
  <c r="L345" i="43"/>
  <c r="K345" i="43"/>
  <c r="F345" i="43"/>
  <c r="N344" i="43"/>
  <c r="L344" i="43"/>
  <c r="K344" i="43"/>
  <c r="F344" i="43"/>
  <c r="N343" i="43"/>
  <c r="L343" i="43"/>
  <c r="K343" i="43"/>
  <c r="F343" i="43"/>
  <c r="N342" i="43"/>
  <c r="L342" i="43"/>
  <c r="K342" i="43"/>
  <c r="F342" i="43"/>
  <c r="N341" i="43"/>
  <c r="L341" i="43"/>
  <c r="K341" i="43"/>
  <c r="F341" i="43"/>
  <c r="N340" i="43"/>
  <c r="L340" i="43"/>
  <c r="K340" i="43"/>
  <c r="F340" i="43"/>
  <c r="N339" i="43"/>
  <c r="L339" i="43"/>
  <c r="K339" i="43"/>
  <c r="F339" i="43"/>
  <c r="N338" i="43"/>
  <c r="L338" i="43"/>
  <c r="K338" i="43"/>
  <c r="F338" i="43"/>
  <c r="N337" i="43"/>
  <c r="L337" i="43"/>
  <c r="K337" i="43"/>
  <c r="F337" i="43"/>
  <c r="N336" i="43"/>
  <c r="L336" i="43"/>
  <c r="K336" i="43"/>
  <c r="F336" i="43"/>
  <c r="N335" i="43"/>
  <c r="L335" i="43"/>
  <c r="K335" i="43"/>
  <c r="F335" i="43"/>
  <c r="N334" i="43"/>
  <c r="L334" i="43"/>
  <c r="K334" i="43"/>
  <c r="F334" i="43"/>
  <c r="N333" i="43"/>
  <c r="L333" i="43"/>
  <c r="K333" i="43"/>
  <c r="F333" i="43"/>
  <c r="N332" i="43"/>
  <c r="L332" i="43"/>
  <c r="K332" i="43"/>
  <c r="F332" i="43"/>
  <c r="N331" i="43"/>
  <c r="L331" i="43"/>
  <c r="K331" i="43"/>
  <c r="F331" i="43"/>
  <c r="N330" i="43"/>
  <c r="L330" i="43"/>
  <c r="K330" i="43"/>
  <c r="F330" i="43"/>
  <c r="N329" i="43"/>
  <c r="L329" i="43"/>
  <c r="K329" i="43"/>
  <c r="F329" i="43"/>
  <c r="N328" i="43"/>
  <c r="L328" i="43"/>
  <c r="K328" i="43"/>
  <c r="F328" i="43"/>
  <c r="N327" i="43"/>
  <c r="L327" i="43"/>
  <c r="K327" i="43"/>
  <c r="F327" i="43"/>
  <c r="N326" i="43"/>
  <c r="L326" i="43"/>
  <c r="K326" i="43"/>
  <c r="F326" i="43"/>
  <c r="N325" i="43"/>
  <c r="L325" i="43"/>
  <c r="K325" i="43"/>
  <c r="F325" i="43"/>
  <c r="N324" i="43"/>
  <c r="L324" i="43"/>
  <c r="K324" i="43"/>
  <c r="F324" i="43"/>
  <c r="N323" i="43"/>
  <c r="L323" i="43"/>
  <c r="K323" i="43"/>
  <c r="F323" i="43"/>
  <c r="N322" i="43"/>
  <c r="L322" i="43"/>
  <c r="K322" i="43"/>
  <c r="F322" i="43"/>
  <c r="N321" i="43"/>
  <c r="L321" i="43"/>
  <c r="K321" i="43"/>
  <c r="F321" i="43"/>
  <c r="N320" i="43"/>
  <c r="L320" i="43"/>
  <c r="K320" i="43"/>
  <c r="F320" i="43"/>
  <c r="N319" i="43"/>
  <c r="L319" i="43"/>
  <c r="K319" i="43"/>
  <c r="F319" i="43"/>
  <c r="N318" i="43"/>
  <c r="L318" i="43"/>
  <c r="K318" i="43"/>
  <c r="F318" i="43"/>
  <c r="N317" i="43"/>
  <c r="L317" i="43"/>
  <c r="K317" i="43"/>
  <c r="F317" i="43"/>
  <c r="N316" i="43"/>
  <c r="L316" i="43"/>
  <c r="K316" i="43"/>
  <c r="F316" i="43"/>
  <c r="N315" i="43"/>
  <c r="L315" i="43"/>
  <c r="K315" i="43"/>
  <c r="F315" i="43"/>
  <c r="N314" i="43"/>
  <c r="L314" i="43"/>
  <c r="K314" i="43"/>
  <c r="F314" i="43"/>
  <c r="N313" i="43"/>
  <c r="L313" i="43"/>
  <c r="K313" i="43"/>
  <c r="F313" i="43"/>
  <c r="N312" i="43"/>
  <c r="L312" i="43"/>
  <c r="K312" i="43"/>
  <c r="F312" i="43"/>
  <c r="N311" i="43"/>
  <c r="L311" i="43"/>
  <c r="K311" i="43"/>
  <c r="F311" i="43"/>
  <c r="N310" i="43"/>
  <c r="L310" i="43"/>
  <c r="K310" i="43"/>
  <c r="F310" i="43"/>
  <c r="N309" i="43"/>
  <c r="L309" i="43"/>
  <c r="K309" i="43"/>
  <c r="F309" i="43"/>
  <c r="N308" i="43"/>
  <c r="L308" i="43"/>
  <c r="K308" i="43"/>
  <c r="F308" i="43"/>
  <c r="N307" i="43"/>
  <c r="L307" i="43"/>
  <c r="K307" i="43"/>
  <c r="F307" i="43"/>
  <c r="N306" i="43"/>
  <c r="L306" i="43"/>
  <c r="K306" i="43"/>
  <c r="F306" i="43"/>
  <c r="N305" i="43"/>
  <c r="L305" i="43"/>
  <c r="K305" i="43"/>
  <c r="F305" i="43"/>
  <c r="N304" i="43"/>
  <c r="L304" i="43"/>
  <c r="K304" i="43"/>
  <c r="F304" i="43"/>
  <c r="N303" i="43"/>
  <c r="L303" i="43"/>
  <c r="K303" i="43"/>
  <c r="F303" i="43"/>
  <c r="N302" i="43"/>
  <c r="L302" i="43"/>
  <c r="K302" i="43"/>
  <c r="F302" i="43"/>
  <c r="N301" i="43"/>
  <c r="L301" i="43"/>
  <c r="K301" i="43"/>
  <c r="F301" i="43"/>
  <c r="N300" i="43"/>
  <c r="L300" i="43"/>
  <c r="K300" i="43"/>
  <c r="F300" i="43"/>
  <c r="N299" i="43"/>
  <c r="L299" i="43"/>
  <c r="K299" i="43"/>
  <c r="F299" i="43"/>
  <c r="N298" i="43"/>
  <c r="L298" i="43"/>
  <c r="K298" i="43"/>
  <c r="F298" i="43"/>
  <c r="N297" i="43"/>
  <c r="L297" i="43"/>
  <c r="K297" i="43"/>
  <c r="F297" i="43"/>
  <c r="N296" i="43"/>
  <c r="L296" i="43"/>
  <c r="K296" i="43"/>
  <c r="F296" i="43"/>
  <c r="N295" i="43"/>
  <c r="L295" i="43"/>
  <c r="K295" i="43"/>
  <c r="F295" i="43"/>
  <c r="N294" i="43"/>
  <c r="L294" i="43"/>
  <c r="K294" i="43"/>
  <c r="F294" i="43"/>
  <c r="N293" i="43"/>
  <c r="L293" i="43"/>
  <c r="K293" i="43"/>
  <c r="F293" i="43"/>
  <c r="N292" i="43"/>
  <c r="L292" i="43"/>
  <c r="K292" i="43"/>
  <c r="F292" i="43"/>
  <c r="N291" i="43"/>
  <c r="L291" i="43"/>
  <c r="K291" i="43"/>
  <c r="F291" i="43"/>
  <c r="N290" i="43"/>
  <c r="L290" i="43"/>
  <c r="K290" i="43"/>
  <c r="F290" i="43"/>
  <c r="N289" i="43"/>
  <c r="L289" i="43"/>
  <c r="K289" i="43"/>
  <c r="F289" i="43"/>
  <c r="N288" i="43"/>
  <c r="L288" i="43"/>
  <c r="K288" i="43"/>
  <c r="F288" i="43"/>
  <c r="N287" i="43"/>
  <c r="L287" i="43"/>
  <c r="K287" i="43"/>
  <c r="F287" i="43"/>
  <c r="N286" i="43"/>
  <c r="L286" i="43"/>
  <c r="K286" i="43"/>
  <c r="F286" i="43"/>
  <c r="N285" i="43"/>
  <c r="L285" i="43"/>
  <c r="K285" i="43"/>
  <c r="F285" i="43"/>
  <c r="N284" i="43"/>
  <c r="L284" i="43"/>
  <c r="K284" i="43"/>
  <c r="F284" i="43"/>
  <c r="N283" i="43"/>
  <c r="L283" i="43"/>
  <c r="K283" i="43"/>
  <c r="F283" i="43"/>
  <c r="N282" i="43"/>
  <c r="L282" i="43"/>
  <c r="K282" i="43"/>
  <c r="F282" i="43"/>
  <c r="N281" i="43"/>
  <c r="L281" i="43"/>
  <c r="K281" i="43"/>
  <c r="F281" i="43"/>
  <c r="N280" i="43"/>
  <c r="L280" i="43"/>
  <c r="K280" i="43"/>
  <c r="F280" i="43"/>
  <c r="N279" i="43"/>
  <c r="L279" i="43"/>
  <c r="K279" i="43"/>
  <c r="F279" i="43"/>
  <c r="N278" i="43"/>
  <c r="L278" i="43"/>
  <c r="K278" i="43"/>
  <c r="F278" i="43"/>
  <c r="N277" i="43"/>
  <c r="L277" i="43"/>
  <c r="K277" i="43"/>
  <c r="F277" i="43"/>
  <c r="N276" i="43"/>
  <c r="L276" i="43"/>
  <c r="K276" i="43"/>
  <c r="F276" i="43"/>
  <c r="N275" i="43"/>
  <c r="L275" i="43"/>
  <c r="K275" i="43"/>
  <c r="F275" i="43"/>
  <c r="N274" i="43"/>
  <c r="L274" i="43"/>
  <c r="K274" i="43"/>
  <c r="F274" i="43"/>
  <c r="N273" i="43"/>
  <c r="L273" i="43"/>
  <c r="K273" i="43"/>
  <c r="F273" i="43"/>
  <c r="N272" i="43"/>
  <c r="L272" i="43"/>
  <c r="K272" i="43"/>
  <c r="F272" i="43"/>
  <c r="N271" i="43"/>
  <c r="L271" i="43"/>
  <c r="K271" i="43"/>
  <c r="F271" i="43"/>
  <c r="N270" i="43"/>
  <c r="L270" i="43"/>
  <c r="K270" i="43"/>
  <c r="F270" i="43"/>
  <c r="N269" i="43"/>
  <c r="L269" i="43"/>
  <c r="K269" i="43"/>
  <c r="F269" i="43"/>
  <c r="N268" i="43"/>
  <c r="L268" i="43"/>
  <c r="K268" i="43"/>
  <c r="F268" i="43"/>
  <c r="N267" i="43"/>
  <c r="L267" i="43"/>
  <c r="K267" i="43"/>
  <c r="F267" i="43"/>
  <c r="N266" i="43"/>
  <c r="L266" i="43"/>
  <c r="K266" i="43"/>
  <c r="F266" i="43"/>
  <c r="N265" i="43"/>
  <c r="L265" i="43"/>
  <c r="K265" i="43"/>
  <c r="F265" i="43"/>
  <c r="N264" i="43"/>
  <c r="L264" i="43"/>
  <c r="K264" i="43"/>
  <c r="F264" i="43"/>
  <c r="N263" i="43"/>
  <c r="L263" i="43"/>
  <c r="K263" i="43"/>
  <c r="F263" i="43"/>
  <c r="N262" i="43"/>
  <c r="L262" i="43"/>
  <c r="K262" i="43"/>
  <c r="F262" i="43"/>
  <c r="N261" i="43"/>
  <c r="L261" i="43"/>
  <c r="K261" i="43"/>
  <c r="F261" i="43"/>
  <c r="N260" i="43"/>
  <c r="L260" i="43"/>
  <c r="K260" i="43"/>
  <c r="F260" i="43"/>
  <c r="N259" i="43"/>
  <c r="L259" i="43"/>
  <c r="K259" i="43"/>
  <c r="F259" i="43"/>
  <c r="N258" i="43"/>
  <c r="L258" i="43"/>
  <c r="K258" i="43"/>
  <c r="F258" i="43"/>
  <c r="N257" i="43"/>
  <c r="L257" i="43"/>
  <c r="K257" i="43"/>
  <c r="F257" i="43"/>
  <c r="N256" i="43"/>
  <c r="L256" i="43"/>
  <c r="K256" i="43"/>
  <c r="F256" i="43"/>
  <c r="N255" i="43"/>
  <c r="L255" i="43"/>
  <c r="K255" i="43"/>
  <c r="F255" i="43"/>
  <c r="N254" i="43"/>
  <c r="L254" i="43"/>
  <c r="K254" i="43"/>
  <c r="F254" i="43"/>
  <c r="N253" i="43"/>
  <c r="L253" i="43"/>
  <c r="K253" i="43"/>
  <c r="F253" i="43"/>
  <c r="N252" i="43"/>
  <c r="L252" i="43"/>
  <c r="K252" i="43"/>
  <c r="F252" i="43"/>
  <c r="N251" i="43"/>
  <c r="L251" i="43"/>
  <c r="K251" i="43"/>
  <c r="F251" i="43"/>
  <c r="N250" i="43"/>
  <c r="L250" i="43"/>
  <c r="K250" i="43"/>
  <c r="F250" i="43"/>
  <c r="N249" i="43"/>
  <c r="L249" i="43"/>
  <c r="K249" i="43"/>
  <c r="F249" i="43"/>
  <c r="N248" i="43"/>
  <c r="L248" i="43"/>
  <c r="K248" i="43"/>
  <c r="F248" i="43"/>
  <c r="N247" i="43"/>
  <c r="L247" i="43"/>
  <c r="K247" i="43"/>
  <c r="F247" i="43"/>
  <c r="N246" i="43"/>
  <c r="L246" i="43"/>
  <c r="K246" i="43"/>
  <c r="F246" i="43"/>
  <c r="N245" i="43"/>
  <c r="L245" i="43"/>
  <c r="K245" i="43"/>
  <c r="F245" i="43"/>
  <c r="N244" i="43"/>
  <c r="L244" i="43"/>
  <c r="K244" i="43"/>
  <c r="F244" i="43"/>
  <c r="N243" i="43"/>
  <c r="L243" i="43"/>
  <c r="K243" i="43"/>
  <c r="F243" i="43"/>
  <c r="N242" i="43"/>
  <c r="L242" i="43"/>
  <c r="K242" i="43"/>
  <c r="F242" i="43"/>
  <c r="N241" i="43"/>
  <c r="L241" i="43"/>
  <c r="K241" i="43"/>
  <c r="F241" i="43"/>
  <c r="N240" i="43"/>
  <c r="L240" i="43"/>
  <c r="K240" i="43"/>
  <c r="F240" i="43"/>
  <c r="N239" i="43"/>
  <c r="L239" i="43"/>
  <c r="K239" i="43"/>
  <c r="F239" i="43"/>
  <c r="N238" i="43"/>
  <c r="L238" i="43"/>
  <c r="K238" i="43"/>
  <c r="F238" i="43"/>
  <c r="N237" i="43"/>
  <c r="L237" i="43"/>
  <c r="K237" i="43"/>
  <c r="F237" i="43"/>
  <c r="N236" i="43"/>
  <c r="L236" i="43"/>
  <c r="K236" i="43"/>
  <c r="F236" i="43"/>
  <c r="N235" i="43"/>
  <c r="L235" i="43"/>
  <c r="K235" i="43"/>
  <c r="F235" i="43"/>
  <c r="N234" i="43"/>
  <c r="L234" i="43"/>
  <c r="K234" i="43"/>
  <c r="F234" i="43"/>
  <c r="N233" i="43"/>
  <c r="L233" i="43"/>
  <c r="K233" i="43"/>
  <c r="F233" i="43"/>
  <c r="N232" i="43"/>
  <c r="L232" i="43"/>
  <c r="K232" i="43"/>
  <c r="F232" i="43"/>
  <c r="N231" i="43"/>
  <c r="L231" i="43"/>
  <c r="K231" i="43"/>
  <c r="F231" i="43"/>
  <c r="N230" i="43"/>
  <c r="L230" i="43"/>
  <c r="K230" i="43"/>
  <c r="F230" i="43"/>
  <c r="N229" i="43"/>
  <c r="L229" i="43"/>
  <c r="K229" i="43"/>
  <c r="F229" i="43"/>
  <c r="N228" i="43"/>
  <c r="L228" i="43"/>
  <c r="K228" i="43"/>
  <c r="F228" i="43"/>
  <c r="N227" i="43"/>
  <c r="L227" i="43"/>
  <c r="K227" i="43"/>
  <c r="F227" i="43"/>
  <c r="N226" i="43"/>
  <c r="L226" i="43"/>
  <c r="K226" i="43"/>
  <c r="F226" i="43"/>
  <c r="N225" i="43"/>
  <c r="L225" i="43"/>
  <c r="K225" i="43"/>
  <c r="F225" i="43"/>
  <c r="N224" i="43"/>
  <c r="L224" i="43"/>
  <c r="K224" i="43"/>
  <c r="F224" i="43"/>
  <c r="N223" i="43"/>
  <c r="L223" i="43"/>
  <c r="K223" i="43"/>
  <c r="F223" i="43"/>
  <c r="N222" i="43"/>
  <c r="L222" i="43"/>
  <c r="K222" i="43"/>
  <c r="F222" i="43"/>
  <c r="N221" i="43"/>
  <c r="L221" i="43"/>
  <c r="K221" i="43"/>
  <c r="F221" i="43"/>
  <c r="N220" i="43"/>
  <c r="L220" i="43"/>
  <c r="K220" i="43"/>
  <c r="F220" i="43"/>
  <c r="N219" i="43"/>
  <c r="L219" i="43"/>
  <c r="K219" i="43"/>
  <c r="F219" i="43"/>
  <c r="N218" i="43"/>
  <c r="L218" i="43"/>
  <c r="K218" i="43"/>
  <c r="F218" i="43"/>
  <c r="N217" i="43"/>
  <c r="L217" i="43"/>
  <c r="K217" i="43"/>
  <c r="F217" i="43"/>
  <c r="N216" i="43"/>
  <c r="L216" i="43"/>
  <c r="K216" i="43"/>
  <c r="F216" i="43"/>
  <c r="N215" i="43"/>
  <c r="L215" i="43"/>
  <c r="K215" i="43"/>
  <c r="F215" i="43"/>
  <c r="N214" i="43"/>
  <c r="L214" i="43"/>
  <c r="K214" i="43"/>
  <c r="F214" i="43"/>
  <c r="N213" i="43"/>
  <c r="L213" i="43"/>
  <c r="K213" i="43"/>
  <c r="F213" i="43"/>
  <c r="N212" i="43"/>
  <c r="L212" i="43"/>
  <c r="K212" i="43"/>
  <c r="F212" i="43"/>
  <c r="N211" i="43"/>
  <c r="L211" i="43"/>
  <c r="K211" i="43"/>
  <c r="F211" i="43"/>
  <c r="N210" i="43"/>
  <c r="L210" i="43"/>
  <c r="K210" i="43"/>
  <c r="F210" i="43"/>
  <c r="N209" i="43"/>
  <c r="L209" i="43"/>
  <c r="K209" i="43"/>
  <c r="F209" i="43"/>
  <c r="N208" i="43"/>
  <c r="L208" i="43"/>
  <c r="K208" i="43"/>
  <c r="F208" i="43"/>
  <c r="N207" i="43"/>
  <c r="L207" i="43"/>
  <c r="K207" i="43"/>
  <c r="F207" i="43"/>
  <c r="N206" i="43"/>
  <c r="L206" i="43"/>
  <c r="K206" i="43"/>
  <c r="F206" i="43"/>
  <c r="N205" i="43"/>
  <c r="L205" i="43"/>
  <c r="K205" i="43"/>
  <c r="F205" i="43"/>
  <c r="N204" i="43"/>
  <c r="L204" i="43"/>
  <c r="K204" i="43"/>
  <c r="F204" i="43"/>
  <c r="N203" i="43"/>
  <c r="L203" i="43"/>
  <c r="K203" i="43"/>
  <c r="F203" i="43"/>
  <c r="N202" i="43"/>
  <c r="L202" i="43"/>
  <c r="K202" i="43"/>
  <c r="F202" i="43"/>
  <c r="N201" i="43"/>
  <c r="L201" i="43"/>
  <c r="K201" i="43"/>
  <c r="F201" i="43"/>
  <c r="N200" i="43"/>
  <c r="L200" i="43"/>
  <c r="K200" i="43"/>
  <c r="F200" i="43"/>
  <c r="N199" i="43"/>
  <c r="L199" i="43"/>
  <c r="K199" i="43"/>
  <c r="F199" i="43"/>
  <c r="N198" i="43"/>
  <c r="L198" i="43"/>
  <c r="K198" i="43"/>
  <c r="F198" i="43"/>
  <c r="N197" i="43"/>
  <c r="L197" i="43"/>
  <c r="K197" i="43"/>
  <c r="F197" i="43"/>
  <c r="N196" i="43"/>
  <c r="L196" i="43"/>
  <c r="K196" i="43"/>
  <c r="F196" i="43"/>
  <c r="N195" i="43"/>
  <c r="L195" i="43"/>
  <c r="K195" i="43"/>
  <c r="F195" i="43"/>
  <c r="N194" i="43"/>
  <c r="L194" i="43"/>
  <c r="K194" i="43"/>
  <c r="F194" i="43"/>
  <c r="N193" i="43"/>
  <c r="L193" i="43"/>
  <c r="K193" i="43"/>
  <c r="F193" i="43"/>
  <c r="N192" i="43"/>
  <c r="L192" i="43"/>
  <c r="K192" i="43"/>
  <c r="F192" i="43"/>
  <c r="N191" i="43"/>
  <c r="L191" i="43"/>
  <c r="K191" i="43"/>
  <c r="F191" i="43"/>
  <c r="N190" i="43"/>
  <c r="L190" i="43"/>
  <c r="K190" i="43"/>
  <c r="F190" i="43"/>
  <c r="N189" i="43"/>
  <c r="L189" i="43"/>
  <c r="K189" i="43"/>
  <c r="F189" i="43"/>
  <c r="N188" i="43"/>
  <c r="L188" i="43"/>
  <c r="K188" i="43"/>
  <c r="F188" i="43"/>
  <c r="N187" i="43"/>
  <c r="L187" i="43"/>
  <c r="K187" i="43"/>
  <c r="F187" i="43"/>
  <c r="N186" i="43"/>
  <c r="L186" i="43"/>
  <c r="K186" i="43"/>
  <c r="F186" i="43"/>
  <c r="N185" i="43"/>
  <c r="L185" i="43"/>
  <c r="K185" i="43"/>
  <c r="F185" i="43"/>
  <c r="N184" i="43"/>
  <c r="L184" i="43"/>
  <c r="K184" i="43"/>
  <c r="F184" i="43"/>
  <c r="N183" i="43"/>
  <c r="L183" i="43"/>
  <c r="K183" i="43"/>
  <c r="F183" i="43"/>
  <c r="N182" i="43"/>
  <c r="L182" i="43"/>
  <c r="K182" i="43"/>
  <c r="F182" i="43"/>
  <c r="N181" i="43"/>
  <c r="L181" i="43"/>
  <c r="K181" i="43"/>
  <c r="F181" i="43"/>
  <c r="N180" i="43"/>
  <c r="L180" i="43"/>
  <c r="K180" i="43"/>
  <c r="F180" i="43"/>
  <c r="N179" i="43"/>
  <c r="L179" i="43"/>
  <c r="K179" i="43"/>
  <c r="F179" i="43"/>
  <c r="N178" i="43"/>
  <c r="L178" i="43"/>
  <c r="K178" i="43"/>
  <c r="F178" i="43"/>
  <c r="N177" i="43"/>
  <c r="L177" i="43"/>
  <c r="K177" i="43"/>
  <c r="F177" i="43"/>
  <c r="N176" i="43"/>
  <c r="L176" i="43"/>
  <c r="K176" i="43"/>
  <c r="F176" i="43"/>
  <c r="N175" i="43"/>
  <c r="I346" i="43" s="1"/>
  <c r="L175" i="43"/>
  <c r="K175" i="43"/>
  <c r="F175" i="43"/>
  <c r="N173" i="43"/>
  <c r="L173" i="43"/>
  <c r="K173" i="43"/>
  <c r="H173" i="43"/>
  <c r="I173" i="43" s="1"/>
  <c r="F173" i="43"/>
  <c r="B173" i="43"/>
  <c r="C173" i="43" s="1"/>
  <c r="N172" i="43"/>
  <c r="L172" i="43"/>
  <c r="K172" i="43"/>
  <c r="H172" i="43"/>
  <c r="I172" i="43" s="1"/>
  <c r="F172" i="43"/>
  <c r="N171" i="43"/>
  <c r="L171" i="43"/>
  <c r="K171" i="43"/>
  <c r="H171" i="43"/>
  <c r="I171" i="43" s="1"/>
  <c r="F171" i="43"/>
  <c r="B171" i="43"/>
  <c r="N170" i="43"/>
  <c r="L170" i="43"/>
  <c r="K170" i="43"/>
  <c r="H170" i="43"/>
  <c r="F170" i="43"/>
  <c r="N169" i="43"/>
  <c r="L169" i="43"/>
  <c r="K169" i="43"/>
  <c r="H169" i="43"/>
  <c r="I169" i="43" s="1"/>
  <c r="F169" i="43"/>
  <c r="N168" i="43"/>
  <c r="L168" i="43"/>
  <c r="K168" i="43"/>
  <c r="H168" i="43"/>
  <c r="I168" i="43" s="1"/>
  <c r="F168" i="43"/>
  <c r="B168" i="43"/>
  <c r="N167" i="43"/>
  <c r="L167" i="43"/>
  <c r="K167" i="43"/>
  <c r="H167" i="43"/>
  <c r="I167" i="43" s="1"/>
  <c r="F167" i="43"/>
  <c r="N166" i="43"/>
  <c r="L166" i="43"/>
  <c r="K166" i="43"/>
  <c r="H166" i="43"/>
  <c r="I166" i="43" s="1"/>
  <c r="F166" i="43"/>
  <c r="N165" i="43"/>
  <c r="L165" i="43"/>
  <c r="K165" i="43"/>
  <c r="H165" i="43"/>
  <c r="I165" i="43" s="1"/>
  <c r="F165" i="43"/>
  <c r="N164" i="43"/>
  <c r="L164" i="43"/>
  <c r="K164" i="43"/>
  <c r="H164" i="43"/>
  <c r="I164" i="43" s="1"/>
  <c r="F164" i="43"/>
  <c r="B164" i="43"/>
  <c r="C164" i="43" s="1"/>
  <c r="N163" i="43"/>
  <c r="L163" i="43"/>
  <c r="K163" i="43"/>
  <c r="H163" i="43"/>
  <c r="I163" i="43" s="1"/>
  <c r="F163" i="43"/>
  <c r="N162" i="43"/>
  <c r="L162" i="43"/>
  <c r="K162" i="43"/>
  <c r="H162" i="43"/>
  <c r="I162" i="43" s="1"/>
  <c r="F162" i="43"/>
  <c r="N161" i="43"/>
  <c r="L161" i="43"/>
  <c r="K161" i="43"/>
  <c r="H161" i="43"/>
  <c r="I161" i="43" s="1"/>
  <c r="F161" i="43"/>
  <c r="N160" i="43"/>
  <c r="L160" i="43"/>
  <c r="K160" i="43"/>
  <c r="H160" i="43"/>
  <c r="I160" i="43" s="1"/>
  <c r="F160" i="43"/>
  <c r="N159" i="43"/>
  <c r="L159" i="43"/>
  <c r="K159" i="43"/>
  <c r="H159" i="43"/>
  <c r="I159" i="43" s="1"/>
  <c r="F159" i="43"/>
  <c r="B159" i="43"/>
  <c r="N158" i="43"/>
  <c r="L158" i="43"/>
  <c r="K158" i="43"/>
  <c r="H158" i="43"/>
  <c r="I158" i="43" s="1"/>
  <c r="F158" i="43"/>
  <c r="N157" i="43"/>
  <c r="L157" i="43"/>
  <c r="K157" i="43"/>
  <c r="H157" i="43"/>
  <c r="I157" i="43" s="1"/>
  <c r="F157" i="43"/>
  <c r="N156" i="43"/>
  <c r="L156" i="43"/>
  <c r="K156" i="43"/>
  <c r="H156" i="43"/>
  <c r="I156" i="43" s="1"/>
  <c r="F156" i="43"/>
  <c r="N155" i="43"/>
  <c r="L155" i="43"/>
  <c r="K155" i="43"/>
  <c r="H155" i="43"/>
  <c r="I155" i="43" s="1"/>
  <c r="F155" i="43"/>
  <c r="N154" i="43"/>
  <c r="L154" i="43"/>
  <c r="K154" i="43"/>
  <c r="H154" i="43"/>
  <c r="I154" i="43" s="1"/>
  <c r="F154" i="43"/>
  <c r="N153" i="43"/>
  <c r="L153" i="43"/>
  <c r="K153" i="43"/>
  <c r="H153" i="43"/>
  <c r="I153" i="43" s="1"/>
  <c r="F153" i="43"/>
  <c r="B153" i="43"/>
  <c r="C153" i="43" s="1"/>
  <c r="N152" i="43"/>
  <c r="L152" i="43"/>
  <c r="K152" i="43"/>
  <c r="H152" i="43"/>
  <c r="I152" i="43" s="1"/>
  <c r="F152" i="43"/>
  <c r="N151" i="43"/>
  <c r="L151" i="43"/>
  <c r="K151" i="43"/>
  <c r="H151" i="43"/>
  <c r="I151" i="43" s="1"/>
  <c r="F151" i="43"/>
  <c r="N150" i="43"/>
  <c r="L150" i="43"/>
  <c r="K150" i="43"/>
  <c r="H150" i="43"/>
  <c r="I150" i="43" s="1"/>
  <c r="F150" i="43"/>
  <c r="N149" i="43"/>
  <c r="L149" i="43"/>
  <c r="K149" i="43"/>
  <c r="H149" i="43"/>
  <c r="I149" i="43" s="1"/>
  <c r="F149" i="43"/>
  <c r="N148" i="43"/>
  <c r="L148" i="43"/>
  <c r="K148" i="43"/>
  <c r="H148" i="43"/>
  <c r="I148" i="43" s="1"/>
  <c r="F148" i="43"/>
  <c r="N147" i="43"/>
  <c r="L147" i="43"/>
  <c r="K147" i="43"/>
  <c r="H147" i="43"/>
  <c r="I147" i="43" s="1"/>
  <c r="F147" i="43"/>
  <c r="N146" i="43"/>
  <c r="L146" i="43"/>
  <c r="K146" i="43"/>
  <c r="H146" i="43"/>
  <c r="F146" i="43"/>
  <c r="B146" i="43"/>
  <c r="C146" i="43" s="1"/>
  <c r="N145" i="43"/>
  <c r="L145" i="43"/>
  <c r="K145" i="43"/>
  <c r="H145" i="43"/>
  <c r="I145" i="43" s="1"/>
  <c r="F145" i="43"/>
  <c r="N144" i="43"/>
  <c r="L144" i="43"/>
  <c r="K144" i="43"/>
  <c r="H144" i="43"/>
  <c r="F144" i="43"/>
  <c r="N143" i="43"/>
  <c r="L143" i="43"/>
  <c r="K143" i="43"/>
  <c r="H143" i="43"/>
  <c r="I143" i="43" s="1"/>
  <c r="F143" i="43"/>
  <c r="N142" i="43"/>
  <c r="L142" i="43"/>
  <c r="K142" i="43"/>
  <c r="H142" i="43"/>
  <c r="I142" i="43" s="1"/>
  <c r="F142" i="43"/>
  <c r="N141" i="43"/>
  <c r="L141" i="43"/>
  <c r="K141" i="43"/>
  <c r="H141" i="43"/>
  <c r="I141" i="43" s="1"/>
  <c r="F141" i="43"/>
  <c r="N140" i="43"/>
  <c r="L140" i="43"/>
  <c r="K140" i="43"/>
  <c r="H140" i="43"/>
  <c r="F140" i="43"/>
  <c r="N139" i="43"/>
  <c r="L139" i="43"/>
  <c r="K139" i="43"/>
  <c r="H139" i="43"/>
  <c r="I139" i="43" s="1"/>
  <c r="F139" i="43"/>
  <c r="N138" i="43"/>
  <c r="L138" i="43"/>
  <c r="K138" i="43"/>
  <c r="H138" i="43"/>
  <c r="I138" i="43" s="1"/>
  <c r="F138" i="43"/>
  <c r="B138" i="43"/>
  <c r="C138" i="43" s="1"/>
  <c r="N137" i="43"/>
  <c r="L137" i="43"/>
  <c r="K137" i="43"/>
  <c r="H137" i="43"/>
  <c r="I137" i="43" s="1"/>
  <c r="F137" i="43"/>
  <c r="N136" i="43"/>
  <c r="L136" i="43"/>
  <c r="K136" i="43"/>
  <c r="H136" i="43"/>
  <c r="I136" i="43" s="1"/>
  <c r="F136" i="43"/>
  <c r="N135" i="43"/>
  <c r="L135" i="43"/>
  <c r="K135" i="43"/>
  <c r="H135" i="43"/>
  <c r="I135" i="43" s="1"/>
  <c r="F135" i="43"/>
  <c r="N134" i="43"/>
  <c r="L134" i="43"/>
  <c r="K134" i="43"/>
  <c r="H134" i="43"/>
  <c r="I134" i="43" s="1"/>
  <c r="F134" i="43"/>
  <c r="N133" i="43"/>
  <c r="L133" i="43"/>
  <c r="K133" i="43"/>
  <c r="H133" i="43"/>
  <c r="I133" i="43" s="1"/>
  <c r="F133" i="43"/>
  <c r="N132" i="43"/>
  <c r="L132" i="43"/>
  <c r="K132" i="43"/>
  <c r="H132" i="43"/>
  <c r="I132" i="43" s="1"/>
  <c r="F132" i="43"/>
  <c r="N131" i="43"/>
  <c r="L131" i="43"/>
  <c r="K131" i="43"/>
  <c r="H131" i="43"/>
  <c r="F131" i="43"/>
  <c r="N130" i="43"/>
  <c r="L130" i="43"/>
  <c r="K130" i="43"/>
  <c r="H130" i="43"/>
  <c r="I130" i="43" s="1"/>
  <c r="F130" i="43"/>
  <c r="N129" i="43"/>
  <c r="L129" i="43"/>
  <c r="K129" i="43"/>
  <c r="H129" i="43"/>
  <c r="I129" i="43" s="1"/>
  <c r="F129" i="43"/>
  <c r="B129" i="43"/>
  <c r="N128" i="43"/>
  <c r="L128" i="43"/>
  <c r="K128" i="43"/>
  <c r="H128" i="43"/>
  <c r="I128" i="43" s="1"/>
  <c r="F128" i="43"/>
  <c r="N127" i="43"/>
  <c r="L127" i="43"/>
  <c r="K127" i="43"/>
  <c r="H127" i="43"/>
  <c r="I127" i="43" s="1"/>
  <c r="F127" i="43"/>
  <c r="N126" i="43"/>
  <c r="L126" i="43"/>
  <c r="K126" i="43"/>
  <c r="H126" i="43"/>
  <c r="I126" i="43" s="1"/>
  <c r="F126" i="43"/>
  <c r="N125" i="43"/>
  <c r="L125" i="43"/>
  <c r="K125" i="43"/>
  <c r="H125" i="43"/>
  <c r="I125" i="43" s="1"/>
  <c r="F125" i="43"/>
  <c r="N124" i="43"/>
  <c r="L124" i="43"/>
  <c r="K124" i="43"/>
  <c r="H124" i="43"/>
  <c r="I124" i="43" s="1"/>
  <c r="F124" i="43"/>
  <c r="N123" i="43"/>
  <c r="L123" i="43"/>
  <c r="K123" i="43"/>
  <c r="H123" i="43"/>
  <c r="I123" i="43" s="1"/>
  <c r="F123" i="43"/>
  <c r="N122" i="43"/>
  <c r="L122" i="43"/>
  <c r="K122" i="43"/>
  <c r="H122" i="43"/>
  <c r="I122" i="43" s="1"/>
  <c r="F122" i="43"/>
  <c r="N121" i="43"/>
  <c r="L121" i="43"/>
  <c r="K121" i="43"/>
  <c r="H121" i="43"/>
  <c r="I121" i="43" s="1"/>
  <c r="F121" i="43"/>
  <c r="N120" i="43"/>
  <c r="L120" i="43"/>
  <c r="K120" i="43"/>
  <c r="H120" i="43"/>
  <c r="F120" i="43"/>
  <c r="N119" i="43"/>
  <c r="L119" i="43"/>
  <c r="K119" i="43"/>
  <c r="H119" i="43"/>
  <c r="I119" i="43" s="1"/>
  <c r="F119" i="43"/>
  <c r="B119" i="43"/>
  <c r="N118" i="43"/>
  <c r="L118" i="43"/>
  <c r="K118" i="43"/>
  <c r="H118" i="43"/>
  <c r="I118" i="43" s="1"/>
  <c r="F118" i="43"/>
  <c r="N117" i="43"/>
  <c r="L117" i="43"/>
  <c r="K117" i="43"/>
  <c r="H117" i="43"/>
  <c r="I117" i="43" s="1"/>
  <c r="F117" i="43"/>
  <c r="N116" i="43"/>
  <c r="L116" i="43"/>
  <c r="K116" i="43"/>
  <c r="H116" i="43"/>
  <c r="I116" i="43" s="1"/>
  <c r="F116" i="43"/>
  <c r="N115" i="43"/>
  <c r="L115" i="43"/>
  <c r="K115" i="43"/>
  <c r="H115" i="43"/>
  <c r="I115" i="43" s="1"/>
  <c r="F115" i="43"/>
  <c r="N114" i="43"/>
  <c r="L114" i="43"/>
  <c r="K114" i="43"/>
  <c r="H114" i="43"/>
  <c r="I114" i="43" s="1"/>
  <c r="F114" i="43"/>
  <c r="N113" i="43"/>
  <c r="L113" i="43"/>
  <c r="K113" i="43"/>
  <c r="H113" i="43"/>
  <c r="I113" i="43" s="1"/>
  <c r="F113" i="43"/>
  <c r="N112" i="43"/>
  <c r="L112" i="43"/>
  <c r="K112" i="43"/>
  <c r="H112" i="43"/>
  <c r="I112" i="43" s="1"/>
  <c r="F112" i="43"/>
  <c r="N111" i="43"/>
  <c r="L111" i="43"/>
  <c r="K111" i="43"/>
  <c r="H111" i="43"/>
  <c r="I111" i="43" s="1"/>
  <c r="F111" i="43"/>
  <c r="N110" i="43"/>
  <c r="L110" i="43"/>
  <c r="K110" i="43"/>
  <c r="H110" i="43"/>
  <c r="I110" i="43" s="1"/>
  <c r="F110" i="43"/>
  <c r="N109" i="43"/>
  <c r="L109" i="43"/>
  <c r="K109" i="43"/>
  <c r="H109" i="43"/>
  <c r="I109" i="43" s="1"/>
  <c r="F109" i="43"/>
  <c r="N108" i="43"/>
  <c r="L108" i="43"/>
  <c r="K108" i="43"/>
  <c r="H108" i="43"/>
  <c r="I108" i="43" s="1"/>
  <c r="F108" i="43"/>
  <c r="B108" i="43"/>
  <c r="C108" i="43" s="1"/>
  <c r="N107" i="43"/>
  <c r="L107" i="43"/>
  <c r="K107" i="43"/>
  <c r="H107" i="43"/>
  <c r="I107" i="43" s="1"/>
  <c r="F107" i="43"/>
  <c r="N106" i="43"/>
  <c r="L106" i="43"/>
  <c r="K106" i="43"/>
  <c r="H106" i="43"/>
  <c r="F106" i="43"/>
  <c r="N105" i="43"/>
  <c r="L105" i="43"/>
  <c r="K105" i="43"/>
  <c r="H105" i="43"/>
  <c r="I105" i="43" s="1"/>
  <c r="F105" i="43"/>
  <c r="N104" i="43"/>
  <c r="L104" i="43"/>
  <c r="K104" i="43"/>
  <c r="H104" i="43"/>
  <c r="I104" i="43" s="1"/>
  <c r="F104" i="43"/>
  <c r="N103" i="43"/>
  <c r="L103" i="43"/>
  <c r="K103" i="43"/>
  <c r="H103" i="43"/>
  <c r="I103" i="43" s="1"/>
  <c r="F103" i="43"/>
  <c r="N102" i="43"/>
  <c r="L102" i="43"/>
  <c r="K102" i="43"/>
  <c r="H102" i="43"/>
  <c r="I102" i="43" s="1"/>
  <c r="F102" i="43"/>
  <c r="N101" i="43"/>
  <c r="L101" i="43"/>
  <c r="K101" i="43"/>
  <c r="H101" i="43"/>
  <c r="I101" i="43" s="1"/>
  <c r="F101" i="43"/>
  <c r="N100" i="43"/>
  <c r="L100" i="43"/>
  <c r="K100" i="43"/>
  <c r="H100" i="43"/>
  <c r="F100" i="43"/>
  <c r="N99" i="43"/>
  <c r="L99" i="43"/>
  <c r="K99" i="43"/>
  <c r="H99" i="43"/>
  <c r="I99" i="43" s="1"/>
  <c r="F99" i="43"/>
  <c r="N98" i="43"/>
  <c r="L98" i="43"/>
  <c r="K98" i="43"/>
  <c r="H98" i="43"/>
  <c r="I98" i="43" s="1"/>
  <c r="F98" i="43"/>
  <c r="N97" i="43"/>
  <c r="K97" i="43"/>
  <c r="L97" i="43" s="1"/>
  <c r="H97" i="43"/>
  <c r="I97" i="43" s="1"/>
  <c r="F97" i="43"/>
  <c r="N96" i="43"/>
  <c r="L96" i="43"/>
  <c r="K96" i="43"/>
  <c r="H96" i="43"/>
  <c r="I96" i="43" s="1"/>
  <c r="F96" i="43"/>
  <c r="B96" i="43"/>
  <c r="N95" i="43"/>
  <c r="L95" i="43"/>
  <c r="K95" i="43"/>
  <c r="H95" i="43"/>
  <c r="I95" i="43" s="1"/>
  <c r="F95" i="43"/>
  <c r="N94" i="43"/>
  <c r="L94" i="43"/>
  <c r="K94" i="43"/>
  <c r="H94" i="43"/>
  <c r="I94" i="43" s="1"/>
  <c r="F94" i="43"/>
  <c r="N93" i="43"/>
  <c r="L93" i="43"/>
  <c r="K93" i="43"/>
  <c r="H93" i="43"/>
  <c r="I93" i="43" s="1"/>
  <c r="F93" i="43"/>
  <c r="N92" i="43"/>
  <c r="L92" i="43"/>
  <c r="K92" i="43"/>
  <c r="H92" i="43"/>
  <c r="F92" i="43"/>
  <c r="N91" i="43"/>
  <c r="L91" i="43"/>
  <c r="K91" i="43"/>
  <c r="H91" i="43"/>
  <c r="I91" i="43" s="1"/>
  <c r="F91" i="43"/>
  <c r="N90" i="43"/>
  <c r="L90" i="43"/>
  <c r="K90" i="43"/>
  <c r="H90" i="43"/>
  <c r="I90" i="43" s="1"/>
  <c r="F90" i="43"/>
  <c r="N89" i="43"/>
  <c r="L89" i="43"/>
  <c r="K89" i="43"/>
  <c r="H89" i="43"/>
  <c r="I89" i="43" s="1"/>
  <c r="F89" i="43"/>
  <c r="N88" i="43"/>
  <c r="L88" i="43"/>
  <c r="K88" i="43"/>
  <c r="H88" i="43"/>
  <c r="I88" i="43" s="1"/>
  <c r="F88" i="43"/>
  <c r="N87" i="43"/>
  <c r="L87" i="43"/>
  <c r="K87" i="43"/>
  <c r="H87" i="43"/>
  <c r="I87" i="43" s="1"/>
  <c r="F87" i="43"/>
  <c r="N86" i="43"/>
  <c r="L86" i="43"/>
  <c r="K86" i="43"/>
  <c r="H86" i="43"/>
  <c r="I86" i="43" s="1"/>
  <c r="F86" i="43"/>
  <c r="N85" i="43"/>
  <c r="L85" i="43"/>
  <c r="K85" i="43"/>
  <c r="H85" i="43"/>
  <c r="I85" i="43" s="1"/>
  <c r="F85" i="43"/>
  <c r="N84" i="43"/>
  <c r="K84" i="43"/>
  <c r="L84" i="43" s="1"/>
  <c r="H84" i="43"/>
  <c r="I84" i="43" s="1"/>
  <c r="F84" i="43"/>
  <c r="N83" i="43"/>
  <c r="L83" i="43"/>
  <c r="K83" i="43"/>
  <c r="H83" i="43"/>
  <c r="I83" i="43" s="1"/>
  <c r="F83" i="43"/>
  <c r="B83" i="43"/>
  <c r="C83" i="43" s="1"/>
  <c r="N82" i="43"/>
  <c r="L82" i="43"/>
  <c r="K82" i="43"/>
  <c r="H82" i="43"/>
  <c r="I82" i="43" s="1"/>
  <c r="F82" i="43"/>
  <c r="N81" i="43"/>
  <c r="L81" i="43"/>
  <c r="K81" i="43"/>
  <c r="H81" i="43"/>
  <c r="I81" i="43" s="1"/>
  <c r="F81" i="43"/>
  <c r="N80" i="43"/>
  <c r="L80" i="43"/>
  <c r="K80" i="43"/>
  <c r="H80" i="43"/>
  <c r="I80" i="43" s="1"/>
  <c r="F80" i="43"/>
  <c r="N79" i="43"/>
  <c r="L79" i="43"/>
  <c r="K79" i="43"/>
  <c r="H79" i="43"/>
  <c r="I79" i="43" s="1"/>
  <c r="F79" i="43"/>
  <c r="N78" i="43"/>
  <c r="L78" i="43"/>
  <c r="K78" i="43"/>
  <c r="H78" i="43"/>
  <c r="I78" i="43" s="1"/>
  <c r="F78" i="43"/>
  <c r="N77" i="43"/>
  <c r="L77" i="43"/>
  <c r="K77" i="43"/>
  <c r="H77" i="43"/>
  <c r="I77" i="43" s="1"/>
  <c r="F77" i="43"/>
  <c r="N76" i="43"/>
  <c r="L76" i="43"/>
  <c r="K76" i="43"/>
  <c r="H76" i="43"/>
  <c r="I76" i="43" s="1"/>
  <c r="F76" i="43"/>
  <c r="N75" i="43"/>
  <c r="L75" i="43"/>
  <c r="K75" i="43"/>
  <c r="H75" i="43"/>
  <c r="I75" i="43" s="1"/>
  <c r="F75" i="43"/>
  <c r="N74" i="43"/>
  <c r="L74" i="43"/>
  <c r="K74" i="43"/>
  <c r="H74" i="43"/>
  <c r="F74" i="43"/>
  <c r="N73" i="43"/>
  <c r="L73" i="43"/>
  <c r="K73" i="43"/>
  <c r="H73" i="43"/>
  <c r="I73" i="43" s="1"/>
  <c r="F73" i="43"/>
  <c r="N72" i="43"/>
  <c r="L72" i="43"/>
  <c r="K72" i="43"/>
  <c r="H72" i="43"/>
  <c r="I72" i="43" s="1"/>
  <c r="F72" i="43"/>
  <c r="N71" i="43"/>
  <c r="L71" i="43"/>
  <c r="K71" i="43"/>
  <c r="H71" i="43"/>
  <c r="I71" i="43" s="1"/>
  <c r="F71" i="43"/>
  <c r="N70" i="43"/>
  <c r="L70" i="43"/>
  <c r="K70" i="43"/>
  <c r="H70" i="43"/>
  <c r="I70" i="43" s="1"/>
  <c r="F70" i="43"/>
  <c r="N69" i="43"/>
  <c r="L69" i="43"/>
  <c r="K69" i="43"/>
  <c r="H69" i="43"/>
  <c r="I69" i="43" s="1"/>
  <c r="F69" i="43"/>
  <c r="B69" i="43"/>
  <c r="C69" i="43" s="1"/>
  <c r="N68" i="43"/>
  <c r="L68" i="43"/>
  <c r="K68" i="43"/>
  <c r="H68" i="43"/>
  <c r="I68" i="43" s="1"/>
  <c r="F68" i="43"/>
  <c r="N67" i="43"/>
  <c r="L67" i="43"/>
  <c r="K67" i="43"/>
  <c r="H67" i="43"/>
  <c r="I67" i="43" s="1"/>
  <c r="F67" i="43"/>
  <c r="N66" i="43"/>
  <c r="L66" i="43"/>
  <c r="K66" i="43"/>
  <c r="H66" i="43"/>
  <c r="F66" i="43"/>
  <c r="N65" i="43"/>
  <c r="L65" i="43"/>
  <c r="K65" i="43"/>
  <c r="H65" i="43"/>
  <c r="I65" i="43" s="1"/>
  <c r="F65" i="43"/>
  <c r="N64" i="43"/>
  <c r="L64" i="43"/>
  <c r="K64" i="43"/>
  <c r="H64" i="43"/>
  <c r="I64" i="43" s="1"/>
  <c r="F64" i="43"/>
  <c r="N63" i="43"/>
  <c r="L63" i="43"/>
  <c r="K63" i="43"/>
  <c r="H63" i="43"/>
  <c r="I63" i="43" s="1"/>
  <c r="F63" i="43"/>
  <c r="N62" i="43"/>
  <c r="L62" i="43"/>
  <c r="K62" i="43"/>
  <c r="H62" i="43"/>
  <c r="I62" i="43" s="1"/>
  <c r="F62" i="43"/>
  <c r="N61" i="43"/>
  <c r="L61" i="43"/>
  <c r="K61" i="43"/>
  <c r="H61" i="43"/>
  <c r="I61" i="43" s="1"/>
  <c r="F61" i="43"/>
  <c r="N60" i="43"/>
  <c r="L60" i="43"/>
  <c r="K60" i="43"/>
  <c r="H60" i="43"/>
  <c r="I60" i="43" s="1"/>
  <c r="F60" i="43"/>
  <c r="N59" i="43"/>
  <c r="L59" i="43"/>
  <c r="K59" i="43"/>
  <c r="H59" i="43"/>
  <c r="I59" i="43" s="1"/>
  <c r="F59" i="43"/>
  <c r="N58" i="43"/>
  <c r="L58" i="43"/>
  <c r="K58" i="43"/>
  <c r="H58" i="43"/>
  <c r="F58" i="43"/>
  <c r="N57" i="43"/>
  <c r="L57" i="43"/>
  <c r="K57" i="43"/>
  <c r="H57" i="43"/>
  <c r="I57" i="43" s="1"/>
  <c r="F57" i="43"/>
  <c r="N56" i="43"/>
  <c r="L56" i="43"/>
  <c r="K56" i="43"/>
  <c r="H56" i="43"/>
  <c r="I56" i="43" s="1"/>
  <c r="F56" i="43"/>
  <c r="N55" i="43"/>
  <c r="L55" i="43"/>
  <c r="K55" i="43"/>
  <c r="H55" i="43"/>
  <c r="I55" i="43" s="1"/>
  <c r="F55" i="43"/>
  <c r="N54" i="43"/>
  <c r="L54" i="43"/>
  <c r="K54" i="43"/>
  <c r="H54" i="43"/>
  <c r="F54" i="43"/>
  <c r="B54" i="43"/>
  <c r="C54" i="43" s="1"/>
  <c r="N53" i="43"/>
  <c r="L53" i="43"/>
  <c r="K53" i="43"/>
  <c r="H53" i="43"/>
  <c r="I53" i="43" s="1"/>
  <c r="F53" i="43"/>
  <c r="N52" i="43"/>
  <c r="L52" i="43"/>
  <c r="K52" i="43"/>
  <c r="H52" i="43"/>
  <c r="I52" i="43" s="1"/>
  <c r="F52" i="43"/>
  <c r="N51" i="43"/>
  <c r="L51" i="43"/>
  <c r="K51" i="43"/>
  <c r="H51" i="43"/>
  <c r="I51" i="43" s="1"/>
  <c r="F51" i="43"/>
  <c r="N50" i="43"/>
  <c r="L50" i="43"/>
  <c r="K50" i="43"/>
  <c r="H50" i="43"/>
  <c r="I50" i="43" s="1"/>
  <c r="F50" i="43"/>
  <c r="N49" i="43"/>
  <c r="L49" i="43"/>
  <c r="K49" i="43"/>
  <c r="H49" i="43"/>
  <c r="I49" i="43" s="1"/>
  <c r="F49" i="43"/>
  <c r="N48" i="43"/>
  <c r="L48" i="43"/>
  <c r="K48" i="43"/>
  <c r="H48" i="43"/>
  <c r="I48" i="43" s="1"/>
  <c r="F48" i="43"/>
  <c r="N47" i="43"/>
  <c r="L47" i="43"/>
  <c r="K47" i="43"/>
  <c r="H47" i="43"/>
  <c r="I47" i="43" s="1"/>
  <c r="F47" i="43"/>
  <c r="N46" i="43"/>
  <c r="L46" i="43"/>
  <c r="K46" i="43"/>
  <c r="H46" i="43"/>
  <c r="I46" i="43" s="1"/>
  <c r="F46" i="43"/>
  <c r="N45" i="43"/>
  <c r="L45" i="43"/>
  <c r="K45" i="43"/>
  <c r="H45" i="43"/>
  <c r="I45" i="43" s="1"/>
  <c r="F45" i="43"/>
  <c r="N44" i="43"/>
  <c r="L44" i="43"/>
  <c r="K44" i="43"/>
  <c r="H44" i="43"/>
  <c r="I44" i="43" s="1"/>
  <c r="F44" i="43"/>
  <c r="N43" i="43"/>
  <c r="L43" i="43"/>
  <c r="K43" i="43"/>
  <c r="H43" i="43"/>
  <c r="I43" i="43" s="1"/>
  <c r="F43" i="43"/>
  <c r="N42" i="43"/>
  <c r="L42" i="43"/>
  <c r="K42" i="43"/>
  <c r="H42" i="43"/>
  <c r="F42" i="43"/>
  <c r="N41" i="43"/>
  <c r="L41" i="43"/>
  <c r="K41" i="43"/>
  <c r="H41" i="43"/>
  <c r="I41" i="43" s="1"/>
  <c r="F41" i="43"/>
  <c r="N40" i="43"/>
  <c r="L40" i="43"/>
  <c r="K40" i="43"/>
  <c r="H40" i="43"/>
  <c r="I40" i="43" s="1"/>
  <c r="F40" i="43"/>
  <c r="N39" i="43"/>
  <c r="L39" i="43"/>
  <c r="K39" i="43"/>
  <c r="H39" i="43"/>
  <c r="I39" i="43" s="1"/>
  <c r="F39" i="43"/>
  <c r="N38" i="43"/>
  <c r="L38" i="43"/>
  <c r="K38" i="43"/>
  <c r="H38" i="43"/>
  <c r="I38" i="43" s="1"/>
  <c r="F38" i="43"/>
  <c r="B38" i="43"/>
  <c r="C38" i="43" s="1"/>
  <c r="N37" i="43"/>
  <c r="L37" i="43"/>
  <c r="K37" i="43"/>
  <c r="H37" i="43"/>
  <c r="I37" i="43" s="1"/>
  <c r="F37" i="43"/>
  <c r="N36" i="43"/>
  <c r="L36" i="43"/>
  <c r="K36" i="43"/>
  <c r="H36" i="43"/>
  <c r="I36" i="43" s="1"/>
  <c r="F36" i="43"/>
  <c r="N35" i="43"/>
  <c r="L35" i="43"/>
  <c r="K35" i="43"/>
  <c r="H35" i="43"/>
  <c r="I35" i="43" s="1"/>
  <c r="F35" i="43"/>
  <c r="N34" i="43"/>
  <c r="L34" i="43"/>
  <c r="K34" i="43"/>
  <c r="H34" i="43"/>
  <c r="I34" i="43" s="1"/>
  <c r="F34" i="43"/>
  <c r="N33" i="43"/>
  <c r="L33" i="43"/>
  <c r="K33" i="43"/>
  <c r="H33" i="43"/>
  <c r="I33" i="43" s="1"/>
  <c r="F33" i="43"/>
  <c r="N32" i="43"/>
  <c r="L32" i="43"/>
  <c r="K32" i="43"/>
  <c r="H32" i="43"/>
  <c r="I32" i="43" s="1"/>
  <c r="F32" i="43"/>
  <c r="N31" i="43"/>
  <c r="L31" i="43"/>
  <c r="K31" i="43"/>
  <c r="H31" i="43"/>
  <c r="I31" i="43" s="1"/>
  <c r="F31" i="43"/>
  <c r="N30" i="43"/>
  <c r="L30" i="43"/>
  <c r="K30" i="43"/>
  <c r="H30" i="43"/>
  <c r="I30" i="43" s="1"/>
  <c r="F30" i="43"/>
  <c r="N29" i="43"/>
  <c r="L29" i="43"/>
  <c r="K29" i="43"/>
  <c r="H29" i="43"/>
  <c r="I29" i="43" s="1"/>
  <c r="F29" i="43"/>
  <c r="N28" i="43"/>
  <c r="L28" i="43"/>
  <c r="K28" i="43"/>
  <c r="H28" i="43"/>
  <c r="F28" i="43"/>
  <c r="N27" i="43"/>
  <c r="L27" i="43"/>
  <c r="K27" i="43"/>
  <c r="H27" i="43"/>
  <c r="I27" i="43" s="1"/>
  <c r="F27" i="43"/>
  <c r="N26" i="43"/>
  <c r="L26" i="43"/>
  <c r="K26" i="43"/>
  <c r="H26" i="43"/>
  <c r="I26" i="43" s="1"/>
  <c r="F26" i="43"/>
  <c r="N25" i="43"/>
  <c r="L25" i="43"/>
  <c r="K25" i="43"/>
  <c r="H25" i="43"/>
  <c r="I25" i="43" s="1"/>
  <c r="F25" i="43"/>
  <c r="N24" i="43"/>
  <c r="L24" i="43"/>
  <c r="K24" i="43"/>
  <c r="H24" i="43"/>
  <c r="I24" i="43" s="1"/>
  <c r="F24" i="43"/>
  <c r="N23" i="43"/>
  <c r="L23" i="43"/>
  <c r="K23" i="43"/>
  <c r="H23" i="43"/>
  <c r="F23" i="43"/>
  <c r="N22" i="43"/>
  <c r="L22" i="43"/>
  <c r="K22" i="43"/>
  <c r="H22" i="43"/>
  <c r="I22" i="43" s="1"/>
  <c r="F22" i="43"/>
  <c r="N21" i="43"/>
  <c r="L21" i="43"/>
  <c r="K21" i="43"/>
  <c r="H21" i="43"/>
  <c r="I21" i="43" s="1"/>
  <c r="F21" i="43"/>
  <c r="B21" i="43"/>
  <c r="C21" i="43" s="1"/>
  <c r="N20" i="43"/>
  <c r="L20" i="43"/>
  <c r="K20" i="43"/>
  <c r="H20" i="43"/>
  <c r="F20" i="43"/>
  <c r="N19" i="43"/>
  <c r="L19" i="43"/>
  <c r="K19" i="43"/>
  <c r="H19" i="43"/>
  <c r="I19" i="43" s="1"/>
  <c r="F19" i="43"/>
  <c r="N18" i="43"/>
  <c r="L18" i="43"/>
  <c r="K18" i="43"/>
  <c r="H18" i="43"/>
  <c r="I18" i="43" s="1"/>
  <c r="F18" i="43"/>
  <c r="N17" i="43"/>
  <c r="L17" i="43"/>
  <c r="K17" i="43"/>
  <c r="H17" i="43"/>
  <c r="I17" i="43" s="1"/>
  <c r="F17" i="43"/>
  <c r="N16" i="43"/>
  <c r="L16" i="43"/>
  <c r="K16" i="43"/>
  <c r="H16" i="43"/>
  <c r="I16" i="43" s="1"/>
  <c r="F16" i="43"/>
  <c r="N15" i="43"/>
  <c r="L15" i="43"/>
  <c r="K15" i="43"/>
  <c r="H15" i="43"/>
  <c r="I15" i="43" s="1"/>
  <c r="F15" i="43"/>
  <c r="N14" i="43"/>
  <c r="L14" i="43"/>
  <c r="K14" i="43"/>
  <c r="H14" i="43"/>
  <c r="I14" i="43" s="1"/>
  <c r="F14" i="43"/>
  <c r="N13" i="43"/>
  <c r="L13" i="43"/>
  <c r="K13" i="43"/>
  <c r="H13" i="43"/>
  <c r="I13" i="43" s="1"/>
  <c r="F13" i="43"/>
  <c r="N12" i="43"/>
  <c r="L12" i="43"/>
  <c r="K12" i="43"/>
  <c r="H12" i="43"/>
  <c r="F12" i="43"/>
  <c r="N11" i="43"/>
  <c r="L11" i="43"/>
  <c r="K11" i="43"/>
  <c r="H11" i="43"/>
  <c r="I11" i="43" s="1"/>
  <c r="F11" i="43"/>
  <c r="N10" i="43"/>
  <c r="L10" i="43"/>
  <c r="K10" i="43"/>
  <c r="H10" i="43"/>
  <c r="F10" i="43"/>
  <c r="N9" i="43"/>
  <c r="L9" i="43"/>
  <c r="K9" i="43"/>
  <c r="H9" i="43"/>
  <c r="I9" i="43" s="1"/>
  <c r="F9" i="43"/>
  <c r="N8" i="43"/>
  <c r="L8" i="43"/>
  <c r="K8" i="43"/>
  <c r="H8" i="43"/>
  <c r="I8" i="43" s="1"/>
  <c r="F8" i="43"/>
  <c r="N7" i="43"/>
  <c r="L7" i="43"/>
  <c r="K7" i="43"/>
  <c r="H7" i="43"/>
  <c r="F7" i="43"/>
  <c r="N6" i="43"/>
  <c r="L6" i="43"/>
  <c r="K6" i="43"/>
  <c r="H6" i="43"/>
  <c r="F6" i="43"/>
  <c r="N5" i="43"/>
  <c r="L5" i="43"/>
  <c r="K5" i="43"/>
  <c r="H5" i="43"/>
  <c r="F5" i="43"/>
  <c r="N4" i="43"/>
  <c r="K4" i="43"/>
  <c r="L4" i="43" s="1"/>
  <c r="H4" i="43"/>
  <c r="F4" i="43"/>
  <c r="N3" i="43"/>
  <c r="K3" i="43"/>
  <c r="L3" i="43" s="1"/>
  <c r="H3" i="43"/>
  <c r="F3" i="43"/>
  <c r="B3" i="43"/>
  <c r="K1" i="43"/>
  <c r="A1" i="43"/>
  <c r="F1" i="22"/>
  <c r="D28" i="22"/>
  <c r="D26" i="22"/>
  <c r="D25" i="22"/>
  <c r="F27" i="40"/>
  <c r="B25" i="51" s="1"/>
  <c r="E27" i="40"/>
  <c r="D27" i="40"/>
  <c r="C27" i="40"/>
  <c r="R2" i="40"/>
  <c r="O3" i="40"/>
  <c r="A1" i="42"/>
  <c r="A31" i="42" s="1"/>
  <c r="A1" i="28"/>
  <c r="A1" i="33"/>
  <c r="H12" i="44" l="1"/>
  <c r="I12" i="43"/>
  <c r="H28" i="44"/>
  <c r="I28" i="43"/>
  <c r="H58" i="44"/>
  <c r="I58" i="43"/>
  <c r="H238" i="43"/>
  <c r="I238" i="43" s="1"/>
  <c r="I66" i="43"/>
  <c r="H318" i="43"/>
  <c r="I318" i="43" s="1"/>
  <c r="I146" i="43"/>
  <c r="H140" i="44"/>
  <c r="I140" i="43"/>
  <c r="B160" i="43"/>
  <c r="C160" i="43" s="1"/>
  <c r="C159" i="43"/>
  <c r="C3" i="43"/>
  <c r="G3" i="43" s="1"/>
  <c r="B366" i="46"/>
  <c r="C366" i="46" s="1"/>
  <c r="H278" i="43"/>
  <c r="I278" i="43" s="1"/>
  <c r="I106" i="43"/>
  <c r="H464" i="43"/>
  <c r="I464" i="43" s="1"/>
  <c r="I120" i="43"/>
  <c r="H475" i="43"/>
  <c r="I475" i="43" s="1"/>
  <c r="I131" i="43"/>
  <c r="I3" i="43"/>
  <c r="M3" i="43" s="1"/>
  <c r="I5" i="43"/>
  <c r="M5" i="43" s="1"/>
  <c r="H342" i="43"/>
  <c r="I342" i="43" s="1"/>
  <c r="I170" i="43"/>
  <c r="H398" i="43"/>
  <c r="I398" i="43" s="1"/>
  <c r="I54" i="43"/>
  <c r="H92" i="44"/>
  <c r="I92" i="43"/>
  <c r="H182" i="43"/>
  <c r="I182" i="43" s="1"/>
  <c r="I10" i="43"/>
  <c r="B120" i="43"/>
  <c r="C120" i="43" s="1"/>
  <c r="C119" i="43"/>
  <c r="H272" i="43"/>
  <c r="I272" i="43" s="1"/>
  <c r="I100" i="43"/>
  <c r="H144" i="44"/>
  <c r="I144" i="43"/>
  <c r="I7" i="43"/>
  <c r="M7" i="43" s="1"/>
  <c r="B311" i="46"/>
  <c r="C311" i="46" s="1"/>
  <c r="C139" i="46"/>
  <c r="B148" i="46"/>
  <c r="H20" i="44"/>
  <c r="I20" i="43"/>
  <c r="H367" i="43"/>
  <c r="I367" i="43" s="1"/>
  <c r="I23" i="43"/>
  <c r="H42" i="44"/>
  <c r="I42" i="43"/>
  <c r="B268" i="43"/>
  <c r="C268" i="43" s="1"/>
  <c r="C96" i="43"/>
  <c r="B301" i="43"/>
  <c r="C301" i="43" s="1"/>
  <c r="C129" i="43"/>
  <c r="H176" i="43"/>
  <c r="I176" i="43" s="1"/>
  <c r="I4" i="43"/>
  <c r="M4" i="43" s="1"/>
  <c r="B340" i="43"/>
  <c r="C340" i="43" s="1"/>
  <c r="A340" i="43" s="1"/>
  <c r="AB340" i="43" s="1"/>
  <c r="C168" i="43"/>
  <c r="B172" i="43"/>
  <c r="C172" i="43" s="1"/>
  <c r="C171" i="43"/>
  <c r="C4" i="46"/>
  <c r="G4" i="46" s="1"/>
  <c r="M6" i="43"/>
  <c r="I6" i="43"/>
  <c r="H246" i="43"/>
  <c r="I246" i="43" s="1"/>
  <c r="I74" i="43"/>
  <c r="A153" i="49"/>
  <c r="AB148" i="49"/>
  <c r="B14" i="45"/>
  <c r="A37" i="45"/>
  <c r="A45" i="45"/>
  <c r="B8" i="45"/>
  <c r="B16" i="45"/>
  <c r="B6" i="45"/>
  <c r="B9" i="45"/>
  <c r="B17" i="45"/>
  <c r="B10" i="45"/>
  <c r="B18" i="45"/>
  <c r="B11" i="45"/>
  <c r="B19" i="45"/>
  <c r="B4" i="45"/>
  <c r="B12" i="45"/>
  <c r="A50" i="45"/>
  <c r="B5" i="45"/>
  <c r="B13" i="45"/>
  <c r="B21" i="45"/>
  <c r="B483" i="46"/>
  <c r="C483" i="46" s="1"/>
  <c r="B139" i="47"/>
  <c r="B311" i="47" s="1"/>
  <c r="A3" i="46"/>
  <c r="AB3" i="46" s="1"/>
  <c r="M3" i="46"/>
  <c r="K33" i="42"/>
  <c r="B33" i="42"/>
  <c r="C33" i="42" s="1"/>
  <c r="K3" i="42"/>
  <c r="B3" i="42"/>
  <c r="C3" i="42" s="1"/>
  <c r="F5" i="40"/>
  <c r="K1" i="49"/>
  <c r="F25" i="51" s="1"/>
  <c r="K1" i="46"/>
  <c r="B24" i="48"/>
  <c r="B25" i="48" s="1"/>
  <c r="B332" i="43"/>
  <c r="C332" i="43" s="1"/>
  <c r="B161" i="43"/>
  <c r="C161" i="43" s="1"/>
  <c r="K1" i="42"/>
  <c r="K1" i="51"/>
  <c r="I1" i="51"/>
  <c r="K1" i="50"/>
  <c r="F55" i="51" s="1"/>
  <c r="I31" i="51"/>
  <c r="K1" i="48"/>
  <c r="I1" i="48"/>
  <c r="I31" i="48"/>
  <c r="K1" i="47"/>
  <c r="B109" i="43"/>
  <c r="C109" i="43" s="1"/>
  <c r="B139" i="43"/>
  <c r="C139" i="43" s="1"/>
  <c r="H326" i="43"/>
  <c r="I326" i="43" s="1"/>
  <c r="H336" i="43"/>
  <c r="I336" i="43" s="1"/>
  <c r="H512" i="43"/>
  <c r="I512" i="43" s="1"/>
  <c r="I31" i="45"/>
  <c r="S2" i="40"/>
  <c r="K31" i="48" s="1"/>
  <c r="L1" i="49"/>
  <c r="L1" i="46"/>
  <c r="L1" i="43"/>
  <c r="B97" i="43"/>
  <c r="C97" i="43" s="1"/>
  <c r="H208" i="43"/>
  <c r="I208" i="43" s="1"/>
  <c r="H304" i="43"/>
  <c r="I304" i="43" s="1"/>
  <c r="A168" i="43"/>
  <c r="AB168" i="43" s="1"/>
  <c r="L1" i="33"/>
  <c r="H270" i="43"/>
  <c r="I270" i="43" s="1"/>
  <c r="H312" i="43"/>
  <c r="I312" i="43" s="1"/>
  <c r="A31" i="45"/>
  <c r="A41" i="45"/>
  <c r="A129" i="43"/>
  <c r="AB129" i="43" s="1"/>
  <c r="B147" i="43"/>
  <c r="C147" i="43" s="1"/>
  <c r="H320" i="43"/>
  <c r="I320" i="43" s="1"/>
  <c r="H334" i="43"/>
  <c r="I334" i="43" s="1"/>
  <c r="H344" i="43"/>
  <c r="I344" i="43" s="1"/>
  <c r="I1" i="45"/>
  <c r="A49" i="45"/>
  <c r="H206" i="43"/>
  <c r="I206" i="43" s="1"/>
  <c r="B226" i="43"/>
  <c r="C226" i="43" s="1"/>
  <c r="H240" i="43"/>
  <c r="I240" i="43" s="1"/>
  <c r="H302" i="43"/>
  <c r="I302" i="43" s="1"/>
  <c r="K1" i="45"/>
  <c r="A171" i="43"/>
  <c r="AB171" i="43" s="1"/>
  <c r="B39" i="43"/>
  <c r="H328" i="43"/>
  <c r="I328" i="43" s="1"/>
  <c r="K1" i="44"/>
  <c r="H131" i="44"/>
  <c r="H475" i="44" s="1"/>
  <c r="H356" i="43"/>
  <c r="I356" i="43" s="1"/>
  <c r="L1" i="44"/>
  <c r="B55" i="43"/>
  <c r="C55" i="43" s="1"/>
  <c r="B130" i="43"/>
  <c r="B169" i="43"/>
  <c r="A52" i="45"/>
  <c r="B22" i="45"/>
  <c r="A512" i="46"/>
  <c r="AB512" i="46" s="1"/>
  <c r="A343" i="46"/>
  <c r="AB343" i="46" s="1"/>
  <c r="A340" i="46"/>
  <c r="AB340" i="46" s="1"/>
  <c r="A515" i="46"/>
  <c r="AB515" i="46" s="1"/>
  <c r="A345" i="46"/>
  <c r="AB345" i="46" s="1"/>
  <c r="A517" i="46"/>
  <c r="AB517" i="46" s="1"/>
  <c r="B140" i="46"/>
  <c r="C140" i="46" s="1"/>
  <c r="B320" i="46"/>
  <c r="C320" i="46" s="1"/>
  <c r="H385" i="47"/>
  <c r="H213" i="47"/>
  <c r="H239" i="47"/>
  <c r="H411" i="47"/>
  <c r="H423" i="47"/>
  <c r="H251" i="47"/>
  <c r="B398" i="47"/>
  <c r="B226" i="47"/>
  <c r="H375" i="47"/>
  <c r="H203" i="47"/>
  <c r="H410" i="47"/>
  <c r="H238" i="47"/>
  <c r="H428" i="47"/>
  <c r="H256" i="47"/>
  <c r="H386" i="47"/>
  <c r="H214" i="47"/>
  <c r="B109" i="47"/>
  <c r="B453" i="46"/>
  <c r="C453" i="46" s="1"/>
  <c r="B281" i="46"/>
  <c r="C281" i="46" s="1"/>
  <c r="B110" i="46"/>
  <c r="C110" i="46" s="1"/>
  <c r="H474" i="47"/>
  <c r="H302" i="47"/>
  <c r="H400" i="47"/>
  <c r="H228" i="47"/>
  <c r="B160" i="47"/>
  <c r="B504" i="46"/>
  <c r="C504" i="46" s="1"/>
  <c r="A160" i="46"/>
  <c r="AB160" i="46" s="1"/>
  <c r="B161" i="46"/>
  <c r="C161" i="46" s="1"/>
  <c r="B332" i="46"/>
  <c r="C332" i="46" s="1"/>
  <c r="H468" i="47"/>
  <c r="H296" i="47"/>
  <c r="H404" i="47"/>
  <c r="H232" i="47"/>
  <c r="H473" i="47"/>
  <c r="H301" i="47"/>
  <c r="H457" i="47"/>
  <c r="H285" i="47"/>
  <c r="H441" i="47"/>
  <c r="H269" i="47"/>
  <c r="B512" i="47"/>
  <c r="B340" i="47"/>
  <c r="H403" i="47"/>
  <c r="H231" i="47"/>
  <c r="H371" i="47"/>
  <c r="H199" i="47"/>
  <c r="H456" i="47"/>
  <c r="H284" i="47"/>
  <c r="H359" i="47"/>
  <c r="H187" i="47"/>
  <c r="B154" i="47"/>
  <c r="B498" i="46"/>
  <c r="C498" i="46" s="1"/>
  <c r="B326" i="46"/>
  <c r="C326" i="46" s="1"/>
  <c r="B155" i="46"/>
  <c r="C155" i="46" s="1"/>
  <c r="H429" i="47"/>
  <c r="H257" i="47"/>
  <c r="H349" i="47"/>
  <c r="H177" i="47"/>
  <c r="H472" i="47"/>
  <c r="H300" i="47"/>
  <c r="H383" i="47"/>
  <c r="H211" i="47"/>
  <c r="B415" i="46"/>
  <c r="C415" i="46" s="1"/>
  <c r="B71" i="47"/>
  <c r="B72" i="46"/>
  <c r="C72" i="46" s="1"/>
  <c r="B243" i="46"/>
  <c r="C243" i="46" s="1"/>
  <c r="H196" i="47"/>
  <c r="H368" i="47"/>
  <c r="H464" i="47"/>
  <c r="H292" i="47"/>
  <c r="H434" i="47"/>
  <c r="H262" i="47"/>
  <c r="B441" i="47"/>
  <c r="B269" i="47"/>
  <c r="B366" i="47"/>
  <c r="B194" i="47"/>
  <c r="H354" i="47"/>
  <c r="H182" i="47"/>
  <c r="H501" i="47"/>
  <c r="H329" i="47"/>
  <c r="H379" i="47"/>
  <c r="H207" i="47"/>
  <c r="H463" i="47"/>
  <c r="H291" i="47"/>
  <c r="H378" i="47"/>
  <c r="H206" i="47"/>
  <c r="H515" i="47"/>
  <c r="H343" i="47"/>
  <c r="H372" i="47"/>
  <c r="H200" i="47"/>
  <c r="H353" i="47"/>
  <c r="H181" i="47"/>
  <c r="H406" i="47"/>
  <c r="H234" i="47"/>
  <c r="B490" i="47"/>
  <c r="B318" i="47"/>
  <c r="H470" i="47"/>
  <c r="H298" i="47"/>
  <c r="H414" i="47"/>
  <c r="H242" i="47"/>
  <c r="H491" i="47"/>
  <c r="H319" i="47"/>
  <c r="B463" i="47"/>
  <c r="B291" i="47"/>
  <c r="H435" i="47"/>
  <c r="H263" i="47"/>
  <c r="H399" i="47"/>
  <c r="H227" i="47"/>
  <c r="H351" i="47"/>
  <c r="H179" i="47"/>
  <c r="B497" i="47"/>
  <c r="B325" i="47"/>
  <c r="B473" i="47"/>
  <c r="B301" i="47"/>
  <c r="H516" i="47"/>
  <c r="H344" i="47"/>
  <c r="A336" i="46"/>
  <c r="AB336" i="46" s="1"/>
  <c r="B165" i="47"/>
  <c r="B509" i="46"/>
  <c r="C509" i="46" s="1"/>
  <c r="B337" i="46"/>
  <c r="C337" i="46" s="1"/>
  <c r="A165" i="46"/>
  <c r="AB165" i="46" s="1"/>
  <c r="B166" i="46"/>
  <c r="C166" i="46" s="1"/>
  <c r="H487" i="47"/>
  <c r="H315" i="47"/>
  <c r="H413" i="47"/>
  <c r="H241" i="47"/>
  <c r="B483" i="47"/>
  <c r="H397" i="47"/>
  <c r="H225" i="47"/>
  <c r="H477" i="47"/>
  <c r="H305" i="47"/>
  <c r="H431" i="47"/>
  <c r="H259" i="47"/>
  <c r="H493" i="47"/>
  <c r="H321" i="47"/>
  <c r="H370" i="47"/>
  <c r="H198" i="47"/>
  <c r="B413" i="47"/>
  <c r="B241" i="47"/>
  <c r="H478" i="47"/>
  <c r="H306" i="47"/>
  <c r="H499" i="47"/>
  <c r="H327" i="47"/>
  <c r="H443" i="47"/>
  <c r="H271" i="47"/>
  <c r="H407" i="47"/>
  <c r="H235" i="47"/>
  <c r="H360" i="47"/>
  <c r="H188" i="47"/>
  <c r="H517" i="47"/>
  <c r="H345" i="47"/>
  <c r="H500" i="47"/>
  <c r="H328" i="47"/>
  <c r="B120" i="47"/>
  <c r="B292" i="46"/>
  <c r="C292" i="46" s="1"/>
  <c r="B464" i="46"/>
  <c r="C464" i="46" s="1"/>
  <c r="B121" i="46"/>
  <c r="C121" i="46" s="1"/>
  <c r="H396" i="47"/>
  <c r="H224" i="47"/>
  <c r="H497" i="47"/>
  <c r="H325" i="47"/>
  <c r="H393" i="47"/>
  <c r="H221" i="47"/>
  <c r="H377" i="47"/>
  <c r="H205" i="47"/>
  <c r="B365" i="47"/>
  <c r="B193" i="47"/>
  <c r="B39" i="47"/>
  <c r="B383" i="46"/>
  <c r="C383" i="46" s="1"/>
  <c r="B40" i="46"/>
  <c r="C40" i="46" s="1"/>
  <c r="B211" i="46"/>
  <c r="C211" i="46" s="1"/>
  <c r="H389" i="47"/>
  <c r="H217" i="47"/>
  <c r="H488" i="47"/>
  <c r="H316" i="47"/>
  <c r="H448" i="47"/>
  <c r="H276" i="47"/>
  <c r="H373" i="47"/>
  <c r="H201" i="47"/>
  <c r="B508" i="47"/>
  <c r="B336" i="47"/>
  <c r="H415" i="47"/>
  <c r="H243" i="47"/>
  <c r="H432" i="47"/>
  <c r="H260" i="47"/>
  <c r="H509" i="47"/>
  <c r="H337" i="47"/>
  <c r="B452" i="47"/>
  <c r="B280" i="47"/>
  <c r="H376" i="47"/>
  <c r="H204" i="47"/>
  <c r="H503" i="47"/>
  <c r="H331" i="47"/>
  <c r="H394" i="47"/>
  <c r="H222" i="47"/>
  <c r="H508" i="47"/>
  <c r="H336" i="47"/>
  <c r="H426" i="47"/>
  <c r="H254" i="47"/>
  <c r="B347" i="47"/>
  <c r="B175" i="47"/>
  <c r="H496" i="47"/>
  <c r="H324" i="47"/>
  <c r="H380" i="47"/>
  <c r="H208" i="47"/>
  <c r="H489" i="47"/>
  <c r="H317" i="47"/>
  <c r="H374" i="47"/>
  <c r="H202" i="47"/>
  <c r="H367" i="47"/>
  <c r="H195" i="47"/>
  <c r="H402" i="47"/>
  <c r="H230" i="47"/>
  <c r="H455" i="47"/>
  <c r="H283" i="47"/>
  <c r="H444" i="47"/>
  <c r="H272" i="47"/>
  <c r="H364" i="47"/>
  <c r="H192" i="47"/>
  <c r="H433" i="47"/>
  <c r="H261" i="47"/>
  <c r="H417" i="47"/>
  <c r="H245" i="47"/>
  <c r="H409" i="47"/>
  <c r="H237" i="47"/>
  <c r="H454" i="47"/>
  <c r="H282" i="47"/>
  <c r="H390" i="47"/>
  <c r="H218" i="47"/>
  <c r="H510" i="47"/>
  <c r="H338" i="47"/>
  <c r="H314" i="47"/>
  <c r="H486" i="47"/>
  <c r="H462" i="47"/>
  <c r="H290" i="47"/>
  <c r="H398" i="47"/>
  <c r="H226" i="47"/>
  <c r="H507" i="47"/>
  <c r="H335" i="47"/>
  <c r="H483" i="47"/>
  <c r="H311" i="47"/>
  <c r="H459" i="47"/>
  <c r="H287" i="47"/>
  <c r="H427" i="47"/>
  <c r="H255" i="47"/>
  <c r="H395" i="47"/>
  <c r="H223" i="47"/>
  <c r="H363" i="47"/>
  <c r="H191" i="47"/>
  <c r="H450" i="47"/>
  <c r="H278" i="47"/>
  <c r="H357" i="47"/>
  <c r="H185" i="47"/>
  <c r="H416" i="47"/>
  <c r="H244" i="47"/>
  <c r="H392" i="47"/>
  <c r="H220" i="47"/>
  <c r="H453" i="47"/>
  <c r="H281" i="47"/>
  <c r="B414" i="47"/>
  <c r="B242" i="47"/>
  <c r="A508" i="46"/>
  <c r="AB508" i="46" s="1"/>
  <c r="H447" i="47"/>
  <c r="H275" i="47"/>
  <c r="H504" i="47"/>
  <c r="H332" i="47"/>
  <c r="H506" i="47"/>
  <c r="H334" i="47"/>
  <c r="H308" i="47"/>
  <c r="H480" i="47"/>
  <c r="H461" i="47"/>
  <c r="H289" i="47"/>
  <c r="H421" i="47"/>
  <c r="H249" i="47"/>
  <c r="H384" i="47"/>
  <c r="H212" i="47"/>
  <c r="H365" i="47"/>
  <c r="H193" i="47"/>
  <c r="H439" i="47"/>
  <c r="H267" i="47"/>
  <c r="H498" i="47"/>
  <c r="H326" i="47"/>
  <c r="H458" i="47"/>
  <c r="H286" i="47"/>
  <c r="H358" i="47"/>
  <c r="H186" i="47"/>
  <c r="B440" i="47"/>
  <c r="B268" i="47"/>
  <c r="B491" i="47"/>
  <c r="B319" i="47"/>
  <c r="B130" i="47"/>
  <c r="B474" i="46"/>
  <c r="C474" i="46" s="1"/>
  <c r="B302" i="46"/>
  <c r="C302" i="46" s="1"/>
  <c r="B131" i="46"/>
  <c r="C131" i="46" s="1"/>
  <c r="H425" i="47"/>
  <c r="H253" i="47"/>
  <c r="H494" i="47"/>
  <c r="H322" i="47"/>
  <c r="H467" i="47"/>
  <c r="H295" i="47"/>
  <c r="H511" i="47"/>
  <c r="H339" i="47"/>
  <c r="H460" i="47"/>
  <c r="H288" i="47"/>
  <c r="H356" i="47"/>
  <c r="H184" i="47"/>
  <c r="H481" i="47"/>
  <c r="H309" i="47"/>
  <c r="H465" i="47"/>
  <c r="H293" i="47"/>
  <c r="H449" i="47"/>
  <c r="H277" i="47"/>
  <c r="H279" i="47"/>
  <c r="H451" i="47"/>
  <c r="H419" i="47"/>
  <c r="H247" i="47"/>
  <c r="H495" i="47"/>
  <c r="H323" i="47"/>
  <c r="H469" i="47"/>
  <c r="H297" i="47"/>
  <c r="H471" i="47"/>
  <c r="H299" i="47"/>
  <c r="H408" i="47"/>
  <c r="H236" i="47"/>
  <c r="B172" i="47"/>
  <c r="B516" i="46"/>
  <c r="C516" i="46" s="1"/>
  <c r="B344" i="46"/>
  <c r="C344" i="46" s="1"/>
  <c r="A172" i="46"/>
  <c r="AB172" i="46" s="1"/>
  <c r="H482" i="47"/>
  <c r="H310" i="47"/>
  <c r="H479" i="47"/>
  <c r="H307" i="47"/>
  <c r="B399" i="46"/>
  <c r="C399" i="46" s="1"/>
  <c r="B55" i="47"/>
  <c r="B56" i="46"/>
  <c r="C56" i="46" s="1"/>
  <c r="B227" i="46"/>
  <c r="C227" i="46" s="1"/>
  <c r="H418" i="47"/>
  <c r="H246" i="47"/>
  <c r="H466" i="47"/>
  <c r="H294" i="47"/>
  <c r="B84" i="47"/>
  <c r="B428" i="46"/>
  <c r="C428" i="46" s="1"/>
  <c r="B85" i="46"/>
  <c r="C85" i="46" s="1"/>
  <c r="B256" i="46"/>
  <c r="C256" i="46" s="1"/>
  <c r="B427" i="47"/>
  <c r="B255" i="47"/>
  <c r="H505" i="47"/>
  <c r="H333" i="47"/>
  <c r="H229" i="47"/>
  <c r="H401" i="47"/>
  <c r="B169" i="47"/>
  <c r="B513" i="46"/>
  <c r="C513" i="46" s="1"/>
  <c r="B341" i="46"/>
  <c r="C341" i="46" s="1"/>
  <c r="B170" i="46"/>
  <c r="C170" i="46" s="1"/>
  <c r="A169" i="46"/>
  <c r="AB169" i="46" s="1"/>
  <c r="H424" i="47"/>
  <c r="H252" i="47"/>
  <c r="H513" i="47"/>
  <c r="H341" i="47"/>
  <c r="H197" i="47"/>
  <c r="H369" i="47"/>
  <c r="H422" i="47"/>
  <c r="H250" i="47"/>
  <c r="H430" i="47"/>
  <c r="H258" i="47"/>
  <c r="H352" i="47"/>
  <c r="H180" i="47"/>
  <c r="H445" i="47"/>
  <c r="H273" i="47"/>
  <c r="B515" i="47"/>
  <c r="B343" i="47"/>
  <c r="H405" i="47"/>
  <c r="H233" i="47"/>
  <c r="H512" i="47"/>
  <c r="H340" i="47"/>
  <c r="H440" i="47"/>
  <c r="H268" i="47"/>
  <c r="B517" i="47"/>
  <c r="B345" i="47"/>
  <c r="H492" i="47"/>
  <c r="H320" i="47"/>
  <c r="H361" i="47"/>
  <c r="H189" i="47"/>
  <c r="H446" i="47"/>
  <c r="H274" i="47"/>
  <c r="H366" i="47"/>
  <c r="H194" i="47"/>
  <c r="H514" i="47"/>
  <c r="H342" i="47"/>
  <c r="H502" i="47"/>
  <c r="H330" i="47"/>
  <c r="B482" i="47"/>
  <c r="B310" i="47"/>
  <c r="H438" i="47"/>
  <c r="H266" i="47"/>
  <c r="H382" i="47"/>
  <c r="H210" i="47"/>
  <c r="B503" i="47"/>
  <c r="B331" i="47"/>
  <c r="H475" i="47"/>
  <c r="H303" i="47"/>
  <c r="H387" i="47"/>
  <c r="H215" i="47"/>
  <c r="H355" i="47"/>
  <c r="H183" i="47"/>
  <c r="B382" i="47"/>
  <c r="B210" i="47"/>
  <c r="H350" i="47"/>
  <c r="H178" i="47"/>
  <c r="H442" i="47"/>
  <c r="H270" i="47"/>
  <c r="H362" i="47"/>
  <c r="H190" i="47"/>
  <c r="H391" i="47"/>
  <c r="H219" i="47"/>
  <c r="B4" i="47"/>
  <c r="B348" i="46"/>
  <c r="C348" i="46" s="1"/>
  <c r="B5" i="46"/>
  <c r="B176" i="46"/>
  <c r="C176" i="46" s="1"/>
  <c r="H490" i="47"/>
  <c r="H318" i="47"/>
  <c r="H437" i="47"/>
  <c r="H265" i="47"/>
  <c r="B98" i="47"/>
  <c r="B442" i="46"/>
  <c r="C442" i="46" s="1"/>
  <c r="B270" i="46"/>
  <c r="C270" i="46" s="1"/>
  <c r="B99" i="46"/>
  <c r="C99" i="46" s="1"/>
  <c r="B23" i="47"/>
  <c r="B367" i="46"/>
  <c r="C367" i="46" s="1"/>
  <c r="B24" i="46"/>
  <c r="C24" i="46" s="1"/>
  <c r="B195" i="46"/>
  <c r="C195" i="46" s="1"/>
  <c r="H313" i="47"/>
  <c r="H485" i="47"/>
  <c r="H381" i="47"/>
  <c r="H209" i="47"/>
  <c r="B20" i="45"/>
  <c r="B7" i="45"/>
  <c r="B15" i="45"/>
  <c r="B120" i="44"/>
  <c r="B464" i="43"/>
  <c r="C464" i="43" s="1"/>
  <c r="B292" i="43"/>
  <c r="C292" i="43" s="1"/>
  <c r="B121" i="43"/>
  <c r="C121" i="43" s="1"/>
  <c r="A120" i="43"/>
  <c r="AB120" i="43" s="1"/>
  <c r="B172" i="44"/>
  <c r="B516" i="43"/>
  <c r="C516" i="43" s="1"/>
  <c r="B344" i="43"/>
  <c r="C344" i="43" s="1"/>
  <c r="A172" i="43"/>
  <c r="AB172" i="43" s="1"/>
  <c r="H30" i="44"/>
  <c r="H202" i="43"/>
  <c r="I202" i="43" s="1"/>
  <c r="H374" i="43"/>
  <c r="I374" i="43" s="1"/>
  <c r="H38" i="44"/>
  <c r="H210" i="43"/>
  <c r="I210" i="43" s="1"/>
  <c r="H382" i="43"/>
  <c r="I382" i="43" s="1"/>
  <c r="H62" i="44"/>
  <c r="H406" i="43"/>
  <c r="I406" i="43" s="1"/>
  <c r="H234" i="43"/>
  <c r="I234" i="43" s="1"/>
  <c r="H138" i="44"/>
  <c r="H482" i="43"/>
  <c r="I482" i="43" s="1"/>
  <c r="B497" i="43"/>
  <c r="C497" i="43" s="1"/>
  <c r="B153" i="44"/>
  <c r="B325" i="43"/>
  <c r="C325" i="43" s="1"/>
  <c r="H166" i="44"/>
  <c r="H510" i="43"/>
  <c r="I510" i="43" s="1"/>
  <c r="H338" i="43"/>
  <c r="I338" i="43" s="1"/>
  <c r="B21" i="44"/>
  <c r="B193" i="43"/>
  <c r="C193" i="43" s="1"/>
  <c r="B365" i="43"/>
  <c r="C365" i="43" s="1"/>
  <c r="H49" i="44"/>
  <c r="H393" i="43"/>
  <c r="I393" i="43" s="1"/>
  <c r="H221" i="43"/>
  <c r="I221" i="43" s="1"/>
  <c r="H73" i="44"/>
  <c r="H417" i="43"/>
  <c r="I417" i="43" s="1"/>
  <c r="H245" i="43"/>
  <c r="I245" i="43" s="1"/>
  <c r="H81" i="44"/>
  <c r="H425" i="43"/>
  <c r="I425" i="43" s="1"/>
  <c r="H253" i="43"/>
  <c r="I253" i="43" s="1"/>
  <c r="H105" i="44"/>
  <c r="H449" i="43"/>
  <c r="I449" i="43" s="1"/>
  <c r="H277" i="43"/>
  <c r="I277" i="43" s="1"/>
  <c r="H121" i="44"/>
  <c r="H465" i="43"/>
  <c r="I465" i="43" s="1"/>
  <c r="H293" i="43"/>
  <c r="I293" i="43" s="1"/>
  <c r="H488" i="44"/>
  <c r="H316" i="44"/>
  <c r="H4" i="44"/>
  <c r="H348" i="43"/>
  <c r="I348" i="43" s="1"/>
  <c r="H356" i="44"/>
  <c r="H184" i="44"/>
  <c r="H364" i="44"/>
  <c r="H192" i="44"/>
  <c r="H372" i="44"/>
  <c r="H200" i="44"/>
  <c r="H36" i="44"/>
  <c r="H380" i="43"/>
  <c r="I380" i="43" s="1"/>
  <c r="H44" i="44"/>
  <c r="H388" i="43"/>
  <c r="I388" i="43" s="1"/>
  <c r="H52" i="44"/>
  <c r="H396" i="43"/>
  <c r="I396" i="43" s="1"/>
  <c r="H60" i="44"/>
  <c r="H404" i="43"/>
  <c r="I404" i="43" s="1"/>
  <c r="H68" i="44"/>
  <c r="H412" i="43"/>
  <c r="I412" i="43" s="1"/>
  <c r="H76" i="44"/>
  <c r="H420" i="43"/>
  <c r="I420" i="43" s="1"/>
  <c r="H428" i="43"/>
  <c r="I428" i="43" s="1"/>
  <c r="H84" i="44"/>
  <c r="H436" i="44"/>
  <c r="H264" i="44"/>
  <c r="B96" i="44"/>
  <c r="B440" i="43"/>
  <c r="C440" i="43" s="1"/>
  <c r="H100" i="44"/>
  <c r="H444" i="43"/>
  <c r="I444" i="43" s="1"/>
  <c r="H108" i="44"/>
  <c r="H452" i="43"/>
  <c r="I452" i="43" s="1"/>
  <c r="H460" i="43"/>
  <c r="I460" i="43" s="1"/>
  <c r="H116" i="44"/>
  <c r="H124" i="44"/>
  <c r="H468" i="43"/>
  <c r="I468" i="43" s="1"/>
  <c r="H142" i="44"/>
  <c r="H486" i="43"/>
  <c r="I486" i="43" s="1"/>
  <c r="H314" i="43"/>
  <c r="I314" i="43" s="1"/>
  <c r="H151" i="44"/>
  <c r="H495" i="43"/>
  <c r="I495" i="43" s="1"/>
  <c r="H323" i="43"/>
  <c r="I323" i="43" s="1"/>
  <c r="H157" i="44"/>
  <c r="H329" i="43"/>
  <c r="I329" i="43" s="1"/>
  <c r="B164" i="44"/>
  <c r="B508" i="43"/>
  <c r="C508" i="43" s="1"/>
  <c r="B336" i="43"/>
  <c r="C336" i="43" s="1"/>
  <c r="B165" i="43"/>
  <c r="C165" i="43" s="1"/>
  <c r="A164" i="43"/>
  <c r="AB164" i="43" s="1"/>
  <c r="H168" i="44"/>
  <c r="H340" i="43"/>
  <c r="I340" i="43" s="1"/>
  <c r="H184" i="43"/>
  <c r="I184" i="43" s="1"/>
  <c r="H216" i="43"/>
  <c r="I216" i="43" s="1"/>
  <c r="H248" i="43"/>
  <c r="I248" i="43" s="1"/>
  <c r="H280" i="43"/>
  <c r="I280" i="43" s="1"/>
  <c r="H436" i="43"/>
  <c r="I436" i="43" s="1"/>
  <c r="B473" i="43"/>
  <c r="C473" i="43" s="1"/>
  <c r="H303" i="44"/>
  <c r="H6" i="44"/>
  <c r="H178" i="43"/>
  <c r="I178" i="43" s="1"/>
  <c r="H70" i="44"/>
  <c r="H414" i="43"/>
  <c r="I414" i="43" s="1"/>
  <c r="H242" i="43"/>
  <c r="I242" i="43" s="1"/>
  <c r="H150" i="44"/>
  <c r="H494" i="43"/>
  <c r="I494" i="43" s="1"/>
  <c r="H322" i="43"/>
  <c r="I322" i="43" s="1"/>
  <c r="H9" i="44"/>
  <c r="H181" i="43"/>
  <c r="I181" i="43" s="1"/>
  <c r="H353" i="43"/>
  <c r="I353" i="43" s="1"/>
  <c r="H57" i="44"/>
  <c r="H401" i="43"/>
  <c r="I401" i="43" s="1"/>
  <c r="H229" i="43"/>
  <c r="I229" i="43" s="1"/>
  <c r="B69" i="44"/>
  <c r="B241" i="43"/>
  <c r="C241" i="43" s="1"/>
  <c r="B413" i="43"/>
  <c r="C413" i="43" s="1"/>
  <c r="H7" i="44"/>
  <c r="H351" i="43"/>
  <c r="I351" i="43" s="1"/>
  <c r="H179" i="43"/>
  <c r="I179" i="43" s="1"/>
  <c r="H15" i="44"/>
  <c r="H187" i="43"/>
  <c r="I187" i="43" s="1"/>
  <c r="H23" i="44"/>
  <c r="H195" i="43"/>
  <c r="I195" i="43" s="1"/>
  <c r="H31" i="44"/>
  <c r="H375" i="43"/>
  <c r="I375" i="43" s="1"/>
  <c r="H203" i="43"/>
  <c r="I203" i="43" s="1"/>
  <c r="H39" i="44"/>
  <c r="H383" i="43"/>
  <c r="I383" i="43" s="1"/>
  <c r="H211" i="43"/>
  <c r="I211" i="43" s="1"/>
  <c r="H47" i="44"/>
  <c r="H391" i="43"/>
  <c r="I391" i="43" s="1"/>
  <c r="H219" i="43"/>
  <c r="I219" i="43" s="1"/>
  <c r="H55" i="44"/>
  <c r="H227" i="43"/>
  <c r="I227" i="43" s="1"/>
  <c r="H63" i="44"/>
  <c r="H407" i="43"/>
  <c r="I407" i="43" s="1"/>
  <c r="H235" i="43"/>
  <c r="I235" i="43" s="1"/>
  <c r="H71" i="44"/>
  <c r="H415" i="43"/>
  <c r="I415" i="43" s="1"/>
  <c r="H243" i="43"/>
  <c r="I243" i="43" s="1"/>
  <c r="H79" i="44"/>
  <c r="H423" i="43"/>
  <c r="I423" i="43" s="1"/>
  <c r="H251" i="43"/>
  <c r="I251" i="43" s="1"/>
  <c r="B83" i="44"/>
  <c r="B427" i="43"/>
  <c r="C427" i="43" s="1"/>
  <c r="B255" i="43"/>
  <c r="C255" i="43" s="1"/>
  <c r="H87" i="44"/>
  <c r="H431" i="43"/>
  <c r="I431" i="43" s="1"/>
  <c r="H259" i="43"/>
  <c r="I259" i="43" s="1"/>
  <c r="H95" i="44"/>
  <c r="H439" i="43"/>
  <c r="I439" i="43" s="1"/>
  <c r="H267" i="43"/>
  <c r="I267" i="43" s="1"/>
  <c r="H103" i="44"/>
  <c r="H447" i="43"/>
  <c r="I447" i="43" s="1"/>
  <c r="H275" i="43"/>
  <c r="I275" i="43" s="1"/>
  <c r="H111" i="44"/>
  <c r="H455" i="43"/>
  <c r="I455" i="43" s="1"/>
  <c r="H283" i="43"/>
  <c r="I283" i="43" s="1"/>
  <c r="H119" i="44"/>
  <c r="H463" i="43"/>
  <c r="I463" i="43" s="1"/>
  <c r="H291" i="43"/>
  <c r="I291" i="43" s="1"/>
  <c r="H127" i="44"/>
  <c r="H471" i="43"/>
  <c r="I471" i="43" s="1"/>
  <c r="H299" i="43"/>
  <c r="I299" i="43" s="1"/>
  <c r="H152" i="44"/>
  <c r="H496" i="43"/>
  <c r="I496" i="43" s="1"/>
  <c r="H324" i="43"/>
  <c r="I324" i="43" s="1"/>
  <c r="H214" i="43"/>
  <c r="I214" i="43" s="1"/>
  <c r="H310" i="43"/>
  <c r="I310" i="43" s="1"/>
  <c r="H364" i="43"/>
  <c r="I364" i="43" s="1"/>
  <c r="H386" i="43"/>
  <c r="I386" i="43" s="1"/>
  <c r="H399" i="43"/>
  <c r="I399" i="43" s="1"/>
  <c r="B129" i="44"/>
  <c r="H78" i="44"/>
  <c r="H422" i="43"/>
  <c r="I422" i="43" s="1"/>
  <c r="H250" i="43"/>
  <c r="I250" i="43" s="1"/>
  <c r="H126" i="44"/>
  <c r="H470" i="43"/>
  <c r="I470" i="43" s="1"/>
  <c r="H298" i="43"/>
  <c r="I298" i="43" s="1"/>
  <c r="H358" i="43"/>
  <c r="I358" i="43" s="1"/>
  <c r="H41" i="44"/>
  <c r="H385" i="43"/>
  <c r="I385" i="43" s="1"/>
  <c r="H213" i="43"/>
  <c r="I213" i="43" s="1"/>
  <c r="H65" i="44"/>
  <c r="H409" i="43"/>
  <c r="I409" i="43" s="1"/>
  <c r="H237" i="43"/>
  <c r="I237" i="43" s="1"/>
  <c r="H129" i="44"/>
  <c r="H473" i="43"/>
  <c r="I473" i="43" s="1"/>
  <c r="H301" i="43"/>
  <c r="B154" i="43"/>
  <c r="C154" i="43" s="1"/>
  <c r="B171" i="44"/>
  <c r="B515" i="43"/>
  <c r="C515" i="43" s="1"/>
  <c r="B343" i="43"/>
  <c r="C343" i="43" s="1"/>
  <c r="B3" i="44"/>
  <c r="B347" i="43"/>
  <c r="C347" i="43" s="1"/>
  <c r="B175" i="43"/>
  <c r="C175" i="43" s="1"/>
  <c r="I174" i="43"/>
  <c r="H10" i="44"/>
  <c r="H354" i="43"/>
  <c r="I354" i="43" s="1"/>
  <c r="H362" i="43"/>
  <c r="I362" i="43" s="1"/>
  <c r="H18" i="44"/>
  <c r="B22" i="43"/>
  <c r="C22" i="43" s="1"/>
  <c r="H26" i="44"/>
  <c r="H370" i="43"/>
  <c r="I370" i="43" s="1"/>
  <c r="H34" i="44"/>
  <c r="H378" i="43"/>
  <c r="I378" i="43" s="1"/>
  <c r="B382" i="43"/>
  <c r="C382" i="43" s="1"/>
  <c r="B38" i="44"/>
  <c r="H386" i="44"/>
  <c r="H214" i="44"/>
  <c r="H50" i="44"/>
  <c r="H394" i="43"/>
  <c r="I394" i="43" s="1"/>
  <c r="B54" i="44"/>
  <c r="B398" i="43"/>
  <c r="C398" i="43" s="1"/>
  <c r="H402" i="44"/>
  <c r="H230" i="44"/>
  <c r="H410" i="43"/>
  <c r="I410" i="43" s="1"/>
  <c r="H66" i="44"/>
  <c r="B70" i="43"/>
  <c r="C70" i="43" s="1"/>
  <c r="H418" i="43"/>
  <c r="I418" i="43" s="1"/>
  <c r="H74" i="44"/>
  <c r="H426" i="43"/>
  <c r="I426" i="43" s="1"/>
  <c r="H82" i="44"/>
  <c r="H434" i="43"/>
  <c r="I434" i="43" s="1"/>
  <c r="H90" i="44"/>
  <c r="H442" i="43"/>
  <c r="I442" i="43" s="1"/>
  <c r="H98" i="44"/>
  <c r="H450" i="43"/>
  <c r="I450" i="43" s="1"/>
  <c r="H106" i="44"/>
  <c r="H458" i="43"/>
  <c r="I458" i="43" s="1"/>
  <c r="H114" i="44"/>
  <c r="H122" i="44"/>
  <c r="H466" i="43"/>
  <c r="I466" i="43" s="1"/>
  <c r="H130" i="44"/>
  <c r="H474" i="43"/>
  <c r="I474" i="43" s="1"/>
  <c r="H133" i="44"/>
  <c r="H477" i="43"/>
  <c r="I477" i="43" s="1"/>
  <c r="H305" i="43"/>
  <c r="I305" i="43" s="1"/>
  <c r="H136" i="44"/>
  <c r="H308" i="43"/>
  <c r="I308" i="43" s="1"/>
  <c r="H480" i="43"/>
  <c r="I480" i="43" s="1"/>
  <c r="B138" i="44"/>
  <c r="B482" i="43"/>
  <c r="C482" i="43" s="1"/>
  <c r="B310" i="43"/>
  <c r="C310" i="43" s="1"/>
  <c r="H143" i="44"/>
  <c r="H487" i="43"/>
  <c r="I487" i="43" s="1"/>
  <c r="H315" i="43"/>
  <c r="I315" i="43" s="1"/>
  <c r="H153" i="44"/>
  <c r="H497" i="43"/>
  <c r="I497" i="43" s="1"/>
  <c r="H325" i="43"/>
  <c r="I325" i="43" s="1"/>
  <c r="H158" i="44"/>
  <c r="H502" i="43"/>
  <c r="I502" i="43" s="1"/>
  <c r="H330" i="43"/>
  <c r="I330" i="43" s="1"/>
  <c r="H192" i="43"/>
  <c r="I192" i="43" s="1"/>
  <c r="B210" i="43"/>
  <c r="C210" i="43" s="1"/>
  <c r="H224" i="43"/>
  <c r="I224" i="43" s="1"/>
  <c r="H256" i="43"/>
  <c r="I256" i="43" s="1"/>
  <c r="H288" i="43"/>
  <c r="I288" i="43" s="1"/>
  <c r="H501" i="43"/>
  <c r="I501" i="43" s="1"/>
  <c r="H14" i="44"/>
  <c r="H186" i="43"/>
  <c r="I186" i="43" s="1"/>
  <c r="H46" i="44"/>
  <c r="H390" i="43"/>
  <c r="I390" i="43" s="1"/>
  <c r="H218" i="43"/>
  <c r="I218" i="43" s="1"/>
  <c r="H54" i="44"/>
  <c r="H226" i="43"/>
  <c r="I226" i="43" s="1"/>
  <c r="H94" i="44"/>
  <c r="H438" i="43"/>
  <c r="I438" i="43" s="1"/>
  <c r="H266" i="43"/>
  <c r="I266" i="43" s="1"/>
  <c r="H102" i="44"/>
  <c r="H446" i="43"/>
  <c r="I446" i="43" s="1"/>
  <c r="H274" i="43"/>
  <c r="I274" i="43" s="1"/>
  <c r="H17" i="44"/>
  <c r="H189" i="43"/>
  <c r="I189" i="43" s="1"/>
  <c r="H361" i="43"/>
  <c r="I361" i="43" s="1"/>
  <c r="H89" i="44"/>
  <c r="H433" i="43"/>
  <c r="I433" i="43" s="1"/>
  <c r="H261" i="43"/>
  <c r="I261" i="43" s="1"/>
  <c r="H97" i="44"/>
  <c r="H441" i="43"/>
  <c r="I441" i="43" s="1"/>
  <c r="H269" i="43"/>
  <c r="I269" i="43" s="1"/>
  <c r="B109" i="44"/>
  <c r="B453" i="43"/>
  <c r="C453" i="43" s="1"/>
  <c r="B281" i="43"/>
  <c r="C281" i="43" s="1"/>
  <c r="H113" i="44"/>
  <c r="H457" i="43"/>
  <c r="I457" i="43" s="1"/>
  <c r="H285" i="43"/>
  <c r="I285" i="43" s="1"/>
  <c r="H167" i="44"/>
  <c r="H511" i="43"/>
  <c r="I511" i="43" s="1"/>
  <c r="H339" i="43"/>
  <c r="I339" i="43" s="1"/>
  <c r="H349" i="43"/>
  <c r="I349" i="43" s="1"/>
  <c r="H5" i="44"/>
  <c r="H177" i="43"/>
  <c r="I177" i="43" s="1"/>
  <c r="H13" i="44"/>
  <c r="H357" i="43"/>
  <c r="I357" i="43" s="1"/>
  <c r="H185" i="43"/>
  <c r="I185" i="43" s="1"/>
  <c r="H21" i="44"/>
  <c r="H365" i="43"/>
  <c r="I365" i="43" s="1"/>
  <c r="H193" i="43"/>
  <c r="I193" i="43" s="1"/>
  <c r="H29" i="44"/>
  <c r="H373" i="43"/>
  <c r="I373" i="43" s="1"/>
  <c r="H201" i="43"/>
  <c r="I201" i="43" s="1"/>
  <c r="H37" i="44"/>
  <c r="H209" i="43"/>
  <c r="I209" i="43" s="1"/>
  <c r="H381" i="43"/>
  <c r="I381" i="43" s="1"/>
  <c r="H45" i="44"/>
  <c r="H389" i="43"/>
  <c r="I389" i="43" s="1"/>
  <c r="H217" i="43"/>
  <c r="I217" i="43" s="1"/>
  <c r="H53" i="44"/>
  <c r="H397" i="43"/>
  <c r="I397" i="43" s="1"/>
  <c r="H225" i="43"/>
  <c r="I225" i="43" s="1"/>
  <c r="H61" i="44"/>
  <c r="H405" i="43"/>
  <c r="I405" i="43" s="1"/>
  <c r="H233" i="43"/>
  <c r="I233" i="43" s="1"/>
  <c r="H69" i="44"/>
  <c r="H413" i="43"/>
  <c r="I413" i="43" s="1"/>
  <c r="H241" i="43"/>
  <c r="I241" i="43" s="1"/>
  <c r="H77" i="44"/>
  <c r="H421" i="43"/>
  <c r="I421" i="43" s="1"/>
  <c r="H249" i="43"/>
  <c r="I249" i="43" s="1"/>
  <c r="H85" i="44"/>
  <c r="H429" i="43"/>
  <c r="I429" i="43" s="1"/>
  <c r="H257" i="43"/>
  <c r="I257" i="43" s="1"/>
  <c r="H93" i="44"/>
  <c r="H437" i="43"/>
  <c r="I437" i="43" s="1"/>
  <c r="H265" i="43"/>
  <c r="I265" i="43" s="1"/>
  <c r="B97" i="44"/>
  <c r="B441" i="43"/>
  <c r="C441" i="43" s="1"/>
  <c r="B269" i="43"/>
  <c r="C269" i="43" s="1"/>
  <c r="H101" i="44"/>
  <c r="H445" i="43"/>
  <c r="I445" i="43" s="1"/>
  <c r="H273" i="43"/>
  <c r="I273" i="43" s="1"/>
  <c r="H109" i="44"/>
  <c r="H453" i="43"/>
  <c r="I453" i="43" s="1"/>
  <c r="H281" i="43"/>
  <c r="I281" i="43" s="1"/>
  <c r="H117" i="44"/>
  <c r="H461" i="43"/>
  <c r="I461" i="43" s="1"/>
  <c r="H289" i="43"/>
  <c r="I289" i="43" s="1"/>
  <c r="H125" i="44"/>
  <c r="H469" i="43"/>
  <c r="I469" i="43" s="1"/>
  <c r="H297" i="43"/>
  <c r="I297" i="43" s="1"/>
  <c r="A138" i="43"/>
  <c r="AB138" i="43" s="1"/>
  <c r="B146" i="44"/>
  <c r="B490" i="43"/>
  <c r="C490" i="43" s="1"/>
  <c r="B318" i="43"/>
  <c r="C318" i="43" s="1"/>
  <c r="H190" i="43"/>
  <c r="I190" i="43" s="1"/>
  <c r="H222" i="43"/>
  <c r="I222" i="43" s="1"/>
  <c r="H254" i="43"/>
  <c r="I254" i="43" s="1"/>
  <c r="H286" i="43"/>
  <c r="I286" i="43" s="1"/>
  <c r="H372" i="43"/>
  <c r="I372" i="43" s="1"/>
  <c r="H22" i="44"/>
  <c r="H366" i="43"/>
  <c r="I366" i="43" s="1"/>
  <c r="H194" i="43"/>
  <c r="I194" i="43" s="1"/>
  <c r="H110" i="44"/>
  <c r="H454" i="43"/>
  <c r="I454" i="43" s="1"/>
  <c r="H282" i="43"/>
  <c r="I282" i="43" s="1"/>
  <c r="H118" i="44"/>
  <c r="H462" i="43"/>
  <c r="I462" i="43" s="1"/>
  <c r="H290" i="43"/>
  <c r="I290" i="43" s="1"/>
  <c r="H173" i="44"/>
  <c r="H517" i="43"/>
  <c r="I517" i="43" s="1"/>
  <c r="H345" i="43"/>
  <c r="I345" i="43" s="1"/>
  <c r="H135" i="44"/>
  <c r="H479" i="43"/>
  <c r="I479" i="43" s="1"/>
  <c r="H307" i="43"/>
  <c r="I307" i="43" s="1"/>
  <c r="H146" i="44"/>
  <c r="H490" i="43"/>
  <c r="I490" i="43" s="1"/>
  <c r="H160" i="44"/>
  <c r="H504" i="43"/>
  <c r="I504" i="43" s="1"/>
  <c r="H332" i="43"/>
  <c r="I332" i="43" s="1"/>
  <c r="A160" i="43"/>
  <c r="AB160" i="43" s="1"/>
  <c r="B4" i="43"/>
  <c r="H8" i="44"/>
  <c r="H180" i="43"/>
  <c r="I180" i="43" s="1"/>
  <c r="H16" i="44"/>
  <c r="H360" i="43"/>
  <c r="I360" i="43" s="1"/>
  <c r="H188" i="43"/>
  <c r="I188" i="43" s="1"/>
  <c r="H24" i="44"/>
  <c r="H368" i="43"/>
  <c r="I368" i="43" s="1"/>
  <c r="H196" i="43"/>
  <c r="I196" i="43" s="1"/>
  <c r="H32" i="44"/>
  <c r="H376" i="43"/>
  <c r="I376" i="43" s="1"/>
  <c r="H204" i="43"/>
  <c r="I204" i="43" s="1"/>
  <c r="H40" i="44"/>
  <c r="H384" i="43"/>
  <c r="I384" i="43" s="1"/>
  <c r="H212" i="43"/>
  <c r="I212" i="43" s="1"/>
  <c r="H48" i="44"/>
  <c r="H392" i="43"/>
  <c r="I392" i="43" s="1"/>
  <c r="H220" i="43"/>
  <c r="I220" i="43" s="1"/>
  <c r="H56" i="44"/>
  <c r="H400" i="43"/>
  <c r="I400" i="43" s="1"/>
  <c r="H228" i="43"/>
  <c r="I228" i="43" s="1"/>
  <c r="H64" i="44"/>
  <c r="H408" i="43"/>
  <c r="I408" i="43" s="1"/>
  <c r="H236" i="43"/>
  <c r="I236" i="43" s="1"/>
  <c r="H72" i="44"/>
  <c r="H244" i="43"/>
  <c r="I244" i="43" s="1"/>
  <c r="H416" i="43"/>
  <c r="I416" i="43" s="1"/>
  <c r="H80" i="44"/>
  <c r="H424" i="43"/>
  <c r="I424" i="43" s="1"/>
  <c r="H252" i="43"/>
  <c r="I252" i="43" s="1"/>
  <c r="B84" i="43"/>
  <c r="C84" i="43" s="1"/>
  <c r="H88" i="44"/>
  <c r="H432" i="43"/>
  <c r="I432" i="43" s="1"/>
  <c r="H260" i="43"/>
  <c r="I260" i="43" s="1"/>
  <c r="H96" i="44"/>
  <c r="H268" i="43"/>
  <c r="I268" i="43" s="1"/>
  <c r="H440" i="43"/>
  <c r="I440" i="43" s="1"/>
  <c r="H104" i="44"/>
  <c r="H276" i="43"/>
  <c r="I276" i="43" s="1"/>
  <c r="H448" i="43"/>
  <c r="I448" i="43" s="1"/>
  <c r="B108" i="44"/>
  <c r="B452" i="43"/>
  <c r="C452" i="43" s="1"/>
  <c r="B280" i="43"/>
  <c r="C280" i="43" s="1"/>
  <c r="H112" i="44"/>
  <c r="H284" i="43"/>
  <c r="I284" i="43" s="1"/>
  <c r="H120" i="44"/>
  <c r="H292" i="43"/>
  <c r="I292" i="43" s="1"/>
  <c r="H128" i="44"/>
  <c r="H300" i="43"/>
  <c r="I300" i="43" s="1"/>
  <c r="H472" i="43"/>
  <c r="I472" i="43" s="1"/>
  <c r="H137" i="44"/>
  <c r="H481" i="43"/>
  <c r="I481" i="43" s="1"/>
  <c r="H309" i="43"/>
  <c r="I309" i="43" s="1"/>
  <c r="H488" i="43"/>
  <c r="I488" i="43" s="1"/>
  <c r="H316" i="43"/>
  <c r="I316" i="43" s="1"/>
  <c r="H149" i="44"/>
  <c r="H493" i="43"/>
  <c r="I493" i="43" s="1"/>
  <c r="H321" i="43"/>
  <c r="I321" i="43" s="1"/>
  <c r="B161" i="44"/>
  <c r="B505" i="43"/>
  <c r="C505" i="43" s="1"/>
  <c r="B333" i="43"/>
  <c r="C333" i="43" s="1"/>
  <c r="H165" i="44"/>
  <c r="H509" i="43"/>
  <c r="I509" i="43" s="1"/>
  <c r="H337" i="43"/>
  <c r="I337" i="43" s="1"/>
  <c r="H200" i="43"/>
  <c r="I200" i="43" s="1"/>
  <c r="H232" i="43"/>
  <c r="I232" i="43" s="1"/>
  <c r="H264" i="43"/>
  <c r="I264" i="43" s="1"/>
  <c r="H296" i="43"/>
  <c r="I296" i="43" s="1"/>
  <c r="H352" i="43"/>
  <c r="I352" i="43" s="1"/>
  <c r="H456" i="43"/>
  <c r="I456" i="43" s="1"/>
  <c r="H86" i="44"/>
  <c r="H430" i="43"/>
  <c r="I430" i="43" s="1"/>
  <c r="H258" i="43"/>
  <c r="I258" i="43" s="1"/>
  <c r="H145" i="44"/>
  <c r="H489" i="43"/>
  <c r="I489" i="43" s="1"/>
  <c r="H317" i="43"/>
  <c r="I317" i="43" s="1"/>
  <c r="H25" i="44"/>
  <c r="H197" i="43"/>
  <c r="I197" i="43" s="1"/>
  <c r="H369" i="43"/>
  <c r="I369" i="43" s="1"/>
  <c r="H33" i="44"/>
  <c r="H205" i="43"/>
  <c r="I205" i="43" s="1"/>
  <c r="H377" i="43"/>
  <c r="I377" i="43" s="1"/>
  <c r="H132" i="44"/>
  <c r="H476" i="43"/>
  <c r="I476" i="43" s="1"/>
  <c r="H3" i="44"/>
  <c r="H175" i="43"/>
  <c r="I175" i="43" s="1"/>
  <c r="H347" i="43"/>
  <c r="I347" i="43" s="1"/>
  <c r="H11" i="44"/>
  <c r="H355" i="43"/>
  <c r="I355" i="43" s="1"/>
  <c r="H183" i="43"/>
  <c r="I183" i="43" s="1"/>
  <c r="H19" i="44"/>
  <c r="H363" i="43"/>
  <c r="I363" i="43" s="1"/>
  <c r="H191" i="43"/>
  <c r="I191" i="43" s="1"/>
  <c r="H27" i="44"/>
  <c r="H371" i="43"/>
  <c r="I371" i="43" s="1"/>
  <c r="H199" i="43"/>
  <c r="I199" i="43" s="1"/>
  <c r="H35" i="44"/>
  <c r="H379" i="43"/>
  <c r="I379" i="43" s="1"/>
  <c r="H207" i="43"/>
  <c r="I207" i="43" s="1"/>
  <c r="H43" i="44"/>
  <c r="H387" i="43"/>
  <c r="I387" i="43" s="1"/>
  <c r="H215" i="43"/>
  <c r="I215" i="43" s="1"/>
  <c r="H51" i="44"/>
  <c r="H395" i="43"/>
  <c r="I395" i="43" s="1"/>
  <c r="H223" i="43"/>
  <c r="I223" i="43" s="1"/>
  <c r="B55" i="44"/>
  <c r="B399" i="43"/>
  <c r="C399" i="43" s="1"/>
  <c r="B227" i="43"/>
  <c r="C227" i="43" s="1"/>
  <c r="H59" i="44"/>
  <c r="H403" i="43"/>
  <c r="I403" i="43" s="1"/>
  <c r="H231" i="43"/>
  <c r="I231" i="43" s="1"/>
  <c r="H67" i="44"/>
  <c r="H411" i="43"/>
  <c r="I411" i="43" s="1"/>
  <c r="H239" i="43"/>
  <c r="I239" i="43" s="1"/>
  <c r="H75" i="44"/>
  <c r="H419" i="43"/>
  <c r="I419" i="43" s="1"/>
  <c r="H247" i="43"/>
  <c r="I247" i="43" s="1"/>
  <c r="H83" i="44"/>
  <c r="H427" i="43"/>
  <c r="I427" i="43" s="1"/>
  <c r="H255" i="43"/>
  <c r="I255" i="43" s="1"/>
  <c r="H91" i="44"/>
  <c r="H435" i="43"/>
  <c r="I435" i="43" s="1"/>
  <c r="H263" i="43"/>
  <c r="I263" i="43" s="1"/>
  <c r="H99" i="44"/>
  <c r="H443" i="43"/>
  <c r="I443" i="43" s="1"/>
  <c r="H271" i="43"/>
  <c r="I271" i="43" s="1"/>
  <c r="H107" i="44"/>
  <c r="H451" i="43"/>
  <c r="I451" i="43" s="1"/>
  <c r="H279" i="43"/>
  <c r="I279" i="43" s="1"/>
  <c r="H115" i="44"/>
  <c r="H459" i="43"/>
  <c r="I459" i="43" s="1"/>
  <c r="H287" i="43"/>
  <c r="I287" i="43" s="1"/>
  <c r="B119" i="44"/>
  <c r="B463" i="43"/>
  <c r="C463" i="43" s="1"/>
  <c r="B291" i="43"/>
  <c r="C291" i="43" s="1"/>
  <c r="H467" i="43"/>
  <c r="I467" i="43" s="1"/>
  <c r="H295" i="43"/>
  <c r="I295" i="43" s="1"/>
  <c r="H123" i="44"/>
  <c r="H134" i="44"/>
  <c r="H478" i="43"/>
  <c r="I478" i="43" s="1"/>
  <c r="H306" i="43"/>
  <c r="I306" i="43" s="1"/>
  <c r="B139" i="44"/>
  <c r="B483" i="43"/>
  <c r="C483" i="43" s="1"/>
  <c r="B311" i="43"/>
  <c r="C311" i="43" s="1"/>
  <c r="H141" i="44"/>
  <c r="H485" i="43"/>
  <c r="I485" i="43" s="1"/>
  <c r="H313" i="43"/>
  <c r="I313" i="43" s="1"/>
  <c r="B147" i="44"/>
  <c r="B491" i="43"/>
  <c r="C491" i="43" s="1"/>
  <c r="B319" i="43"/>
  <c r="C319" i="43" s="1"/>
  <c r="H159" i="44"/>
  <c r="H503" i="43"/>
  <c r="I503" i="43" s="1"/>
  <c r="H331" i="43"/>
  <c r="I331" i="43" s="1"/>
  <c r="B513" i="43"/>
  <c r="C513" i="43" s="1"/>
  <c r="B341" i="43"/>
  <c r="C341" i="43" s="1"/>
  <c r="H198" i="43"/>
  <c r="I198" i="43" s="1"/>
  <c r="H230" i="43"/>
  <c r="I230" i="43" s="1"/>
  <c r="H262" i="43"/>
  <c r="I262" i="43" s="1"/>
  <c r="H294" i="43"/>
  <c r="I294" i="43" s="1"/>
  <c r="H350" i="43"/>
  <c r="I350" i="43" s="1"/>
  <c r="H359" i="43"/>
  <c r="I359" i="43" s="1"/>
  <c r="H402" i="43"/>
  <c r="I402" i="43" s="1"/>
  <c r="H483" i="43"/>
  <c r="I483" i="43" s="1"/>
  <c r="H139" i="44"/>
  <c r="H491" i="43"/>
  <c r="I491" i="43" s="1"/>
  <c r="H147" i="44"/>
  <c r="H155" i="44"/>
  <c r="H499" i="43"/>
  <c r="I499" i="43" s="1"/>
  <c r="B159" i="44"/>
  <c r="B503" i="43"/>
  <c r="C503" i="43" s="1"/>
  <c r="H163" i="44"/>
  <c r="H507" i="43"/>
  <c r="I507" i="43" s="1"/>
  <c r="H171" i="44"/>
  <c r="H515" i="43"/>
  <c r="I515" i="43" s="1"/>
  <c r="H161" i="44"/>
  <c r="H505" i="43"/>
  <c r="I505" i="43" s="1"/>
  <c r="H169" i="44"/>
  <c r="H513" i="43"/>
  <c r="I513" i="43" s="1"/>
  <c r="B173" i="44"/>
  <c r="B517" i="43"/>
  <c r="C517" i="43" s="1"/>
  <c r="H484" i="44"/>
  <c r="H312" i="44"/>
  <c r="H148" i="44"/>
  <c r="H492" i="43"/>
  <c r="I492" i="43" s="1"/>
  <c r="H156" i="44"/>
  <c r="H500" i="43"/>
  <c r="I500" i="43" s="1"/>
  <c r="B160" i="44"/>
  <c r="B504" i="43"/>
  <c r="C504" i="43" s="1"/>
  <c r="H164" i="44"/>
  <c r="H508" i="43"/>
  <c r="I508" i="43" s="1"/>
  <c r="B168" i="44"/>
  <c r="B512" i="43"/>
  <c r="C512" i="43" s="1"/>
  <c r="H172" i="44"/>
  <c r="H516" i="43"/>
  <c r="I516" i="43" s="1"/>
  <c r="A173" i="43"/>
  <c r="AB173" i="43" s="1"/>
  <c r="H303" i="43"/>
  <c r="I303" i="43" s="1"/>
  <c r="H311" i="43"/>
  <c r="I311" i="43" s="1"/>
  <c r="H319" i="43"/>
  <c r="I319" i="43" s="1"/>
  <c r="H327" i="43"/>
  <c r="I327" i="43" s="1"/>
  <c r="B331" i="43"/>
  <c r="C331" i="43" s="1"/>
  <c r="H335" i="43"/>
  <c r="I335" i="43" s="1"/>
  <c r="H343" i="43"/>
  <c r="I343" i="43" s="1"/>
  <c r="H154" i="44"/>
  <c r="H498" i="43"/>
  <c r="I498" i="43" s="1"/>
  <c r="H162" i="44"/>
  <c r="H506" i="43"/>
  <c r="I506" i="43" s="1"/>
  <c r="H170" i="44"/>
  <c r="H514" i="43"/>
  <c r="I514" i="43" s="1"/>
  <c r="I518" i="43"/>
  <c r="H484" i="43"/>
  <c r="I484" i="43" s="1"/>
  <c r="H333" i="43"/>
  <c r="I333" i="43" s="1"/>
  <c r="H341" i="43"/>
  <c r="I341" i="43" s="1"/>
  <c r="B345" i="43"/>
  <c r="C345" i="43" s="1"/>
  <c r="I174" i="44"/>
  <c r="I346" i="44"/>
  <c r="A46" i="45"/>
  <c r="I518" i="44"/>
  <c r="A39" i="45"/>
  <c r="A43" i="45"/>
  <c r="A35" i="45"/>
  <c r="A47" i="45"/>
  <c r="A34" i="45"/>
  <c r="A44" i="45"/>
  <c r="A48" i="45"/>
  <c r="A36" i="45"/>
  <c r="A42" i="45"/>
  <c r="A38" i="45"/>
  <c r="A40" i="45"/>
  <c r="A51" i="45"/>
  <c r="R3" i="40"/>
  <c r="K1" i="28"/>
  <c r="I31" i="42"/>
  <c r="K31" i="42"/>
  <c r="L1" i="28"/>
  <c r="K1" i="33"/>
  <c r="I1" i="42"/>
  <c r="H173" i="33"/>
  <c r="I173" i="33" s="1"/>
  <c r="H172" i="33"/>
  <c r="I172" i="33" s="1"/>
  <c r="H171" i="33"/>
  <c r="I171" i="33" s="1"/>
  <c r="H170" i="33"/>
  <c r="I170" i="33" s="1"/>
  <c r="H169" i="33"/>
  <c r="I169" i="33" s="1"/>
  <c r="H168" i="33"/>
  <c r="I168" i="33" s="1"/>
  <c r="H167" i="33"/>
  <c r="I167" i="33" s="1"/>
  <c r="H166" i="33"/>
  <c r="I166" i="33" s="1"/>
  <c r="H165" i="33"/>
  <c r="I165" i="33" s="1"/>
  <c r="H164" i="33"/>
  <c r="I164" i="33" s="1"/>
  <c r="H163" i="33"/>
  <c r="I163" i="33" s="1"/>
  <c r="H162" i="33"/>
  <c r="I162" i="33" s="1"/>
  <c r="H161" i="33"/>
  <c r="I161" i="33" s="1"/>
  <c r="H160" i="33"/>
  <c r="I160" i="33" s="1"/>
  <c r="H159" i="33"/>
  <c r="I159" i="33" s="1"/>
  <c r="H158" i="33"/>
  <c r="I158" i="33" s="1"/>
  <c r="H157" i="33"/>
  <c r="I157" i="33" s="1"/>
  <c r="H156" i="33"/>
  <c r="I156" i="33" s="1"/>
  <c r="H155" i="33"/>
  <c r="I155" i="33" s="1"/>
  <c r="H154" i="33"/>
  <c r="I154" i="33" s="1"/>
  <c r="H153" i="33"/>
  <c r="I153" i="33" s="1"/>
  <c r="H152" i="33"/>
  <c r="I152" i="33" s="1"/>
  <c r="H151" i="33"/>
  <c r="I151" i="33" s="1"/>
  <c r="H150" i="33"/>
  <c r="I150" i="33" s="1"/>
  <c r="H149" i="33"/>
  <c r="I149" i="33" s="1"/>
  <c r="H148" i="33"/>
  <c r="I148" i="33" s="1"/>
  <c r="H147" i="33"/>
  <c r="I147" i="33" s="1"/>
  <c r="H146" i="33"/>
  <c r="I146" i="33" s="1"/>
  <c r="H145" i="33"/>
  <c r="I145" i="33" s="1"/>
  <c r="H144" i="33"/>
  <c r="I144" i="33" s="1"/>
  <c r="H143" i="33"/>
  <c r="I143" i="33" s="1"/>
  <c r="H142" i="33"/>
  <c r="I142" i="33" s="1"/>
  <c r="H141" i="33"/>
  <c r="I141" i="33" s="1"/>
  <c r="H140" i="33"/>
  <c r="I140" i="33" s="1"/>
  <c r="H139" i="33"/>
  <c r="I139" i="33" s="1"/>
  <c r="H138" i="33"/>
  <c r="I138" i="33" s="1"/>
  <c r="H137" i="33"/>
  <c r="I137" i="33" s="1"/>
  <c r="H136" i="33"/>
  <c r="I136" i="33" s="1"/>
  <c r="H135" i="33"/>
  <c r="I135" i="33" s="1"/>
  <c r="H134" i="33"/>
  <c r="I134" i="33" s="1"/>
  <c r="H133" i="33"/>
  <c r="I133" i="33" s="1"/>
  <c r="H132" i="33"/>
  <c r="I132" i="33" s="1"/>
  <c r="H131" i="33"/>
  <c r="I131" i="33" s="1"/>
  <c r="H130" i="33"/>
  <c r="I130" i="33" s="1"/>
  <c r="H129" i="33"/>
  <c r="I129" i="33" s="1"/>
  <c r="H128" i="33"/>
  <c r="I128" i="33" s="1"/>
  <c r="H127" i="33"/>
  <c r="I127" i="33" s="1"/>
  <c r="H126" i="33"/>
  <c r="I126" i="33" s="1"/>
  <c r="H125" i="33"/>
  <c r="I125" i="33" s="1"/>
  <c r="H124" i="33"/>
  <c r="I124" i="33" s="1"/>
  <c r="H123" i="33"/>
  <c r="I123" i="33" s="1"/>
  <c r="H122" i="33"/>
  <c r="I122" i="33" s="1"/>
  <c r="H121" i="33"/>
  <c r="I121" i="33" s="1"/>
  <c r="H120" i="33"/>
  <c r="I120" i="33" s="1"/>
  <c r="H119" i="33"/>
  <c r="I119" i="33" s="1"/>
  <c r="H118" i="33"/>
  <c r="I118" i="33" s="1"/>
  <c r="H117" i="33"/>
  <c r="I117" i="33" s="1"/>
  <c r="H116" i="33"/>
  <c r="I116" i="33" s="1"/>
  <c r="H115" i="33"/>
  <c r="I115" i="33" s="1"/>
  <c r="H114" i="33"/>
  <c r="I114" i="33" s="1"/>
  <c r="H113" i="33"/>
  <c r="I113" i="33" s="1"/>
  <c r="H112" i="33"/>
  <c r="I112" i="33" s="1"/>
  <c r="H111" i="33"/>
  <c r="I111" i="33" s="1"/>
  <c r="H110" i="33"/>
  <c r="I110" i="33" s="1"/>
  <c r="H109" i="33"/>
  <c r="I109" i="33" s="1"/>
  <c r="H108" i="33"/>
  <c r="I108" i="33" s="1"/>
  <c r="H107" i="33"/>
  <c r="I107" i="33" s="1"/>
  <c r="H106" i="33"/>
  <c r="I106" i="33" s="1"/>
  <c r="H105" i="33"/>
  <c r="I105" i="33" s="1"/>
  <c r="H104" i="33"/>
  <c r="I104" i="33" s="1"/>
  <c r="H103" i="33"/>
  <c r="I103" i="33" s="1"/>
  <c r="H102" i="33"/>
  <c r="I102" i="33" s="1"/>
  <c r="H101" i="33"/>
  <c r="I101" i="33" s="1"/>
  <c r="H100" i="33"/>
  <c r="I100" i="33" s="1"/>
  <c r="H99" i="33"/>
  <c r="I99" i="33" s="1"/>
  <c r="H98" i="33"/>
  <c r="I98" i="33" s="1"/>
  <c r="H97" i="33"/>
  <c r="I97" i="33" s="1"/>
  <c r="H96" i="33"/>
  <c r="I96" i="33" s="1"/>
  <c r="H95" i="33"/>
  <c r="I95" i="33" s="1"/>
  <c r="H94" i="33"/>
  <c r="I94" i="33" s="1"/>
  <c r="H93" i="33"/>
  <c r="I93" i="33" s="1"/>
  <c r="H92" i="33"/>
  <c r="I92" i="33" s="1"/>
  <c r="H91" i="33"/>
  <c r="I91" i="33" s="1"/>
  <c r="H90" i="33"/>
  <c r="I90" i="33" s="1"/>
  <c r="H89" i="33"/>
  <c r="I89" i="33" s="1"/>
  <c r="H88" i="33"/>
  <c r="I88" i="33" s="1"/>
  <c r="H87" i="33"/>
  <c r="I87" i="33" s="1"/>
  <c r="H86" i="33"/>
  <c r="I86" i="33" s="1"/>
  <c r="H85" i="33"/>
  <c r="I85" i="33" s="1"/>
  <c r="H84" i="33"/>
  <c r="I84" i="33" s="1"/>
  <c r="H83" i="33"/>
  <c r="I83" i="33" s="1"/>
  <c r="H82" i="33"/>
  <c r="I82" i="33" s="1"/>
  <c r="H81" i="33"/>
  <c r="I81" i="33" s="1"/>
  <c r="H80" i="33"/>
  <c r="I80" i="33" s="1"/>
  <c r="H79" i="33"/>
  <c r="I79" i="33" s="1"/>
  <c r="H78" i="33"/>
  <c r="I78" i="33" s="1"/>
  <c r="H77" i="33"/>
  <c r="I77" i="33" s="1"/>
  <c r="H76" i="33"/>
  <c r="I76" i="33" s="1"/>
  <c r="H75" i="33"/>
  <c r="I75" i="33" s="1"/>
  <c r="H74" i="33"/>
  <c r="I74" i="33" s="1"/>
  <c r="H73" i="33"/>
  <c r="I73" i="33" s="1"/>
  <c r="H72" i="33"/>
  <c r="I72" i="33" s="1"/>
  <c r="H71" i="33"/>
  <c r="I71" i="33" s="1"/>
  <c r="H70" i="33"/>
  <c r="I70" i="33" s="1"/>
  <c r="H69" i="33"/>
  <c r="I69" i="33" s="1"/>
  <c r="H68" i="33"/>
  <c r="I68" i="33" s="1"/>
  <c r="H67" i="33"/>
  <c r="I67" i="33" s="1"/>
  <c r="H66" i="33"/>
  <c r="I66" i="33" s="1"/>
  <c r="H65" i="33"/>
  <c r="I65" i="33" s="1"/>
  <c r="H64" i="33"/>
  <c r="I64" i="33" s="1"/>
  <c r="H63" i="33"/>
  <c r="H62" i="33"/>
  <c r="I62" i="33" s="1"/>
  <c r="H61" i="33"/>
  <c r="I61" i="33" s="1"/>
  <c r="H60" i="33"/>
  <c r="I60" i="33" s="1"/>
  <c r="H59" i="33"/>
  <c r="I59" i="33" s="1"/>
  <c r="H58" i="33"/>
  <c r="I58" i="33" s="1"/>
  <c r="H57" i="33"/>
  <c r="I57" i="33" s="1"/>
  <c r="H56" i="33"/>
  <c r="I56" i="33" s="1"/>
  <c r="H55" i="33"/>
  <c r="I55" i="33" s="1"/>
  <c r="H54" i="33"/>
  <c r="I54" i="33" s="1"/>
  <c r="H53" i="33"/>
  <c r="I53" i="33" s="1"/>
  <c r="H52" i="33"/>
  <c r="I52" i="33" s="1"/>
  <c r="H51" i="33"/>
  <c r="I51" i="33" s="1"/>
  <c r="H50" i="33"/>
  <c r="I50" i="33" s="1"/>
  <c r="H49" i="33"/>
  <c r="I49" i="33" s="1"/>
  <c r="H48" i="33"/>
  <c r="I48" i="33" s="1"/>
  <c r="H47" i="33"/>
  <c r="I47" i="33" s="1"/>
  <c r="H46" i="33"/>
  <c r="I46" i="33" s="1"/>
  <c r="H45" i="33"/>
  <c r="I45" i="33" s="1"/>
  <c r="H44" i="33"/>
  <c r="I44" i="33" s="1"/>
  <c r="H43" i="33"/>
  <c r="I43" i="33" s="1"/>
  <c r="H42" i="33"/>
  <c r="I42" i="33" s="1"/>
  <c r="H41" i="33"/>
  <c r="I41" i="33" s="1"/>
  <c r="H40" i="33"/>
  <c r="I40" i="33" s="1"/>
  <c r="H39" i="33"/>
  <c r="I39" i="33" s="1"/>
  <c r="H38" i="33"/>
  <c r="I38" i="33" s="1"/>
  <c r="H37" i="33"/>
  <c r="I37" i="33" s="1"/>
  <c r="H36" i="33"/>
  <c r="I36" i="33" s="1"/>
  <c r="H35" i="33"/>
  <c r="I35" i="33" s="1"/>
  <c r="H34" i="33"/>
  <c r="I34" i="33" s="1"/>
  <c r="H33" i="33"/>
  <c r="I33" i="33" s="1"/>
  <c r="H32" i="33"/>
  <c r="I32" i="33" s="1"/>
  <c r="H31" i="33"/>
  <c r="I31" i="33" s="1"/>
  <c r="H30" i="33"/>
  <c r="I30" i="33" s="1"/>
  <c r="H29" i="33"/>
  <c r="I29" i="33" s="1"/>
  <c r="H28" i="33"/>
  <c r="I28" i="33" s="1"/>
  <c r="H27" i="33"/>
  <c r="I27" i="33" s="1"/>
  <c r="H26" i="33"/>
  <c r="I26" i="33" s="1"/>
  <c r="H25" i="33"/>
  <c r="I25" i="33" s="1"/>
  <c r="H24" i="33"/>
  <c r="I24" i="33" s="1"/>
  <c r="H23" i="33"/>
  <c r="I23" i="33" s="1"/>
  <c r="H22" i="33"/>
  <c r="I22" i="33" s="1"/>
  <c r="H21" i="33"/>
  <c r="I21" i="33" s="1"/>
  <c r="H20" i="33"/>
  <c r="I20" i="33" s="1"/>
  <c r="H19" i="33"/>
  <c r="I19" i="33" s="1"/>
  <c r="H18" i="33"/>
  <c r="I18" i="33" s="1"/>
  <c r="H17" i="33"/>
  <c r="I17" i="33" s="1"/>
  <c r="H16" i="33"/>
  <c r="I16" i="33" s="1"/>
  <c r="H15" i="33"/>
  <c r="I15" i="33" s="1"/>
  <c r="H14" i="33"/>
  <c r="I14" i="33" s="1"/>
  <c r="H13" i="33"/>
  <c r="I13" i="33" s="1"/>
  <c r="H12" i="33"/>
  <c r="I12" i="33" s="1"/>
  <c r="H11" i="33"/>
  <c r="I11" i="33" s="1"/>
  <c r="H10" i="33"/>
  <c r="I10" i="33" s="1"/>
  <c r="H9" i="33"/>
  <c r="I9" i="33" s="1"/>
  <c r="H8" i="33"/>
  <c r="I8" i="33" s="1"/>
  <c r="H7" i="33"/>
  <c r="H6" i="33"/>
  <c r="I6" i="33" s="1"/>
  <c r="H5" i="33"/>
  <c r="I5" i="33" s="1"/>
  <c r="H4" i="33"/>
  <c r="I4" i="33" s="1"/>
  <c r="H3" i="33"/>
  <c r="I3" i="33" s="1"/>
  <c r="B173" i="33"/>
  <c r="C173" i="33" s="1"/>
  <c r="B171" i="33"/>
  <c r="C171" i="33" s="1"/>
  <c r="B168" i="33"/>
  <c r="C168" i="33" s="1"/>
  <c r="B164" i="33"/>
  <c r="C164" i="33" s="1"/>
  <c r="B159" i="33"/>
  <c r="C159" i="33" s="1"/>
  <c r="B153" i="33"/>
  <c r="C153" i="33" s="1"/>
  <c r="B146" i="33"/>
  <c r="C146" i="33" s="1"/>
  <c r="B138" i="33"/>
  <c r="C138" i="33" s="1"/>
  <c r="B129" i="33"/>
  <c r="C129" i="33" s="1"/>
  <c r="B119" i="33"/>
  <c r="C119" i="33" s="1"/>
  <c r="B108" i="33"/>
  <c r="C108" i="33" s="1"/>
  <c r="B96" i="33"/>
  <c r="C96" i="33" s="1"/>
  <c r="B83" i="33"/>
  <c r="C83" i="33" s="1"/>
  <c r="B69" i="33"/>
  <c r="C69" i="33" s="1"/>
  <c r="B54" i="33"/>
  <c r="C54" i="33" s="1"/>
  <c r="B38" i="33"/>
  <c r="C38" i="33" s="1"/>
  <c r="B21" i="33"/>
  <c r="C21" i="33" s="1"/>
  <c r="B3" i="33"/>
  <c r="C3" i="33" s="1"/>
  <c r="A22" i="42"/>
  <c r="A21" i="42"/>
  <c r="A20" i="42"/>
  <c r="A19" i="42"/>
  <c r="A18" i="42"/>
  <c r="A17" i="42"/>
  <c r="A16" i="42"/>
  <c r="A15" i="42"/>
  <c r="A14" i="42"/>
  <c r="A13" i="42"/>
  <c r="A12" i="42"/>
  <c r="A11" i="42"/>
  <c r="A10" i="42"/>
  <c r="A9" i="42"/>
  <c r="A8" i="42"/>
  <c r="A7" i="42"/>
  <c r="A6" i="42"/>
  <c r="A5" i="42"/>
  <c r="A4" i="42"/>
  <c r="N3" i="33"/>
  <c r="C29" i="40"/>
  <c r="H7" i="28" l="1"/>
  <c r="I7" i="33"/>
  <c r="H63" i="28"/>
  <c r="I63" i="33"/>
  <c r="I301" i="43"/>
  <c r="A301" i="43" s="1"/>
  <c r="AB301" i="43" s="1"/>
  <c r="B169" i="44"/>
  <c r="C169" i="43"/>
  <c r="C4" i="43"/>
  <c r="G4" i="43" s="1"/>
  <c r="B130" i="44"/>
  <c r="C130" i="43"/>
  <c r="B39" i="44"/>
  <c r="C39" i="43"/>
  <c r="C5" i="46"/>
  <c r="G5" i="46" s="1"/>
  <c r="C148" i="46"/>
  <c r="B148" i="47"/>
  <c r="B492" i="46"/>
  <c r="C492" i="46" s="1"/>
  <c r="B149" i="46"/>
  <c r="A3" i="43"/>
  <c r="A154" i="49"/>
  <c r="AB153" i="49"/>
  <c r="B211" i="43"/>
  <c r="C211" i="43" s="1"/>
  <c r="B383" i="43"/>
  <c r="C383" i="43" s="1"/>
  <c r="B302" i="43"/>
  <c r="C302" i="43" s="1"/>
  <c r="B474" i="43"/>
  <c r="C474" i="43" s="1"/>
  <c r="K31" i="45"/>
  <c r="L24" i="22"/>
  <c r="L1" i="47"/>
  <c r="A341" i="43"/>
  <c r="AB341" i="43" s="1"/>
  <c r="A311" i="43"/>
  <c r="AB311" i="43" s="1"/>
  <c r="A341" i="46"/>
  <c r="AB341" i="46" s="1"/>
  <c r="B140" i="47"/>
  <c r="B484" i="46"/>
  <c r="C484" i="46" s="1"/>
  <c r="B312" i="46"/>
  <c r="C312" i="46" s="1"/>
  <c r="B141" i="46"/>
  <c r="C141" i="46" s="1"/>
  <c r="A513" i="43"/>
  <c r="AB513" i="43" s="1"/>
  <c r="A483" i="43"/>
  <c r="AB483" i="43" s="1"/>
  <c r="A515" i="43"/>
  <c r="AB515" i="43" s="1"/>
  <c r="A464" i="43"/>
  <c r="AB464" i="43" s="1"/>
  <c r="A513" i="46"/>
  <c r="AB513" i="46" s="1"/>
  <c r="A332" i="46"/>
  <c r="AB332" i="46" s="1"/>
  <c r="A169" i="43"/>
  <c r="AB169" i="43" s="1"/>
  <c r="B170" i="43"/>
  <c r="C170" i="43" s="1"/>
  <c r="A345" i="43"/>
  <c r="AB345" i="43" s="1"/>
  <c r="A482" i="43"/>
  <c r="AB482" i="43" s="1"/>
  <c r="A512" i="43"/>
  <c r="AB512" i="43" s="1"/>
  <c r="A505" i="43"/>
  <c r="AB505" i="43" s="1"/>
  <c r="A344" i="46"/>
  <c r="AB344" i="46" s="1"/>
  <c r="B131" i="43"/>
  <c r="C131" i="43" s="1"/>
  <c r="A344" i="43"/>
  <c r="AB344" i="43" s="1"/>
  <c r="A516" i="46"/>
  <c r="AB516" i="46" s="1"/>
  <c r="B40" i="43"/>
  <c r="C40" i="43" s="1"/>
  <c r="A310" i="43"/>
  <c r="AB310" i="43" s="1"/>
  <c r="A473" i="43"/>
  <c r="AB473" i="43" s="1"/>
  <c r="A516" i="43"/>
  <c r="AB516" i="43" s="1"/>
  <c r="A337" i="46"/>
  <c r="AB337" i="46" s="1"/>
  <c r="A504" i="46"/>
  <c r="AB504" i="46" s="1"/>
  <c r="B56" i="43"/>
  <c r="C56" i="43" s="1"/>
  <c r="S3" i="40"/>
  <c r="T2" i="40"/>
  <c r="Y1" i="22" s="1"/>
  <c r="B140" i="43"/>
  <c r="C140" i="43" s="1"/>
  <c r="A139" i="43"/>
  <c r="AB139" i="43" s="1"/>
  <c r="A509" i="46"/>
  <c r="AB509" i="46" s="1"/>
  <c r="B110" i="43"/>
  <c r="C110" i="43" s="1"/>
  <c r="A336" i="43"/>
  <c r="AB336" i="43" s="1"/>
  <c r="K31" i="51"/>
  <c r="A161" i="43"/>
  <c r="AB161" i="43" s="1"/>
  <c r="B162" i="43"/>
  <c r="C162" i="43" s="1"/>
  <c r="A504" i="43"/>
  <c r="AB504" i="43" s="1"/>
  <c r="A517" i="43"/>
  <c r="AB517" i="43" s="1"/>
  <c r="A332" i="43"/>
  <c r="AB332" i="43" s="1"/>
  <c r="A343" i="43"/>
  <c r="AB343" i="43" s="1"/>
  <c r="B148" i="43"/>
  <c r="C148" i="43" s="1"/>
  <c r="B98" i="43"/>
  <c r="C98" i="43" s="1"/>
  <c r="L1" i="50"/>
  <c r="B243" i="47"/>
  <c r="B415" i="47"/>
  <c r="B453" i="47"/>
  <c r="B281" i="47"/>
  <c r="B399" i="47"/>
  <c r="B227" i="47"/>
  <c r="B509" i="47"/>
  <c r="B337" i="47"/>
  <c r="B24" i="47"/>
  <c r="B25" i="46"/>
  <c r="C25" i="46" s="1"/>
  <c r="B368" i="46"/>
  <c r="C368" i="46" s="1"/>
  <c r="B196" i="46"/>
  <c r="C196" i="46" s="1"/>
  <c r="B348" i="47"/>
  <c r="B176" i="47"/>
  <c r="B516" i="47"/>
  <c r="B344" i="47"/>
  <c r="B166" i="47"/>
  <c r="B338" i="46"/>
  <c r="C338" i="46" s="1"/>
  <c r="B510" i="46"/>
  <c r="C510" i="46" s="1"/>
  <c r="B167" i="46"/>
  <c r="C167" i="46" s="1"/>
  <c r="A166" i="46"/>
  <c r="AB166" i="46" s="1"/>
  <c r="B504" i="47"/>
  <c r="B332" i="47"/>
  <c r="B5" i="47"/>
  <c r="B349" i="46"/>
  <c r="C349" i="46" s="1"/>
  <c r="B177" i="46"/>
  <c r="C177" i="46" s="1"/>
  <c r="B6" i="46"/>
  <c r="B85" i="47"/>
  <c r="B429" i="46"/>
  <c r="C429" i="46" s="1"/>
  <c r="B257" i="46"/>
  <c r="C257" i="46" s="1"/>
  <c r="B86" i="46"/>
  <c r="C86" i="46" s="1"/>
  <c r="B464" i="47"/>
  <c r="B292" i="47"/>
  <c r="B498" i="47"/>
  <c r="B326" i="47"/>
  <c r="B110" i="47"/>
  <c r="B282" i="46"/>
  <c r="C282" i="46" s="1"/>
  <c r="B454" i="46"/>
  <c r="C454" i="46" s="1"/>
  <c r="B111" i="46"/>
  <c r="C111" i="46" s="1"/>
  <c r="A4" i="46"/>
  <c r="AB4" i="46" s="1"/>
  <c r="B513" i="47"/>
  <c r="B341" i="47"/>
  <c r="B161" i="47"/>
  <c r="B505" i="46"/>
  <c r="C505" i="46" s="1"/>
  <c r="B333" i="46"/>
  <c r="C333" i="46" s="1"/>
  <c r="B162" i="46"/>
  <c r="C162" i="46" s="1"/>
  <c r="A161" i="46"/>
  <c r="AB161" i="46" s="1"/>
  <c r="B170" i="47"/>
  <c r="B514" i="46"/>
  <c r="C514" i="46" s="1"/>
  <c r="A170" i="46"/>
  <c r="AB170" i="46" s="1"/>
  <c r="B342" i="46"/>
  <c r="C342" i="46" s="1"/>
  <c r="B302" i="47"/>
  <c r="B474" i="47"/>
  <c r="B367" i="47"/>
  <c r="B195" i="47"/>
  <c r="B475" i="46"/>
  <c r="C475" i="46" s="1"/>
  <c r="B303" i="46"/>
  <c r="C303" i="46" s="1"/>
  <c r="B131" i="47"/>
  <c r="B132" i="46"/>
  <c r="C132" i="46" s="1"/>
  <c r="B383" i="47"/>
  <c r="B211" i="47"/>
  <c r="B465" i="46"/>
  <c r="C465" i="46" s="1"/>
  <c r="B293" i="46"/>
  <c r="C293" i="46" s="1"/>
  <c r="B121" i="47"/>
  <c r="B122" i="46"/>
  <c r="C122" i="46" s="1"/>
  <c r="B72" i="47"/>
  <c r="B416" i="46"/>
  <c r="C416" i="46" s="1"/>
  <c r="B244" i="46"/>
  <c r="C244" i="46" s="1"/>
  <c r="B73" i="46"/>
  <c r="C73" i="46" s="1"/>
  <c r="B155" i="47"/>
  <c r="B327" i="46"/>
  <c r="C327" i="46" s="1"/>
  <c r="B499" i="46"/>
  <c r="C499" i="46" s="1"/>
  <c r="A155" i="46"/>
  <c r="AB155" i="46" s="1"/>
  <c r="B156" i="46"/>
  <c r="C156" i="46" s="1"/>
  <c r="B442" i="47"/>
  <c r="B270" i="47"/>
  <c r="B99" i="47"/>
  <c r="B271" i="46"/>
  <c r="C271" i="46" s="1"/>
  <c r="B443" i="46"/>
  <c r="C443" i="46" s="1"/>
  <c r="B100" i="46"/>
  <c r="C100" i="46" s="1"/>
  <c r="B428" i="47"/>
  <c r="B256" i="47"/>
  <c r="B400" i="46"/>
  <c r="C400" i="46" s="1"/>
  <c r="B56" i="47"/>
  <c r="B228" i="46"/>
  <c r="C228" i="46" s="1"/>
  <c r="B57" i="46"/>
  <c r="C57" i="46" s="1"/>
  <c r="B40" i="47"/>
  <c r="B384" i="46"/>
  <c r="C384" i="46" s="1"/>
  <c r="B212" i="46"/>
  <c r="C212" i="46" s="1"/>
  <c r="B41" i="46"/>
  <c r="C41" i="46" s="1"/>
  <c r="B452" i="44"/>
  <c r="B280" i="44"/>
  <c r="H244" i="44"/>
  <c r="H416" i="44"/>
  <c r="B4" i="44"/>
  <c r="B176" i="43"/>
  <c r="C176" i="43" s="1"/>
  <c r="B348" i="43"/>
  <c r="C348" i="43" s="1"/>
  <c r="B5" i="43"/>
  <c r="H466" i="44"/>
  <c r="H294" i="44"/>
  <c r="H375" i="44"/>
  <c r="H203" i="44"/>
  <c r="H435" i="44"/>
  <c r="H263" i="44"/>
  <c r="B383" i="44"/>
  <c r="B211" i="44"/>
  <c r="H516" i="44"/>
  <c r="H344" i="44"/>
  <c r="B504" i="44"/>
  <c r="B332" i="44"/>
  <c r="H483" i="44"/>
  <c r="H311" i="44"/>
  <c r="B491" i="44"/>
  <c r="B319" i="44"/>
  <c r="H443" i="44"/>
  <c r="H271" i="44"/>
  <c r="H387" i="44"/>
  <c r="H215" i="44"/>
  <c r="H481" i="44"/>
  <c r="H309" i="44"/>
  <c r="H440" i="44"/>
  <c r="H268" i="44"/>
  <c r="H400" i="44"/>
  <c r="H228" i="44"/>
  <c r="H318" i="44"/>
  <c r="H490" i="44"/>
  <c r="H462" i="44"/>
  <c r="H290" i="44"/>
  <c r="H433" i="44"/>
  <c r="H261" i="44"/>
  <c r="H302" i="44"/>
  <c r="H474" i="44"/>
  <c r="H354" i="44"/>
  <c r="H182" i="44"/>
  <c r="B515" i="44"/>
  <c r="B343" i="44"/>
  <c r="H324" i="44"/>
  <c r="H496" i="44"/>
  <c r="H439" i="44"/>
  <c r="H267" i="44"/>
  <c r="H401" i="44"/>
  <c r="H229" i="44"/>
  <c r="H494" i="44"/>
  <c r="H322" i="44"/>
  <c r="H329" i="44"/>
  <c r="H501" i="44"/>
  <c r="H486" i="44"/>
  <c r="H314" i="44"/>
  <c r="H452" i="44"/>
  <c r="H280" i="44"/>
  <c r="H412" i="44"/>
  <c r="H240" i="44"/>
  <c r="H393" i="44"/>
  <c r="H221" i="44"/>
  <c r="H482" i="44"/>
  <c r="H310" i="44"/>
  <c r="B344" i="44"/>
  <c r="B516" i="44"/>
  <c r="H467" i="44"/>
  <c r="H295" i="44"/>
  <c r="B453" i="44"/>
  <c r="B281" i="44"/>
  <c r="H446" i="44"/>
  <c r="H274" i="44"/>
  <c r="B512" i="44"/>
  <c r="B340" i="44"/>
  <c r="H513" i="44"/>
  <c r="H341" i="44"/>
  <c r="B513" i="44"/>
  <c r="B341" i="44"/>
  <c r="B24" i="45"/>
  <c r="B25" i="45" s="1"/>
  <c r="B517" i="44"/>
  <c r="B345" i="44"/>
  <c r="H507" i="44"/>
  <c r="H335" i="44"/>
  <c r="H478" i="44"/>
  <c r="H306" i="44"/>
  <c r="H247" i="44"/>
  <c r="H419" i="44"/>
  <c r="H371" i="44"/>
  <c r="H199" i="44"/>
  <c r="H493" i="44"/>
  <c r="H321" i="44"/>
  <c r="H376" i="44"/>
  <c r="H204" i="44"/>
  <c r="H352" i="44"/>
  <c r="H180" i="44"/>
  <c r="H437" i="44"/>
  <c r="H265" i="44"/>
  <c r="H421" i="44"/>
  <c r="H249" i="44"/>
  <c r="H405" i="44"/>
  <c r="H233" i="44"/>
  <c r="H497" i="44"/>
  <c r="H325" i="44"/>
  <c r="H434" i="44"/>
  <c r="H262" i="44"/>
  <c r="H370" i="44"/>
  <c r="H198" i="44"/>
  <c r="B154" i="44"/>
  <c r="B498" i="43"/>
  <c r="C498" i="43" s="1"/>
  <c r="B326" i="43"/>
  <c r="C326" i="43" s="1"/>
  <c r="B155" i="43"/>
  <c r="C155" i="43" s="1"/>
  <c r="H473" i="44"/>
  <c r="H301" i="44"/>
  <c r="H455" i="44"/>
  <c r="H283" i="44"/>
  <c r="H423" i="44"/>
  <c r="H251" i="44"/>
  <c r="H399" i="44"/>
  <c r="H227" i="44"/>
  <c r="H351" i="44"/>
  <c r="H179" i="44"/>
  <c r="H512" i="44"/>
  <c r="H340" i="44"/>
  <c r="H428" i="44"/>
  <c r="H256" i="44"/>
  <c r="H380" i="44"/>
  <c r="H208" i="44"/>
  <c r="H425" i="44"/>
  <c r="H253" i="44"/>
  <c r="H374" i="44"/>
  <c r="H202" i="44"/>
  <c r="B414" i="43"/>
  <c r="C414" i="43" s="1"/>
  <c r="B70" i="44"/>
  <c r="B71" i="43"/>
  <c r="C71" i="43" s="1"/>
  <c r="B242" i="43"/>
  <c r="C242" i="43" s="1"/>
  <c r="H468" i="44"/>
  <c r="H296" i="44"/>
  <c r="H404" i="44"/>
  <c r="H232" i="44"/>
  <c r="H485" i="44"/>
  <c r="H313" i="44"/>
  <c r="AB3" i="43"/>
  <c r="H471" i="44"/>
  <c r="H299" i="44"/>
  <c r="H431" i="44"/>
  <c r="H259" i="44"/>
  <c r="H465" i="44"/>
  <c r="H293" i="44"/>
  <c r="B365" i="44"/>
  <c r="B193" i="44"/>
  <c r="H406" i="44"/>
  <c r="H234" i="44"/>
  <c r="B465" i="43"/>
  <c r="C465" i="43" s="1"/>
  <c r="B121" i="44"/>
  <c r="B293" i="43"/>
  <c r="C293" i="43" s="1"/>
  <c r="B122" i="43"/>
  <c r="C122" i="43" s="1"/>
  <c r="H287" i="44"/>
  <c r="H459" i="44"/>
  <c r="H461" i="44"/>
  <c r="H289" i="44"/>
  <c r="H445" i="44"/>
  <c r="H273" i="44"/>
  <c r="H390" i="44"/>
  <c r="H218" i="44"/>
  <c r="H509" i="44"/>
  <c r="H337" i="44"/>
  <c r="H300" i="44"/>
  <c r="H472" i="44"/>
  <c r="H432" i="44"/>
  <c r="H260" i="44"/>
  <c r="H479" i="44"/>
  <c r="H307" i="44"/>
  <c r="H373" i="44"/>
  <c r="H201" i="44"/>
  <c r="H480" i="44"/>
  <c r="H308" i="44"/>
  <c r="H458" i="44"/>
  <c r="H286" i="44"/>
  <c r="H410" i="44"/>
  <c r="H238" i="44"/>
  <c r="B398" i="44"/>
  <c r="B226" i="44"/>
  <c r="B382" i="44"/>
  <c r="B210" i="44"/>
  <c r="B22" i="44"/>
  <c r="B366" i="43"/>
  <c r="C366" i="43" s="1"/>
  <c r="B23" i="43"/>
  <c r="C23" i="43" s="1"/>
  <c r="B194" i="43"/>
  <c r="C194" i="43" s="1"/>
  <c r="H470" i="44"/>
  <c r="H298" i="44"/>
  <c r="H414" i="44"/>
  <c r="H242" i="44"/>
  <c r="B165" i="44"/>
  <c r="B509" i="43"/>
  <c r="C509" i="43" s="1"/>
  <c r="B337" i="43"/>
  <c r="C337" i="43" s="1"/>
  <c r="B166" i="43"/>
  <c r="C166" i="43" s="1"/>
  <c r="A165" i="43"/>
  <c r="AB165" i="43" s="1"/>
  <c r="H444" i="44"/>
  <c r="H272" i="44"/>
  <c r="H506" i="44"/>
  <c r="H334" i="44"/>
  <c r="H492" i="44"/>
  <c r="H320" i="44"/>
  <c r="H503" i="44"/>
  <c r="H331" i="44"/>
  <c r="H411" i="44"/>
  <c r="H239" i="44"/>
  <c r="H363" i="44"/>
  <c r="H191" i="44"/>
  <c r="H489" i="44"/>
  <c r="H317" i="44"/>
  <c r="A333" i="43"/>
  <c r="AB333" i="43" s="1"/>
  <c r="B84" i="44"/>
  <c r="B428" i="43"/>
  <c r="C428" i="43" s="1"/>
  <c r="B256" i="43"/>
  <c r="C256" i="43" s="1"/>
  <c r="B85" i="43"/>
  <c r="C85" i="43" s="1"/>
  <c r="H368" i="44"/>
  <c r="H196" i="44"/>
  <c r="H358" i="44"/>
  <c r="H186" i="44"/>
  <c r="H487" i="44"/>
  <c r="H315" i="44"/>
  <c r="H426" i="44"/>
  <c r="H254" i="44"/>
  <c r="H362" i="44"/>
  <c r="H190" i="44"/>
  <c r="H409" i="44"/>
  <c r="H237" i="44"/>
  <c r="H447" i="44"/>
  <c r="H275" i="44"/>
  <c r="H415" i="44"/>
  <c r="H243" i="44"/>
  <c r="H391" i="44"/>
  <c r="H219" i="44"/>
  <c r="H367" i="44"/>
  <c r="H195" i="44"/>
  <c r="H353" i="44"/>
  <c r="H181" i="44"/>
  <c r="H495" i="44"/>
  <c r="H323" i="44"/>
  <c r="H460" i="44"/>
  <c r="H288" i="44"/>
  <c r="H396" i="44"/>
  <c r="H224" i="44"/>
  <c r="H417" i="44"/>
  <c r="H245" i="44"/>
  <c r="A292" i="43"/>
  <c r="AB292" i="43" s="1"/>
  <c r="H500" i="44"/>
  <c r="H328" i="44"/>
  <c r="H430" i="44"/>
  <c r="H258" i="44"/>
  <c r="H377" i="44"/>
  <c r="H205" i="44"/>
  <c r="H454" i="44"/>
  <c r="H282" i="44"/>
  <c r="H511" i="44"/>
  <c r="H339" i="44"/>
  <c r="H499" i="44"/>
  <c r="H327" i="44"/>
  <c r="H451" i="44"/>
  <c r="H279" i="44"/>
  <c r="H395" i="44"/>
  <c r="H223" i="44"/>
  <c r="H464" i="44"/>
  <c r="H292" i="44"/>
  <c r="H448" i="44"/>
  <c r="H276" i="44"/>
  <c r="H408" i="44"/>
  <c r="H236" i="44"/>
  <c r="B474" i="44"/>
  <c r="B302" i="44"/>
  <c r="H429" i="44"/>
  <c r="H257" i="44"/>
  <c r="H413" i="44"/>
  <c r="H241" i="44"/>
  <c r="H441" i="44"/>
  <c r="H269" i="44"/>
  <c r="H266" i="44"/>
  <c r="H438" i="44"/>
  <c r="H502" i="44"/>
  <c r="H330" i="44"/>
  <c r="H450" i="44"/>
  <c r="H278" i="44"/>
  <c r="H394" i="44"/>
  <c r="H222" i="44"/>
  <c r="B413" i="44"/>
  <c r="B241" i="44"/>
  <c r="H350" i="44"/>
  <c r="H178" i="44"/>
  <c r="A508" i="43"/>
  <c r="AB508" i="43" s="1"/>
  <c r="B440" i="44"/>
  <c r="B268" i="44"/>
  <c r="H420" i="44"/>
  <c r="H248" i="44"/>
  <c r="H348" i="44"/>
  <c r="H176" i="44"/>
  <c r="B325" i="44"/>
  <c r="B497" i="44"/>
  <c r="H514" i="44"/>
  <c r="H342" i="44"/>
  <c r="B503" i="44"/>
  <c r="B331" i="44"/>
  <c r="H392" i="44"/>
  <c r="H220" i="44"/>
  <c r="H357" i="44"/>
  <c r="H185" i="44"/>
  <c r="H508" i="44"/>
  <c r="H336" i="44"/>
  <c r="H505" i="44"/>
  <c r="H333" i="44"/>
  <c r="H498" i="44"/>
  <c r="H326" i="44"/>
  <c r="H491" i="44"/>
  <c r="H319" i="44"/>
  <c r="B483" i="44"/>
  <c r="B311" i="44"/>
  <c r="H427" i="44"/>
  <c r="H255" i="44"/>
  <c r="H379" i="44"/>
  <c r="H207" i="44"/>
  <c r="H476" i="44"/>
  <c r="H304" i="44"/>
  <c r="H369" i="44"/>
  <c r="H197" i="44"/>
  <c r="B505" i="44"/>
  <c r="B333" i="44"/>
  <c r="H212" i="44"/>
  <c r="H384" i="44"/>
  <c r="H332" i="44"/>
  <c r="H504" i="44"/>
  <c r="H517" i="44"/>
  <c r="H345" i="44"/>
  <c r="H366" i="44"/>
  <c r="H194" i="44"/>
  <c r="H469" i="44"/>
  <c r="H297" i="44"/>
  <c r="H453" i="44"/>
  <c r="H281" i="44"/>
  <c r="B441" i="44"/>
  <c r="B269" i="44"/>
  <c r="H397" i="44"/>
  <c r="H225" i="44"/>
  <c r="H177" i="44"/>
  <c r="H349" i="44"/>
  <c r="H361" i="44"/>
  <c r="H189" i="44"/>
  <c r="H477" i="44"/>
  <c r="H305" i="44"/>
  <c r="H378" i="44"/>
  <c r="H206" i="44"/>
  <c r="B347" i="44"/>
  <c r="B175" i="44"/>
  <c r="H422" i="44"/>
  <c r="H250" i="44"/>
  <c r="H463" i="44"/>
  <c r="H291" i="44"/>
  <c r="B427" i="44"/>
  <c r="B255" i="44"/>
  <c r="H359" i="44"/>
  <c r="H187" i="44"/>
  <c r="B336" i="44"/>
  <c r="B508" i="44"/>
  <c r="H449" i="44"/>
  <c r="H277" i="44"/>
  <c r="H382" i="44"/>
  <c r="H210" i="44"/>
  <c r="B464" i="44"/>
  <c r="B292" i="44"/>
  <c r="B399" i="44"/>
  <c r="B227" i="44"/>
  <c r="H347" i="44"/>
  <c r="H175" i="44"/>
  <c r="H389" i="44"/>
  <c r="H217" i="44"/>
  <c r="H515" i="44"/>
  <c r="H343" i="44"/>
  <c r="B463" i="44"/>
  <c r="B291" i="44"/>
  <c r="H403" i="44"/>
  <c r="H231" i="44"/>
  <c r="H355" i="44"/>
  <c r="H183" i="44"/>
  <c r="H456" i="44"/>
  <c r="H284" i="44"/>
  <c r="H424" i="44"/>
  <c r="H252" i="44"/>
  <c r="H360" i="44"/>
  <c r="H188" i="44"/>
  <c r="B490" i="44"/>
  <c r="B318" i="44"/>
  <c r="H381" i="44"/>
  <c r="H209" i="44"/>
  <c r="H365" i="44"/>
  <c r="H193" i="44"/>
  <c r="H457" i="44"/>
  <c r="H285" i="44"/>
  <c r="H398" i="44"/>
  <c r="H226" i="44"/>
  <c r="B482" i="44"/>
  <c r="B310" i="44"/>
  <c r="H442" i="44"/>
  <c r="H270" i="44"/>
  <c r="H418" i="44"/>
  <c r="H246" i="44"/>
  <c r="H385" i="44"/>
  <c r="H213" i="44"/>
  <c r="B473" i="44"/>
  <c r="B301" i="44"/>
  <c r="H407" i="44"/>
  <c r="H235" i="44"/>
  <c r="H383" i="44"/>
  <c r="H211" i="44"/>
  <c r="H388" i="44"/>
  <c r="H216" i="44"/>
  <c r="H510" i="44"/>
  <c r="H338" i="44"/>
  <c r="H82" i="28"/>
  <c r="H19" i="28"/>
  <c r="H67" i="28"/>
  <c r="H107" i="28"/>
  <c r="H163" i="28"/>
  <c r="B21" i="28"/>
  <c r="H50" i="28"/>
  <c r="H75" i="28"/>
  <c r="B54" i="28"/>
  <c r="B146" i="28"/>
  <c r="H4" i="28"/>
  <c r="H12" i="28"/>
  <c r="H20" i="28"/>
  <c r="H28" i="28"/>
  <c r="H36" i="28"/>
  <c r="H44" i="28"/>
  <c r="H52" i="28"/>
  <c r="H60" i="28"/>
  <c r="H68" i="28"/>
  <c r="H76" i="28"/>
  <c r="H84" i="28"/>
  <c r="H92" i="28"/>
  <c r="H100" i="28"/>
  <c r="H108" i="28"/>
  <c r="H116" i="28"/>
  <c r="H124" i="28"/>
  <c r="H132" i="28"/>
  <c r="H140" i="28"/>
  <c r="H148" i="28"/>
  <c r="H156" i="28"/>
  <c r="H500" i="28" s="1"/>
  <c r="H164" i="28"/>
  <c r="H172" i="28"/>
  <c r="B129" i="28"/>
  <c r="H26" i="28"/>
  <c r="H42" i="28"/>
  <c r="H98" i="28"/>
  <c r="H3" i="28"/>
  <c r="H35" i="28"/>
  <c r="H123" i="28"/>
  <c r="H171" i="28"/>
  <c r="B69" i="28"/>
  <c r="B153" i="28"/>
  <c r="H5" i="28"/>
  <c r="H13" i="28"/>
  <c r="H21" i="28"/>
  <c r="H29" i="28"/>
  <c r="H37" i="28"/>
  <c r="H45" i="28"/>
  <c r="H53" i="28"/>
  <c r="H61" i="28"/>
  <c r="H69" i="28"/>
  <c r="H77" i="28"/>
  <c r="H85" i="28"/>
  <c r="H93" i="28"/>
  <c r="H101" i="28"/>
  <c r="H109" i="28"/>
  <c r="H117" i="28"/>
  <c r="H125" i="28"/>
  <c r="H133" i="28"/>
  <c r="H141" i="28"/>
  <c r="H149" i="28"/>
  <c r="H157" i="28"/>
  <c r="H165" i="28"/>
  <c r="H173" i="28"/>
  <c r="H74" i="28"/>
  <c r="B38" i="28"/>
  <c r="H11" i="28"/>
  <c r="H51" i="28"/>
  <c r="H83" i="28"/>
  <c r="H99" i="28"/>
  <c r="H131" i="28"/>
  <c r="H139" i="28"/>
  <c r="H155" i="28"/>
  <c r="B83" i="28"/>
  <c r="B159" i="28"/>
  <c r="H6" i="28"/>
  <c r="H14" i="28"/>
  <c r="H22" i="28"/>
  <c r="H30" i="28"/>
  <c r="H38" i="28"/>
  <c r="H46" i="28"/>
  <c r="H54" i="28"/>
  <c r="H62" i="28"/>
  <c r="H70" i="28"/>
  <c r="H78" i="28"/>
  <c r="H86" i="28"/>
  <c r="H94" i="28"/>
  <c r="H102" i="28"/>
  <c r="H110" i="28"/>
  <c r="H118" i="28"/>
  <c r="H126" i="28"/>
  <c r="H134" i="28"/>
  <c r="H142" i="28"/>
  <c r="H150" i="28"/>
  <c r="H158" i="28"/>
  <c r="H166" i="28"/>
  <c r="B173" i="28"/>
  <c r="H18" i="28"/>
  <c r="H34" i="28"/>
  <c r="H66" i="28"/>
  <c r="H43" i="28"/>
  <c r="B96" i="28"/>
  <c r="H23" i="28"/>
  <c r="H39" i="28"/>
  <c r="H55" i="28"/>
  <c r="H79" i="28"/>
  <c r="H95" i="28"/>
  <c r="H143" i="28"/>
  <c r="H159" i="28"/>
  <c r="H111" i="28"/>
  <c r="H10" i="28"/>
  <c r="H90" i="28"/>
  <c r="B138" i="28"/>
  <c r="H27" i="28"/>
  <c r="H59" i="28"/>
  <c r="H91" i="28"/>
  <c r="H115" i="28"/>
  <c r="H147" i="28"/>
  <c r="B164" i="28"/>
  <c r="H15" i="28"/>
  <c r="H31" i="28"/>
  <c r="H47" i="28"/>
  <c r="H71" i="28"/>
  <c r="H87" i="28"/>
  <c r="H103" i="28"/>
  <c r="H119" i="28"/>
  <c r="H127" i="28"/>
  <c r="H135" i="28"/>
  <c r="H151" i="28"/>
  <c r="H167" i="28"/>
  <c r="B108" i="28"/>
  <c r="B168" i="28"/>
  <c r="H8" i="28"/>
  <c r="H16" i="28"/>
  <c r="H24" i="28"/>
  <c r="H32" i="28"/>
  <c r="H40" i="28"/>
  <c r="H48" i="28"/>
  <c r="H56" i="28"/>
  <c r="H64" i="28"/>
  <c r="H72" i="28"/>
  <c r="H80" i="28"/>
  <c r="H88" i="28"/>
  <c r="H96" i="28"/>
  <c r="H104" i="28"/>
  <c r="H112" i="28"/>
  <c r="H120" i="28"/>
  <c r="H136" i="28"/>
  <c r="H144" i="28"/>
  <c r="H152" i="28"/>
  <c r="H160" i="28"/>
  <c r="H168" i="28"/>
  <c r="H128" i="28"/>
  <c r="H58" i="28"/>
  <c r="B3" i="28"/>
  <c r="B119" i="28"/>
  <c r="B171" i="28"/>
  <c r="H9" i="28"/>
  <c r="H17" i="28"/>
  <c r="H25" i="28"/>
  <c r="H33" i="28"/>
  <c r="H41" i="28"/>
  <c r="H49" i="28"/>
  <c r="H57" i="28"/>
  <c r="H65" i="28"/>
  <c r="H73" i="28"/>
  <c r="H81" i="28"/>
  <c r="H89" i="28"/>
  <c r="H97" i="28"/>
  <c r="H105" i="28"/>
  <c r="H113" i="28"/>
  <c r="H121" i="28"/>
  <c r="H129" i="28"/>
  <c r="H137" i="28"/>
  <c r="H145" i="28"/>
  <c r="H153" i="28"/>
  <c r="H161" i="28"/>
  <c r="H169" i="28"/>
  <c r="H106" i="28"/>
  <c r="H114" i="28"/>
  <c r="H122" i="28"/>
  <c r="H130" i="28"/>
  <c r="H138" i="28"/>
  <c r="H146" i="28"/>
  <c r="H154" i="28"/>
  <c r="H162" i="28"/>
  <c r="H170" i="28"/>
  <c r="H235" i="28"/>
  <c r="H407" i="28"/>
  <c r="B473" i="28"/>
  <c r="H282" i="28"/>
  <c r="H179" i="28"/>
  <c r="H351" i="28"/>
  <c r="H327" i="28"/>
  <c r="B398" i="28"/>
  <c r="H396" i="28"/>
  <c r="H288" i="28"/>
  <c r="H397" i="28"/>
  <c r="H225" i="28"/>
  <c r="B8" i="42"/>
  <c r="A38" i="42"/>
  <c r="A46" i="42"/>
  <c r="B9" i="42"/>
  <c r="A39" i="42"/>
  <c r="B16" i="42"/>
  <c r="A40" i="42"/>
  <c r="A47" i="42"/>
  <c r="B11" i="42"/>
  <c r="A41" i="42"/>
  <c r="A48" i="42"/>
  <c r="A34" i="42"/>
  <c r="B12" i="42"/>
  <c r="A42" i="42"/>
  <c r="B19" i="42"/>
  <c r="A49" i="42"/>
  <c r="A35" i="42"/>
  <c r="B13" i="42"/>
  <c r="A43" i="42"/>
  <c r="B20" i="42"/>
  <c r="A50" i="42"/>
  <c r="A36" i="42"/>
  <c r="B14" i="42"/>
  <c r="A44" i="42"/>
  <c r="B21" i="42"/>
  <c r="A51" i="42"/>
  <c r="A37" i="42"/>
  <c r="B15" i="42"/>
  <c r="A45" i="42"/>
  <c r="B22" i="42"/>
  <c r="A52" i="42"/>
  <c r="B5" i="42"/>
  <c r="B7" i="42"/>
  <c r="B17" i="42"/>
  <c r="B6" i="42"/>
  <c r="B4" i="42"/>
  <c r="B18" i="42"/>
  <c r="B10" i="42"/>
  <c r="Q24" i="22"/>
  <c r="H201" i="28" l="1"/>
  <c r="H308" i="28"/>
  <c r="H408" i="28"/>
  <c r="B512" i="28"/>
  <c r="H435" i="28"/>
  <c r="H306" i="28"/>
  <c r="H414" i="28"/>
  <c r="H395" i="28"/>
  <c r="H484" i="28"/>
  <c r="H356" i="28"/>
  <c r="H328" i="28"/>
  <c r="H450" i="28"/>
  <c r="H285" i="28"/>
  <c r="H393" i="28"/>
  <c r="H464" i="28"/>
  <c r="H228" i="28"/>
  <c r="H243" i="28"/>
  <c r="H231" i="28"/>
  <c r="H267" i="28"/>
  <c r="H378" i="28"/>
  <c r="H298" i="28"/>
  <c r="H406" i="28"/>
  <c r="B503" i="28"/>
  <c r="H355" i="28"/>
  <c r="H477" i="28"/>
  <c r="H413" i="28"/>
  <c r="H349" i="28"/>
  <c r="H386" i="28"/>
  <c r="H476" i="28"/>
  <c r="H412" i="28"/>
  <c r="H348" i="28"/>
  <c r="H411" i="28"/>
  <c r="H213" i="28"/>
  <c r="H371" i="28"/>
  <c r="B427" i="28"/>
  <c r="H198" i="28"/>
  <c r="H191" i="28"/>
  <c r="H245" i="28"/>
  <c r="H219" i="28"/>
  <c r="H362" i="28"/>
  <c r="H398" i="28"/>
  <c r="B382" i="28"/>
  <c r="H405" i="28"/>
  <c r="H232" i="28"/>
  <c r="H203" i="28"/>
  <c r="B517" i="28"/>
  <c r="C149" i="46"/>
  <c r="A149" i="46" s="1"/>
  <c r="AB149" i="46" s="1"/>
  <c r="B149" i="47"/>
  <c r="B493" i="46"/>
  <c r="C493" i="46" s="1"/>
  <c r="A493" i="46" s="1"/>
  <c r="AB493" i="46" s="1"/>
  <c r="B321" i="46"/>
  <c r="C321" i="46" s="1"/>
  <c r="A321" i="46" s="1"/>
  <c r="AB321" i="46" s="1"/>
  <c r="B150" i="46"/>
  <c r="H251" i="28"/>
  <c r="H469" i="28"/>
  <c r="H498" i="28"/>
  <c r="H441" i="28"/>
  <c r="H377" i="28"/>
  <c r="H472" i="28"/>
  <c r="H323" i="28"/>
  <c r="B482" i="28"/>
  <c r="B413" i="28"/>
  <c r="H490" i="28"/>
  <c r="C6" i="46"/>
  <c r="G6" i="46" s="1"/>
  <c r="H481" i="28"/>
  <c r="H424" i="28"/>
  <c r="H319" i="28"/>
  <c r="B440" i="28"/>
  <c r="H430" i="28"/>
  <c r="H265" i="28"/>
  <c r="H513" i="28"/>
  <c r="H449" i="28"/>
  <c r="H402" i="28"/>
  <c r="H511" i="28"/>
  <c r="H462" i="28"/>
  <c r="H296" i="28"/>
  <c r="B490" i="28"/>
  <c r="H505" i="28"/>
  <c r="H454" i="28"/>
  <c r="H218" i="28"/>
  <c r="H499" i="28"/>
  <c r="H418" i="28"/>
  <c r="H461" i="28"/>
  <c r="H460" i="28"/>
  <c r="H254" i="28"/>
  <c r="H325" i="28"/>
  <c r="H261" i="28"/>
  <c r="H369" i="28"/>
  <c r="H340" i="28"/>
  <c r="H268" i="28"/>
  <c r="H204" i="28"/>
  <c r="H479" i="28"/>
  <c r="H187" i="28"/>
  <c r="H434" i="28"/>
  <c r="H211" i="28"/>
  <c r="H338" i="28"/>
  <c r="H483" i="28"/>
  <c r="H517" i="28"/>
  <c r="H453" i="28"/>
  <c r="H389" i="28"/>
  <c r="H515" i="28"/>
  <c r="H344" i="28"/>
  <c r="H419" i="28"/>
  <c r="H224" i="28"/>
  <c r="H426" i="28"/>
  <c r="H310" i="28"/>
  <c r="H253" i="28"/>
  <c r="H361" i="28"/>
  <c r="H332" i="28"/>
  <c r="H260" i="28"/>
  <c r="H196" i="28"/>
  <c r="H471" i="28"/>
  <c r="B508" i="28"/>
  <c r="H182" i="28"/>
  <c r="H502" i="28"/>
  <c r="H266" i="28"/>
  <c r="H202" i="28"/>
  <c r="H475" i="28"/>
  <c r="H509" i="28"/>
  <c r="H445" i="28"/>
  <c r="H381" i="28"/>
  <c r="H467" i="28"/>
  <c r="H508" i="28"/>
  <c r="H444" i="28"/>
  <c r="H380" i="28"/>
  <c r="H394" i="28"/>
  <c r="B492" i="47"/>
  <c r="B320" i="47"/>
  <c r="H474" i="28"/>
  <c r="H188" i="28"/>
  <c r="H322" i="28"/>
  <c r="H501" i="28"/>
  <c r="B365" i="28"/>
  <c r="C5" i="43"/>
  <c r="G5" i="43" s="1"/>
  <c r="H455" i="28"/>
  <c r="H366" i="28"/>
  <c r="H473" i="28"/>
  <c r="B515" i="28"/>
  <c r="H488" i="28"/>
  <c r="H416" i="28"/>
  <c r="H352" i="28"/>
  <c r="H275" i="28"/>
  <c r="H459" i="28"/>
  <c r="H503" i="28"/>
  <c r="H387" i="28"/>
  <c r="H314" i="28"/>
  <c r="H250" i="28"/>
  <c r="H186" i="28"/>
  <c r="H255" i="28"/>
  <c r="H321" i="28"/>
  <c r="H429" i="28"/>
  <c r="H365" i="28"/>
  <c r="H347" i="28"/>
  <c r="H492" i="28"/>
  <c r="H256" i="28"/>
  <c r="H364" i="28"/>
  <c r="H507" i="28"/>
  <c r="H291" i="28"/>
  <c r="H229" i="28"/>
  <c r="H315" i="28"/>
  <c r="H313" i="28"/>
  <c r="H249" i="28"/>
  <c r="H185" i="28"/>
  <c r="H420" i="28"/>
  <c r="H279" i="28"/>
  <c r="A159" i="49"/>
  <c r="AB154" i="49"/>
  <c r="H336" i="28"/>
  <c r="H214" i="28"/>
  <c r="H427" i="28"/>
  <c r="H234" i="28"/>
  <c r="H438" i="28"/>
  <c r="H316" i="28"/>
  <c r="H193" i="28"/>
  <c r="H428" i="28"/>
  <c r="H257" i="28"/>
  <c r="H192" i="28"/>
  <c r="H175" i="28"/>
  <c r="H320" i="28"/>
  <c r="H486" i="28"/>
  <c r="H422" i="28"/>
  <c r="H493" i="28"/>
  <c r="H215" i="28"/>
  <c r="H335" i="28"/>
  <c r="H358" i="28"/>
  <c r="H246" i="28"/>
  <c r="H289" i="28"/>
  <c r="H390" i="28"/>
  <c r="H305" i="28"/>
  <c r="H241" i="28"/>
  <c r="H272" i="28"/>
  <c r="H208" i="28"/>
  <c r="H239" i="28"/>
  <c r="H206" i="28"/>
  <c r="H177" i="28"/>
  <c r="H303" i="28"/>
  <c r="H470" i="28"/>
  <c r="H463" i="28"/>
  <c r="H283" i="28"/>
  <c r="H337" i="28"/>
  <c r="H273" i="28"/>
  <c r="H209" i="28"/>
  <c r="H374" i="28"/>
  <c r="H304" i="28"/>
  <c r="H240" i="28"/>
  <c r="H176" i="28"/>
  <c r="H295" i="28"/>
  <c r="H183" i="28"/>
  <c r="H222" i="28"/>
  <c r="H330" i="28"/>
  <c r="B484" i="47"/>
  <c r="B312" i="47"/>
  <c r="H227" i="28"/>
  <c r="A162" i="43"/>
  <c r="AB162" i="43" s="1"/>
  <c r="B163" i="43"/>
  <c r="C163" i="43" s="1"/>
  <c r="B162" i="44"/>
  <c r="B506" i="43"/>
  <c r="B334" i="43"/>
  <c r="C334" i="43" s="1"/>
  <c r="A140" i="43"/>
  <c r="AB140" i="43" s="1"/>
  <c r="B484" i="43"/>
  <c r="C484" i="43" s="1"/>
  <c r="B312" i="43"/>
  <c r="C312" i="43" s="1"/>
  <c r="B141" i="43"/>
  <c r="C141" i="43" s="1"/>
  <c r="B140" i="44"/>
  <c r="A499" i="46"/>
  <c r="AB499" i="46" s="1"/>
  <c r="A514" i="46"/>
  <c r="AB514" i="46" s="1"/>
  <c r="B40" i="44"/>
  <c r="B384" i="43"/>
  <c r="C384" i="43" s="1"/>
  <c r="B41" i="43"/>
  <c r="C41" i="43" s="1"/>
  <c r="B212" i="43"/>
  <c r="C212" i="43" s="1"/>
  <c r="B132" i="43"/>
  <c r="C132" i="43" s="1"/>
  <c r="B131" i="44"/>
  <c r="B475" i="43"/>
  <c r="C475" i="43" s="1"/>
  <c r="B303" i="43"/>
  <c r="C303" i="43" s="1"/>
  <c r="A327" i="46"/>
  <c r="AB327" i="46" s="1"/>
  <c r="A333" i="46"/>
  <c r="AB333" i="46" s="1"/>
  <c r="A110" i="43"/>
  <c r="AB110" i="43" s="1"/>
  <c r="B111" i="43"/>
  <c r="C111" i="43" s="1"/>
  <c r="B282" i="43"/>
  <c r="B454" i="43"/>
  <c r="B110" i="44"/>
  <c r="A170" i="43"/>
  <c r="AB170" i="43" s="1"/>
  <c r="B514" i="43"/>
  <c r="C514" i="43" s="1"/>
  <c r="B342" i="43"/>
  <c r="C342" i="43" s="1"/>
  <c r="B170" i="44"/>
  <c r="A505" i="46"/>
  <c r="AB505" i="46" s="1"/>
  <c r="A510" i="46"/>
  <c r="AB510" i="46" s="1"/>
  <c r="A342" i="46"/>
  <c r="AB342" i="46" s="1"/>
  <c r="A337" i="43"/>
  <c r="AB337" i="43" s="1"/>
  <c r="A338" i="46"/>
  <c r="AB338" i="46" s="1"/>
  <c r="B99" i="43"/>
  <c r="C99" i="43" s="1"/>
  <c r="B98" i="44"/>
  <c r="B442" i="43"/>
  <c r="C442" i="43" s="1"/>
  <c r="B270" i="43"/>
  <c r="C270" i="43" s="1"/>
  <c r="B56" i="44"/>
  <c r="B228" i="43"/>
  <c r="C228" i="43" s="1"/>
  <c r="B57" i="43"/>
  <c r="C57" i="43" s="1"/>
  <c r="B400" i="43"/>
  <c r="C400" i="43" s="1"/>
  <c r="B485" i="46"/>
  <c r="C485" i="46" s="1"/>
  <c r="B141" i="47"/>
  <c r="B313" i="46"/>
  <c r="C313" i="46" s="1"/>
  <c r="B142" i="46"/>
  <c r="C142" i="46" s="1"/>
  <c r="A509" i="43"/>
  <c r="AB509" i="43" s="1"/>
  <c r="B149" i="43"/>
  <c r="C149" i="43" s="1"/>
  <c r="B492" i="43"/>
  <c r="C492" i="43" s="1"/>
  <c r="B148" i="44"/>
  <c r="B320" i="43"/>
  <c r="C320" i="43" s="1"/>
  <c r="B416" i="47"/>
  <c r="B244" i="47"/>
  <c r="B384" i="47"/>
  <c r="B212" i="47"/>
  <c r="B499" i="47"/>
  <c r="B327" i="47"/>
  <c r="B465" i="47"/>
  <c r="B293" i="47"/>
  <c r="B333" i="47"/>
  <c r="B505" i="47"/>
  <c r="B86" i="47"/>
  <c r="B258" i="46"/>
  <c r="C258" i="46" s="1"/>
  <c r="B430" i="46"/>
  <c r="C430" i="46" s="1"/>
  <c r="B87" i="46"/>
  <c r="C87" i="46" s="1"/>
  <c r="B510" i="47"/>
  <c r="B338" i="47"/>
  <c r="B25" i="47"/>
  <c r="B369" i="46"/>
  <c r="C369" i="46" s="1"/>
  <c r="B197" i="46"/>
  <c r="C197" i="46" s="1"/>
  <c r="B26" i="46"/>
  <c r="C26" i="46" s="1"/>
  <c r="B57" i="47"/>
  <c r="B401" i="46"/>
  <c r="C401" i="46" s="1"/>
  <c r="B229" i="46"/>
  <c r="C229" i="46" s="1"/>
  <c r="B58" i="46"/>
  <c r="C58" i="46" s="1"/>
  <c r="B444" i="46"/>
  <c r="C444" i="46" s="1"/>
  <c r="B101" i="46"/>
  <c r="C101" i="46" s="1"/>
  <c r="B272" i="46"/>
  <c r="C272" i="46" s="1"/>
  <c r="B100" i="47"/>
  <c r="B6" i="47"/>
  <c r="B178" i="46"/>
  <c r="C178" i="46" s="1"/>
  <c r="B7" i="46"/>
  <c r="B350" i="46"/>
  <c r="C350" i="46" s="1"/>
  <c r="B368" i="47"/>
  <c r="B196" i="47"/>
  <c r="B475" i="47"/>
  <c r="B303" i="47"/>
  <c r="B455" i="46"/>
  <c r="C455" i="46" s="1"/>
  <c r="B111" i="47"/>
  <c r="B112" i="46"/>
  <c r="C112" i="46" s="1"/>
  <c r="B283" i="46"/>
  <c r="C283" i="46" s="1"/>
  <c r="B156" i="47"/>
  <c r="B500" i="46"/>
  <c r="C500" i="46" s="1"/>
  <c r="B328" i="46"/>
  <c r="C328" i="46" s="1"/>
  <c r="B157" i="46"/>
  <c r="C157" i="46" s="1"/>
  <c r="A156" i="46"/>
  <c r="AB156" i="46" s="1"/>
  <c r="B454" i="47"/>
  <c r="B282" i="47"/>
  <c r="B429" i="47"/>
  <c r="B257" i="47"/>
  <c r="A5" i="46"/>
  <c r="AB5" i="46" s="1"/>
  <c r="B73" i="47"/>
  <c r="B417" i="46"/>
  <c r="C417" i="46" s="1"/>
  <c r="B245" i="46"/>
  <c r="C245" i="46" s="1"/>
  <c r="B74" i="46"/>
  <c r="C74" i="46" s="1"/>
  <c r="B443" i="47"/>
  <c r="B271" i="47"/>
  <c r="B41" i="47"/>
  <c r="B385" i="46"/>
  <c r="C385" i="46" s="1"/>
  <c r="B213" i="46"/>
  <c r="C213" i="46" s="1"/>
  <c r="B42" i="46"/>
  <c r="C42" i="46" s="1"/>
  <c r="B400" i="47"/>
  <c r="B228" i="47"/>
  <c r="B514" i="47"/>
  <c r="B342" i="47"/>
  <c r="B162" i="47"/>
  <c r="B506" i="46"/>
  <c r="C506" i="46" s="1"/>
  <c r="A162" i="46"/>
  <c r="AB162" i="46" s="1"/>
  <c r="B334" i="46"/>
  <c r="C334" i="46" s="1"/>
  <c r="B163" i="46"/>
  <c r="C163" i="46" s="1"/>
  <c r="B167" i="47"/>
  <c r="B511" i="46"/>
  <c r="C511" i="46" s="1"/>
  <c r="B339" i="46"/>
  <c r="C339" i="46" s="1"/>
  <c r="A167" i="46"/>
  <c r="AB167" i="46" s="1"/>
  <c r="B122" i="47"/>
  <c r="B466" i="46"/>
  <c r="C466" i="46" s="1"/>
  <c r="B294" i="46"/>
  <c r="C294" i="46" s="1"/>
  <c r="B123" i="46"/>
  <c r="C123" i="46" s="1"/>
  <c r="B476" i="46"/>
  <c r="C476" i="46" s="1"/>
  <c r="B132" i="47"/>
  <c r="B133" i="46"/>
  <c r="C133" i="46" s="1"/>
  <c r="B304" i="46"/>
  <c r="C304" i="46" s="1"/>
  <c r="B349" i="47"/>
  <c r="B177" i="47"/>
  <c r="B428" i="44"/>
  <c r="B256" i="44"/>
  <c r="B509" i="44"/>
  <c r="B337" i="44"/>
  <c r="B122" i="44"/>
  <c r="B466" i="43"/>
  <c r="C466" i="43" s="1"/>
  <c r="B294" i="43"/>
  <c r="C294" i="43" s="1"/>
  <c r="B123" i="43"/>
  <c r="C123" i="43" s="1"/>
  <c r="B85" i="44"/>
  <c r="B429" i="43"/>
  <c r="C429" i="43" s="1"/>
  <c r="B257" i="43"/>
  <c r="C257" i="43" s="1"/>
  <c r="B86" i="43"/>
  <c r="C86" i="43" s="1"/>
  <c r="B465" i="44"/>
  <c r="B293" i="44"/>
  <c r="B71" i="44"/>
  <c r="B415" i="43"/>
  <c r="C415" i="43" s="1"/>
  <c r="B243" i="43"/>
  <c r="C243" i="43" s="1"/>
  <c r="B72" i="43"/>
  <c r="C72" i="43" s="1"/>
  <c r="B5" i="44"/>
  <c r="B177" i="43"/>
  <c r="C177" i="43" s="1"/>
  <c r="B349" i="43"/>
  <c r="C349" i="43" s="1"/>
  <c r="B6" i="43"/>
  <c r="B166" i="44"/>
  <c r="B510" i="43"/>
  <c r="C510" i="43" s="1"/>
  <c r="B167" i="43"/>
  <c r="C167" i="43" s="1"/>
  <c r="A166" i="43"/>
  <c r="AB166" i="43" s="1"/>
  <c r="B338" i="43"/>
  <c r="C338" i="43" s="1"/>
  <c r="B23" i="44"/>
  <c r="B367" i="43"/>
  <c r="C367" i="43" s="1"/>
  <c r="B195" i="43"/>
  <c r="C195" i="43" s="1"/>
  <c r="B24" i="43"/>
  <c r="C24" i="43" s="1"/>
  <c r="B414" i="44"/>
  <c r="B242" i="44"/>
  <c r="B155" i="44"/>
  <c r="B499" i="43"/>
  <c r="C499" i="43" s="1"/>
  <c r="A155" i="43"/>
  <c r="AB155" i="43" s="1"/>
  <c r="B327" i="43"/>
  <c r="C327" i="43" s="1"/>
  <c r="B156" i="43"/>
  <c r="C156" i="43" s="1"/>
  <c r="A4" i="43"/>
  <c r="AB4" i="43" s="1"/>
  <c r="B366" i="44"/>
  <c r="B194" i="44"/>
  <c r="B498" i="44"/>
  <c r="B326" i="44"/>
  <c r="B348" i="44"/>
  <c r="B176" i="44"/>
  <c r="H300" i="28"/>
  <c r="H487" i="28"/>
  <c r="H259" i="28"/>
  <c r="H207" i="28"/>
  <c r="B497" i="28"/>
  <c r="H409" i="28"/>
  <c r="H244" i="28"/>
  <c r="B452" i="28"/>
  <c r="H482" i="28"/>
  <c r="H440" i="28"/>
  <c r="H226" i="28"/>
  <c r="H236" i="28"/>
  <c r="H376" i="28"/>
  <c r="H415" i="28"/>
  <c r="H212" i="28"/>
  <c r="H341" i="28"/>
  <c r="B347" i="28"/>
  <c r="H205" i="28"/>
  <c r="H299" i="28"/>
  <c r="H278" i="28"/>
  <c r="H277" i="28"/>
  <c r="H432" i="28"/>
  <c r="H331" i="28"/>
  <c r="H447" i="28"/>
  <c r="H368" i="28"/>
  <c r="H342" i="28"/>
  <c r="H433" i="28"/>
  <c r="H180" i="28"/>
  <c r="H437" i="28"/>
  <c r="H373" i="28"/>
  <c r="H280" i="28"/>
  <c r="H388" i="28"/>
  <c r="H301" i="28"/>
  <c r="H400" i="28"/>
  <c r="H216" i="28"/>
  <c r="H452" i="28"/>
  <c r="H384" i="28"/>
  <c r="H431" i="28"/>
  <c r="H343" i="28"/>
  <c r="H379" i="28"/>
  <c r="H370" i="28"/>
  <c r="H217" i="28"/>
  <c r="H468" i="28"/>
  <c r="H210" i="28"/>
  <c r="H294" i="28"/>
  <c r="H404" i="28"/>
  <c r="H345" i="28"/>
  <c r="H357" i="28"/>
  <c r="H510" i="28"/>
  <c r="H516" i="28"/>
  <c r="H514" i="28"/>
  <c r="H442" i="28"/>
  <c r="H230" i="28"/>
  <c r="H425" i="28"/>
  <c r="H189" i="28"/>
  <c r="H233" i="28"/>
  <c r="H334" i="28"/>
  <c r="H333" i="28"/>
  <c r="H237" i="28"/>
  <c r="H281" i="28"/>
  <c r="H258" i="28"/>
  <c r="H466" i="28"/>
  <c r="B463" i="28"/>
  <c r="H485" i="28"/>
  <c r="H329" i="28"/>
  <c r="H421" i="28"/>
  <c r="H478" i="28"/>
  <c r="H326" i="28"/>
  <c r="H458" i="28"/>
  <c r="H190" i="28"/>
  <c r="H317" i="28"/>
  <c r="H269" i="28"/>
  <c r="H385" i="28"/>
  <c r="H290" i="28"/>
  <c r="H297" i="28"/>
  <c r="H489" i="28"/>
  <c r="H382" i="28"/>
  <c r="H410" i="28"/>
  <c r="H506" i="28"/>
  <c r="H302" i="28"/>
  <c r="H238" i="28"/>
  <c r="H401" i="28"/>
  <c r="H318" i="28"/>
  <c r="H286" i="28"/>
  <c r="H293" i="28"/>
  <c r="H264" i="28"/>
  <c r="H200" i="28"/>
  <c r="H350" i="28"/>
  <c r="H271" i="28"/>
  <c r="H242" i="28"/>
  <c r="H270" i="28"/>
  <c r="H496" i="28"/>
  <c r="H446" i="28"/>
  <c r="H436" i="28"/>
  <c r="H372" i="28"/>
  <c r="H178" i="28"/>
  <c r="H443" i="28"/>
  <c r="H324" i="28"/>
  <c r="H274" i="28"/>
  <c r="H311" i="28"/>
  <c r="H223" i="28"/>
  <c r="H512" i="28"/>
  <c r="H494" i="28"/>
  <c r="H480" i="28"/>
  <c r="H312" i="28"/>
  <c r="H248" i="28"/>
  <c r="H184" i="28"/>
  <c r="H451" i="28"/>
  <c r="H247" i="28"/>
  <c r="H363" i="28"/>
  <c r="H194" i="28"/>
  <c r="H497" i="28"/>
  <c r="H221" i="28"/>
  <c r="H457" i="28"/>
  <c r="H181" i="28"/>
  <c r="H276" i="28"/>
  <c r="H309" i="28"/>
  <c r="H465" i="28"/>
  <c r="H353" i="28"/>
  <c r="H392" i="28"/>
  <c r="H491" i="28"/>
  <c r="H417" i="28"/>
  <c r="H252" i="28"/>
  <c r="H220" i="28"/>
  <c r="H360" i="28"/>
  <c r="H197" i="28"/>
  <c r="H504" i="28"/>
  <c r="H456" i="28"/>
  <c r="H292" i="28"/>
  <c r="H448" i="28"/>
  <c r="H263" i="28"/>
  <c r="H359" i="28"/>
  <c r="H262" i="28"/>
  <c r="H391" i="28"/>
  <c r="H423" i="28"/>
  <c r="H383" i="28"/>
  <c r="H199" i="28"/>
  <c r="H375" i="28"/>
  <c r="H403" i="28"/>
  <c r="H354" i="28"/>
  <c r="H439" i="28"/>
  <c r="H287" i="28"/>
  <c r="H284" i="28"/>
  <c r="H339" i="28"/>
  <c r="H307" i="28"/>
  <c r="H399" i="28"/>
  <c r="H367" i="28"/>
  <c r="H195" i="28"/>
  <c r="H495" i="28"/>
  <c r="B24" i="42"/>
  <c r="C6" i="43" l="1"/>
  <c r="G6" i="43" s="1"/>
  <c r="C506" i="43"/>
  <c r="A506" i="43" s="1"/>
  <c r="AB506" i="43" s="1"/>
  <c r="C150" i="46"/>
  <c r="A150" i="46" s="1"/>
  <c r="AB150" i="46" s="1"/>
  <c r="B150" i="47"/>
  <c r="B322" i="46"/>
  <c r="C322" i="46" s="1"/>
  <c r="A322" i="46" s="1"/>
  <c r="AB322" i="46" s="1"/>
  <c r="B494" i="46"/>
  <c r="C494" i="46" s="1"/>
  <c r="A494" i="46" s="1"/>
  <c r="AB494" i="46" s="1"/>
  <c r="B151" i="46"/>
  <c r="C454" i="43"/>
  <c r="A454" i="43" s="1"/>
  <c r="AB454" i="43" s="1"/>
  <c r="A282" i="43"/>
  <c r="AB282" i="43" s="1"/>
  <c r="C282" i="43"/>
  <c r="B493" i="47"/>
  <c r="B321" i="47"/>
  <c r="G7" i="46"/>
  <c r="C7" i="46"/>
  <c r="AB159" i="49"/>
  <c r="A175" i="49"/>
  <c r="C174" i="49"/>
  <c r="L174" i="49" s="1"/>
  <c r="B41" i="44"/>
  <c r="B385" i="43"/>
  <c r="C385" i="43" s="1"/>
  <c r="B213" i="43"/>
  <c r="C213" i="43" s="1"/>
  <c r="B42" i="43"/>
  <c r="C42" i="43" s="1"/>
  <c r="B312" i="44"/>
  <c r="B484" i="44"/>
  <c r="A163" i="43"/>
  <c r="AB163" i="43" s="1"/>
  <c r="B507" i="43"/>
  <c r="C507" i="43" s="1"/>
  <c r="B335" i="43"/>
  <c r="B163" i="44"/>
  <c r="B57" i="44"/>
  <c r="B401" i="43"/>
  <c r="C401" i="43" s="1"/>
  <c r="B229" i="43"/>
  <c r="C229" i="43" s="1"/>
  <c r="B58" i="43"/>
  <c r="C58" i="43" s="1"/>
  <c r="B282" i="44"/>
  <c r="B454" i="44"/>
  <c r="A141" i="43"/>
  <c r="AB141" i="43" s="1"/>
  <c r="B142" i="43"/>
  <c r="C142" i="43" s="1"/>
  <c r="B141" i="44"/>
  <c r="B485" i="43"/>
  <c r="C485" i="43" s="1"/>
  <c r="B313" i="43"/>
  <c r="C313" i="43" s="1"/>
  <c r="A506" i="46"/>
  <c r="AB506" i="46" s="1"/>
  <c r="A327" i="43"/>
  <c r="AB327" i="43" s="1"/>
  <c r="A510" i="43"/>
  <c r="AB510" i="43" s="1"/>
  <c r="A339" i="46"/>
  <c r="AB339" i="46" s="1"/>
  <c r="A328" i="46"/>
  <c r="AB328" i="46" s="1"/>
  <c r="A149" i="43"/>
  <c r="AB149" i="43" s="1"/>
  <c r="B149" i="44"/>
  <c r="B493" i="43"/>
  <c r="B150" i="43"/>
  <c r="C150" i="43" s="1"/>
  <c r="B321" i="43"/>
  <c r="B212" i="44"/>
  <c r="B384" i="44"/>
  <c r="A312" i="43"/>
  <c r="AB312" i="43" s="1"/>
  <c r="A511" i="46"/>
  <c r="AB511" i="46" s="1"/>
  <c r="A500" i="46"/>
  <c r="AB500" i="46" s="1"/>
  <c r="A142" i="46"/>
  <c r="AB142" i="46" s="1"/>
  <c r="B314" i="46"/>
  <c r="C314" i="46" s="1"/>
  <c r="B143" i="46"/>
  <c r="C143" i="46" s="1"/>
  <c r="B486" i="46"/>
  <c r="C486" i="46" s="1"/>
  <c r="B142" i="47"/>
  <c r="B400" i="44"/>
  <c r="B228" i="44"/>
  <c r="A484" i="43"/>
  <c r="AB484" i="43" s="1"/>
  <c r="A99" i="43"/>
  <c r="AB99" i="43" s="1"/>
  <c r="B100" i="43"/>
  <c r="C100" i="43" s="1"/>
  <c r="B271" i="43"/>
  <c r="C271" i="43" s="1"/>
  <c r="B99" i="44"/>
  <c r="B443" i="43"/>
  <c r="C443" i="43" s="1"/>
  <c r="A499" i="43"/>
  <c r="AB499" i="43" s="1"/>
  <c r="B283" i="43"/>
  <c r="C283" i="43" s="1"/>
  <c r="B112" i="43"/>
  <c r="C112" i="43" s="1"/>
  <c r="B455" i="43"/>
  <c r="C455" i="43" s="1"/>
  <c r="B111" i="44"/>
  <c r="B475" i="44"/>
  <c r="B303" i="44"/>
  <c r="B313" i="47"/>
  <c r="B485" i="47"/>
  <c r="B514" i="44"/>
  <c r="B342" i="44"/>
  <c r="B476" i="43"/>
  <c r="C476" i="43" s="1"/>
  <c r="B304" i="43"/>
  <c r="C304" i="43" s="1"/>
  <c r="B133" i="43"/>
  <c r="C133" i="43" s="1"/>
  <c r="B132" i="44"/>
  <c r="A334" i="43"/>
  <c r="AB334" i="43" s="1"/>
  <c r="A334" i="46"/>
  <c r="AB334" i="46" s="1"/>
  <c r="A342" i="43"/>
  <c r="AB342" i="43" s="1"/>
  <c r="A338" i="43"/>
  <c r="AB338" i="43" s="1"/>
  <c r="B492" i="44"/>
  <c r="B320" i="44"/>
  <c r="B270" i="44"/>
  <c r="B442" i="44"/>
  <c r="A514" i="43"/>
  <c r="AB514" i="43" s="1"/>
  <c r="B506" i="44"/>
  <c r="B334" i="44"/>
  <c r="B157" i="47"/>
  <c r="B501" i="46"/>
  <c r="C501" i="46" s="1"/>
  <c r="B329" i="46"/>
  <c r="C329" i="46" s="1"/>
  <c r="A157" i="46"/>
  <c r="AB157" i="46" s="1"/>
  <c r="B158" i="46"/>
  <c r="C158" i="46" s="1"/>
  <c r="B112" i="47"/>
  <c r="B456" i="46"/>
  <c r="C456" i="46" s="1"/>
  <c r="B113" i="46"/>
  <c r="C113" i="46" s="1"/>
  <c r="B284" i="46"/>
  <c r="C284" i="46" s="1"/>
  <c r="B123" i="47"/>
  <c r="B295" i="46"/>
  <c r="C295" i="46" s="1"/>
  <c r="B467" i="46"/>
  <c r="C467" i="46" s="1"/>
  <c r="B124" i="46"/>
  <c r="C124" i="46" s="1"/>
  <c r="B455" i="47"/>
  <c r="B283" i="47"/>
  <c r="B42" i="47"/>
  <c r="B386" i="46"/>
  <c r="C386" i="46" s="1"/>
  <c r="B214" i="46"/>
  <c r="C214" i="46" s="1"/>
  <c r="B43" i="46"/>
  <c r="C43" i="46" s="1"/>
  <c r="B58" i="47"/>
  <c r="B402" i="46"/>
  <c r="C402" i="46" s="1"/>
  <c r="B230" i="46"/>
  <c r="C230" i="46" s="1"/>
  <c r="B59" i="46"/>
  <c r="C59" i="46" s="1"/>
  <c r="B26" i="47"/>
  <c r="B370" i="46"/>
  <c r="C370" i="46" s="1"/>
  <c r="B198" i="46"/>
  <c r="C198" i="46" s="1"/>
  <c r="B27" i="46"/>
  <c r="C27" i="46" s="1"/>
  <c r="B87" i="47"/>
  <c r="B431" i="46"/>
  <c r="C431" i="46" s="1"/>
  <c r="B88" i="46"/>
  <c r="C88" i="46" s="1"/>
  <c r="B259" i="46"/>
  <c r="C259" i="46" s="1"/>
  <c r="B506" i="47"/>
  <c r="B334" i="47"/>
  <c r="A6" i="46"/>
  <c r="AB6" i="46" s="1"/>
  <c r="B444" i="47"/>
  <c r="B272" i="47"/>
  <c r="B500" i="47"/>
  <c r="B328" i="47"/>
  <c r="B466" i="47"/>
  <c r="B294" i="47"/>
  <c r="B385" i="47"/>
  <c r="B213" i="47"/>
  <c r="B7" i="47"/>
  <c r="B351" i="46"/>
  <c r="C351" i="46" s="1"/>
  <c r="B8" i="46"/>
  <c r="C8" i="46" s="1"/>
  <c r="B179" i="46"/>
  <c r="C179" i="46" s="1"/>
  <c r="B74" i="47"/>
  <c r="B418" i="46"/>
  <c r="C418" i="46" s="1"/>
  <c r="B246" i="46"/>
  <c r="C246" i="46" s="1"/>
  <c r="B75" i="46"/>
  <c r="C75" i="46" s="1"/>
  <c r="B133" i="47"/>
  <c r="B477" i="46"/>
  <c r="C477" i="46" s="1"/>
  <c r="B305" i="46"/>
  <c r="C305" i="46" s="1"/>
  <c r="B134" i="46"/>
  <c r="C134" i="46" s="1"/>
  <c r="B511" i="47"/>
  <c r="B339" i="47"/>
  <c r="B417" i="47"/>
  <c r="B245" i="47"/>
  <c r="B401" i="47"/>
  <c r="B229" i="47"/>
  <c r="B369" i="47"/>
  <c r="B197" i="47"/>
  <c r="B430" i="47"/>
  <c r="B258" i="47"/>
  <c r="B476" i="47"/>
  <c r="B304" i="47"/>
  <c r="B163" i="47"/>
  <c r="B335" i="46"/>
  <c r="C335" i="46" s="1"/>
  <c r="B507" i="46"/>
  <c r="C507" i="46" s="1"/>
  <c r="A163" i="46"/>
  <c r="AB163" i="46" s="1"/>
  <c r="B350" i="47"/>
  <c r="B178" i="47"/>
  <c r="B101" i="47"/>
  <c r="B445" i="46"/>
  <c r="C445" i="46" s="1"/>
  <c r="B273" i="46"/>
  <c r="C273" i="46" s="1"/>
  <c r="B102" i="46"/>
  <c r="C102" i="46" s="1"/>
  <c r="B430" i="43"/>
  <c r="C430" i="43" s="1"/>
  <c r="B86" i="44"/>
  <c r="B87" i="43"/>
  <c r="C87" i="43" s="1"/>
  <c r="B258" i="43"/>
  <c r="C258" i="43" s="1"/>
  <c r="B123" i="44"/>
  <c r="B467" i="43"/>
  <c r="C467" i="43" s="1"/>
  <c r="B295" i="43"/>
  <c r="C295" i="43" s="1"/>
  <c r="B124" i="43"/>
  <c r="C124" i="43" s="1"/>
  <c r="A5" i="43"/>
  <c r="AB5" i="43" s="1"/>
  <c r="B24" i="44"/>
  <c r="B368" i="43"/>
  <c r="C368" i="43" s="1"/>
  <c r="B196" i="43"/>
  <c r="C196" i="43" s="1"/>
  <c r="B25" i="43"/>
  <c r="C25" i="43" s="1"/>
  <c r="B338" i="44"/>
  <c r="B510" i="44"/>
  <c r="B6" i="44"/>
  <c r="B350" i="43"/>
  <c r="C350" i="43" s="1"/>
  <c r="B7" i="43"/>
  <c r="B178" i="43"/>
  <c r="C178" i="43" s="1"/>
  <c r="B72" i="44"/>
  <c r="B416" i="43"/>
  <c r="C416" i="43" s="1"/>
  <c r="B73" i="43"/>
  <c r="C73" i="43" s="1"/>
  <c r="B244" i="43"/>
  <c r="C244" i="43" s="1"/>
  <c r="B499" i="44"/>
  <c r="B327" i="44"/>
  <c r="B167" i="44"/>
  <c r="B511" i="43"/>
  <c r="C511" i="43" s="1"/>
  <c r="B339" i="43"/>
  <c r="C339" i="43" s="1"/>
  <c r="A167" i="43"/>
  <c r="AB167" i="43" s="1"/>
  <c r="B429" i="44"/>
  <c r="B257" i="44"/>
  <c r="B500" i="43"/>
  <c r="C500" i="43" s="1"/>
  <c r="B156" i="44"/>
  <c r="B328" i="43"/>
  <c r="C328" i="43" s="1"/>
  <c r="A156" i="43"/>
  <c r="AB156" i="43" s="1"/>
  <c r="B157" i="43"/>
  <c r="C157" i="43" s="1"/>
  <c r="B466" i="44"/>
  <c r="B294" i="44"/>
  <c r="B415" i="44"/>
  <c r="B243" i="44"/>
  <c r="B367" i="44"/>
  <c r="B195" i="44"/>
  <c r="B349" i="44"/>
  <c r="B177" i="44"/>
  <c r="A23" i="22"/>
  <c r="A22" i="22"/>
  <c r="A21" i="22"/>
  <c r="A20" i="22"/>
  <c r="A19" i="22"/>
  <c r="A18" i="22"/>
  <c r="A17" i="22"/>
  <c r="A16" i="22"/>
  <c r="A15" i="22"/>
  <c r="A14" i="22"/>
  <c r="A13" i="22"/>
  <c r="A12" i="22"/>
  <c r="A11" i="22"/>
  <c r="A10" i="22"/>
  <c r="A9" i="22"/>
  <c r="A8" i="22"/>
  <c r="A7" i="22"/>
  <c r="A6" i="22"/>
  <c r="A5" i="22"/>
  <c r="A321" i="43" l="1"/>
  <c r="AB321" i="43" s="1"/>
  <c r="C321" i="43"/>
  <c r="C151" i="46"/>
  <c r="A151" i="46" s="1"/>
  <c r="AB151" i="46" s="1"/>
  <c r="B323" i="46"/>
  <c r="C323" i="46" s="1"/>
  <c r="A323" i="46" s="1"/>
  <c r="AB323" i="46" s="1"/>
  <c r="B151" i="47"/>
  <c r="B495" i="46"/>
  <c r="C495" i="46" s="1"/>
  <c r="A495" i="46" s="1"/>
  <c r="AB495" i="46" s="1"/>
  <c r="B152" i="46"/>
  <c r="A493" i="43"/>
  <c r="AB493" i="43" s="1"/>
  <c r="C493" i="43"/>
  <c r="B494" i="47"/>
  <c r="B322" i="47"/>
  <c r="C7" i="43"/>
  <c r="G7" i="43" s="1"/>
  <c r="A335" i="43"/>
  <c r="AB335" i="43" s="1"/>
  <c r="C335" i="43"/>
  <c r="AB175" i="49"/>
  <c r="A176" i="49"/>
  <c r="AC13" i="22"/>
  <c r="AD13" i="22" s="1"/>
  <c r="AB13" i="22"/>
  <c r="AA13" i="22"/>
  <c r="AC21" i="22"/>
  <c r="AD21" i="22" s="1"/>
  <c r="AB21" i="22"/>
  <c r="AA21" i="22"/>
  <c r="A500" i="43"/>
  <c r="AB500" i="43" s="1"/>
  <c r="B456" i="43"/>
  <c r="C456" i="43" s="1"/>
  <c r="B112" i="44"/>
  <c r="B113" i="43"/>
  <c r="C113" i="43" s="1"/>
  <c r="B284" i="43"/>
  <c r="C284" i="43" s="1"/>
  <c r="B443" i="44"/>
  <c r="B271" i="44"/>
  <c r="A486" i="46"/>
  <c r="AB486" i="46" s="1"/>
  <c r="A150" i="43"/>
  <c r="AB150" i="43" s="1"/>
  <c r="B494" i="43"/>
  <c r="C494" i="43" s="1"/>
  <c r="B151" i="43"/>
  <c r="C151" i="43" s="1"/>
  <c r="B322" i="43"/>
  <c r="C322" i="43" s="1"/>
  <c r="B150" i="44"/>
  <c r="A313" i="43"/>
  <c r="AB313" i="43" s="1"/>
  <c r="B58" i="44"/>
  <c r="B402" i="43"/>
  <c r="C402" i="43" s="1"/>
  <c r="B230" i="43"/>
  <c r="C230" i="43" s="1"/>
  <c r="B59" i="43"/>
  <c r="C59" i="43" s="1"/>
  <c r="AA5" i="22"/>
  <c r="AA6" i="22"/>
  <c r="AB14" i="22"/>
  <c r="AA14" i="22"/>
  <c r="AC14" i="22"/>
  <c r="AD14" i="22" s="1"/>
  <c r="AC22" i="22"/>
  <c r="AD22" i="22" s="1"/>
  <c r="AB22" i="22"/>
  <c r="AA22" i="22"/>
  <c r="A271" i="43"/>
  <c r="AB271" i="43" s="1"/>
  <c r="A143" i="46"/>
  <c r="AB143" i="46" s="1"/>
  <c r="B144" i="46"/>
  <c r="C144" i="46" s="1"/>
  <c r="B315" i="46"/>
  <c r="C315" i="46" s="1"/>
  <c r="B487" i="46"/>
  <c r="C487" i="46" s="1"/>
  <c r="B143" i="47"/>
  <c r="A485" i="43"/>
  <c r="AB485" i="43" s="1"/>
  <c r="A443" i="43"/>
  <c r="AB443" i="43" s="1"/>
  <c r="AA7" i="22"/>
  <c r="AC15" i="22"/>
  <c r="AD15" i="22" s="1"/>
  <c r="AA15" i="22"/>
  <c r="AB15" i="22"/>
  <c r="AC23" i="22"/>
  <c r="AD23" i="22" s="1"/>
  <c r="AB23" i="22"/>
  <c r="AA23" i="22"/>
  <c r="A329" i="46"/>
  <c r="AB329" i="46" s="1"/>
  <c r="B476" i="44"/>
  <c r="B304" i="44"/>
  <c r="B101" i="43"/>
  <c r="C101" i="43" s="1"/>
  <c r="B100" i="44"/>
  <c r="B272" i="43"/>
  <c r="C272" i="43" s="1"/>
  <c r="B444" i="43"/>
  <c r="C444" i="43" s="1"/>
  <c r="A314" i="46"/>
  <c r="AB314" i="46" s="1"/>
  <c r="B493" i="44"/>
  <c r="B321" i="44"/>
  <c r="B485" i="44"/>
  <c r="B313" i="44"/>
  <c r="B42" i="44"/>
  <c r="B214" i="43"/>
  <c r="C214" i="43" s="1"/>
  <c r="B386" i="43"/>
  <c r="C386" i="43" s="1"/>
  <c r="B43" i="43"/>
  <c r="C43" i="43" s="1"/>
  <c r="AA20" i="22"/>
  <c r="AB20" i="22"/>
  <c r="AC20" i="22"/>
  <c r="AD20" i="22" s="1"/>
  <c r="B314" i="47"/>
  <c r="B486" i="47"/>
  <c r="AA8" i="22"/>
  <c r="AC16" i="22"/>
  <c r="AD16" i="22" s="1"/>
  <c r="AB16" i="22"/>
  <c r="AA16" i="22"/>
  <c r="A339" i="43"/>
  <c r="AB339" i="43" s="1"/>
  <c r="A501" i="46"/>
  <c r="AB501" i="46" s="1"/>
  <c r="B133" i="44"/>
  <c r="B477" i="43"/>
  <c r="C477" i="43" s="1"/>
  <c r="B305" i="43"/>
  <c r="C305" i="43" s="1"/>
  <c r="B134" i="43"/>
  <c r="C134" i="43" s="1"/>
  <c r="A142" i="43"/>
  <c r="AB142" i="43" s="1"/>
  <c r="B314" i="43"/>
  <c r="C314" i="43" s="1"/>
  <c r="B142" i="44"/>
  <c r="B486" i="43"/>
  <c r="C486" i="43" s="1"/>
  <c r="B143" i="43"/>
  <c r="C143" i="43" s="1"/>
  <c r="B401" i="44"/>
  <c r="B229" i="44"/>
  <c r="B335" i="44"/>
  <c r="B507" i="44"/>
  <c r="AB17" i="22"/>
  <c r="AA17" i="22"/>
  <c r="AC17" i="22"/>
  <c r="AD17" i="22" s="1"/>
  <c r="AA9" i="22"/>
  <c r="A511" i="43"/>
  <c r="AB511" i="43" s="1"/>
  <c r="AA10" i="22"/>
  <c r="AC18" i="22"/>
  <c r="AD18" i="22" s="1"/>
  <c r="AB18" i="22"/>
  <c r="AA18" i="22"/>
  <c r="A507" i="43"/>
  <c r="AB507" i="43" s="1"/>
  <c r="B385" i="44"/>
  <c r="B213" i="44"/>
  <c r="AA12" i="22"/>
  <c r="AC12" i="22"/>
  <c r="AD12" i="22" s="1"/>
  <c r="AB12" i="22"/>
  <c r="AC11" i="22"/>
  <c r="AD11" i="22" s="1"/>
  <c r="AB11" i="22"/>
  <c r="AA11" i="22"/>
  <c r="AC19" i="22"/>
  <c r="AD19" i="22" s="1"/>
  <c r="AB19" i="22"/>
  <c r="AA19" i="22"/>
  <c r="A328" i="43"/>
  <c r="AB328" i="43" s="1"/>
  <c r="A335" i="46"/>
  <c r="AB335" i="46" s="1"/>
  <c r="B455" i="44"/>
  <c r="B283" i="44"/>
  <c r="I12" i="22"/>
  <c r="I9" i="22"/>
  <c r="I17" i="22"/>
  <c r="I16" i="22"/>
  <c r="I10" i="22"/>
  <c r="I18" i="22"/>
  <c r="I8" i="22"/>
  <c r="I11" i="22"/>
  <c r="I19" i="22"/>
  <c r="I20" i="22"/>
  <c r="I13" i="22"/>
  <c r="I21" i="22"/>
  <c r="I5" i="22"/>
  <c r="I6" i="22"/>
  <c r="I14" i="22"/>
  <c r="I22" i="22"/>
  <c r="I7" i="22"/>
  <c r="I15" i="22"/>
  <c r="I23" i="22"/>
  <c r="B431" i="47"/>
  <c r="B259" i="47"/>
  <c r="B102" i="47"/>
  <c r="B274" i="46"/>
  <c r="C274" i="46" s="1"/>
  <c r="B446" i="46"/>
  <c r="C446" i="46" s="1"/>
  <c r="B103" i="46"/>
  <c r="C103" i="46" s="1"/>
  <c r="B477" i="47"/>
  <c r="B305" i="47"/>
  <c r="B418" i="47"/>
  <c r="B246" i="47"/>
  <c r="B468" i="46"/>
  <c r="C468" i="46" s="1"/>
  <c r="B124" i="47"/>
  <c r="B296" i="46"/>
  <c r="C296" i="46" s="1"/>
  <c r="B125" i="46"/>
  <c r="C125" i="46" s="1"/>
  <c r="B456" i="47"/>
  <c r="B284" i="47"/>
  <c r="B351" i="47"/>
  <c r="B179" i="47"/>
  <c r="B386" i="47"/>
  <c r="B214" i="47"/>
  <c r="B59" i="47"/>
  <c r="B231" i="46"/>
  <c r="C231" i="46" s="1"/>
  <c r="B403" i="46"/>
  <c r="C403" i="46" s="1"/>
  <c r="B60" i="46"/>
  <c r="C60" i="46" s="1"/>
  <c r="B27" i="47"/>
  <c r="B199" i="46"/>
  <c r="C199" i="46" s="1"/>
  <c r="B371" i="46"/>
  <c r="C371" i="46" s="1"/>
  <c r="B28" i="46"/>
  <c r="C28" i="46" s="1"/>
  <c r="B158" i="47"/>
  <c r="B330" i="46"/>
  <c r="C330" i="46" s="1"/>
  <c r="B502" i="46"/>
  <c r="C502" i="46" s="1"/>
  <c r="A158" i="46"/>
  <c r="AB158" i="46" s="1"/>
  <c r="B8" i="47"/>
  <c r="B9" i="46"/>
  <c r="C9" i="46" s="1"/>
  <c r="B352" i="46"/>
  <c r="C352" i="46" s="1"/>
  <c r="B180" i="46"/>
  <c r="C180" i="46" s="1"/>
  <c r="B402" i="47"/>
  <c r="B230" i="47"/>
  <c r="B467" i="47"/>
  <c r="B295" i="47"/>
  <c r="B507" i="47"/>
  <c r="B335" i="47"/>
  <c r="B445" i="47"/>
  <c r="B273" i="47"/>
  <c r="B134" i="47"/>
  <c r="B478" i="46"/>
  <c r="C478" i="46" s="1"/>
  <c r="B306" i="46"/>
  <c r="C306" i="46" s="1"/>
  <c r="B135" i="46"/>
  <c r="C135" i="46" s="1"/>
  <c r="A134" i="46"/>
  <c r="AB134" i="46" s="1"/>
  <c r="B75" i="47"/>
  <c r="B419" i="46"/>
  <c r="C419" i="46" s="1"/>
  <c r="B247" i="46"/>
  <c r="C247" i="46" s="1"/>
  <c r="B76" i="46"/>
  <c r="C76" i="46" s="1"/>
  <c r="A507" i="46"/>
  <c r="AB507" i="46" s="1"/>
  <c r="B88" i="47"/>
  <c r="B432" i="46"/>
  <c r="C432" i="46" s="1"/>
  <c r="B260" i="46"/>
  <c r="C260" i="46" s="1"/>
  <c r="B89" i="46"/>
  <c r="C89" i="46" s="1"/>
  <c r="B43" i="47"/>
  <c r="B215" i="46"/>
  <c r="C215" i="46" s="1"/>
  <c r="B387" i="46"/>
  <c r="C387" i="46" s="1"/>
  <c r="B44" i="46"/>
  <c r="C44" i="46" s="1"/>
  <c r="A7" i="46"/>
  <c r="AB7" i="46" s="1"/>
  <c r="B370" i="47"/>
  <c r="B198" i="47"/>
  <c r="B113" i="47"/>
  <c r="B457" i="46"/>
  <c r="C457" i="46" s="1"/>
  <c r="B285" i="46"/>
  <c r="C285" i="46" s="1"/>
  <c r="B114" i="46"/>
  <c r="C114" i="46" s="1"/>
  <c r="B501" i="47"/>
  <c r="B329" i="47"/>
  <c r="B87" i="44"/>
  <c r="B431" i="43"/>
  <c r="C431" i="43" s="1"/>
  <c r="B259" i="43"/>
  <c r="C259" i="43" s="1"/>
  <c r="A87" i="43"/>
  <c r="AB87" i="43" s="1"/>
  <c r="B88" i="43"/>
  <c r="C88" i="43" s="1"/>
  <c r="B511" i="44"/>
  <c r="B339" i="44"/>
  <c r="B124" i="44"/>
  <c r="B468" i="43"/>
  <c r="C468" i="43" s="1"/>
  <c r="B296" i="43"/>
  <c r="C296" i="43" s="1"/>
  <c r="B125" i="43"/>
  <c r="C125" i="43" s="1"/>
  <c r="B73" i="44"/>
  <c r="B417" i="43"/>
  <c r="C417" i="43" s="1"/>
  <c r="B245" i="43"/>
  <c r="C245" i="43" s="1"/>
  <c r="B74" i="43"/>
  <c r="C74" i="43" s="1"/>
  <c r="A6" i="43"/>
  <c r="AB6" i="43" s="1"/>
  <c r="B25" i="44"/>
  <c r="B197" i="43"/>
  <c r="C197" i="43" s="1"/>
  <c r="B369" i="43"/>
  <c r="C369" i="43" s="1"/>
  <c r="B26" i="43"/>
  <c r="C26" i="43" s="1"/>
  <c r="B430" i="44"/>
  <c r="B258" i="44"/>
  <c r="B157" i="44"/>
  <c r="B501" i="43"/>
  <c r="C501" i="43" s="1"/>
  <c r="B329" i="43"/>
  <c r="C329" i="43" s="1"/>
  <c r="B158" i="43"/>
  <c r="C158" i="43" s="1"/>
  <c r="A157" i="43"/>
  <c r="AB157" i="43" s="1"/>
  <c r="B500" i="44"/>
  <c r="B328" i="44"/>
  <c r="B7" i="44"/>
  <c r="B179" i="43"/>
  <c r="C179" i="43" s="1"/>
  <c r="B351" i="43"/>
  <c r="C351" i="43" s="1"/>
  <c r="B8" i="43"/>
  <c r="C8" i="43" s="1"/>
  <c r="B467" i="44"/>
  <c r="B295" i="44"/>
  <c r="B416" i="44"/>
  <c r="B244" i="44"/>
  <c r="B350" i="44"/>
  <c r="B178" i="44"/>
  <c r="B368" i="44"/>
  <c r="B196" i="44"/>
  <c r="B13" i="22"/>
  <c r="B6" i="22"/>
  <c r="B14" i="22"/>
  <c r="B22" i="22"/>
  <c r="B21" i="22"/>
  <c r="B7" i="22"/>
  <c r="B8" i="22"/>
  <c r="B16" i="22"/>
  <c r="B15" i="22"/>
  <c r="B9" i="22"/>
  <c r="B17" i="22"/>
  <c r="B23" i="22"/>
  <c r="B10" i="22"/>
  <c r="B18" i="22"/>
  <c r="B5" i="22"/>
  <c r="B11" i="22"/>
  <c r="B19" i="22"/>
  <c r="B12" i="22"/>
  <c r="B20" i="22"/>
  <c r="Y8" i="22"/>
  <c r="R8" i="22"/>
  <c r="R16" i="22"/>
  <c r="Y16" i="22"/>
  <c r="R7" i="22"/>
  <c r="Y7" i="22"/>
  <c r="R9" i="22"/>
  <c r="Y9" i="22"/>
  <c r="Y17" i="22"/>
  <c r="R17" i="22"/>
  <c r="Y23" i="22"/>
  <c r="R23" i="22"/>
  <c r="R10" i="22"/>
  <c r="Y10" i="22"/>
  <c r="Y18" i="22"/>
  <c r="R18" i="22"/>
  <c r="R11" i="22"/>
  <c r="Y11" i="22"/>
  <c r="R19" i="22"/>
  <c r="Y19" i="22"/>
  <c r="Y12" i="22"/>
  <c r="R12" i="22"/>
  <c r="Y20" i="22"/>
  <c r="R20" i="22"/>
  <c r="Y15" i="22"/>
  <c r="R15" i="22"/>
  <c r="R5" i="22"/>
  <c r="Y5" i="22"/>
  <c r="Y13" i="22"/>
  <c r="R13" i="22"/>
  <c r="R21" i="22"/>
  <c r="Y21" i="22"/>
  <c r="Y6" i="22"/>
  <c r="R6" i="22"/>
  <c r="R14" i="22"/>
  <c r="Y14" i="22"/>
  <c r="Y22" i="22"/>
  <c r="R22" i="22"/>
  <c r="C152" i="46" l="1"/>
  <c r="A152" i="46" s="1"/>
  <c r="AB152" i="46" s="1"/>
  <c r="B152" i="47"/>
  <c r="B496" i="46"/>
  <c r="C496" i="46" s="1"/>
  <c r="A496" i="46" s="1"/>
  <c r="AB496" i="46" s="1"/>
  <c r="B324" i="46"/>
  <c r="C324" i="46" s="1"/>
  <c r="A324" i="46" s="1"/>
  <c r="AB324" i="46" s="1"/>
  <c r="B495" i="47"/>
  <c r="B323" i="47"/>
  <c r="AB176" i="49"/>
  <c r="A177" i="49"/>
  <c r="A329" i="43"/>
  <c r="AB329" i="43" s="1"/>
  <c r="B214" i="44"/>
  <c r="B386" i="44"/>
  <c r="B322" i="44"/>
  <c r="B494" i="44"/>
  <c r="A501" i="43"/>
  <c r="AB501" i="43" s="1"/>
  <c r="A259" i="43"/>
  <c r="AB259" i="43" s="1"/>
  <c r="A306" i="46"/>
  <c r="AB306" i="46" s="1"/>
  <c r="A134" i="43"/>
  <c r="AB134" i="43" s="1"/>
  <c r="B134" i="44"/>
  <c r="B478" i="43"/>
  <c r="C478" i="43" s="1"/>
  <c r="B135" i="43"/>
  <c r="C135" i="43" s="1"/>
  <c r="B306" i="43"/>
  <c r="C306" i="43" s="1"/>
  <c r="B59" i="44"/>
  <c r="B403" i="43"/>
  <c r="C403" i="43" s="1"/>
  <c r="B231" i="43"/>
  <c r="C231" i="43" s="1"/>
  <c r="B60" i="43"/>
  <c r="C60" i="43" s="1"/>
  <c r="A322" i="43"/>
  <c r="AB322" i="43" s="1"/>
  <c r="A431" i="43"/>
  <c r="AB431" i="43" s="1"/>
  <c r="A478" i="46"/>
  <c r="AB478" i="46" s="1"/>
  <c r="A143" i="43"/>
  <c r="AB143" i="43" s="1"/>
  <c r="B143" i="44"/>
  <c r="B487" i="43"/>
  <c r="C487" i="43" s="1"/>
  <c r="B315" i="43"/>
  <c r="C315" i="43" s="1"/>
  <c r="B144" i="43"/>
  <c r="C144" i="43" s="1"/>
  <c r="B487" i="47"/>
  <c r="B315" i="47"/>
  <c r="A151" i="43"/>
  <c r="AB151" i="43" s="1"/>
  <c r="B323" i="43"/>
  <c r="C323" i="43" s="1"/>
  <c r="B152" i="43"/>
  <c r="C152" i="43" s="1"/>
  <c r="B495" i="43"/>
  <c r="C495" i="43" s="1"/>
  <c r="B151" i="44"/>
  <c r="A486" i="43"/>
  <c r="AB486" i="43" s="1"/>
  <c r="A487" i="46"/>
  <c r="AB487" i="46" s="1"/>
  <c r="A494" i="43"/>
  <c r="AB494" i="43" s="1"/>
  <c r="B113" i="44"/>
  <c r="B457" i="43"/>
  <c r="C457" i="43" s="1"/>
  <c r="B285" i="43"/>
  <c r="C285" i="43" s="1"/>
  <c r="B114" i="43"/>
  <c r="C114" i="43" s="1"/>
  <c r="B314" i="44"/>
  <c r="B486" i="44"/>
  <c r="B477" i="44"/>
  <c r="B305" i="44"/>
  <c r="B444" i="44"/>
  <c r="B272" i="44"/>
  <c r="A315" i="46"/>
  <c r="AB315" i="46" s="1"/>
  <c r="B402" i="44"/>
  <c r="B230" i="44"/>
  <c r="B456" i="44"/>
  <c r="B284" i="44"/>
  <c r="A502" i="46"/>
  <c r="AB502" i="46" s="1"/>
  <c r="A314" i="43"/>
  <c r="AB314" i="43" s="1"/>
  <c r="B387" i="43"/>
  <c r="C387" i="43" s="1"/>
  <c r="B215" i="43"/>
  <c r="C215" i="43" s="1"/>
  <c r="B44" i="43"/>
  <c r="C44" i="43" s="1"/>
  <c r="B43" i="44"/>
  <c r="B273" i="43"/>
  <c r="C273" i="43" s="1"/>
  <c r="B102" i="43"/>
  <c r="C102" i="43" s="1"/>
  <c r="B445" i="43"/>
  <c r="C445" i="43" s="1"/>
  <c r="B101" i="44"/>
  <c r="A144" i="46"/>
  <c r="AB144" i="46" s="1"/>
  <c r="B144" i="47"/>
  <c r="B488" i="46"/>
  <c r="C488" i="46" s="1"/>
  <c r="B316" i="46"/>
  <c r="C316" i="46" s="1"/>
  <c r="B145" i="46"/>
  <c r="C145" i="46" s="1"/>
  <c r="A330" i="46"/>
  <c r="AB330" i="46" s="1"/>
  <c r="B135" i="47"/>
  <c r="B479" i="46"/>
  <c r="C479" i="46" s="1"/>
  <c r="B136" i="46"/>
  <c r="C136" i="46" s="1"/>
  <c r="B307" i="46"/>
  <c r="C307" i="46" s="1"/>
  <c r="A135" i="46"/>
  <c r="AB135" i="46" s="1"/>
  <c r="B502" i="47"/>
  <c r="B330" i="47"/>
  <c r="B468" i="47"/>
  <c r="B296" i="47"/>
  <c r="B114" i="47"/>
  <c r="B458" i="46"/>
  <c r="C458" i="46" s="1"/>
  <c r="B115" i="46"/>
  <c r="C115" i="46" s="1"/>
  <c r="B286" i="46"/>
  <c r="C286" i="46" s="1"/>
  <c r="B76" i="47"/>
  <c r="B420" i="46"/>
  <c r="C420" i="46" s="1"/>
  <c r="B248" i="46"/>
  <c r="C248" i="46" s="1"/>
  <c r="B77" i="46"/>
  <c r="C77" i="46" s="1"/>
  <c r="B9" i="47"/>
  <c r="B353" i="46"/>
  <c r="C353" i="46" s="1"/>
  <c r="B181" i="46"/>
  <c r="C181" i="46" s="1"/>
  <c r="B10" i="46"/>
  <c r="C10" i="46" s="1"/>
  <c r="B388" i="46"/>
  <c r="C388" i="46" s="1"/>
  <c r="B44" i="47"/>
  <c r="B216" i="46"/>
  <c r="C216" i="46" s="1"/>
  <c r="B45" i="46"/>
  <c r="C45" i="46" s="1"/>
  <c r="B89" i="47"/>
  <c r="B433" i="46"/>
  <c r="C433" i="46" s="1"/>
  <c r="B261" i="46"/>
  <c r="C261" i="46" s="1"/>
  <c r="B90" i="46"/>
  <c r="C90" i="46" s="1"/>
  <c r="B478" i="47"/>
  <c r="B306" i="47"/>
  <c r="B352" i="47"/>
  <c r="B180" i="47"/>
  <c r="B60" i="47"/>
  <c r="B404" i="46"/>
  <c r="C404" i="46" s="1"/>
  <c r="B232" i="46"/>
  <c r="C232" i="46" s="1"/>
  <c r="B61" i="46"/>
  <c r="C61" i="46" s="1"/>
  <c r="B446" i="47"/>
  <c r="B274" i="47"/>
  <c r="B103" i="47"/>
  <c r="B447" i="46"/>
  <c r="C447" i="46" s="1"/>
  <c r="B104" i="46"/>
  <c r="C104" i="46" s="1"/>
  <c r="B275" i="46"/>
  <c r="C275" i="46" s="1"/>
  <c r="B285" i="47"/>
  <c r="B457" i="47"/>
  <c r="B372" i="46"/>
  <c r="C372" i="46" s="1"/>
  <c r="B28" i="47"/>
  <c r="B200" i="46"/>
  <c r="C200" i="46" s="1"/>
  <c r="B29" i="46"/>
  <c r="C29" i="46" s="1"/>
  <c r="B387" i="47"/>
  <c r="B215" i="47"/>
  <c r="B419" i="47"/>
  <c r="B247" i="47"/>
  <c r="B125" i="47"/>
  <c r="B469" i="46"/>
  <c r="C469" i="46" s="1"/>
  <c r="B297" i="46"/>
  <c r="C297" i="46" s="1"/>
  <c r="A125" i="46"/>
  <c r="AB125" i="46" s="1"/>
  <c r="B126" i="46"/>
  <c r="C126" i="46" s="1"/>
  <c r="B432" i="47"/>
  <c r="B260" i="47"/>
  <c r="A8" i="46"/>
  <c r="AB8" i="46" s="1"/>
  <c r="B371" i="47"/>
  <c r="B199" i="47"/>
  <c r="B403" i="47"/>
  <c r="B231" i="47"/>
  <c r="B88" i="44"/>
  <c r="B432" i="43"/>
  <c r="C432" i="43" s="1"/>
  <c r="B260" i="43"/>
  <c r="C260" i="43" s="1"/>
  <c r="B89" i="43"/>
  <c r="C89" i="43" s="1"/>
  <c r="B351" i="44"/>
  <c r="B179" i="44"/>
  <c r="B417" i="44"/>
  <c r="B245" i="44"/>
  <c r="B125" i="44"/>
  <c r="B469" i="43"/>
  <c r="C469" i="43" s="1"/>
  <c r="B297" i="43"/>
  <c r="C297" i="43" s="1"/>
  <c r="B126" i="43"/>
  <c r="C126" i="43" s="1"/>
  <c r="A125" i="43"/>
  <c r="AB125" i="43" s="1"/>
  <c r="B501" i="44"/>
  <c r="B329" i="44"/>
  <c r="B369" i="44"/>
  <c r="B197" i="44"/>
  <c r="B26" i="44"/>
  <c r="B198" i="43"/>
  <c r="C198" i="43" s="1"/>
  <c r="B370" i="43"/>
  <c r="C370" i="43" s="1"/>
  <c r="B27" i="43"/>
  <c r="C27" i="43" s="1"/>
  <c r="B8" i="44"/>
  <c r="B352" i="43"/>
  <c r="C352" i="43" s="1"/>
  <c r="B9" i="43"/>
  <c r="C9" i="43" s="1"/>
  <c r="B180" i="43"/>
  <c r="C180" i="43" s="1"/>
  <c r="B158" i="44"/>
  <c r="B502" i="43"/>
  <c r="C502" i="43" s="1"/>
  <c r="A158" i="43"/>
  <c r="AB158" i="43" s="1"/>
  <c r="B330" i="43"/>
  <c r="C330" i="43" s="1"/>
  <c r="B431" i="44"/>
  <c r="B259" i="44"/>
  <c r="A7" i="43"/>
  <c r="AB7" i="43" s="1"/>
  <c r="B74" i="44"/>
  <c r="B418" i="43"/>
  <c r="C418" i="43" s="1"/>
  <c r="B246" i="43"/>
  <c r="C246" i="43" s="1"/>
  <c r="A74" i="43"/>
  <c r="AB74" i="43" s="1"/>
  <c r="B75" i="43"/>
  <c r="C75" i="43" s="1"/>
  <c r="B468" i="44"/>
  <c r="B296" i="44"/>
  <c r="R32" i="22"/>
  <c r="R33" i="22" s="1"/>
  <c r="I32" i="22"/>
  <c r="I33" i="22" s="1"/>
  <c r="Y32" i="22"/>
  <c r="Y33" i="22" s="1"/>
  <c r="B32" i="22"/>
  <c r="B33" i="22" s="1"/>
  <c r="N517" i="28"/>
  <c r="L517" i="28"/>
  <c r="K517" i="28"/>
  <c r="F517" i="28"/>
  <c r="N516" i="28"/>
  <c r="L516" i="28"/>
  <c r="K516" i="28"/>
  <c r="F516" i="28"/>
  <c r="N515" i="28"/>
  <c r="L515" i="28"/>
  <c r="K515" i="28"/>
  <c r="F515" i="28"/>
  <c r="N514" i="28"/>
  <c r="L514" i="28"/>
  <c r="K514" i="28"/>
  <c r="F514" i="28"/>
  <c r="N513" i="28"/>
  <c r="L513" i="28"/>
  <c r="K513" i="28"/>
  <c r="F513" i="28"/>
  <c r="N512" i="28"/>
  <c r="L512" i="28"/>
  <c r="K512" i="28"/>
  <c r="F512" i="28"/>
  <c r="N511" i="28"/>
  <c r="L511" i="28"/>
  <c r="K511" i="28"/>
  <c r="F511" i="28"/>
  <c r="N510" i="28"/>
  <c r="L510" i="28"/>
  <c r="K510" i="28"/>
  <c r="F510" i="28"/>
  <c r="N509" i="28"/>
  <c r="L509" i="28"/>
  <c r="K509" i="28"/>
  <c r="F509" i="28"/>
  <c r="N345" i="28"/>
  <c r="L345" i="28"/>
  <c r="K345" i="28"/>
  <c r="F345" i="28"/>
  <c r="N344" i="28"/>
  <c r="L344" i="28"/>
  <c r="K344" i="28"/>
  <c r="F344" i="28"/>
  <c r="N343" i="28"/>
  <c r="L343" i="28"/>
  <c r="K343" i="28"/>
  <c r="F343" i="28"/>
  <c r="N342" i="28"/>
  <c r="L342" i="28"/>
  <c r="K342" i="28"/>
  <c r="F342" i="28"/>
  <c r="N341" i="28"/>
  <c r="L341" i="28"/>
  <c r="K341" i="28"/>
  <c r="F341" i="28"/>
  <c r="N340" i="28"/>
  <c r="L340" i="28"/>
  <c r="K340" i="28"/>
  <c r="F340" i="28"/>
  <c r="N339" i="28"/>
  <c r="L339" i="28"/>
  <c r="K339" i="28"/>
  <c r="F339" i="28"/>
  <c r="N338" i="28"/>
  <c r="L338" i="28"/>
  <c r="K338" i="28"/>
  <c r="F338" i="28"/>
  <c r="N337" i="28"/>
  <c r="L337" i="28"/>
  <c r="K337" i="28"/>
  <c r="F337" i="28"/>
  <c r="N173" i="28"/>
  <c r="L173" i="28"/>
  <c r="K173" i="28"/>
  <c r="F173" i="28"/>
  <c r="N172" i="28"/>
  <c r="L172" i="28"/>
  <c r="K172" i="28"/>
  <c r="F172" i="28"/>
  <c r="N171" i="28"/>
  <c r="L171" i="28"/>
  <c r="K171" i="28"/>
  <c r="F171" i="28"/>
  <c r="N170" i="28"/>
  <c r="L170" i="28"/>
  <c r="K170" i="28"/>
  <c r="F170" i="28"/>
  <c r="N169" i="28"/>
  <c r="L169" i="28"/>
  <c r="K169" i="28"/>
  <c r="F169" i="28"/>
  <c r="N168" i="28"/>
  <c r="L168" i="28"/>
  <c r="K168" i="28"/>
  <c r="F168" i="28"/>
  <c r="N167" i="28"/>
  <c r="L167" i="28"/>
  <c r="K167" i="28"/>
  <c r="F167" i="28"/>
  <c r="N517" i="33"/>
  <c r="L517" i="33"/>
  <c r="K517" i="33"/>
  <c r="F517" i="33"/>
  <c r="N516" i="33"/>
  <c r="L516" i="33"/>
  <c r="K516" i="33"/>
  <c r="F516" i="33"/>
  <c r="N515" i="33"/>
  <c r="L515" i="33"/>
  <c r="K515" i="33"/>
  <c r="F515" i="33"/>
  <c r="N514" i="33"/>
  <c r="L514" i="33"/>
  <c r="K514" i="33"/>
  <c r="F514" i="33"/>
  <c r="N513" i="33"/>
  <c r="L513" i="33"/>
  <c r="K513" i="33"/>
  <c r="F513" i="33"/>
  <c r="N512" i="33"/>
  <c r="L512" i="33"/>
  <c r="K512" i="33"/>
  <c r="F512" i="33"/>
  <c r="N511" i="33"/>
  <c r="L511" i="33"/>
  <c r="K511" i="33"/>
  <c r="F511" i="33"/>
  <c r="N510" i="33"/>
  <c r="L510" i="33"/>
  <c r="K510" i="33"/>
  <c r="F510" i="33"/>
  <c r="N509" i="33"/>
  <c r="L509" i="33"/>
  <c r="K509" i="33"/>
  <c r="F509" i="33"/>
  <c r="N345" i="33"/>
  <c r="L345" i="33"/>
  <c r="K345" i="33"/>
  <c r="F345" i="33"/>
  <c r="N344" i="33"/>
  <c r="L344" i="33"/>
  <c r="K344" i="33"/>
  <c r="F344" i="33"/>
  <c r="N343" i="33"/>
  <c r="L343" i="33"/>
  <c r="K343" i="33"/>
  <c r="F343" i="33"/>
  <c r="N342" i="33"/>
  <c r="L342" i="33"/>
  <c r="K342" i="33"/>
  <c r="F342" i="33"/>
  <c r="N341" i="33"/>
  <c r="L341" i="33"/>
  <c r="K341" i="33"/>
  <c r="F341" i="33"/>
  <c r="N340" i="33"/>
  <c r="L340" i="33"/>
  <c r="K340" i="33"/>
  <c r="F340" i="33"/>
  <c r="N339" i="33"/>
  <c r="L339" i="33"/>
  <c r="K339" i="33"/>
  <c r="F339" i="33"/>
  <c r="N338" i="33"/>
  <c r="L338" i="33"/>
  <c r="K338" i="33"/>
  <c r="F338" i="33"/>
  <c r="N337" i="33"/>
  <c r="L337" i="33"/>
  <c r="K337" i="33"/>
  <c r="F337" i="33"/>
  <c r="N173" i="33"/>
  <c r="L173" i="33"/>
  <c r="K173" i="33"/>
  <c r="F173" i="33"/>
  <c r="N172" i="33"/>
  <c r="L172" i="33"/>
  <c r="K172" i="33"/>
  <c r="F172" i="33"/>
  <c r="N171" i="33"/>
  <c r="L171" i="33"/>
  <c r="K171" i="33"/>
  <c r="F171" i="33"/>
  <c r="N170" i="33"/>
  <c r="L170" i="33"/>
  <c r="K170" i="33"/>
  <c r="F170" i="33"/>
  <c r="N169" i="33"/>
  <c r="L169" i="33"/>
  <c r="K169" i="33"/>
  <c r="F169" i="33"/>
  <c r="N168" i="33"/>
  <c r="L168" i="33"/>
  <c r="K168" i="33"/>
  <c r="F168" i="33"/>
  <c r="N167" i="33"/>
  <c r="L167" i="33"/>
  <c r="K167" i="33"/>
  <c r="F167" i="33"/>
  <c r="N508" i="28"/>
  <c r="L508" i="28"/>
  <c r="K508" i="28"/>
  <c r="F508" i="28"/>
  <c r="N507" i="28"/>
  <c r="L507" i="28"/>
  <c r="K507" i="28"/>
  <c r="F507" i="28"/>
  <c r="N506" i="28"/>
  <c r="L506" i="28"/>
  <c r="K506" i="28"/>
  <c r="F506" i="28"/>
  <c r="N505" i="28"/>
  <c r="L505" i="28"/>
  <c r="K505" i="28"/>
  <c r="F505" i="28"/>
  <c r="N504" i="28"/>
  <c r="L504" i="28"/>
  <c r="K504" i="28"/>
  <c r="F504" i="28"/>
  <c r="N503" i="28"/>
  <c r="L503" i="28"/>
  <c r="K503" i="28"/>
  <c r="F503" i="28"/>
  <c r="N502" i="28"/>
  <c r="L502" i="28"/>
  <c r="K502" i="28"/>
  <c r="F502" i="28"/>
  <c r="N501" i="28"/>
  <c r="L501" i="28"/>
  <c r="K501" i="28"/>
  <c r="F501" i="28"/>
  <c r="N500" i="28"/>
  <c r="L500" i="28"/>
  <c r="K500" i="28"/>
  <c r="F500" i="28"/>
  <c r="N499" i="28"/>
  <c r="L499" i="28"/>
  <c r="K499" i="28"/>
  <c r="F499" i="28"/>
  <c r="N498" i="28"/>
  <c r="L498" i="28"/>
  <c r="K498" i="28"/>
  <c r="F498" i="28"/>
  <c r="N497" i="28"/>
  <c r="L497" i="28"/>
  <c r="K497" i="28"/>
  <c r="F497" i="28"/>
  <c r="N496" i="28"/>
  <c r="L496" i="28"/>
  <c r="K496" i="28"/>
  <c r="F496" i="28"/>
  <c r="N495" i="28"/>
  <c r="L495" i="28"/>
  <c r="K495" i="28"/>
  <c r="F495" i="28"/>
  <c r="N494" i="28"/>
  <c r="L494" i="28"/>
  <c r="K494" i="28"/>
  <c r="F494" i="28"/>
  <c r="N493" i="28"/>
  <c r="L493" i="28"/>
  <c r="K493" i="28"/>
  <c r="F493" i="28"/>
  <c r="N492" i="28"/>
  <c r="L492" i="28"/>
  <c r="K492" i="28"/>
  <c r="F492" i="28"/>
  <c r="N491" i="28"/>
  <c r="L491" i="28"/>
  <c r="K491" i="28"/>
  <c r="F491" i="28"/>
  <c r="N490" i="28"/>
  <c r="L490" i="28"/>
  <c r="K490" i="28"/>
  <c r="F490" i="28"/>
  <c r="N489" i="28"/>
  <c r="L489" i="28"/>
  <c r="K489" i="28"/>
  <c r="F489" i="28"/>
  <c r="N488" i="28"/>
  <c r="L488" i="28"/>
  <c r="K488" i="28"/>
  <c r="F488" i="28"/>
  <c r="N487" i="28"/>
  <c r="L487" i="28"/>
  <c r="K487" i="28"/>
  <c r="F487" i="28"/>
  <c r="N486" i="28"/>
  <c r="L486" i="28"/>
  <c r="K486" i="28"/>
  <c r="F486" i="28"/>
  <c r="N485" i="28"/>
  <c r="L485" i="28"/>
  <c r="K485" i="28"/>
  <c r="F485" i="28"/>
  <c r="N484" i="28"/>
  <c r="L484" i="28"/>
  <c r="K484" i="28"/>
  <c r="F484" i="28"/>
  <c r="N483" i="28"/>
  <c r="L483" i="28"/>
  <c r="K483" i="28"/>
  <c r="F483" i="28"/>
  <c r="N482" i="28"/>
  <c r="L482" i="28"/>
  <c r="K482" i="28"/>
  <c r="F482" i="28"/>
  <c r="N481" i="28"/>
  <c r="L481" i="28"/>
  <c r="K481" i="28"/>
  <c r="F481" i="28"/>
  <c r="N480" i="28"/>
  <c r="L480" i="28"/>
  <c r="K480" i="28"/>
  <c r="F480" i="28"/>
  <c r="N479" i="28"/>
  <c r="L479" i="28"/>
  <c r="K479" i="28"/>
  <c r="F479" i="28"/>
  <c r="N478" i="28"/>
  <c r="L478" i="28"/>
  <c r="K478" i="28"/>
  <c r="F478" i="28"/>
  <c r="N477" i="28"/>
  <c r="L477" i="28"/>
  <c r="K477" i="28"/>
  <c r="F477" i="28"/>
  <c r="N476" i="28"/>
  <c r="L476" i="28"/>
  <c r="K476" i="28"/>
  <c r="F476" i="28"/>
  <c r="N475" i="28"/>
  <c r="L475" i="28"/>
  <c r="K475" i="28"/>
  <c r="F475" i="28"/>
  <c r="N474" i="28"/>
  <c r="L474" i="28"/>
  <c r="K474" i="28"/>
  <c r="F474" i="28"/>
  <c r="N473" i="28"/>
  <c r="L473" i="28"/>
  <c r="K473" i="28"/>
  <c r="F473" i="28"/>
  <c r="N472" i="28"/>
  <c r="L472" i="28"/>
  <c r="K472" i="28"/>
  <c r="F472" i="28"/>
  <c r="N471" i="28"/>
  <c r="L471" i="28"/>
  <c r="K471" i="28"/>
  <c r="F471" i="28"/>
  <c r="N470" i="28"/>
  <c r="L470" i="28"/>
  <c r="K470" i="28"/>
  <c r="F470" i="28"/>
  <c r="N469" i="28"/>
  <c r="L469" i="28"/>
  <c r="K469" i="28"/>
  <c r="F469" i="28"/>
  <c r="N468" i="28"/>
  <c r="L468" i="28"/>
  <c r="K468" i="28"/>
  <c r="F468" i="28"/>
  <c r="N467" i="28"/>
  <c r="L467" i="28"/>
  <c r="K467" i="28"/>
  <c r="F467" i="28"/>
  <c r="N466" i="28"/>
  <c r="L466" i="28"/>
  <c r="K466" i="28"/>
  <c r="F466" i="28"/>
  <c r="N465" i="28"/>
  <c r="L465" i="28"/>
  <c r="K465" i="28"/>
  <c r="F465" i="28"/>
  <c r="N464" i="28"/>
  <c r="L464" i="28"/>
  <c r="K464" i="28"/>
  <c r="F464" i="28"/>
  <c r="N463" i="28"/>
  <c r="L463" i="28"/>
  <c r="K463" i="28"/>
  <c r="F463" i="28"/>
  <c r="N462" i="28"/>
  <c r="L462" i="28"/>
  <c r="K462" i="28"/>
  <c r="F462" i="28"/>
  <c r="N461" i="28"/>
  <c r="L461" i="28"/>
  <c r="K461" i="28"/>
  <c r="F461" i="28"/>
  <c r="N460" i="28"/>
  <c r="L460" i="28"/>
  <c r="K460" i="28"/>
  <c r="F460" i="28"/>
  <c r="N459" i="28"/>
  <c r="L459" i="28"/>
  <c r="K459" i="28"/>
  <c r="F459" i="28"/>
  <c r="N458" i="28"/>
  <c r="L458" i="28"/>
  <c r="K458" i="28"/>
  <c r="F458" i="28"/>
  <c r="N457" i="28"/>
  <c r="L457" i="28"/>
  <c r="K457" i="28"/>
  <c r="F457" i="28"/>
  <c r="N456" i="28"/>
  <c r="L456" i="28"/>
  <c r="K456" i="28"/>
  <c r="F456" i="28"/>
  <c r="N455" i="28"/>
  <c r="L455" i="28"/>
  <c r="K455" i="28"/>
  <c r="F455" i="28"/>
  <c r="N454" i="28"/>
  <c r="L454" i="28"/>
  <c r="K454" i="28"/>
  <c r="F454" i="28"/>
  <c r="N453" i="28"/>
  <c r="L453" i="28"/>
  <c r="K453" i="28"/>
  <c r="F453" i="28"/>
  <c r="N452" i="28"/>
  <c r="L452" i="28"/>
  <c r="K452" i="28"/>
  <c r="F452" i="28"/>
  <c r="N451" i="28"/>
  <c r="L451" i="28"/>
  <c r="K451" i="28"/>
  <c r="F451" i="28"/>
  <c r="N450" i="28"/>
  <c r="L450" i="28"/>
  <c r="K450" i="28"/>
  <c r="F450" i="28"/>
  <c r="N449" i="28"/>
  <c r="L449" i="28"/>
  <c r="K449" i="28"/>
  <c r="F449" i="28"/>
  <c r="N448" i="28"/>
  <c r="L448" i="28"/>
  <c r="K448" i="28"/>
  <c r="F448" i="28"/>
  <c r="N447" i="28"/>
  <c r="L447" i="28"/>
  <c r="K447" i="28"/>
  <c r="F447" i="28"/>
  <c r="N446" i="28"/>
  <c r="L446" i="28"/>
  <c r="K446" i="28"/>
  <c r="F446" i="28"/>
  <c r="N445" i="28"/>
  <c r="L445" i="28"/>
  <c r="K445" i="28"/>
  <c r="F445" i="28"/>
  <c r="N444" i="28"/>
  <c r="L444" i="28"/>
  <c r="K444" i="28"/>
  <c r="F444" i="28"/>
  <c r="N443" i="28"/>
  <c r="L443" i="28"/>
  <c r="K443" i="28"/>
  <c r="F443" i="28"/>
  <c r="N442" i="28"/>
  <c r="L442" i="28"/>
  <c r="K442" i="28"/>
  <c r="F442" i="28"/>
  <c r="N441" i="28"/>
  <c r="L441" i="28"/>
  <c r="K441" i="28"/>
  <c r="F441" i="28"/>
  <c r="N440" i="28"/>
  <c r="L440" i="28"/>
  <c r="K440" i="28"/>
  <c r="F440" i="28"/>
  <c r="N439" i="28"/>
  <c r="L439" i="28"/>
  <c r="K439" i="28"/>
  <c r="F439" i="28"/>
  <c r="N438" i="28"/>
  <c r="L438" i="28"/>
  <c r="K438" i="28"/>
  <c r="F438" i="28"/>
  <c r="N437" i="28"/>
  <c r="L437" i="28"/>
  <c r="K437" i="28"/>
  <c r="F437" i="28"/>
  <c r="N436" i="28"/>
  <c r="L436" i="28"/>
  <c r="K436" i="28"/>
  <c r="F436" i="28"/>
  <c r="N435" i="28"/>
  <c r="L435" i="28"/>
  <c r="K435" i="28"/>
  <c r="F435" i="28"/>
  <c r="N434" i="28"/>
  <c r="L434" i="28"/>
  <c r="K434" i="28"/>
  <c r="F434" i="28"/>
  <c r="N433" i="28"/>
  <c r="L433" i="28"/>
  <c r="K433" i="28"/>
  <c r="F433" i="28"/>
  <c r="N432" i="28"/>
  <c r="L432" i="28"/>
  <c r="K432" i="28"/>
  <c r="F432" i="28"/>
  <c r="N431" i="28"/>
  <c r="L431" i="28"/>
  <c r="K431" i="28"/>
  <c r="F431" i="28"/>
  <c r="N430" i="28"/>
  <c r="L430" i="28"/>
  <c r="K430" i="28"/>
  <c r="F430" i="28"/>
  <c r="N429" i="28"/>
  <c r="L429" i="28"/>
  <c r="K429" i="28"/>
  <c r="F429" i="28"/>
  <c r="N428" i="28"/>
  <c r="L428" i="28"/>
  <c r="K428" i="28"/>
  <c r="F428" i="28"/>
  <c r="N427" i="28"/>
  <c r="L427" i="28"/>
  <c r="K427" i="28"/>
  <c r="F427" i="28"/>
  <c r="N426" i="28"/>
  <c r="L426" i="28"/>
  <c r="K426" i="28"/>
  <c r="F426" i="28"/>
  <c r="N425" i="28"/>
  <c r="L425" i="28"/>
  <c r="K425" i="28"/>
  <c r="F425" i="28"/>
  <c r="N424" i="28"/>
  <c r="L424" i="28"/>
  <c r="K424" i="28"/>
  <c r="F424" i="28"/>
  <c r="N423" i="28"/>
  <c r="L423" i="28"/>
  <c r="K423" i="28"/>
  <c r="F423" i="28"/>
  <c r="N422" i="28"/>
  <c r="L422" i="28"/>
  <c r="K422" i="28"/>
  <c r="F422" i="28"/>
  <c r="N421" i="28"/>
  <c r="L421" i="28"/>
  <c r="K421" i="28"/>
  <c r="F421" i="28"/>
  <c r="N420" i="28"/>
  <c r="L420" i="28"/>
  <c r="K420" i="28"/>
  <c r="F420" i="28"/>
  <c r="N419" i="28"/>
  <c r="L419" i="28"/>
  <c r="K419" i="28"/>
  <c r="F419" i="28"/>
  <c r="N418" i="28"/>
  <c r="L418" i="28"/>
  <c r="K418" i="28"/>
  <c r="F418" i="28"/>
  <c r="N417" i="28"/>
  <c r="L417" i="28"/>
  <c r="K417" i="28"/>
  <c r="F417" i="28"/>
  <c r="N416" i="28"/>
  <c r="L416" i="28"/>
  <c r="K416" i="28"/>
  <c r="F416" i="28"/>
  <c r="N415" i="28"/>
  <c r="L415" i="28"/>
  <c r="K415" i="28"/>
  <c r="F415" i="28"/>
  <c r="N414" i="28"/>
  <c r="L414" i="28"/>
  <c r="K414" i="28"/>
  <c r="F414" i="28"/>
  <c r="N413" i="28"/>
  <c r="L413" i="28"/>
  <c r="K413" i="28"/>
  <c r="F413" i="28"/>
  <c r="N412" i="28"/>
  <c r="L412" i="28"/>
  <c r="K412" i="28"/>
  <c r="F412" i="28"/>
  <c r="N411" i="28"/>
  <c r="L411" i="28"/>
  <c r="K411" i="28"/>
  <c r="F411" i="28"/>
  <c r="N410" i="28"/>
  <c r="L410" i="28"/>
  <c r="K410" i="28"/>
  <c r="F410" i="28"/>
  <c r="N409" i="28"/>
  <c r="L409" i="28"/>
  <c r="K409" i="28"/>
  <c r="F409" i="28"/>
  <c r="N408" i="28"/>
  <c r="L408" i="28"/>
  <c r="K408" i="28"/>
  <c r="F408" i="28"/>
  <c r="N407" i="28"/>
  <c r="L407" i="28"/>
  <c r="K407" i="28"/>
  <c r="F407" i="28"/>
  <c r="N406" i="28"/>
  <c r="L406" i="28"/>
  <c r="K406" i="28"/>
  <c r="F406" i="28"/>
  <c r="N405" i="28"/>
  <c r="L405" i="28"/>
  <c r="K405" i="28"/>
  <c r="F405" i="28"/>
  <c r="N404" i="28"/>
  <c r="L404" i="28"/>
  <c r="K404" i="28"/>
  <c r="N403" i="28"/>
  <c r="L403" i="28"/>
  <c r="K403" i="28"/>
  <c r="F403" i="28"/>
  <c r="N402" i="28"/>
  <c r="L402" i="28"/>
  <c r="K402" i="28"/>
  <c r="F402" i="28"/>
  <c r="N401" i="28"/>
  <c r="L401" i="28"/>
  <c r="K401" i="28"/>
  <c r="F401" i="28"/>
  <c r="N400" i="28"/>
  <c r="L400" i="28"/>
  <c r="K400" i="28"/>
  <c r="F400" i="28"/>
  <c r="N399" i="28"/>
  <c r="L399" i="28"/>
  <c r="K399" i="28"/>
  <c r="F399" i="28"/>
  <c r="N398" i="28"/>
  <c r="L398" i="28"/>
  <c r="K398" i="28"/>
  <c r="F398" i="28"/>
  <c r="N397" i="28"/>
  <c r="L397" i="28"/>
  <c r="K397" i="28"/>
  <c r="F397" i="28"/>
  <c r="N396" i="28"/>
  <c r="L396" i="28"/>
  <c r="K396" i="28"/>
  <c r="F396" i="28"/>
  <c r="N395" i="28"/>
  <c r="L395" i="28"/>
  <c r="K395" i="28"/>
  <c r="F395" i="28"/>
  <c r="N394" i="28"/>
  <c r="L394" i="28"/>
  <c r="K394" i="28"/>
  <c r="F394" i="28"/>
  <c r="N393" i="28"/>
  <c r="L393" i="28"/>
  <c r="K393" i="28"/>
  <c r="F393" i="28"/>
  <c r="N392" i="28"/>
  <c r="L392" i="28"/>
  <c r="K392" i="28"/>
  <c r="F392" i="28"/>
  <c r="N391" i="28"/>
  <c r="L391" i="28"/>
  <c r="K391" i="28"/>
  <c r="F391" i="28"/>
  <c r="N390" i="28"/>
  <c r="L390" i="28"/>
  <c r="K390" i="28"/>
  <c r="F390" i="28"/>
  <c r="N389" i="28"/>
  <c r="L389" i="28"/>
  <c r="K389" i="28"/>
  <c r="F389" i="28"/>
  <c r="N388" i="28"/>
  <c r="L388" i="28"/>
  <c r="K388" i="28"/>
  <c r="F388" i="28"/>
  <c r="N387" i="28"/>
  <c r="L387" i="28"/>
  <c r="K387" i="28"/>
  <c r="F387" i="28"/>
  <c r="N386" i="28"/>
  <c r="L386" i="28"/>
  <c r="K386" i="28"/>
  <c r="F386" i="28"/>
  <c r="N385" i="28"/>
  <c r="L385" i="28"/>
  <c r="K385" i="28"/>
  <c r="F385" i="28"/>
  <c r="N384" i="28"/>
  <c r="L384" i="28"/>
  <c r="K384" i="28"/>
  <c r="F384" i="28"/>
  <c r="N383" i="28"/>
  <c r="L383" i="28"/>
  <c r="K383" i="28"/>
  <c r="F383" i="28"/>
  <c r="N382" i="28"/>
  <c r="L382" i="28"/>
  <c r="K382" i="28"/>
  <c r="F382" i="28"/>
  <c r="N381" i="28"/>
  <c r="L381" i="28"/>
  <c r="K381" i="28"/>
  <c r="F381" i="28"/>
  <c r="N380" i="28"/>
  <c r="L380" i="28"/>
  <c r="K380" i="28"/>
  <c r="F380" i="28"/>
  <c r="N379" i="28"/>
  <c r="L379" i="28"/>
  <c r="K379" i="28"/>
  <c r="F379" i="28"/>
  <c r="N378" i="28"/>
  <c r="L378" i="28"/>
  <c r="K378" i="28"/>
  <c r="F378" i="28"/>
  <c r="N377" i="28"/>
  <c r="L377" i="28"/>
  <c r="K377" i="28"/>
  <c r="F377" i="28"/>
  <c r="N376" i="28"/>
  <c r="L376" i="28"/>
  <c r="K376" i="28"/>
  <c r="F376" i="28"/>
  <c r="N375" i="28"/>
  <c r="L375" i="28"/>
  <c r="K375" i="28"/>
  <c r="F375" i="28"/>
  <c r="N374" i="28"/>
  <c r="L374" i="28"/>
  <c r="K374" i="28"/>
  <c r="F374" i="28"/>
  <c r="N373" i="28"/>
  <c r="L373" i="28"/>
  <c r="K373" i="28"/>
  <c r="F373" i="28"/>
  <c r="N372" i="28"/>
  <c r="L372" i="28"/>
  <c r="K372" i="28"/>
  <c r="F372" i="28"/>
  <c r="N371" i="28"/>
  <c r="L371" i="28"/>
  <c r="K371" i="28"/>
  <c r="F371" i="28"/>
  <c r="N370" i="28"/>
  <c r="L370" i="28"/>
  <c r="K370" i="28"/>
  <c r="F370" i="28"/>
  <c r="N369" i="28"/>
  <c r="L369" i="28"/>
  <c r="K369" i="28"/>
  <c r="F369" i="28"/>
  <c r="N368" i="28"/>
  <c r="L368" i="28"/>
  <c r="K368" i="28"/>
  <c r="F368" i="28"/>
  <c r="N367" i="28"/>
  <c r="L367" i="28"/>
  <c r="K367" i="28"/>
  <c r="F367" i="28"/>
  <c r="N366" i="28"/>
  <c r="L366" i="28"/>
  <c r="K366" i="28"/>
  <c r="F366" i="28"/>
  <c r="N365" i="28"/>
  <c r="L365" i="28"/>
  <c r="K365" i="28"/>
  <c r="F365" i="28"/>
  <c r="N364" i="28"/>
  <c r="L364" i="28"/>
  <c r="K364" i="28"/>
  <c r="F364" i="28"/>
  <c r="N363" i="28"/>
  <c r="L363" i="28"/>
  <c r="K363" i="28"/>
  <c r="F363" i="28"/>
  <c r="N362" i="28"/>
  <c r="L362" i="28"/>
  <c r="K362" i="28"/>
  <c r="F362" i="28"/>
  <c r="N361" i="28"/>
  <c r="L361" i="28"/>
  <c r="K361" i="28"/>
  <c r="F361" i="28"/>
  <c r="N360" i="28"/>
  <c r="L360" i="28"/>
  <c r="K360" i="28"/>
  <c r="F360" i="28"/>
  <c r="N359" i="28"/>
  <c r="L359" i="28"/>
  <c r="K359" i="28"/>
  <c r="F359" i="28"/>
  <c r="N358" i="28"/>
  <c r="L358" i="28"/>
  <c r="K358" i="28"/>
  <c r="F358" i="28"/>
  <c r="N357" i="28"/>
  <c r="L357" i="28"/>
  <c r="K357" i="28"/>
  <c r="F357" i="28"/>
  <c r="N356" i="28"/>
  <c r="L356" i="28"/>
  <c r="K356" i="28"/>
  <c r="F356" i="28"/>
  <c r="N355" i="28"/>
  <c r="L355" i="28"/>
  <c r="K355" i="28"/>
  <c r="F355" i="28"/>
  <c r="N354" i="28"/>
  <c r="L354" i="28"/>
  <c r="K354" i="28"/>
  <c r="F354" i="28"/>
  <c r="N353" i="28"/>
  <c r="L353" i="28"/>
  <c r="K353" i="28"/>
  <c r="F353" i="28"/>
  <c r="N352" i="28"/>
  <c r="L352" i="28"/>
  <c r="K352" i="28"/>
  <c r="F352" i="28"/>
  <c r="N351" i="28"/>
  <c r="L351" i="28"/>
  <c r="K351" i="28"/>
  <c r="F351" i="28"/>
  <c r="N350" i="28"/>
  <c r="L350" i="28"/>
  <c r="K350" i="28"/>
  <c r="F350" i="28"/>
  <c r="N349" i="28"/>
  <c r="L349" i="28"/>
  <c r="K349" i="28"/>
  <c r="F349" i="28"/>
  <c r="N348" i="28"/>
  <c r="L348" i="28"/>
  <c r="K348" i="28"/>
  <c r="F348" i="28"/>
  <c r="N347" i="28"/>
  <c r="L347" i="28"/>
  <c r="K347" i="28"/>
  <c r="F347" i="28"/>
  <c r="N508" i="33"/>
  <c r="L508" i="33"/>
  <c r="K508" i="33"/>
  <c r="F508" i="33"/>
  <c r="N507" i="33"/>
  <c r="L507" i="33"/>
  <c r="K507" i="33"/>
  <c r="F507" i="33"/>
  <c r="N506" i="33"/>
  <c r="L506" i="33"/>
  <c r="K506" i="33"/>
  <c r="F506" i="33"/>
  <c r="N505" i="33"/>
  <c r="L505" i="33"/>
  <c r="K505" i="33"/>
  <c r="F505" i="33"/>
  <c r="N504" i="33"/>
  <c r="L504" i="33"/>
  <c r="K504" i="33"/>
  <c r="F504" i="33"/>
  <c r="N503" i="33"/>
  <c r="K503" i="33"/>
  <c r="L503" i="33" s="1"/>
  <c r="F503" i="33"/>
  <c r="N502" i="33"/>
  <c r="L502" i="33"/>
  <c r="K502" i="33"/>
  <c r="F502" i="33"/>
  <c r="N501" i="33"/>
  <c r="L501" i="33"/>
  <c r="K501" i="33"/>
  <c r="F501" i="33"/>
  <c r="N500" i="33"/>
  <c r="L500" i="33"/>
  <c r="K500" i="33"/>
  <c r="F500" i="33"/>
  <c r="N499" i="33"/>
  <c r="L499" i="33"/>
  <c r="K499" i="33"/>
  <c r="F499" i="33"/>
  <c r="N498" i="33"/>
  <c r="L498" i="33"/>
  <c r="K498" i="33"/>
  <c r="F498" i="33"/>
  <c r="N497" i="33"/>
  <c r="L497" i="33"/>
  <c r="K497" i="33"/>
  <c r="F497" i="33"/>
  <c r="N496" i="33"/>
  <c r="L496" i="33"/>
  <c r="K496" i="33"/>
  <c r="F496" i="33"/>
  <c r="N495" i="33"/>
  <c r="L495" i="33"/>
  <c r="K495" i="33"/>
  <c r="F495" i="33"/>
  <c r="N494" i="33"/>
  <c r="L494" i="33"/>
  <c r="K494" i="33"/>
  <c r="F494" i="33"/>
  <c r="N493" i="33"/>
  <c r="L493" i="33"/>
  <c r="K493" i="33"/>
  <c r="F493" i="33"/>
  <c r="N492" i="33"/>
  <c r="L492" i="33"/>
  <c r="K492" i="33"/>
  <c r="F492" i="33"/>
  <c r="N491" i="33"/>
  <c r="L491" i="33"/>
  <c r="K491" i="33"/>
  <c r="F491" i="33"/>
  <c r="N490" i="33"/>
  <c r="L490" i="33"/>
  <c r="K490" i="33"/>
  <c r="F490" i="33"/>
  <c r="N489" i="33"/>
  <c r="L489" i="33"/>
  <c r="K489" i="33"/>
  <c r="F489" i="33"/>
  <c r="N488" i="33"/>
  <c r="L488" i="33"/>
  <c r="K488" i="33"/>
  <c r="F488" i="33"/>
  <c r="N487" i="33"/>
  <c r="L487" i="33"/>
  <c r="K487" i="33"/>
  <c r="F487" i="33"/>
  <c r="N486" i="33"/>
  <c r="L486" i="33"/>
  <c r="K486" i="33"/>
  <c r="F486" i="33"/>
  <c r="N485" i="33"/>
  <c r="L485" i="33"/>
  <c r="K485" i="33"/>
  <c r="F485" i="33"/>
  <c r="N484" i="33"/>
  <c r="L484" i="33"/>
  <c r="K484" i="33"/>
  <c r="F484" i="33"/>
  <c r="N483" i="33"/>
  <c r="L483" i="33"/>
  <c r="K483" i="33"/>
  <c r="F483" i="33"/>
  <c r="N482" i="33"/>
  <c r="L482" i="33"/>
  <c r="K482" i="33"/>
  <c r="F482" i="33"/>
  <c r="N481" i="33"/>
  <c r="L481" i="33"/>
  <c r="K481" i="33"/>
  <c r="F481" i="33"/>
  <c r="N480" i="33"/>
  <c r="L480" i="33"/>
  <c r="K480" i="33"/>
  <c r="F480" i="33"/>
  <c r="N479" i="33"/>
  <c r="L479" i="33"/>
  <c r="K479" i="33"/>
  <c r="F479" i="33"/>
  <c r="N478" i="33"/>
  <c r="L478" i="33"/>
  <c r="K478" i="33"/>
  <c r="F478" i="33"/>
  <c r="N477" i="33"/>
  <c r="L477" i="33"/>
  <c r="K477" i="33"/>
  <c r="F477" i="33"/>
  <c r="N476" i="33"/>
  <c r="L476" i="33"/>
  <c r="K476" i="33"/>
  <c r="F476" i="33"/>
  <c r="N475" i="33"/>
  <c r="L475" i="33"/>
  <c r="K475" i="33"/>
  <c r="F475" i="33"/>
  <c r="N474" i="33"/>
  <c r="L474" i="33"/>
  <c r="K474" i="33"/>
  <c r="F474" i="33"/>
  <c r="N473" i="33"/>
  <c r="L473" i="33"/>
  <c r="K473" i="33"/>
  <c r="F473" i="33"/>
  <c r="N472" i="33"/>
  <c r="L472" i="33"/>
  <c r="K472" i="33"/>
  <c r="F472" i="33"/>
  <c r="N471" i="33"/>
  <c r="L471" i="33"/>
  <c r="K471" i="33"/>
  <c r="F471" i="33"/>
  <c r="N470" i="33"/>
  <c r="L470" i="33"/>
  <c r="K470" i="33"/>
  <c r="F470" i="33"/>
  <c r="N469" i="33"/>
  <c r="L469" i="33"/>
  <c r="K469" i="33"/>
  <c r="F469" i="33"/>
  <c r="N468" i="33"/>
  <c r="L468" i="33"/>
  <c r="K468" i="33"/>
  <c r="F468" i="33"/>
  <c r="N467" i="33"/>
  <c r="L467" i="33"/>
  <c r="K467" i="33"/>
  <c r="F467" i="33"/>
  <c r="N466" i="33"/>
  <c r="L466" i="33"/>
  <c r="K466" i="33"/>
  <c r="F466" i="33"/>
  <c r="N465" i="33"/>
  <c r="L465" i="33"/>
  <c r="K465" i="33"/>
  <c r="F465" i="33"/>
  <c r="N464" i="33"/>
  <c r="L464" i="33"/>
  <c r="K464" i="33"/>
  <c r="F464" i="33"/>
  <c r="N463" i="33"/>
  <c r="L463" i="33"/>
  <c r="K463" i="33"/>
  <c r="F463" i="33"/>
  <c r="N462" i="33"/>
  <c r="L462" i="33"/>
  <c r="K462" i="33"/>
  <c r="F462" i="33"/>
  <c r="N461" i="33"/>
  <c r="L461" i="33"/>
  <c r="K461" i="33"/>
  <c r="F461" i="33"/>
  <c r="N460" i="33"/>
  <c r="L460" i="33"/>
  <c r="K460" i="33"/>
  <c r="F460" i="33"/>
  <c r="N459" i="33"/>
  <c r="L459" i="33"/>
  <c r="K459" i="33"/>
  <c r="F459" i="33"/>
  <c r="N458" i="33"/>
  <c r="L458" i="33"/>
  <c r="K458" i="33"/>
  <c r="F458" i="33"/>
  <c r="N457" i="33"/>
  <c r="L457" i="33"/>
  <c r="K457" i="33"/>
  <c r="F457" i="33"/>
  <c r="N456" i="33"/>
  <c r="L456" i="33"/>
  <c r="K456" i="33"/>
  <c r="F456" i="33"/>
  <c r="N455" i="33"/>
  <c r="L455" i="33"/>
  <c r="K455" i="33"/>
  <c r="F455" i="33"/>
  <c r="N454" i="33"/>
  <c r="L454" i="33"/>
  <c r="K454" i="33"/>
  <c r="F454" i="33"/>
  <c r="N453" i="33"/>
  <c r="L453" i="33"/>
  <c r="K453" i="33"/>
  <c r="F453" i="33"/>
  <c r="N452" i="33"/>
  <c r="K452" i="33"/>
  <c r="L452" i="33" s="1"/>
  <c r="F452" i="33"/>
  <c r="N451" i="33"/>
  <c r="L451" i="33"/>
  <c r="K451" i="33"/>
  <c r="F451" i="33"/>
  <c r="N450" i="33"/>
  <c r="L450" i="33"/>
  <c r="K450" i="33"/>
  <c r="F450" i="33"/>
  <c r="N449" i="33"/>
  <c r="L449" i="33"/>
  <c r="K449" i="33"/>
  <c r="F449" i="33"/>
  <c r="N448" i="33"/>
  <c r="L448" i="33"/>
  <c r="K448" i="33"/>
  <c r="F448" i="33"/>
  <c r="N447" i="33"/>
  <c r="L447" i="33"/>
  <c r="K447" i="33"/>
  <c r="F447" i="33"/>
  <c r="N446" i="33"/>
  <c r="L446" i="33"/>
  <c r="K446" i="33"/>
  <c r="F446" i="33"/>
  <c r="N445" i="33"/>
  <c r="L445" i="33"/>
  <c r="K445" i="33"/>
  <c r="F445" i="33"/>
  <c r="N444" i="33"/>
  <c r="L444" i="33"/>
  <c r="K444" i="33"/>
  <c r="F444" i="33"/>
  <c r="N443" i="33"/>
  <c r="L443" i="33"/>
  <c r="K443" i="33"/>
  <c r="F443" i="33"/>
  <c r="N442" i="33"/>
  <c r="L442" i="33"/>
  <c r="K442" i="33"/>
  <c r="F442" i="33"/>
  <c r="N441" i="33"/>
  <c r="K441" i="33"/>
  <c r="L441" i="33" s="1"/>
  <c r="F441" i="33"/>
  <c r="N440" i="33"/>
  <c r="L440" i="33"/>
  <c r="K440" i="33"/>
  <c r="F440" i="33"/>
  <c r="N439" i="33"/>
  <c r="L439" i="33"/>
  <c r="K439" i="33"/>
  <c r="F439" i="33"/>
  <c r="N438" i="33"/>
  <c r="L438" i="33"/>
  <c r="K438" i="33"/>
  <c r="F438" i="33"/>
  <c r="N437" i="33"/>
  <c r="L437" i="33"/>
  <c r="K437" i="33"/>
  <c r="F437" i="33"/>
  <c r="N436" i="33"/>
  <c r="L436" i="33"/>
  <c r="K436" i="33"/>
  <c r="F436" i="33"/>
  <c r="N435" i="33"/>
  <c r="L435" i="33"/>
  <c r="K435" i="33"/>
  <c r="F435" i="33"/>
  <c r="N434" i="33"/>
  <c r="L434" i="33"/>
  <c r="K434" i="33"/>
  <c r="F434" i="33"/>
  <c r="N433" i="33"/>
  <c r="L433" i="33"/>
  <c r="K433" i="33"/>
  <c r="F433" i="33"/>
  <c r="N432" i="33"/>
  <c r="L432" i="33"/>
  <c r="K432" i="33"/>
  <c r="F432" i="33"/>
  <c r="N431" i="33"/>
  <c r="L431" i="33"/>
  <c r="K431" i="33"/>
  <c r="F431" i="33"/>
  <c r="N430" i="33"/>
  <c r="L430" i="33"/>
  <c r="K430" i="33"/>
  <c r="F430" i="33"/>
  <c r="N429" i="33"/>
  <c r="K429" i="33"/>
  <c r="L429" i="33" s="1"/>
  <c r="F429" i="33"/>
  <c r="N428" i="33"/>
  <c r="K428" i="33"/>
  <c r="L428" i="33" s="1"/>
  <c r="F428" i="33"/>
  <c r="N427" i="33"/>
  <c r="K427" i="33"/>
  <c r="L427" i="33" s="1"/>
  <c r="F427" i="33"/>
  <c r="N426" i="33"/>
  <c r="L426" i="33"/>
  <c r="K426" i="33"/>
  <c r="F426" i="33"/>
  <c r="N425" i="33"/>
  <c r="L425" i="33"/>
  <c r="K425" i="33"/>
  <c r="F425" i="33"/>
  <c r="N424" i="33"/>
  <c r="L424" i="33"/>
  <c r="K424" i="33"/>
  <c r="F424" i="33"/>
  <c r="N423" i="33"/>
  <c r="L423" i="33"/>
  <c r="K423" i="33"/>
  <c r="F423" i="33"/>
  <c r="N422" i="33"/>
  <c r="L422" i="33"/>
  <c r="K422" i="33"/>
  <c r="F422" i="33"/>
  <c r="N421" i="33"/>
  <c r="L421" i="33"/>
  <c r="K421" i="33"/>
  <c r="F421" i="33"/>
  <c r="N420" i="33"/>
  <c r="L420" i="33"/>
  <c r="K420" i="33"/>
  <c r="F420" i="33"/>
  <c r="N419" i="33"/>
  <c r="L419" i="33"/>
  <c r="K419" i="33"/>
  <c r="F419" i="33"/>
  <c r="N418" i="33"/>
  <c r="L418" i="33"/>
  <c r="K418" i="33"/>
  <c r="F418" i="33"/>
  <c r="N417" i="33"/>
  <c r="L417" i="33"/>
  <c r="K417" i="33"/>
  <c r="F417" i="33"/>
  <c r="N416" i="33"/>
  <c r="K416" i="33"/>
  <c r="L416" i="33" s="1"/>
  <c r="F416" i="33"/>
  <c r="N415" i="33"/>
  <c r="L415" i="33"/>
  <c r="K415" i="33"/>
  <c r="F415" i="33"/>
  <c r="N414" i="33"/>
  <c r="L414" i="33"/>
  <c r="K414" i="33"/>
  <c r="F414" i="33"/>
  <c r="N413" i="33"/>
  <c r="K413" i="33"/>
  <c r="L413" i="33" s="1"/>
  <c r="F413" i="33"/>
  <c r="N412" i="33"/>
  <c r="L412" i="33"/>
  <c r="K412" i="33"/>
  <c r="F412" i="33"/>
  <c r="N411" i="33"/>
  <c r="L411" i="33"/>
  <c r="K411" i="33"/>
  <c r="F411" i="33"/>
  <c r="N410" i="33"/>
  <c r="L410" i="33"/>
  <c r="K410" i="33"/>
  <c r="F410" i="33"/>
  <c r="N409" i="33"/>
  <c r="L409" i="33"/>
  <c r="K409" i="33"/>
  <c r="F409" i="33"/>
  <c r="N408" i="33"/>
  <c r="L408" i="33"/>
  <c r="K408" i="33"/>
  <c r="F408" i="33"/>
  <c r="N407" i="33"/>
  <c r="L407" i="33"/>
  <c r="K407" i="33"/>
  <c r="F407" i="33"/>
  <c r="N406" i="33"/>
  <c r="L406" i="33"/>
  <c r="K406" i="33"/>
  <c r="F406" i="33"/>
  <c r="N405" i="33"/>
  <c r="L405" i="33"/>
  <c r="K405" i="33"/>
  <c r="F405" i="33"/>
  <c r="N404" i="33"/>
  <c r="L404" i="33"/>
  <c r="K404" i="33"/>
  <c r="F404" i="33"/>
  <c r="N403" i="33"/>
  <c r="L403" i="33"/>
  <c r="K403" i="33"/>
  <c r="F403" i="33"/>
  <c r="N402" i="33"/>
  <c r="L402" i="33"/>
  <c r="K402" i="33"/>
  <c r="F402" i="33"/>
  <c r="N401" i="33"/>
  <c r="K401" i="33"/>
  <c r="L401" i="33" s="1"/>
  <c r="F401" i="33"/>
  <c r="N400" i="33"/>
  <c r="L400" i="33"/>
  <c r="K400" i="33"/>
  <c r="F400" i="33"/>
  <c r="N399" i="33"/>
  <c r="L399" i="33"/>
  <c r="K399" i="33"/>
  <c r="F399" i="33"/>
  <c r="N398" i="33"/>
  <c r="K398" i="33"/>
  <c r="L398" i="33" s="1"/>
  <c r="F398" i="33"/>
  <c r="N397" i="33"/>
  <c r="L397" i="33"/>
  <c r="K397" i="33"/>
  <c r="F397" i="33"/>
  <c r="N396" i="33"/>
  <c r="L396" i="33"/>
  <c r="K396" i="33"/>
  <c r="F396" i="33"/>
  <c r="N395" i="33"/>
  <c r="L395" i="33"/>
  <c r="K395" i="33"/>
  <c r="F395" i="33"/>
  <c r="N394" i="33"/>
  <c r="L394" i="33"/>
  <c r="K394" i="33"/>
  <c r="F394" i="33"/>
  <c r="N393" i="33"/>
  <c r="L393" i="33"/>
  <c r="K393" i="33"/>
  <c r="F393" i="33"/>
  <c r="N392" i="33"/>
  <c r="L392" i="33"/>
  <c r="K392" i="33"/>
  <c r="F392" i="33"/>
  <c r="N391" i="33"/>
  <c r="L391" i="33"/>
  <c r="K391" i="33"/>
  <c r="F391" i="33"/>
  <c r="N390" i="33"/>
  <c r="L390" i="33"/>
  <c r="K390" i="33"/>
  <c r="F390" i="33"/>
  <c r="N389" i="33"/>
  <c r="L389" i="33"/>
  <c r="K389" i="33"/>
  <c r="F389" i="33"/>
  <c r="N388" i="33"/>
  <c r="L388" i="33"/>
  <c r="K388" i="33"/>
  <c r="F388" i="33"/>
  <c r="N387" i="33"/>
  <c r="L387" i="33"/>
  <c r="K387" i="33"/>
  <c r="F387" i="33"/>
  <c r="N386" i="33"/>
  <c r="L386" i="33"/>
  <c r="K386" i="33"/>
  <c r="F386" i="33"/>
  <c r="N385" i="33"/>
  <c r="L385" i="33"/>
  <c r="K385" i="33"/>
  <c r="F385" i="33"/>
  <c r="N384" i="33"/>
  <c r="L384" i="33"/>
  <c r="K384" i="33"/>
  <c r="F384" i="33"/>
  <c r="N383" i="33"/>
  <c r="L383" i="33"/>
  <c r="K383" i="33"/>
  <c r="F383" i="33"/>
  <c r="N382" i="33"/>
  <c r="L382" i="33"/>
  <c r="K382" i="33"/>
  <c r="F382" i="33"/>
  <c r="N381" i="33"/>
  <c r="L381" i="33"/>
  <c r="K381" i="33"/>
  <c r="F381" i="33"/>
  <c r="N380" i="33"/>
  <c r="L380" i="33"/>
  <c r="K380" i="33"/>
  <c r="F380" i="33"/>
  <c r="N379" i="33"/>
  <c r="L379" i="33"/>
  <c r="K379" i="33"/>
  <c r="F379" i="33"/>
  <c r="N378" i="33"/>
  <c r="L378" i="33"/>
  <c r="K378" i="33"/>
  <c r="F378" i="33"/>
  <c r="N377" i="33"/>
  <c r="L377" i="33"/>
  <c r="K377" i="33"/>
  <c r="F377" i="33"/>
  <c r="N376" i="33"/>
  <c r="L376" i="33"/>
  <c r="K376" i="33"/>
  <c r="F376" i="33"/>
  <c r="N375" i="33"/>
  <c r="L375" i="33"/>
  <c r="K375" i="33"/>
  <c r="F375" i="33"/>
  <c r="N374" i="33"/>
  <c r="L374" i="33"/>
  <c r="K374" i="33"/>
  <c r="F374" i="33"/>
  <c r="N373" i="33"/>
  <c r="L373" i="33"/>
  <c r="K373" i="33"/>
  <c r="F373" i="33"/>
  <c r="N372" i="33"/>
  <c r="L372" i="33"/>
  <c r="K372" i="33"/>
  <c r="F372" i="33"/>
  <c r="N371" i="33"/>
  <c r="L371" i="33"/>
  <c r="K371" i="33"/>
  <c r="F371" i="33"/>
  <c r="N370" i="33"/>
  <c r="K370" i="33"/>
  <c r="L370" i="33" s="1"/>
  <c r="F370" i="33"/>
  <c r="N369" i="33"/>
  <c r="K369" i="33"/>
  <c r="L369" i="33" s="1"/>
  <c r="F369" i="33"/>
  <c r="N368" i="33"/>
  <c r="K368" i="33"/>
  <c r="L368" i="33" s="1"/>
  <c r="F368" i="33"/>
  <c r="N367" i="33"/>
  <c r="K367" i="33"/>
  <c r="L367" i="33" s="1"/>
  <c r="F367" i="33"/>
  <c r="N366" i="33"/>
  <c r="L366" i="33"/>
  <c r="K366" i="33"/>
  <c r="F366" i="33"/>
  <c r="N365" i="33"/>
  <c r="L365" i="33"/>
  <c r="K365" i="33"/>
  <c r="F365" i="33"/>
  <c r="N364" i="33"/>
  <c r="L364" i="33"/>
  <c r="K364" i="33"/>
  <c r="F364" i="33"/>
  <c r="N363" i="33"/>
  <c r="L363" i="33"/>
  <c r="K363" i="33"/>
  <c r="F363" i="33"/>
  <c r="N362" i="33"/>
  <c r="L362" i="33"/>
  <c r="K362" i="33"/>
  <c r="F362" i="33"/>
  <c r="N361" i="33"/>
  <c r="L361" i="33"/>
  <c r="K361" i="33"/>
  <c r="F361" i="33"/>
  <c r="N360" i="33"/>
  <c r="L360" i="33"/>
  <c r="K360" i="33"/>
  <c r="F360" i="33"/>
  <c r="N359" i="33"/>
  <c r="L359" i="33"/>
  <c r="K359" i="33"/>
  <c r="F359" i="33"/>
  <c r="N358" i="33"/>
  <c r="L358" i="33"/>
  <c r="K358" i="33"/>
  <c r="F358" i="33"/>
  <c r="N357" i="33"/>
  <c r="L357" i="33"/>
  <c r="K357" i="33"/>
  <c r="F357" i="33"/>
  <c r="N356" i="33"/>
  <c r="L356" i="33"/>
  <c r="K356" i="33"/>
  <c r="F356" i="33"/>
  <c r="N355" i="33"/>
  <c r="L355" i="33"/>
  <c r="K355" i="33"/>
  <c r="F355" i="33"/>
  <c r="N354" i="33"/>
  <c r="L354" i="33"/>
  <c r="K354" i="33"/>
  <c r="F354" i="33"/>
  <c r="N353" i="33"/>
  <c r="L353" i="33"/>
  <c r="K353" i="33"/>
  <c r="F353" i="33"/>
  <c r="N352" i="33"/>
  <c r="L352" i="33"/>
  <c r="K352" i="33"/>
  <c r="F352" i="33"/>
  <c r="N351" i="33"/>
  <c r="L351" i="33"/>
  <c r="K351" i="33"/>
  <c r="F351" i="33"/>
  <c r="N350" i="33"/>
  <c r="L350" i="33"/>
  <c r="K350" i="33"/>
  <c r="F350" i="33"/>
  <c r="N349" i="33"/>
  <c r="L349" i="33"/>
  <c r="K349" i="33"/>
  <c r="F349" i="33"/>
  <c r="N348" i="33"/>
  <c r="L348" i="33"/>
  <c r="K348" i="33"/>
  <c r="F348" i="33"/>
  <c r="N347" i="33"/>
  <c r="L347" i="33"/>
  <c r="K347" i="33"/>
  <c r="F347" i="33"/>
  <c r="B193" i="28"/>
  <c r="F130" i="33"/>
  <c r="F191" i="28"/>
  <c r="N336" i="28"/>
  <c r="L336" i="28"/>
  <c r="K336" i="28"/>
  <c r="F336" i="28"/>
  <c r="N335" i="28"/>
  <c r="L335" i="28"/>
  <c r="K335" i="28"/>
  <c r="F335" i="28"/>
  <c r="N334" i="28"/>
  <c r="L334" i="28"/>
  <c r="K334" i="28"/>
  <c r="F334" i="28"/>
  <c r="N333" i="28"/>
  <c r="L333" i="28"/>
  <c r="K333" i="28"/>
  <c r="F333" i="28"/>
  <c r="N332" i="28"/>
  <c r="L332" i="28"/>
  <c r="K332" i="28"/>
  <c r="F332" i="28"/>
  <c r="N331" i="28"/>
  <c r="L331" i="28"/>
  <c r="K331" i="28"/>
  <c r="F331" i="28"/>
  <c r="N330" i="28"/>
  <c r="K330" i="28"/>
  <c r="L330" i="28"/>
  <c r="F330" i="28"/>
  <c r="N329" i="28"/>
  <c r="L329" i="28"/>
  <c r="K329" i="28"/>
  <c r="F329" i="28"/>
  <c r="N328" i="28"/>
  <c r="L328" i="28"/>
  <c r="K328" i="28"/>
  <c r="F328" i="28"/>
  <c r="N327" i="28"/>
  <c r="L327" i="28"/>
  <c r="K327" i="28"/>
  <c r="F327" i="28"/>
  <c r="N326" i="28"/>
  <c r="K326" i="28"/>
  <c r="L326" i="28"/>
  <c r="F326" i="28"/>
  <c r="N325" i="28"/>
  <c r="L325" i="28"/>
  <c r="K325" i="28"/>
  <c r="F325" i="28"/>
  <c r="N324" i="28"/>
  <c r="K324" i="28"/>
  <c r="L324" i="28"/>
  <c r="F324" i="28"/>
  <c r="N323" i="28"/>
  <c r="L323" i="28"/>
  <c r="K323" i="28"/>
  <c r="F323" i="28"/>
  <c r="N322" i="28"/>
  <c r="K322" i="28"/>
  <c r="L322" i="28"/>
  <c r="F322" i="28"/>
  <c r="N321" i="28"/>
  <c r="L321" i="28"/>
  <c r="K321" i="28"/>
  <c r="F321" i="28"/>
  <c r="N320" i="28"/>
  <c r="L320" i="28"/>
  <c r="K320" i="28"/>
  <c r="F320" i="28"/>
  <c r="N319" i="28"/>
  <c r="K319" i="28"/>
  <c r="L319" i="28"/>
  <c r="F319" i="28"/>
  <c r="N318" i="28"/>
  <c r="L318" i="28"/>
  <c r="K318" i="28"/>
  <c r="F318" i="28"/>
  <c r="N317" i="28"/>
  <c r="L317" i="28"/>
  <c r="K317" i="28"/>
  <c r="F317" i="28"/>
  <c r="N316" i="28"/>
  <c r="L316" i="28"/>
  <c r="K316" i="28"/>
  <c r="F316" i="28"/>
  <c r="N315" i="28"/>
  <c r="K315" i="28"/>
  <c r="L315" i="28"/>
  <c r="F315" i="28"/>
  <c r="N314" i="28"/>
  <c r="L314" i="28"/>
  <c r="K314" i="28"/>
  <c r="F314" i="28"/>
  <c r="N313" i="28"/>
  <c r="L313" i="28"/>
  <c r="K313" i="28"/>
  <c r="F313" i="28"/>
  <c r="N312" i="28"/>
  <c r="L312" i="28"/>
  <c r="K312" i="28"/>
  <c r="F312" i="28"/>
  <c r="N311" i="28"/>
  <c r="K311" i="28"/>
  <c r="L311" i="28"/>
  <c r="F311" i="28"/>
  <c r="N310" i="28"/>
  <c r="K310" i="28"/>
  <c r="L310" i="28"/>
  <c r="F310" i="28"/>
  <c r="N309" i="28"/>
  <c r="L309" i="28"/>
  <c r="K309" i="28"/>
  <c r="F309" i="28"/>
  <c r="N308" i="28"/>
  <c r="L308" i="28"/>
  <c r="K308" i="28"/>
  <c r="F308" i="28"/>
  <c r="N307" i="28"/>
  <c r="L307" i="28"/>
  <c r="K307" i="28"/>
  <c r="F307" i="28"/>
  <c r="N306" i="28"/>
  <c r="L306" i="28"/>
  <c r="K306" i="28"/>
  <c r="F306" i="28"/>
  <c r="N305" i="28"/>
  <c r="L305" i="28"/>
  <c r="K305" i="28"/>
  <c r="F305" i="28"/>
  <c r="N304" i="28"/>
  <c r="L304" i="28"/>
  <c r="K304" i="28"/>
  <c r="F304" i="28"/>
  <c r="N303" i="28"/>
  <c r="L303" i="28"/>
  <c r="K303" i="28"/>
  <c r="F303" i="28"/>
  <c r="N302" i="28"/>
  <c r="L302" i="28"/>
  <c r="K302" i="28"/>
  <c r="F302" i="28"/>
  <c r="N301" i="28"/>
  <c r="L301" i="28"/>
  <c r="K301" i="28"/>
  <c r="F301" i="28"/>
  <c r="N300" i="28"/>
  <c r="L300" i="28"/>
  <c r="K300" i="28"/>
  <c r="F300" i="28"/>
  <c r="N299" i="28"/>
  <c r="K299" i="28"/>
  <c r="L299" i="28"/>
  <c r="F299" i="28"/>
  <c r="N298" i="28"/>
  <c r="L298" i="28"/>
  <c r="K298" i="28"/>
  <c r="F298" i="28"/>
  <c r="N297" i="28"/>
  <c r="K297" i="28"/>
  <c r="L297" i="28"/>
  <c r="F297" i="28"/>
  <c r="N296" i="28"/>
  <c r="K296" i="28"/>
  <c r="L296" i="28"/>
  <c r="F296" i="28"/>
  <c r="N295" i="28"/>
  <c r="K295" i="28"/>
  <c r="L295" i="28"/>
  <c r="F295" i="28"/>
  <c r="N294" i="28"/>
  <c r="K294" i="28"/>
  <c r="L294" i="28"/>
  <c r="F294" i="28"/>
  <c r="N293" i="28"/>
  <c r="K293" i="28"/>
  <c r="L293" i="28"/>
  <c r="F293" i="28"/>
  <c r="N292" i="28"/>
  <c r="K292" i="28"/>
  <c r="L292" i="28"/>
  <c r="F292" i="28"/>
  <c r="N291" i="28"/>
  <c r="L291" i="28"/>
  <c r="K291" i="28"/>
  <c r="F291" i="28"/>
  <c r="N290" i="28"/>
  <c r="L290" i="28"/>
  <c r="K290" i="28"/>
  <c r="F290" i="28"/>
  <c r="N289" i="28"/>
  <c r="K289" i="28"/>
  <c r="L289" i="28"/>
  <c r="F289" i="28"/>
  <c r="N288" i="28"/>
  <c r="K288" i="28"/>
  <c r="L288" i="28"/>
  <c r="F288" i="28"/>
  <c r="N287" i="28"/>
  <c r="L287" i="28"/>
  <c r="K287" i="28"/>
  <c r="F287" i="28"/>
  <c r="N286" i="28"/>
  <c r="L286" i="28"/>
  <c r="K286" i="28"/>
  <c r="F286" i="28"/>
  <c r="N285" i="28"/>
  <c r="L285" i="28"/>
  <c r="K285" i="28"/>
  <c r="F285" i="28"/>
  <c r="N284" i="28"/>
  <c r="K284" i="28"/>
  <c r="L284" i="28"/>
  <c r="F284" i="28"/>
  <c r="N283" i="28"/>
  <c r="K283" i="28"/>
  <c r="L283" i="28"/>
  <c r="F283" i="28"/>
  <c r="N282" i="28"/>
  <c r="K282" i="28"/>
  <c r="L282" i="28"/>
  <c r="F282" i="28"/>
  <c r="N281" i="28"/>
  <c r="K281" i="28"/>
  <c r="L281" i="28"/>
  <c r="F281" i="28"/>
  <c r="N280" i="28"/>
  <c r="K280" i="28"/>
  <c r="L280" i="28"/>
  <c r="F280" i="28"/>
  <c r="N279" i="28"/>
  <c r="L279" i="28"/>
  <c r="K279" i="28"/>
  <c r="F279" i="28"/>
  <c r="N278" i="28"/>
  <c r="L278" i="28"/>
  <c r="K278" i="28"/>
  <c r="F278" i="28"/>
  <c r="N277" i="28"/>
  <c r="K277" i="28"/>
  <c r="L277" i="28"/>
  <c r="F277" i="28"/>
  <c r="N276" i="28"/>
  <c r="K276" i="28"/>
  <c r="L276" i="28"/>
  <c r="F276" i="28"/>
  <c r="N275" i="28"/>
  <c r="L275" i="28"/>
  <c r="K275" i="28"/>
  <c r="F275" i="28"/>
  <c r="N274" i="28"/>
  <c r="K274" i="28"/>
  <c r="L274" i="28"/>
  <c r="F274" i="28"/>
  <c r="N273" i="28"/>
  <c r="L273" i="28"/>
  <c r="K273" i="28"/>
  <c r="F273" i="28"/>
  <c r="N272" i="28"/>
  <c r="L272" i="28"/>
  <c r="K272" i="28"/>
  <c r="F272" i="28"/>
  <c r="N271" i="28"/>
  <c r="K271" i="28"/>
  <c r="L271" i="28"/>
  <c r="F271" i="28"/>
  <c r="N270" i="28"/>
  <c r="L270" i="28"/>
  <c r="K270" i="28"/>
  <c r="F270" i="28"/>
  <c r="N269" i="28"/>
  <c r="K269" i="28"/>
  <c r="L269" i="28"/>
  <c r="F269" i="28"/>
  <c r="N268" i="28"/>
  <c r="L268" i="28"/>
  <c r="K268" i="28"/>
  <c r="F268" i="28"/>
  <c r="N267" i="28"/>
  <c r="K267" i="28"/>
  <c r="L267" i="28"/>
  <c r="F267" i="28"/>
  <c r="N266" i="28"/>
  <c r="L266" i="28"/>
  <c r="K266" i="28"/>
  <c r="F266" i="28"/>
  <c r="N265" i="28"/>
  <c r="K265" i="28"/>
  <c r="L265" i="28"/>
  <c r="F265" i="28"/>
  <c r="N264" i="28"/>
  <c r="K264" i="28"/>
  <c r="L264" i="28"/>
  <c r="F264" i="28"/>
  <c r="N263" i="28"/>
  <c r="L263" i="28"/>
  <c r="K263" i="28"/>
  <c r="F263" i="28"/>
  <c r="N262" i="28"/>
  <c r="L262" i="28"/>
  <c r="K262" i="28"/>
  <c r="F262" i="28"/>
  <c r="N261" i="28"/>
  <c r="K261" i="28"/>
  <c r="L261" i="28"/>
  <c r="F261" i="28"/>
  <c r="N260" i="28"/>
  <c r="L260" i="28"/>
  <c r="K260" i="28"/>
  <c r="F260" i="28"/>
  <c r="N259" i="28"/>
  <c r="K259" i="28"/>
  <c r="L259" i="28"/>
  <c r="F259" i="28"/>
  <c r="N258" i="28"/>
  <c r="L258" i="28"/>
  <c r="K258" i="28"/>
  <c r="F258" i="28"/>
  <c r="N257" i="28"/>
  <c r="K257" i="28"/>
  <c r="L257" i="28"/>
  <c r="F257" i="28"/>
  <c r="N256" i="28"/>
  <c r="K256" i="28"/>
  <c r="L256" i="28"/>
  <c r="F256" i="28"/>
  <c r="N255" i="28"/>
  <c r="L255" i="28"/>
  <c r="K255" i="28"/>
  <c r="F255" i="28"/>
  <c r="N254" i="28"/>
  <c r="L254" i="28"/>
  <c r="K254" i="28"/>
  <c r="F254" i="28"/>
  <c r="N253" i="28"/>
  <c r="K253" i="28"/>
  <c r="L253" i="28"/>
  <c r="F253" i="28"/>
  <c r="N252" i="28"/>
  <c r="K252" i="28"/>
  <c r="L252" i="28"/>
  <c r="F252" i="28"/>
  <c r="N251" i="28"/>
  <c r="L251" i="28"/>
  <c r="K251" i="28"/>
  <c r="F251" i="28"/>
  <c r="N250" i="28"/>
  <c r="K250" i="28"/>
  <c r="L250" i="28"/>
  <c r="F250" i="28"/>
  <c r="N249" i="28"/>
  <c r="L249" i="28"/>
  <c r="K249" i="28"/>
  <c r="F249" i="28"/>
  <c r="N248" i="28"/>
  <c r="L248" i="28"/>
  <c r="K248" i="28"/>
  <c r="F248" i="28"/>
  <c r="N247" i="28"/>
  <c r="K247" i="28"/>
  <c r="L247" i="28"/>
  <c r="F247" i="28"/>
  <c r="N246" i="28"/>
  <c r="L246" i="28"/>
  <c r="K246" i="28"/>
  <c r="F246" i="28"/>
  <c r="N245" i="28"/>
  <c r="L245" i="28"/>
  <c r="K245" i="28"/>
  <c r="F245" i="28"/>
  <c r="N244" i="28"/>
  <c r="L244" i="28"/>
  <c r="K244" i="28"/>
  <c r="F244" i="28"/>
  <c r="N243" i="28"/>
  <c r="K243" i="28"/>
  <c r="L243" i="28"/>
  <c r="F243" i="28"/>
  <c r="N242" i="28"/>
  <c r="K242" i="28"/>
  <c r="L242" i="28"/>
  <c r="F242" i="28"/>
  <c r="N241" i="28"/>
  <c r="L241" i="28"/>
  <c r="K241" i="28"/>
  <c r="F241" i="28"/>
  <c r="N240" i="28"/>
  <c r="K240" i="28"/>
  <c r="L240" i="28"/>
  <c r="F240" i="28"/>
  <c r="N239" i="28"/>
  <c r="K239" i="28"/>
  <c r="L239" i="28"/>
  <c r="F239" i="28"/>
  <c r="N238" i="28"/>
  <c r="K238" i="28"/>
  <c r="L238" i="28"/>
  <c r="F238" i="28"/>
  <c r="N237" i="28"/>
  <c r="L237" i="28"/>
  <c r="K237" i="28"/>
  <c r="F237" i="28"/>
  <c r="N236" i="28"/>
  <c r="L236" i="28"/>
  <c r="K236" i="28"/>
  <c r="F236" i="28"/>
  <c r="N235" i="28"/>
  <c r="K235" i="28"/>
  <c r="L235" i="28"/>
  <c r="F235" i="28"/>
  <c r="N234" i="28"/>
  <c r="K234" i="28"/>
  <c r="L234" i="28"/>
  <c r="F234" i="28"/>
  <c r="N233" i="28"/>
  <c r="K233" i="28"/>
  <c r="L233" i="28"/>
  <c r="F233" i="28"/>
  <c r="N232" i="28"/>
  <c r="K232" i="28"/>
  <c r="L232" i="28"/>
  <c r="N231" i="28"/>
  <c r="K231" i="28"/>
  <c r="L231" i="28"/>
  <c r="F231" i="28"/>
  <c r="N230" i="28"/>
  <c r="K230" i="28"/>
  <c r="L230" i="28"/>
  <c r="F230" i="28"/>
  <c r="N229" i="28"/>
  <c r="K229" i="28"/>
  <c r="L229" i="28"/>
  <c r="F229" i="28"/>
  <c r="N228" i="28"/>
  <c r="L228" i="28"/>
  <c r="K228" i="28"/>
  <c r="F228" i="28"/>
  <c r="N227" i="28"/>
  <c r="L227" i="28"/>
  <c r="K227" i="28"/>
  <c r="F227" i="28"/>
  <c r="N226" i="28"/>
  <c r="L226" i="28"/>
  <c r="K226" i="28"/>
  <c r="F226" i="28"/>
  <c r="N225" i="28"/>
  <c r="L225" i="28"/>
  <c r="K225" i="28"/>
  <c r="F225" i="28"/>
  <c r="N224" i="28"/>
  <c r="L224" i="28"/>
  <c r="K224" i="28"/>
  <c r="F224" i="28"/>
  <c r="N223" i="28"/>
  <c r="L223" i="28"/>
  <c r="K223" i="28"/>
  <c r="F223" i="28"/>
  <c r="N222" i="28"/>
  <c r="L222" i="28"/>
  <c r="K222" i="28"/>
  <c r="F222" i="28"/>
  <c r="N221" i="28"/>
  <c r="L221" i="28"/>
  <c r="K221" i="28"/>
  <c r="F221" i="28"/>
  <c r="N220" i="28"/>
  <c r="L220" i="28"/>
  <c r="K220" i="28"/>
  <c r="F220" i="28"/>
  <c r="N219" i="28"/>
  <c r="L219" i="28"/>
  <c r="K219" i="28"/>
  <c r="F219" i="28"/>
  <c r="N218" i="28"/>
  <c r="K218" i="28"/>
  <c r="L218" i="28"/>
  <c r="F218" i="28"/>
  <c r="N217" i="28"/>
  <c r="K217" i="28"/>
  <c r="L217" i="28"/>
  <c r="F217" i="28"/>
  <c r="N216" i="28"/>
  <c r="L216" i="28"/>
  <c r="K216" i="28"/>
  <c r="F216" i="28"/>
  <c r="N215" i="28"/>
  <c r="K215" i="28"/>
  <c r="L215" i="28"/>
  <c r="F215" i="28"/>
  <c r="N214" i="28"/>
  <c r="K214" i="28"/>
  <c r="L214" i="28"/>
  <c r="F214" i="28"/>
  <c r="N213" i="28"/>
  <c r="L213" i="28"/>
  <c r="K213" i="28"/>
  <c r="F213" i="28"/>
  <c r="N212" i="28"/>
  <c r="K212" i="28"/>
  <c r="L212" i="28"/>
  <c r="F212" i="28"/>
  <c r="N211" i="28"/>
  <c r="L211" i="28"/>
  <c r="K211" i="28"/>
  <c r="F211" i="28"/>
  <c r="N210" i="28"/>
  <c r="K210" i="28"/>
  <c r="L210" i="28"/>
  <c r="F210" i="28"/>
  <c r="N209" i="28"/>
  <c r="K209" i="28"/>
  <c r="L209" i="28"/>
  <c r="F209" i="28"/>
  <c r="N208" i="28"/>
  <c r="L208" i="28"/>
  <c r="K208" i="28"/>
  <c r="F208" i="28"/>
  <c r="N207" i="28"/>
  <c r="L207" i="28"/>
  <c r="K207" i="28"/>
  <c r="F207" i="28"/>
  <c r="N206" i="28"/>
  <c r="L206" i="28"/>
  <c r="K206" i="28"/>
  <c r="F206" i="28"/>
  <c r="N205" i="28"/>
  <c r="L205" i="28"/>
  <c r="K205" i="28"/>
  <c r="F205" i="28"/>
  <c r="N204" i="28"/>
  <c r="L204" i="28"/>
  <c r="K204" i="28"/>
  <c r="F204" i="28"/>
  <c r="N203" i="28"/>
  <c r="L203" i="28"/>
  <c r="K203" i="28"/>
  <c r="F203" i="28"/>
  <c r="N202" i="28"/>
  <c r="K202" i="28"/>
  <c r="L202" i="28"/>
  <c r="F202" i="28"/>
  <c r="N201" i="28"/>
  <c r="K201" i="28"/>
  <c r="L201" i="28"/>
  <c r="F201" i="28"/>
  <c r="N200" i="28"/>
  <c r="L200" i="28"/>
  <c r="K200" i="28"/>
  <c r="F200" i="28"/>
  <c r="N199" i="28"/>
  <c r="L199" i="28"/>
  <c r="K199" i="28"/>
  <c r="F199" i="28"/>
  <c r="N198" i="28"/>
  <c r="L198" i="28"/>
  <c r="K198" i="28"/>
  <c r="F198" i="28"/>
  <c r="N197" i="28"/>
  <c r="L197" i="28"/>
  <c r="K197" i="28"/>
  <c r="F197" i="28"/>
  <c r="N196" i="28"/>
  <c r="L196" i="28"/>
  <c r="K196" i="28"/>
  <c r="F196" i="28"/>
  <c r="N195" i="28"/>
  <c r="L195" i="28"/>
  <c r="K195" i="28"/>
  <c r="F195" i="28"/>
  <c r="N194" i="28"/>
  <c r="L194" i="28"/>
  <c r="K194" i="28"/>
  <c r="F194" i="28"/>
  <c r="N193" i="28"/>
  <c r="L193" i="28"/>
  <c r="K193" i="28"/>
  <c r="F193" i="28"/>
  <c r="N192" i="28"/>
  <c r="L192" i="28"/>
  <c r="K192" i="28"/>
  <c r="F192" i="28"/>
  <c r="N191" i="28"/>
  <c r="K191" i="28"/>
  <c r="L191" i="28"/>
  <c r="N190" i="28"/>
  <c r="L190" i="28"/>
  <c r="K190" i="28"/>
  <c r="F190" i="28"/>
  <c r="N189" i="28"/>
  <c r="L189" i="28"/>
  <c r="K189" i="28"/>
  <c r="F189" i="28"/>
  <c r="N188" i="28"/>
  <c r="L188" i="28"/>
  <c r="K188" i="28"/>
  <c r="F188" i="28"/>
  <c r="N187" i="28"/>
  <c r="L187" i="28"/>
  <c r="K187" i="28"/>
  <c r="F187" i="28"/>
  <c r="N186" i="28"/>
  <c r="K186" i="28"/>
  <c r="L186" i="28"/>
  <c r="F186" i="28"/>
  <c r="N185" i="28"/>
  <c r="L185" i="28"/>
  <c r="K185" i="28"/>
  <c r="F185" i="28"/>
  <c r="N184" i="28"/>
  <c r="L184" i="28"/>
  <c r="K184" i="28"/>
  <c r="F184" i="28"/>
  <c r="N183" i="28"/>
  <c r="L183" i="28"/>
  <c r="K183" i="28"/>
  <c r="F183" i="28"/>
  <c r="N182" i="28"/>
  <c r="L182" i="28"/>
  <c r="K182" i="28"/>
  <c r="F182" i="28"/>
  <c r="N181" i="28"/>
  <c r="L181" i="28"/>
  <c r="K181" i="28"/>
  <c r="F181" i="28"/>
  <c r="N180" i="28"/>
  <c r="K180" i="28"/>
  <c r="F180" i="28"/>
  <c r="N179" i="28"/>
  <c r="L179" i="28"/>
  <c r="K179" i="28"/>
  <c r="F179" i="28"/>
  <c r="N178" i="28"/>
  <c r="K178" i="28"/>
  <c r="L178" i="28"/>
  <c r="F178" i="28"/>
  <c r="N177" i="28"/>
  <c r="L177" i="28"/>
  <c r="K177" i="28"/>
  <c r="F177" i="28"/>
  <c r="N176" i="28"/>
  <c r="L176" i="28"/>
  <c r="K176" i="28"/>
  <c r="F176" i="28"/>
  <c r="N175" i="28"/>
  <c r="L175" i="28"/>
  <c r="K175" i="28"/>
  <c r="F175" i="28"/>
  <c r="N166" i="28"/>
  <c r="N165" i="28"/>
  <c r="N164" i="28"/>
  <c r="N163" i="28"/>
  <c r="N162" i="28"/>
  <c r="N161" i="28"/>
  <c r="N160" i="28"/>
  <c r="N159" i="28"/>
  <c r="N158" i="28"/>
  <c r="N157" i="28"/>
  <c r="N156" i="28"/>
  <c r="N155" i="28"/>
  <c r="N154" i="28"/>
  <c r="N153" i="28"/>
  <c r="N152" i="28"/>
  <c r="N151" i="28"/>
  <c r="N150" i="28"/>
  <c r="N149" i="28"/>
  <c r="N148" i="28"/>
  <c r="N147" i="28"/>
  <c r="N146" i="28"/>
  <c r="N145" i="28"/>
  <c r="N144" i="28"/>
  <c r="N143" i="28"/>
  <c r="N142" i="28"/>
  <c r="N141" i="28"/>
  <c r="N140" i="28"/>
  <c r="N139" i="28"/>
  <c r="N138" i="28"/>
  <c r="N137" i="28"/>
  <c r="N136" i="28"/>
  <c r="N135" i="28"/>
  <c r="N134" i="28"/>
  <c r="N133" i="28"/>
  <c r="N132" i="28"/>
  <c r="N131" i="28"/>
  <c r="N130" i="28"/>
  <c r="N129" i="28"/>
  <c r="N128" i="28"/>
  <c r="N127" i="28"/>
  <c r="N126" i="28"/>
  <c r="N125" i="28"/>
  <c r="N124" i="28"/>
  <c r="N123" i="28"/>
  <c r="N122" i="28"/>
  <c r="N121" i="28"/>
  <c r="N120" i="28"/>
  <c r="N119" i="28"/>
  <c r="N118" i="28"/>
  <c r="N117" i="28"/>
  <c r="N116" i="28"/>
  <c r="N115" i="28"/>
  <c r="N114" i="28"/>
  <c r="N113" i="28"/>
  <c r="N112" i="28"/>
  <c r="N111" i="28"/>
  <c r="N110" i="28"/>
  <c r="N109" i="28"/>
  <c r="N108" i="28"/>
  <c r="N107" i="28"/>
  <c r="N106" i="28"/>
  <c r="N105" i="28"/>
  <c r="N104" i="28"/>
  <c r="N103" i="28"/>
  <c r="N102" i="28"/>
  <c r="N101" i="28"/>
  <c r="N100" i="28"/>
  <c r="N99" i="28"/>
  <c r="N98" i="28"/>
  <c r="N97" i="28"/>
  <c r="N96" i="28"/>
  <c r="N95" i="28"/>
  <c r="N94" i="28"/>
  <c r="N93" i="28"/>
  <c r="N92" i="28"/>
  <c r="N91" i="28"/>
  <c r="N90" i="28"/>
  <c r="N89" i="28"/>
  <c r="N88" i="28"/>
  <c r="N87" i="28"/>
  <c r="N86" i="28"/>
  <c r="N85" i="28"/>
  <c r="N84" i="28"/>
  <c r="N83" i="28"/>
  <c r="N82" i="28"/>
  <c r="N81" i="28"/>
  <c r="N80" i="28"/>
  <c r="N79" i="28"/>
  <c r="N78" i="28"/>
  <c r="N77" i="28"/>
  <c r="N76" i="28"/>
  <c r="N75" i="28"/>
  <c r="N74" i="28"/>
  <c r="N73" i="28"/>
  <c r="N72" i="28"/>
  <c r="N71" i="28"/>
  <c r="N70" i="28"/>
  <c r="N69" i="28"/>
  <c r="N68" i="28"/>
  <c r="N67" i="28"/>
  <c r="N66" i="28"/>
  <c r="N65" i="28"/>
  <c r="N64" i="28"/>
  <c r="N63" i="28"/>
  <c r="N62" i="28"/>
  <c r="N61" i="28"/>
  <c r="N60" i="28"/>
  <c r="N59" i="28"/>
  <c r="N58" i="28"/>
  <c r="N57" i="28"/>
  <c r="N56" i="28"/>
  <c r="N55" i="28"/>
  <c r="N54" i="28"/>
  <c r="N53" i="28"/>
  <c r="N52" i="28"/>
  <c r="N51" i="28"/>
  <c r="N50" i="28"/>
  <c r="N49" i="28"/>
  <c r="N48" i="28"/>
  <c r="N47" i="28"/>
  <c r="N46" i="28"/>
  <c r="N45" i="28"/>
  <c r="N44" i="28"/>
  <c r="N43" i="28"/>
  <c r="N42" i="28"/>
  <c r="N41" i="28"/>
  <c r="N40" i="28"/>
  <c r="N39" i="28"/>
  <c r="N38" i="28"/>
  <c r="N37" i="28"/>
  <c r="N36" i="28"/>
  <c r="N35" i="28"/>
  <c r="N34" i="28"/>
  <c r="N33" i="28"/>
  <c r="N32" i="28"/>
  <c r="N31" i="28"/>
  <c r="N30" i="28"/>
  <c r="N29" i="28"/>
  <c r="N28" i="28"/>
  <c r="N27" i="28"/>
  <c r="N26" i="28"/>
  <c r="N25" i="28"/>
  <c r="N24" i="28"/>
  <c r="N23" i="28"/>
  <c r="N22" i="28"/>
  <c r="N21" i="28"/>
  <c r="N20" i="28"/>
  <c r="N19" i="28"/>
  <c r="N18" i="28"/>
  <c r="N17" i="28"/>
  <c r="N16" i="28"/>
  <c r="N15" i="28"/>
  <c r="N14" i="28"/>
  <c r="N13" i="28"/>
  <c r="N12" i="28"/>
  <c r="N11" i="28"/>
  <c r="N10" i="28"/>
  <c r="N9" i="28"/>
  <c r="N8" i="28"/>
  <c r="N7" i="28"/>
  <c r="N6" i="28"/>
  <c r="N5" i="28"/>
  <c r="N4" i="28"/>
  <c r="N3" i="28"/>
  <c r="N336" i="33"/>
  <c r="N335" i="33"/>
  <c r="N334" i="33"/>
  <c r="N333" i="33"/>
  <c r="N332" i="33"/>
  <c r="N331" i="33"/>
  <c r="N330" i="33"/>
  <c r="N329" i="33"/>
  <c r="N328" i="33"/>
  <c r="N327" i="33"/>
  <c r="N326" i="33"/>
  <c r="N325" i="33"/>
  <c r="N324" i="33"/>
  <c r="N323" i="33"/>
  <c r="N322" i="33"/>
  <c r="N321" i="33"/>
  <c r="N320" i="33"/>
  <c r="N319" i="33"/>
  <c r="N318" i="33"/>
  <c r="N317" i="33"/>
  <c r="N316" i="33"/>
  <c r="N315" i="33"/>
  <c r="N314" i="33"/>
  <c r="N313" i="33"/>
  <c r="N312" i="33"/>
  <c r="N311" i="33"/>
  <c r="N310" i="33"/>
  <c r="N309" i="33"/>
  <c r="N308" i="33"/>
  <c r="N307" i="33"/>
  <c r="N306" i="33"/>
  <c r="N305" i="33"/>
  <c r="N304" i="33"/>
  <c r="N303" i="33"/>
  <c r="N302" i="33"/>
  <c r="N301" i="33"/>
  <c r="N300" i="33"/>
  <c r="N299" i="33"/>
  <c r="N298" i="33"/>
  <c r="N297" i="33"/>
  <c r="N296" i="33"/>
  <c r="N295" i="33"/>
  <c r="N294" i="33"/>
  <c r="N293" i="33"/>
  <c r="N292" i="33"/>
  <c r="N291" i="33"/>
  <c r="N290" i="33"/>
  <c r="N289" i="33"/>
  <c r="N288" i="33"/>
  <c r="N287" i="33"/>
  <c r="N286" i="33"/>
  <c r="N285" i="33"/>
  <c r="N284" i="33"/>
  <c r="N283" i="33"/>
  <c r="N282" i="33"/>
  <c r="N281" i="33"/>
  <c r="N280" i="33"/>
  <c r="N279" i="33"/>
  <c r="N278" i="33"/>
  <c r="N277" i="33"/>
  <c r="N276" i="33"/>
  <c r="N275" i="33"/>
  <c r="N274" i="33"/>
  <c r="N273" i="33"/>
  <c r="N272" i="33"/>
  <c r="N271" i="33"/>
  <c r="N270" i="33"/>
  <c r="N269" i="33"/>
  <c r="N268" i="33"/>
  <c r="N267" i="33"/>
  <c r="N266" i="33"/>
  <c r="N265" i="33"/>
  <c r="N264" i="33"/>
  <c r="N263" i="33"/>
  <c r="N262" i="33"/>
  <c r="N261" i="33"/>
  <c r="N260" i="33"/>
  <c r="N259" i="33"/>
  <c r="N258" i="33"/>
  <c r="N257" i="33"/>
  <c r="N256" i="33"/>
  <c r="N255" i="33"/>
  <c r="N254" i="33"/>
  <c r="N253" i="33"/>
  <c r="N252" i="33"/>
  <c r="N251" i="33"/>
  <c r="N250" i="33"/>
  <c r="N249" i="33"/>
  <c r="N248" i="33"/>
  <c r="N247" i="33"/>
  <c r="N246" i="33"/>
  <c r="N245" i="33"/>
  <c r="N244" i="33"/>
  <c r="N243" i="33"/>
  <c r="N242" i="33"/>
  <c r="N241" i="33"/>
  <c r="N240" i="33"/>
  <c r="N239" i="33"/>
  <c r="N238" i="33"/>
  <c r="N237" i="33"/>
  <c r="N236" i="33"/>
  <c r="N235" i="33"/>
  <c r="N234" i="33"/>
  <c r="N233" i="33"/>
  <c r="N232" i="33"/>
  <c r="N231" i="33"/>
  <c r="N230" i="33"/>
  <c r="N229" i="33"/>
  <c r="N228" i="33"/>
  <c r="N227" i="33"/>
  <c r="N226" i="33"/>
  <c r="N225" i="33"/>
  <c r="N224" i="33"/>
  <c r="N223" i="33"/>
  <c r="N222" i="33"/>
  <c r="N221" i="33"/>
  <c r="N220" i="33"/>
  <c r="N219" i="33"/>
  <c r="N218" i="33"/>
  <c r="N217" i="33"/>
  <c r="N216" i="33"/>
  <c r="N215" i="33"/>
  <c r="N214" i="33"/>
  <c r="N213" i="33"/>
  <c r="N212" i="33"/>
  <c r="N211" i="33"/>
  <c r="N210" i="33"/>
  <c r="N209" i="33"/>
  <c r="N208" i="33"/>
  <c r="N207" i="33"/>
  <c r="N206" i="33"/>
  <c r="N205" i="33"/>
  <c r="N204" i="33"/>
  <c r="N203" i="33"/>
  <c r="N202" i="33"/>
  <c r="N201" i="33"/>
  <c r="N200" i="33"/>
  <c r="N199" i="33"/>
  <c r="N198" i="33"/>
  <c r="N197" i="33"/>
  <c r="N196" i="33"/>
  <c r="N195" i="33"/>
  <c r="N194" i="33"/>
  <c r="N193" i="33"/>
  <c r="N192" i="33"/>
  <c r="N191" i="33"/>
  <c r="N190" i="33"/>
  <c r="N189" i="33"/>
  <c r="N188" i="33"/>
  <c r="N187" i="33"/>
  <c r="N186" i="33"/>
  <c r="N185" i="33"/>
  <c r="N184" i="33"/>
  <c r="N183" i="33"/>
  <c r="N182" i="33"/>
  <c r="N181" i="33"/>
  <c r="N180" i="33"/>
  <c r="N179" i="33"/>
  <c r="N178" i="33"/>
  <c r="N177" i="33"/>
  <c r="N176" i="33"/>
  <c r="N175" i="33"/>
  <c r="N166" i="33"/>
  <c r="N165" i="33"/>
  <c r="N164" i="33"/>
  <c r="N163" i="33"/>
  <c r="N162" i="33"/>
  <c r="N161" i="33"/>
  <c r="N160" i="33"/>
  <c r="N159" i="33"/>
  <c r="N158" i="33"/>
  <c r="N157" i="33"/>
  <c r="N156" i="33"/>
  <c r="N155" i="33"/>
  <c r="N154" i="33"/>
  <c r="N153" i="33"/>
  <c r="N152" i="33"/>
  <c r="N151" i="33"/>
  <c r="N150" i="33"/>
  <c r="N149" i="33"/>
  <c r="N148" i="33"/>
  <c r="N147" i="33"/>
  <c r="N146" i="33"/>
  <c r="N145" i="33"/>
  <c r="N144" i="33"/>
  <c r="N143" i="33"/>
  <c r="N142" i="33"/>
  <c r="N141" i="33"/>
  <c r="N140" i="33"/>
  <c r="N139" i="33"/>
  <c r="N138" i="33"/>
  <c r="N137" i="33"/>
  <c r="N136" i="33"/>
  <c r="N135" i="33"/>
  <c r="N134" i="33"/>
  <c r="N133" i="33"/>
  <c r="N132" i="33"/>
  <c r="N131" i="33"/>
  <c r="N130" i="33"/>
  <c r="N129" i="33"/>
  <c r="N128" i="33"/>
  <c r="N127" i="33"/>
  <c r="N126" i="33"/>
  <c r="N125" i="33"/>
  <c r="N124" i="33"/>
  <c r="N123" i="33"/>
  <c r="N122" i="33"/>
  <c r="N121" i="33"/>
  <c r="N120" i="33"/>
  <c r="N119" i="33"/>
  <c r="N118" i="33"/>
  <c r="N117" i="33"/>
  <c r="N116" i="33"/>
  <c r="N115" i="33"/>
  <c r="N114" i="33"/>
  <c r="N113" i="33"/>
  <c r="N112" i="33"/>
  <c r="N111" i="33"/>
  <c r="N110" i="33"/>
  <c r="N109" i="33"/>
  <c r="N108" i="33"/>
  <c r="N107" i="33"/>
  <c r="N106" i="33"/>
  <c r="N105" i="33"/>
  <c r="N104" i="33"/>
  <c r="N103" i="33"/>
  <c r="N102" i="33"/>
  <c r="N101" i="33"/>
  <c r="N100" i="33"/>
  <c r="N99" i="33"/>
  <c r="N98" i="33"/>
  <c r="N97" i="33"/>
  <c r="N96" i="33"/>
  <c r="N95" i="33"/>
  <c r="N94" i="33"/>
  <c r="N93" i="33"/>
  <c r="N92" i="33"/>
  <c r="N91" i="33"/>
  <c r="N90" i="33"/>
  <c r="N89" i="33"/>
  <c r="N88" i="33"/>
  <c r="N87" i="33"/>
  <c r="N86" i="33"/>
  <c r="N85" i="33"/>
  <c r="N84" i="33"/>
  <c r="N83" i="33"/>
  <c r="N82" i="33"/>
  <c r="N81" i="33"/>
  <c r="N80" i="33"/>
  <c r="N79" i="33"/>
  <c r="N78" i="33"/>
  <c r="N77" i="33"/>
  <c r="N76" i="33"/>
  <c r="N75" i="33"/>
  <c r="N74" i="33"/>
  <c r="N73" i="33"/>
  <c r="N72" i="33"/>
  <c r="N71" i="33"/>
  <c r="N70" i="33"/>
  <c r="N69" i="33"/>
  <c r="N68" i="33"/>
  <c r="N67" i="33"/>
  <c r="N66" i="33"/>
  <c r="N65" i="33"/>
  <c r="N64" i="33"/>
  <c r="N63" i="33"/>
  <c r="N62" i="33"/>
  <c r="N61" i="33"/>
  <c r="N60" i="33"/>
  <c r="N59" i="33"/>
  <c r="N58" i="33"/>
  <c r="N57" i="33"/>
  <c r="N56" i="33"/>
  <c r="N55" i="33"/>
  <c r="N54" i="33"/>
  <c r="N53" i="33"/>
  <c r="N52" i="33"/>
  <c r="N51" i="33"/>
  <c r="N50" i="33"/>
  <c r="N49" i="33"/>
  <c r="N48" i="33"/>
  <c r="N47" i="33"/>
  <c r="N46" i="33"/>
  <c r="N45" i="33"/>
  <c r="N44" i="33"/>
  <c r="N43" i="33"/>
  <c r="N42" i="33"/>
  <c r="N41" i="33"/>
  <c r="N40" i="33"/>
  <c r="N39" i="33"/>
  <c r="N38" i="33"/>
  <c r="N37" i="33"/>
  <c r="N36" i="33"/>
  <c r="N35" i="33"/>
  <c r="N34" i="33"/>
  <c r="N33" i="33"/>
  <c r="N32" i="33"/>
  <c r="N31" i="33"/>
  <c r="N30" i="33"/>
  <c r="N29" i="33"/>
  <c r="N28" i="33"/>
  <c r="N27" i="33"/>
  <c r="N26" i="33"/>
  <c r="N25" i="33"/>
  <c r="N24" i="33"/>
  <c r="N23" i="33"/>
  <c r="N22" i="33"/>
  <c r="N21" i="33"/>
  <c r="N20" i="33"/>
  <c r="N19" i="33"/>
  <c r="N18" i="33"/>
  <c r="N17" i="33"/>
  <c r="N16" i="33"/>
  <c r="N15" i="33"/>
  <c r="N14" i="33"/>
  <c r="N13" i="33"/>
  <c r="N12" i="33"/>
  <c r="N11" i="33"/>
  <c r="N10" i="33"/>
  <c r="N9" i="33"/>
  <c r="N8" i="33"/>
  <c r="N7" i="33"/>
  <c r="N6" i="33"/>
  <c r="N5" i="33"/>
  <c r="N4" i="33"/>
  <c r="L166" i="28"/>
  <c r="K166" i="28"/>
  <c r="L165" i="28"/>
  <c r="K165" i="28"/>
  <c r="L164" i="28"/>
  <c r="K164" i="28"/>
  <c r="L163" i="28"/>
  <c r="K163" i="28"/>
  <c r="K162" i="28"/>
  <c r="L162" i="28"/>
  <c r="L161" i="28"/>
  <c r="K161" i="28"/>
  <c r="K160" i="28"/>
  <c r="L160" i="28"/>
  <c r="L159" i="28"/>
  <c r="K159" i="28"/>
  <c r="K158" i="28"/>
  <c r="L158" i="28"/>
  <c r="L157" i="28"/>
  <c r="K157" i="28"/>
  <c r="L156" i="28"/>
  <c r="K156" i="28"/>
  <c r="K155" i="28"/>
  <c r="L155" i="28"/>
  <c r="K154" i="28"/>
  <c r="L154" i="28"/>
  <c r="K153" i="28"/>
  <c r="L153" i="28"/>
  <c r="K152" i="28"/>
  <c r="L152" i="28"/>
  <c r="K151" i="28"/>
  <c r="L151" i="28"/>
  <c r="K150" i="28"/>
  <c r="L150" i="28"/>
  <c r="K149" i="28"/>
  <c r="L149" i="28"/>
  <c r="K148" i="28"/>
  <c r="L148" i="28"/>
  <c r="K147" i="28"/>
  <c r="L147" i="28"/>
  <c r="L146" i="28"/>
  <c r="K146" i="28"/>
  <c r="K145" i="28"/>
  <c r="L145" i="28"/>
  <c r="K144" i="28"/>
  <c r="K143" i="28"/>
  <c r="L143" i="28"/>
  <c r="K142" i="28"/>
  <c r="L142" i="28"/>
  <c r="K141" i="28"/>
  <c r="L141" i="28"/>
  <c r="K140" i="28"/>
  <c r="L140" i="28"/>
  <c r="K139" i="28"/>
  <c r="L139" i="28"/>
  <c r="K138" i="28"/>
  <c r="L138" i="28"/>
  <c r="L137" i="28"/>
  <c r="K137" i="28"/>
  <c r="L136" i="28"/>
  <c r="K136" i="28"/>
  <c r="L135" i="28"/>
  <c r="K135" i="28"/>
  <c r="L134" i="28"/>
  <c r="K134" i="28"/>
  <c r="L133" i="28"/>
  <c r="K133" i="28"/>
  <c r="K132" i="28"/>
  <c r="L132" i="28"/>
  <c r="L131" i="28"/>
  <c r="K131" i="28"/>
  <c r="K130" i="28"/>
  <c r="L130" i="28"/>
  <c r="L129" i="28"/>
  <c r="K129" i="28"/>
  <c r="L128" i="28"/>
  <c r="K128" i="28"/>
  <c r="K127" i="28"/>
  <c r="L127" i="28"/>
  <c r="L126" i="28"/>
  <c r="K126" i="28"/>
  <c r="K125" i="28"/>
  <c r="L125" i="28"/>
  <c r="K124" i="28"/>
  <c r="L124" i="28"/>
  <c r="K123" i="28"/>
  <c r="L123" i="28"/>
  <c r="K122" i="28"/>
  <c r="L122" i="28"/>
  <c r="K121" i="28"/>
  <c r="L121" i="28"/>
  <c r="K120" i="28"/>
  <c r="L120" i="28"/>
  <c r="K119" i="28"/>
  <c r="L119" i="28"/>
  <c r="K118" i="28"/>
  <c r="L118" i="28"/>
  <c r="K117" i="28"/>
  <c r="L117" i="28"/>
  <c r="K116" i="28"/>
  <c r="L116" i="28"/>
  <c r="L115" i="28"/>
  <c r="K115" i="28"/>
  <c r="L114" i="28"/>
  <c r="K114" i="28"/>
  <c r="K113" i="28"/>
  <c r="L113" i="28"/>
  <c r="K112" i="28"/>
  <c r="L112" i="28"/>
  <c r="K111" i="28"/>
  <c r="L111" i="28"/>
  <c r="K110" i="28"/>
  <c r="L110" i="28"/>
  <c r="K109" i="28"/>
  <c r="L109" i="28"/>
  <c r="K108" i="28"/>
  <c r="L108" i="28"/>
  <c r="L107" i="28"/>
  <c r="K107" i="28"/>
  <c r="K106" i="28"/>
  <c r="L106" i="28"/>
  <c r="K105" i="28"/>
  <c r="L105" i="28"/>
  <c r="K104" i="28"/>
  <c r="L103" i="28"/>
  <c r="K103" i="28"/>
  <c r="K102" i="28"/>
  <c r="L102" i="28"/>
  <c r="L101" i="28"/>
  <c r="K101" i="28"/>
  <c r="K100" i="28"/>
  <c r="L100" i="28"/>
  <c r="K99" i="28"/>
  <c r="L99" i="28"/>
  <c r="L98" i="28"/>
  <c r="K98" i="28"/>
  <c r="K97" i="28"/>
  <c r="L97" i="28"/>
  <c r="K96" i="28"/>
  <c r="L96" i="28"/>
  <c r="K95" i="28"/>
  <c r="L95" i="28"/>
  <c r="L94" i="28"/>
  <c r="K94" i="28"/>
  <c r="K93" i="28"/>
  <c r="L93" i="28"/>
  <c r="K92" i="28"/>
  <c r="L92" i="28"/>
  <c r="K91" i="28"/>
  <c r="L91" i="28"/>
  <c r="L90" i="28"/>
  <c r="K90" i="28"/>
  <c r="K89" i="28"/>
  <c r="L89" i="28"/>
  <c r="K88" i="28"/>
  <c r="L88" i="28"/>
  <c r="K87" i="28"/>
  <c r="L87" i="28"/>
  <c r="L86" i="28"/>
  <c r="K86" i="28"/>
  <c r="K85" i="28"/>
  <c r="L85" i="28"/>
  <c r="K84" i="28"/>
  <c r="L84" i="28"/>
  <c r="K83" i="28"/>
  <c r="L83" i="28"/>
  <c r="L82" i="28"/>
  <c r="K82" i="28"/>
  <c r="K81" i="28"/>
  <c r="L81" i="28"/>
  <c r="K80" i="28"/>
  <c r="L80" i="28"/>
  <c r="K79" i="28"/>
  <c r="L79" i="28"/>
  <c r="L78" i="28"/>
  <c r="K78" i="28"/>
  <c r="L77" i="28"/>
  <c r="K77" i="28"/>
  <c r="L76" i="28"/>
  <c r="K76" i="28"/>
  <c r="K75" i="28"/>
  <c r="L75" i="28"/>
  <c r="K74" i="28"/>
  <c r="L74" i="28"/>
  <c r="K73" i="28"/>
  <c r="L73" i="28"/>
  <c r="L72" i="28"/>
  <c r="K72" i="28"/>
  <c r="K71" i="28"/>
  <c r="L71" i="28"/>
  <c r="K70" i="28"/>
  <c r="L70" i="28"/>
  <c r="L69" i="28"/>
  <c r="K69" i="28"/>
  <c r="K68" i="28"/>
  <c r="L68" i="28"/>
  <c r="K67" i="28"/>
  <c r="L67" i="28"/>
  <c r="K66" i="28"/>
  <c r="L66" i="28"/>
  <c r="K65" i="28"/>
  <c r="L65" i="28"/>
  <c r="K64" i="28"/>
  <c r="L64" i="28"/>
  <c r="K63" i="28"/>
  <c r="L63" i="28"/>
  <c r="K62" i="28"/>
  <c r="L62" i="28"/>
  <c r="K61" i="28"/>
  <c r="L61" i="28"/>
  <c r="K60" i="28"/>
  <c r="L60" i="28"/>
  <c r="K59" i="28"/>
  <c r="L59" i="28"/>
  <c r="K58" i="28"/>
  <c r="L58" i="28"/>
  <c r="K57" i="28"/>
  <c r="L57" i="28"/>
  <c r="L56" i="28"/>
  <c r="K56" i="28"/>
  <c r="K55" i="28"/>
  <c r="L55" i="28"/>
  <c r="L54" i="28"/>
  <c r="K54" i="28"/>
  <c r="L53" i="28"/>
  <c r="K53" i="28"/>
  <c r="L52" i="28"/>
  <c r="K52" i="28"/>
  <c r="L51" i="28"/>
  <c r="K51" i="28"/>
  <c r="K50" i="28"/>
  <c r="K49" i="28"/>
  <c r="L49" i="28"/>
  <c r="K48" i="28"/>
  <c r="L48" i="28"/>
  <c r="L47" i="28"/>
  <c r="K47" i="28"/>
  <c r="K46" i="28"/>
  <c r="L46" i="28"/>
  <c r="K45" i="28"/>
  <c r="L45" i="28"/>
  <c r="K44" i="28"/>
  <c r="L44" i="28"/>
  <c r="K43" i="28"/>
  <c r="L43" i="28"/>
  <c r="K42" i="28"/>
  <c r="L42" i="28"/>
  <c r="L41" i="28"/>
  <c r="K41" i="28"/>
  <c r="K40" i="28"/>
  <c r="L40" i="28"/>
  <c r="L39" i="28"/>
  <c r="K39" i="28"/>
  <c r="K38" i="28"/>
  <c r="L38" i="28"/>
  <c r="L37" i="28"/>
  <c r="K37" i="28"/>
  <c r="L36" i="28"/>
  <c r="K36" i="28"/>
  <c r="K35" i="28"/>
  <c r="L35" i="28"/>
  <c r="L34" i="28"/>
  <c r="K34" i="28"/>
  <c r="K33" i="28"/>
  <c r="L33" i="28"/>
  <c r="L32" i="28"/>
  <c r="K32" i="28"/>
  <c r="K31" i="28"/>
  <c r="L31" i="28"/>
  <c r="K30" i="28"/>
  <c r="L30" i="28"/>
  <c r="K29" i="28"/>
  <c r="L29" i="28"/>
  <c r="L28" i="28"/>
  <c r="K28" i="28"/>
  <c r="K27" i="28"/>
  <c r="L27" i="28"/>
  <c r="K26" i="28"/>
  <c r="L26" i="28"/>
  <c r="K25" i="28"/>
  <c r="L25" i="28"/>
  <c r="K24" i="28"/>
  <c r="L24" i="28"/>
  <c r="K23" i="28"/>
  <c r="L23" i="28"/>
  <c r="L22" i="28"/>
  <c r="K22" i="28"/>
  <c r="L21" i="28"/>
  <c r="K21" i="28"/>
  <c r="L20" i="28"/>
  <c r="K20" i="28"/>
  <c r="K19" i="28"/>
  <c r="L19" i="28"/>
  <c r="L18" i="28"/>
  <c r="K18" i="28"/>
  <c r="L17" i="28"/>
  <c r="K17" i="28"/>
  <c r="L16" i="28"/>
  <c r="K16" i="28"/>
  <c r="L15" i="28"/>
  <c r="K15" i="28"/>
  <c r="L14" i="28"/>
  <c r="K14" i="28"/>
  <c r="K13" i="28"/>
  <c r="L13" i="28"/>
  <c r="L12" i="28"/>
  <c r="K12" i="28"/>
  <c r="L11" i="28"/>
  <c r="K11" i="28"/>
  <c r="L10" i="28"/>
  <c r="K10" i="28"/>
  <c r="L9" i="28"/>
  <c r="K9" i="28"/>
  <c r="K8" i="28"/>
  <c r="L8" i="28"/>
  <c r="K7" i="28"/>
  <c r="L7" i="28" s="1"/>
  <c r="K6" i="28"/>
  <c r="L6" i="28" s="1"/>
  <c r="K5" i="28"/>
  <c r="L5" i="28" s="1"/>
  <c r="K4" i="28"/>
  <c r="L4" i="28" s="1"/>
  <c r="K3"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5" i="28"/>
  <c r="F4" i="28"/>
  <c r="F3" i="28"/>
  <c r="L336" i="33"/>
  <c r="L335" i="33"/>
  <c r="L333" i="33"/>
  <c r="L331" i="33"/>
  <c r="L330" i="33"/>
  <c r="L329" i="33"/>
  <c r="L328" i="33"/>
  <c r="L327" i="33"/>
  <c r="L324" i="33"/>
  <c r="L323" i="33"/>
  <c r="L322" i="33"/>
  <c r="L320" i="33"/>
  <c r="L318" i="33"/>
  <c r="L317" i="33"/>
  <c r="L316" i="33"/>
  <c r="L315" i="33"/>
  <c r="L314" i="33"/>
  <c r="L313" i="33"/>
  <c r="L309" i="33"/>
  <c r="L307" i="33"/>
  <c r="L305" i="33"/>
  <c r="L300" i="33"/>
  <c r="L299" i="33"/>
  <c r="L298" i="33"/>
  <c r="L297" i="33"/>
  <c r="L294" i="33"/>
  <c r="L290" i="33"/>
  <c r="L288" i="33"/>
  <c r="L287" i="33"/>
  <c r="L286" i="33"/>
  <c r="L279" i="33"/>
  <c r="L278" i="33"/>
  <c r="L277" i="33"/>
  <c r="L276" i="33"/>
  <c r="L274" i="33"/>
  <c r="L270" i="33"/>
  <c r="L269" i="33"/>
  <c r="L267" i="33"/>
  <c r="L266" i="33"/>
  <c r="L265" i="33"/>
  <c r="L261" i="33"/>
  <c r="L254" i="33"/>
  <c r="L253" i="33"/>
  <c r="L252" i="33"/>
  <c r="L251" i="33"/>
  <c r="L250" i="33"/>
  <c r="L249" i="33"/>
  <c r="L245" i="33"/>
  <c r="L240" i="33"/>
  <c r="L238" i="33"/>
  <c r="L237" i="33"/>
  <c r="L236" i="33"/>
  <c r="L234" i="33"/>
  <c r="L232" i="33"/>
  <c r="L231" i="33"/>
  <c r="L225" i="33"/>
  <c r="L224" i="33"/>
  <c r="L223" i="33"/>
  <c r="L222" i="33"/>
  <c r="L221" i="33"/>
  <c r="L211" i="33"/>
  <c r="L209" i="33"/>
  <c r="L208" i="33"/>
  <c r="L207" i="33"/>
  <c r="L206" i="33"/>
  <c r="L204" i="33"/>
  <c r="L203" i="33"/>
  <c r="L202" i="33"/>
  <c r="L200" i="33"/>
  <c r="L192" i="33"/>
  <c r="L191" i="33"/>
  <c r="L190" i="33"/>
  <c r="L189" i="33"/>
  <c r="L175" i="33"/>
  <c r="L165" i="33"/>
  <c r="L158" i="33"/>
  <c r="L157" i="33"/>
  <c r="L156" i="33"/>
  <c r="L155" i="33"/>
  <c r="L154" i="33"/>
  <c r="L151" i="33"/>
  <c r="L150" i="33"/>
  <c r="L135" i="33"/>
  <c r="L128" i="33"/>
  <c r="L127" i="33"/>
  <c r="L126" i="33"/>
  <c r="L125" i="33"/>
  <c r="L122" i="33"/>
  <c r="L101" i="33"/>
  <c r="L93" i="33"/>
  <c r="L89" i="33"/>
  <c r="L82" i="33"/>
  <c r="L81" i="33"/>
  <c r="L80" i="33"/>
  <c r="L79" i="33"/>
  <c r="L76" i="33"/>
  <c r="L70" i="33"/>
  <c r="L53" i="33"/>
  <c r="L51" i="33"/>
  <c r="L49" i="33"/>
  <c r="L37" i="33"/>
  <c r="L31" i="33"/>
  <c r="L30" i="33"/>
  <c r="L20" i="33"/>
  <c r="L18" i="33"/>
  <c r="L17" i="33"/>
  <c r="L16" i="33"/>
  <c r="L15" i="33"/>
  <c r="L11" i="33"/>
  <c r="F336" i="33"/>
  <c r="F335" i="33"/>
  <c r="F334" i="33"/>
  <c r="F333" i="33"/>
  <c r="F332" i="33"/>
  <c r="F331" i="33"/>
  <c r="F330" i="33"/>
  <c r="F329" i="33"/>
  <c r="F328" i="33"/>
  <c r="F327" i="33"/>
  <c r="F326" i="33"/>
  <c r="F325" i="33"/>
  <c r="F324" i="33"/>
  <c r="F323" i="33"/>
  <c r="F322" i="33"/>
  <c r="F321" i="33"/>
  <c r="F320" i="33"/>
  <c r="F319" i="33"/>
  <c r="F318" i="33"/>
  <c r="F317" i="33"/>
  <c r="F316" i="33"/>
  <c r="F315" i="33"/>
  <c r="F314" i="33"/>
  <c r="F313" i="33"/>
  <c r="F312" i="33"/>
  <c r="F311" i="33"/>
  <c r="F310" i="33"/>
  <c r="F309" i="33"/>
  <c r="F308" i="33"/>
  <c r="F307" i="33"/>
  <c r="F306" i="33"/>
  <c r="F305" i="33"/>
  <c r="F304" i="33"/>
  <c r="F303" i="33"/>
  <c r="F302" i="33"/>
  <c r="F301" i="33"/>
  <c r="F300" i="33"/>
  <c r="F299" i="33"/>
  <c r="F298" i="33"/>
  <c r="F297" i="33"/>
  <c r="F296" i="33"/>
  <c r="F295" i="33"/>
  <c r="F294" i="33"/>
  <c r="F293" i="33"/>
  <c r="F292" i="33"/>
  <c r="F291" i="33"/>
  <c r="F290" i="33"/>
  <c r="F289" i="33"/>
  <c r="F288" i="33"/>
  <c r="F287" i="33"/>
  <c r="F286" i="33"/>
  <c r="F285" i="33"/>
  <c r="F284" i="33"/>
  <c r="F283" i="33"/>
  <c r="F282" i="33"/>
  <c r="F281" i="33"/>
  <c r="F280" i="33"/>
  <c r="F279" i="33"/>
  <c r="F278" i="33"/>
  <c r="F277" i="33"/>
  <c r="F276" i="33"/>
  <c r="F275" i="33"/>
  <c r="F274" i="33"/>
  <c r="F273" i="33"/>
  <c r="F272" i="33"/>
  <c r="F271" i="33"/>
  <c r="F270" i="33"/>
  <c r="F269" i="33"/>
  <c r="F268" i="33"/>
  <c r="F267" i="33"/>
  <c r="F266" i="33"/>
  <c r="F265" i="33"/>
  <c r="F264" i="33"/>
  <c r="F263" i="33"/>
  <c r="F262" i="33"/>
  <c r="F261" i="33"/>
  <c r="F260" i="33"/>
  <c r="F259" i="33"/>
  <c r="F258" i="33"/>
  <c r="F257" i="33"/>
  <c r="F256" i="33"/>
  <c r="F255" i="33"/>
  <c r="F254" i="33"/>
  <c r="F253" i="33"/>
  <c r="F252" i="33"/>
  <c r="F251" i="33"/>
  <c r="F250" i="33"/>
  <c r="F249" i="33"/>
  <c r="F248" i="33"/>
  <c r="F247" i="33"/>
  <c r="F246" i="33"/>
  <c r="F245" i="33"/>
  <c r="F244" i="33"/>
  <c r="F243" i="33"/>
  <c r="F242" i="33"/>
  <c r="F241" i="33"/>
  <c r="F240" i="33"/>
  <c r="F239" i="33"/>
  <c r="F238" i="33"/>
  <c r="F237" i="33"/>
  <c r="F236" i="33"/>
  <c r="F235" i="33"/>
  <c r="F234" i="33"/>
  <c r="F233" i="33"/>
  <c r="F232" i="33"/>
  <c r="F231" i="33"/>
  <c r="F230" i="33"/>
  <c r="F229" i="33"/>
  <c r="F228" i="33"/>
  <c r="F227" i="33"/>
  <c r="F226" i="33"/>
  <c r="F225" i="33"/>
  <c r="F224" i="33"/>
  <c r="F223" i="33"/>
  <c r="F222" i="33"/>
  <c r="F221" i="33"/>
  <c r="F220" i="33"/>
  <c r="F219" i="33"/>
  <c r="F218" i="33"/>
  <c r="F217" i="33"/>
  <c r="F216" i="33"/>
  <c r="F215" i="33"/>
  <c r="F214" i="33"/>
  <c r="F213" i="33"/>
  <c r="F212" i="33"/>
  <c r="F211" i="33"/>
  <c r="F210" i="33"/>
  <c r="F209" i="33"/>
  <c r="F208" i="33"/>
  <c r="F207" i="33"/>
  <c r="F206" i="33"/>
  <c r="F205" i="33"/>
  <c r="F204" i="33"/>
  <c r="F203" i="33"/>
  <c r="F202" i="33"/>
  <c r="F201" i="33"/>
  <c r="F200" i="33"/>
  <c r="F199" i="33"/>
  <c r="F198" i="33"/>
  <c r="F197" i="33"/>
  <c r="F196" i="33"/>
  <c r="F195" i="33"/>
  <c r="F194" i="33"/>
  <c r="F193" i="33"/>
  <c r="F192" i="33"/>
  <c r="F191" i="33"/>
  <c r="F190" i="33"/>
  <c r="F189" i="33"/>
  <c r="F188" i="33"/>
  <c r="F187" i="33"/>
  <c r="F186" i="33"/>
  <c r="F185" i="33"/>
  <c r="F184" i="33"/>
  <c r="F183" i="33"/>
  <c r="F182" i="33"/>
  <c r="F181" i="33"/>
  <c r="F180" i="33"/>
  <c r="F179" i="33"/>
  <c r="F178" i="33"/>
  <c r="F177" i="33"/>
  <c r="F176" i="33"/>
  <c r="F175" i="33"/>
  <c r="F166" i="33"/>
  <c r="F165" i="33"/>
  <c r="F164" i="33"/>
  <c r="F163" i="33"/>
  <c r="F162" i="33"/>
  <c r="F161" i="33"/>
  <c r="F160" i="33"/>
  <c r="F159" i="33"/>
  <c r="F158" i="33"/>
  <c r="F157" i="33"/>
  <c r="F156" i="33"/>
  <c r="F155" i="33"/>
  <c r="F154" i="33"/>
  <c r="F153" i="33"/>
  <c r="F152" i="33"/>
  <c r="F151" i="33"/>
  <c r="F150" i="33"/>
  <c r="F149" i="33"/>
  <c r="F148" i="33"/>
  <c r="F147" i="33"/>
  <c r="F146" i="33"/>
  <c r="F145" i="33"/>
  <c r="F144" i="33"/>
  <c r="F143" i="33"/>
  <c r="F142" i="33"/>
  <c r="F141" i="33"/>
  <c r="F140" i="33"/>
  <c r="F139" i="33"/>
  <c r="F138" i="33"/>
  <c r="F137" i="33"/>
  <c r="F136" i="33"/>
  <c r="F135" i="33"/>
  <c r="F134" i="33"/>
  <c r="F133" i="33"/>
  <c r="F132" i="33"/>
  <c r="F131" i="33"/>
  <c r="F129" i="33"/>
  <c r="F128" i="33"/>
  <c r="F127" i="33"/>
  <c r="F126" i="33"/>
  <c r="F125" i="33"/>
  <c r="F124" i="33"/>
  <c r="F123" i="33"/>
  <c r="F122" i="33"/>
  <c r="F121" i="33"/>
  <c r="F120" i="33"/>
  <c r="F119" i="33"/>
  <c r="F118" i="33"/>
  <c r="F117" i="33"/>
  <c r="F116" i="33"/>
  <c r="F115" i="33"/>
  <c r="F114" i="33"/>
  <c r="F113" i="33"/>
  <c r="F112" i="33"/>
  <c r="F111" i="33"/>
  <c r="F110" i="33"/>
  <c r="F109" i="33"/>
  <c r="F108" i="33"/>
  <c r="F107" i="33"/>
  <c r="F106" i="33"/>
  <c r="F105" i="33"/>
  <c r="F104" i="33"/>
  <c r="F103" i="33"/>
  <c r="F102" i="33"/>
  <c r="F101" i="33"/>
  <c r="F100" i="33"/>
  <c r="F99" i="33"/>
  <c r="F98" i="33"/>
  <c r="F97" i="33"/>
  <c r="F96" i="33"/>
  <c r="F95" i="33"/>
  <c r="F94" i="33"/>
  <c r="F93" i="33"/>
  <c r="F92" i="33"/>
  <c r="F91" i="33"/>
  <c r="F90" i="33"/>
  <c r="F89" i="33"/>
  <c r="F88" i="33"/>
  <c r="F87" i="33"/>
  <c r="F86" i="33"/>
  <c r="F85" i="33"/>
  <c r="F84" i="33"/>
  <c r="F83" i="33"/>
  <c r="F82" i="33"/>
  <c r="F81" i="33"/>
  <c r="F80" i="33"/>
  <c r="F79" i="33"/>
  <c r="F78" i="33"/>
  <c r="F77" i="33"/>
  <c r="F76" i="33"/>
  <c r="F75" i="33"/>
  <c r="F74" i="33"/>
  <c r="F73" i="33"/>
  <c r="F72" i="33"/>
  <c r="F71"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5" i="33"/>
  <c r="F4" i="33"/>
  <c r="F3" i="33"/>
  <c r="K336" i="33"/>
  <c r="K335" i="33"/>
  <c r="K334" i="33"/>
  <c r="L334" i="33"/>
  <c r="K333" i="33"/>
  <c r="K332" i="33"/>
  <c r="L332" i="33"/>
  <c r="K331" i="33"/>
  <c r="K330" i="33"/>
  <c r="K329" i="33"/>
  <c r="K328" i="33"/>
  <c r="K327" i="33"/>
  <c r="K326" i="33"/>
  <c r="L326" i="33"/>
  <c r="K325" i="33"/>
  <c r="L325" i="33"/>
  <c r="K324" i="33"/>
  <c r="K323" i="33"/>
  <c r="K322" i="33"/>
  <c r="K321" i="33"/>
  <c r="L321" i="33"/>
  <c r="K320" i="33"/>
  <c r="K319" i="33"/>
  <c r="L319" i="33"/>
  <c r="K318" i="33"/>
  <c r="K317" i="33"/>
  <c r="K316" i="33"/>
  <c r="K315" i="33"/>
  <c r="K314" i="33"/>
  <c r="K313" i="33"/>
  <c r="K312" i="33"/>
  <c r="L312" i="33"/>
  <c r="K311" i="33"/>
  <c r="L311" i="33"/>
  <c r="K310" i="33"/>
  <c r="L310" i="33"/>
  <c r="K309" i="33"/>
  <c r="K308" i="33"/>
  <c r="L308" i="33"/>
  <c r="K307" i="33"/>
  <c r="K306" i="33"/>
  <c r="L306" i="33"/>
  <c r="K305" i="33"/>
  <c r="K304" i="33"/>
  <c r="L304" i="33"/>
  <c r="K303" i="33"/>
  <c r="L303" i="33"/>
  <c r="K302" i="33"/>
  <c r="L302" i="33"/>
  <c r="K301" i="33"/>
  <c r="L301" i="33"/>
  <c r="K300" i="33"/>
  <c r="K299" i="33"/>
  <c r="K298" i="33"/>
  <c r="K297" i="33"/>
  <c r="K296" i="33"/>
  <c r="L296" i="33"/>
  <c r="K295" i="33"/>
  <c r="L295" i="33"/>
  <c r="K294" i="33"/>
  <c r="K293" i="33"/>
  <c r="L293" i="33"/>
  <c r="K292" i="33"/>
  <c r="L292" i="33"/>
  <c r="K291" i="33"/>
  <c r="L291" i="33"/>
  <c r="K290" i="33"/>
  <c r="K289" i="33"/>
  <c r="L289" i="33"/>
  <c r="K288" i="33"/>
  <c r="K287" i="33"/>
  <c r="K286" i="33"/>
  <c r="K285" i="33"/>
  <c r="L285" i="33"/>
  <c r="K284" i="33"/>
  <c r="L284" i="33"/>
  <c r="K283" i="33"/>
  <c r="L283" i="33"/>
  <c r="K282" i="33"/>
  <c r="L282" i="33"/>
  <c r="K281" i="33"/>
  <c r="L281" i="33"/>
  <c r="K280" i="33"/>
  <c r="L280" i="33" s="1"/>
  <c r="K279" i="33"/>
  <c r="K278" i="33"/>
  <c r="K277" i="33"/>
  <c r="K276" i="33"/>
  <c r="K275" i="33"/>
  <c r="L275" i="33"/>
  <c r="K274" i="33"/>
  <c r="K273" i="33"/>
  <c r="L273" i="33"/>
  <c r="K272" i="33"/>
  <c r="L272" i="33"/>
  <c r="K271" i="33"/>
  <c r="L271" i="33"/>
  <c r="K270" i="33"/>
  <c r="K269" i="33"/>
  <c r="K268" i="33"/>
  <c r="L268" i="33" s="1"/>
  <c r="K267" i="33"/>
  <c r="K266" i="33"/>
  <c r="K265" i="33"/>
  <c r="K264" i="33"/>
  <c r="L264" i="33"/>
  <c r="K263" i="33"/>
  <c r="L263" i="33"/>
  <c r="K262" i="33"/>
  <c r="L262" i="33"/>
  <c r="K261" i="33"/>
  <c r="K260" i="33"/>
  <c r="L260" i="33"/>
  <c r="K259" i="33"/>
  <c r="L259" i="33"/>
  <c r="K258" i="33"/>
  <c r="L258" i="33"/>
  <c r="K257" i="33"/>
  <c r="L257" i="33" s="1"/>
  <c r="K256" i="33"/>
  <c r="L256" i="33" s="1"/>
  <c r="K255" i="33"/>
  <c r="L255" i="33" s="1"/>
  <c r="K254" i="33"/>
  <c r="K253" i="33"/>
  <c r="K252" i="33"/>
  <c r="K251" i="33"/>
  <c r="K250" i="33"/>
  <c r="K249" i="33"/>
  <c r="K248" i="33"/>
  <c r="L248" i="33"/>
  <c r="K247" i="33"/>
  <c r="L247" i="33"/>
  <c r="K246" i="33"/>
  <c r="L246" i="33"/>
  <c r="K245" i="33"/>
  <c r="K244" i="33"/>
  <c r="L244" i="33"/>
  <c r="K243" i="33"/>
  <c r="L243" i="33" s="1"/>
  <c r="K242" i="33"/>
  <c r="L242" i="33" s="1"/>
  <c r="K241" i="33"/>
  <c r="L241" i="33" s="1"/>
  <c r="K240" i="33"/>
  <c r="K239" i="33"/>
  <c r="L239" i="33"/>
  <c r="K238" i="33"/>
  <c r="K237" i="33"/>
  <c r="K236" i="33"/>
  <c r="K235" i="33"/>
  <c r="L235" i="33"/>
  <c r="K234" i="33"/>
  <c r="K233" i="33"/>
  <c r="L233" i="33"/>
  <c r="K232" i="33"/>
  <c r="K231" i="33"/>
  <c r="K230" i="33"/>
  <c r="L230" i="33" s="1"/>
  <c r="K229" i="33"/>
  <c r="L229" i="33" s="1"/>
  <c r="K228" i="33"/>
  <c r="L228" i="33" s="1"/>
  <c r="K227" i="33"/>
  <c r="L227" i="33" s="1"/>
  <c r="K226" i="33"/>
  <c r="L226" i="33" s="1"/>
  <c r="K225" i="33"/>
  <c r="K224" i="33"/>
  <c r="K223" i="33"/>
  <c r="K222" i="33"/>
  <c r="K221" i="33"/>
  <c r="K220" i="33"/>
  <c r="K219" i="33"/>
  <c r="L219" i="33"/>
  <c r="K218" i="33"/>
  <c r="K217" i="33"/>
  <c r="L217" i="33"/>
  <c r="K216" i="33"/>
  <c r="L216" i="33"/>
  <c r="K215" i="33"/>
  <c r="L215" i="33" s="1"/>
  <c r="K214" i="33"/>
  <c r="L214" i="33" s="1"/>
  <c r="K213" i="33"/>
  <c r="L213" i="33"/>
  <c r="K212" i="33"/>
  <c r="L212" i="33" s="1"/>
  <c r="K211" i="33"/>
  <c r="K210" i="33"/>
  <c r="L210" i="33" s="1"/>
  <c r="K209" i="33"/>
  <c r="K208" i="33"/>
  <c r="K207" i="33"/>
  <c r="K206" i="33"/>
  <c r="K205" i="33"/>
  <c r="L205" i="33"/>
  <c r="K204" i="33"/>
  <c r="K203" i="33"/>
  <c r="K202" i="33"/>
  <c r="K201" i="33"/>
  <c r="L201" i="33"/>
  <c r="K200" i="33"/>
  <c r="K199" i="33"/>
  <c r="L199" i="33" s="1"/>
  <c r="K198" i="33"/>
  <c r="L198" i="33" s="1"/>
  <c r="K197" i="33"/>
  <c r="L197" i="33"/>
  <c r="K196" i="33"/>
  <c r="L196" i="33" s="1"/>
  <c r="K195" i="33"/>
  <c r="L195" i="33" s="1"/>
  <c r="K194" i="33"/>
  <c r="L194" i="33" s="1"/>
  <c r="K193" i="33"/>
  <c r="L193" i="33" s="1"/>
  <c r="K192" i="33"/>
  <c r="K191" i="33"/>
  <c r="K190" i="33"/>
  <c r="K189" i="33"/>
  <c r="K188" i="33"/>
  <c r="L188" i="33"/>
  <c r="K187" i="33"/>
  <c r="L187" i="33"/>
  <c r="K186" i="33"/>
  <c r="L186" i="33"/>
  <c r="K185" i="33"/>
  <c r="L185" i="33"/>
  <c r="K184" i="33"/>
  <c r="L184" i="33"/>
  <c r="K183" i="33"/>
  <c r="L183" i="33"/>
  <c r="K182" i="33"/>
  <c r="L182" i="33"/>
  <c r="K181" i="33"/>
  <c r="L181" i="33"/>
  <c r="K180" i="33"/>
  <c r="L180" i="33"/>
  <c r="K179" i="33"/>
  <c r="L179" i="33"/>
  <c r="K178" i="33"/>
  <c r="L178" i="33"/>
  <c r="K177" i="33"/>
  <c r="L177" i="33"/>
  <c r="K176" i="33"/>
  <c r="L176" i="33"/>
  <c r="K175" i="33"/>
  <c r="K166" i="33"/>
  <c r="L166" i="33"/>
  <c r="K165" i="33"/>
  <c r="K164" i="33"/>
  <c r="L164" i="33"/>
  <c r="K163" i="33"/>
  <c r="L163" i="33"/>
  <c r="K162" i="33"/>
  <c r="L162" i="33"/>
  <c r="K161" i="33"/>
  <c r="L161" i="33"/>
  <c r="K160" i="33"/>
  <c r="L160" i="33"/>
  <c r="K159" i="33"/>
  <c r="L159" i="33"/>
  <c r="K158" i="33"/>
  <c r="K157" i="33"/>
  <c r="K156" i="33"/>
  <c r="K155" i="33"/>
  <c r="K154" i="33"/>
  <c r="K153" i="33"/>
  <c r="L153" i="33"/>
  <c r="K152" i="33"/>
  <c r="L152" i="33"/>
  <c r="K151" i="33"/>
  <c r="K150" i="33"/>
  <c r="K149" i="33"/>
  <c r="L149" i="33"/>
  <c r="K148" i="33"/>
  <c r="L148" i="33"/>
  <c r="K147" i="33"/>
  <c r="L147" i="33"/>
  <c r="K146" i="33"/>
  <c r="L146" i="33"/>
  <c r="K145" i="33"/>
  <c r="L145" i="33"/>
  <c r="K144" i="33"/>
  <c r="L144" i="33"/>
  <c r="K143" i="33"/>
  <c r="L143" i="33"/>
  <c r="K142" i="33"/>
  <c r="L142" i="33"/>
  <c r="K141" i="33"/>
  <c r="L141" i="33"/>
  <c r="K140" i="33"/>
  <c r="L140" i="33"/>
  <c r="K139" i="33"/>
  <c r="L139" i="33"/>
  <c r="K138" i="33"/>
  <c r="L138" i="33"/>
  <c r="K137" i="33"/>
  <c r="L137" i="33"/>
  <c r="K136" i="33"/>
  <c r="L136" i="33"/>
  <c r="K135" i="33"/>
  <c r="K134" i="33"/>
  <c r="L134" i="33"/>
  <c r="K133" i="33"/>
  <c r="L133" i="33"/>
  <c r="K132" i="33"/>
  <c r="L132" i="33"/>
  <c r="K131" i="33"/>
  <c r="L131" i="33"/>
  <c r="K130" i="33"/>
  <c r="L130" i="33"/>
  <c r="K129" i="33"/>
  <c r="L129" i="33"/>
  <c r="K128" i="33"/>
  <c r="K127" i="33"/>
  <c r="K126" i="33"/>
  <c r="K125" i="33"/>
  <c r="K124" i="33"/>
  <c r="L124" i="33"/>
  <c r="K123" i="33"/>
  <c r="L123" i="33"/>
  <c r="K122" i="33"/>
  <c r="K121" i="33"/>
  <c r="L121" i="33"/>
  <c r="K120" i="33"/>
  <c r="L120" i="33"/>
  <c r="K119" i="33"/>
  <c r="L119" i="33"/>
  <c r="K118" i="33"/>
  <c r="L118" i="33"/>
  <c r="K117" i="33"/>
  <c r="L117" i="33"/>
  <c r="K116" i="33"/>
  <c r="L116" i="33"/>
  <c r="K115" i="33"/>
  <c r="L115" i="33"/>
  <c r="K114" i="33"/>
  <c r="L114" i="33"/>
  <c r="K113" i="33"/>
  <c r="L113" i="33"/>
  <c r="K112" i="33"/>
  <c r="L112" i="33"/>
  <c r="K111" i="33"/>
  <c r="L111" i="33"/>
  <c r="K110" i="33"/>
  <c r="L110" i="33"/>
  <c r="K109" i="33"/>
  <c r="L109" i="33"/>
  <c r="K108" i="33"/>
  <c r="L108" i="33" s="1"/>
  <c r="K107" i="33"/>
  <c r="L107" i="33"/>
  <c r="K106" i="33"/>
  <c r="L106" i="33"/>
  <c r="K105" i="33"/>
  <c r="L105" i="33"/>
  <c r="K104" i="33"/>
  <c r="L104" i="33"/>
  <c r="K103" i="33"/>
  <c r="L103" i="33"/>
  <c r="K102" i="33"/>
  <c r="L102" i="33"/>
  <c r="K101" i="33"/>
  <c r="K100" i="33"/>
  <c r="L100" i="33"/>
  <c r="K99" i="33"/>
  <c r="L99" i="33"/>
  <c r="K98" i="33"/>
  <c r="L98" i="33"/>
  <c r="K97" i="33"/>
  <c r="L97" i="33"/>
  <c r="K96" i="33"/>
  <c r="L96" i="33" s="1"/>
  <c r="K95" i="33"/>
  <c r="L95" i="33"/>
  <c r="K94" i="33"/>
  <c r="L94" i="33"/>
  <c r="K93" i="33"/>
  <c r="K92" i="33"/>
  <c r="L92" i="33"/>
  <c r="K91" i="33"/>
  <c r="L91" i="33"/>
  <c r="K90" i="33"/>
  <c r="L90" i="33"/>
  <c r="K89" i="33"/>
  <c r="K88" i="33"/>
  <c r="L88" i="33"/>
  <c r="K87" i="33"/>
  <c r="L87" i="33"/>
  <c r="K86" i="33"/>
  <c r="L86" i="33"/>
  <c r="K85" i="33"/>
  <c r="L85" i="33" s="1"/>
  <c r="K84" i="33"/>
  <c r="L84" i="33" s="1"/>
  <c r="K83" i="33"/>
  <c r="L83" i="33" s="1"/>
  <c r="K82" i="33"/>
  <c r="K81" i="33"/>
  <c r="K80" i="33"/>
  <c r="K79" i="33"/>
  <c r="K78" i="33"/>
  <c r="L78" i="33"/>
  <c r="K77" i="33"/>
  <c r="L77" i="33"/>
  <c r="K76" i="33"/>
  <c r="K75" i="33"/>
  <c r="L75" i="33"/>
  <c r="K74" i="33"/>
  <c r="L74" i="33"/>
  <c r="K73" i="33"/>
  <c r="L73" i="33"/>
  <c r="K72" i="33"/>
  <c r="L72" i="33" s="1"/>
  <c r="K71" i="33"/>
  <c r="L71" i="33" s="1"/>
  <c r="K70" i="33"/>
  <c r="K69" i="33"/>
  <c r="L69" i="33" s="1"/>
  <c r="K68" i="33"/>
  <c r="L68" i="33"/>
  <c r="K67" i="33"/>
  <c r="L67" i="33"/>
  <c r="K66" i="33"/>
  <c r="L66" i="33"/>
  <c r="K65" i="33"/>
  <c r="L65" i="33"/>
  <c r="K64" i="33"/>
  <c r="L64" i="33"/>
  <c r="K63" i="33"/>
  <c r="L63" i="33"/>
  <c r="K62" i="33"/>
  <c r="L62" i="33"/>
  <c r="K61" i="33"/>
  <c r="L61" i="33"/>
  <c r="K60" i="33"/>
  <c r="K59" i="33"/>
  <c r="L59" i="33"/>
  <c r="K58" i="33"/>
  <c r="L58" i="33"/>
  <c r="K57" i="33"/>
  <c r="L57" i="33" s="1"/>
  <c r="K56" i="33"/>
  <c r="L56" i="33" s="1"/>
  <c r="K55" i="33"/>
  <c r="L55" i="33" s="1"/>
  <c r="K54" i="33"/>
  <c r="L54" i="33" s="1"/>
  <c r="K53" i="33"/>
  <c r="K52" i="33"/>
  <c r="L52" i="33"/>
  <c r="K51" i="33"/>
  <c r="K50" i="33"/>
  <c r="L50" i="33"/>
  <c r="K49" i="33"/>
  <c r="K48" i="33"/>
  <c r="L48" i="33"/>
  <c r="K47" i="33"/>
  <c r="L47" i="33"/>
  <c r="K46" i="33"/>
  <c r="L46" i="33"/>
  <c r="K45" i="33"/>
  <c r="L45" i="33"/>
  <c r="K44" i="33"/>
  <c r="L44" i="33"/>
  <c r="K43" i="33"/>
  <c r="L43" i="33" s="1"/>
  <c r="K42" i="33"/>
  <c r="L42" i="33" s="1"/>
  <c r="K41" i="33"/>
  <c r="L41" i="33"/>
  <c r="K40" i="33"/>
  <c r="L40" i="33" s="1"/>
  <c r="K39" i="33"/>
  <c r="L39" i="33"/>
  <c r="K38" i="33"/>
  <c r="L38" i="33"/>
  <c r="K37" i="33"/>
  <c r="K36" i="33"/>
  <c r="L36" i="33"/>
  <c r="K35" i="33"/>
  <c r="L35" i="33"/>
  <c r="K34" i="33"/>
  <c r="L34" i="33"/>
  <c r="K33" i="33"/>
  <c r="L33" i="33"/>
  <c r="K32" i="33"/>
  <c r="L32" i="33"/>
  <c r="K31" i="33"/>
  <c r="K30" i="33"/>
  <c r="K29" i="33"/>
  <c r="L29" i="33"/>
  <c r="K28" i="33"/>
  <c r="L28" i="33"/>
  <c r="K27" i="33"/>
  <c r="L27" i="33" s="1"/>
  <c r="K26" i="33"/>
  <c r="L26" i="33" s="1"/>
  <c r="K25" i="33"/>
  <c r="L25" i="33" s="1"/>
  <c r="K24" i="33"/>
  <c r="L24" i="33" s="1"/>
  <c r="K23" i="33"/>
  <c r="L23" i="33" s="1"/>
  <c r="K22" i="33"/>
  <c r="L22" i="33" s="1"/>
  <c r="K21" i="33"/>
  <c r="L21" i="33"/>
  <c r="K20" i="33"/>
  <c r="K19" i="33"/>
  <c r="L19" i="33"/>
  <c r="K18" i="33"/>
  <c r="K17" i="33"/>
  <c r="K16" i="33"/>
  <c r="K15" i="33"/>
  <c r="K14" i="33"/>
  <c r="L14" i="33"/>
  <c r="K13" i="33"/>
  <c r="L13" i="33"/>
  <c r="K12" i="33"/>
  <c r="L12" i="33"/>
  <c r="K11" i="33"/>
  <c r="K10" i="33"/>
  <c r="L10" i="33"/>
  <c r="K9" i="33"/>
  <c r="L9" i="33"/>
  <c r="K8" i="33"/>
  <c r="L8" i="33"/>
  <c r="K7" i="33"/>
  <c r="L7" i="33" s="1"/>
  <c r="K6" i="33"/>
  <c r="L6" i="33" s="1"/>
  <c r="K5" i="33"/>
  <c r="L5" i="33" s="1"/>
  <c r="K4" i="33"/>
  <c r="L4" i="33" s="1"/>
  <c r="K3" i="33"/>
  <c r="L104" i="28"/>
  <c r="L144" i="28"/>
  <c r="L50" i="28"/>
  <c r="L180" i="28"/>
  <c r="L60" i="33"/>
  <c r="L220" i="33"/>
  <c r="L218" i="33"/>
  <c r="B496" i="47" l="1"/>
  <c r="B324" i="47"/>
  <c r="AB177" i="49"/>
  <c r="A178" i="49"/>
  <c r="A469" i="43"/>
  <c r="AB469" i="43" s="1"/>
  <c r="A469" i="46"/>
  <c r="AB469" i="46" s="1"/>
  <c r="A323" i="43"/>
  <c r="AB323" i="43" s="1"/>
  <c r="A315" i="43"/>
  <c r="AB315" i="43" s="1"/>
  <c r="B306" i="44"/>
  <c r="B478" i="44"/>
  <c r="B445" i="44"/>
  <c r="B273" i="44"/>
  <c r="A487" i="43"/>
  <c r="AB487" i="43" s="1"/>
  <c r="B403" i="44"/>
  <c r="B231" i="44"/>
  <c r="B285" i="44"/>
  <c r="B457" i="44"/>
  <c r="B487" i="44"/>
  <c r="B315" i="44"/>
  <c r="B446" i="43"/>
  <c r="C446" i="43" s="1"/>
  <c r="B102" i="44"/>
  <c r="B103" i="43"/>
  <c r="C103" i="43" s="1"/>
  <c r="B274" i="43"/>
  <c r="C274" i="43" s="1"/>
  <c r="A246" i="43"/>
  <c r="AB246" i="43" s="1"/>
  <c r="A330" i="43"/>
  <c r="AB330" i="43" s="1"/>
  <c r="A307" i="46"/>
  <c r="AB307" i="46" s="1"/>
  <c r="A145" i="46"/>
  <c r="AB145" i="46" s="1"/>
  <c r="B489" i="46"/>
  <c r="C489" i="46" s="1"/>
  <c r="B317" i="46"/>
  <c r="C317" i="46" s="1"/>
  <c r="B145" i="47"/>
  <c r="A306" i="43"/>
  <c r="AB306" i="43" s="1"/>
  <c r="A144" i="43"/>
  <c r="AB144" i="43" s="1"/>
  <c r="B144" i="44"/>
  <c r="B488" i="43"/>
  <c r="C488" i="43" s="1"/>
  <c r="B316" i="43"/>
  <c r="C316" i="43" s="1"/>
  <c r="B145" i="43"/>
  <c r="C145" i="43" s="1"/>
  <c r="A418" i="43"/>
  <c r="AB418" i="43" s="1"/>
  <c r="A316" i="46"/>
  <c r="AB316" i="46" s="1"/>
  <c r="B323" i="44"/>
  <c r="B495" i="44"/>
  <c r="A135" i="43"/>
  <c r="AB135" i="43" s="1"/>
  <c r="B479" i="43"/>
  <c r="C479" i="43" s="1"/>
  <c r="B135" i="44"/>
  <c r="B307" i="43"/>
  <c r="C307" i="43" s="1"/>
  <c r="B136" i="43"/>
  <c r="C136" i="43" s="1"/>
  <c r="A297" i="43"/>
  <c r="AB297" i="43" s="1"/>
  <c r="A297" i="46"/>
  <c r="AB297" i="46" s="1"/>
  <c r="B488" i="47"/>
  <c r="B316" i="47"/>
  <c r="B388" i="43"/>
  <c r="C388" i="43" s="1"/>
  <c r="B216" i="43"/>
  <c r="C216" i="43" s="1"/>
  <c r="B45" i="43"/>
  <c r="C45" i="43" s="1"/>
  <c r="B44" i="44"/>
  <c r="B458" i="43"/>
  <c r="C458" i="43" s="1"/>
  <c r="B286" i="43"/>
  <c r="C286" i="43" s="1"/>
  <c r="B115" i="43"/>
  <c r="C115" i="43" s="1"/>
  <c r="B114" i="44"/>
  <c r="A152" i="43"/>
  <c r="AB152" i="43" s="1"/>
  <c r="B496" i="43"/>
  <c r="C496" i="43" s="1"/>
  <c r="B324" i="43"/>
  <c r="C324" i="43" s="1"/>
  <c r="B152" i="44"/>
  <c r="A479" i="46"/>
  <c r="AB479" i="46" s="1"/>
  <c r="A488" i="46"/>
  <c r="AB488" i="46" s="1"/>
  <c r="B387" i="44"/>
  <c r="B215" i="44"/>
  <c r="A495" i="43"/>
  <c r="AB495" i="43" s="1"/>
  <c r="A60" i="43"/>
  <c r="AB60" i="43" s="1"/>
  <c r="B60" i="44"/>
  <c r="B61" i="43"/>
  <c r="C61" i="43" s="1"/>
  <c r="B404" i="43"/>
  <c r="C404" i="43" s="1"/>
  <c r="B232" i="43"/>
  <c r="C232" i="43" s="1"/>
  <c r="A478" i="43"/>
  <c r="AB478" i="43" s="1"/>
  <c r="B469" i="47"/>
  <c r="B297" i="47"/>
  <c r="B389" i="46"/>
  <c r="C389" i="46" s="1"/>
  <c r="B45" i="47"/>
  <c r="B217" i="46"/>
  <c r="C217" i="46" s="1"/>
  <c r="B46" i="46"/>
  <c r="C46" i="46" s="1"/>
  <c r="A9" i="46"/>
  <c r="AB9" i="46" s="1"/>
  <c r="B104" i="47"/>
  <c r="B448" i="46"/>
  <c r="C448" i="46" s="1"/>
  <c r="B276" i="46"/>
  <c r="C276" i="46" s="1"/>
  <c r="B105" i="46"/>
  <c r="C105" i="46" s="1"/>
  <c r="A104" i="46"/>
  <c r="AB104" i="46" s="1"/>
  <c r="B447" i="47"/>
  <c r="B275" i="47"/>
  <c r="B61" i="47"/>
  <c r="B405" i="46"/>
  <c r="C405" i="46" s="1"/>
  <c r="B233" i="46"/>
  <c r="C233" i="46" s="1"/>
  <c r="B62" i="46"/>
  <c r="C62" i="46" s="1"/>
  <c r="B10" i="47"/>
  <c r="B354" i="46"/>
  <c r="C354" i="46" s="1"/>
  <c r="B182" i="46"/>
  <c r="C182" i="46" s="1"/>
  <c r="B11" i="46"/>
  <c r="C11" i="46" s="1"/>
  <c r="B420" i="47"/>
  <c r="B248" i="47"/>
  <c r="B388" i="47"/>
  <c r="B216" i="47"/>
  <c r="B115" i="47"/>
  <c r="B287" i="46"/>
  <c r="C287" i="46" s="1"/>
  <c r="A115" i="46"/>
  <c r="AB115" i="46" s="1"/>
  <c r="B116" i="46"/>
  <c r="C116" i="46" s="1"/>
  <c r="B459" i="46"/>
  <c r="C459" i="46" s="1"/>
  <c r="B373" i="46"/>
  <c r="C373" i="46" s="1"/>
  <c r="B29" i="47"/>
  <c r="B201" i="46"/>
  <c r="C201" i="46" s="1"/>
  <c r="B30" i="46"/>
  <c r="C30" i="46" s="1"/>
  <c r="B90" i="47"/>
  <c r="B434" i="46"/>
  <c r="C434" i="46" s="1"/>
  <c r="B262" i="46"/>
  <c r="C262" i="46" s="1"/>
  <c r="B91" i="46"/>
  <c r="C91" i="46" s="1"/>
  <c r="B126" i="47"/>
  <c r="B298" i="46"/>
  <c r="C298" i="46" s="1"/>
  <c r="B470" i="46"/>
  <c r="C470" i="46" s="1"/>
  <c r="B127" i="46"/>
  <c r="C127" i="46" s="1"/>
  <c r="A126" i="46"/>
  <c r="AB126" i="46" s="1"/>
  <c r="B404" i="47"/>
  <c r="B232" i="47"/>
  <c r="B353" i="47"/>
  <c r="B181" i="47"/>
  <c r="B136" i="47"/>
  <c r="B480" i="46"/>
  <c r="C480" i="46" s="1"/>
  <c r="B308" i="46"/>
  <c r="C308" i="46" s="1"/>
  <c r="B137" i="46"/>
  <c r="C137" i="46" s="1"/>
  <c r="A136" i="46"/>
  <c r="AB136" i="46" s="1"/>
  <c r="B372" i="47"/>
  <c r="B200" i="47"/>
  <c r="B458" i="47"/>
  <c r="B286" i="47"/>
  <c r="B433" i="47"/>
  <c r="B261" i="47"/>
  <c r="B421" i="46"/>
  <c r="C421" i="46" s="1"/>
  <c r="B77" i="47"/>
  <c r="B249" i="46"/>
  <c r="C249" i="46" s="1"/>
  <c r="B78" i="46"/>
  <c r="C78" i="46" s="1"/>
  <c r="B479" i="47"/>
  <c r="B307" i="47"/>
  <c r="B353" i="43"/>
  <c r="C353" i="43" s="1"/>
  <c r="B9" i="44"/>
  <c r="B181" i="43"/>
  <c r="C181" i="43" s="1"/>
  <c r="B10" i="43"/>
  <c r="C10" i="43" s="1"/>
  <c r="B27" i="44"/>
  <c r="B371" i="43"/>
  <c r="C371" i="43" s="1"/>
  <c r="B199" i="43"/>
  <c r="C199" i="43" s="1"/>
  <c r="B28" i="43"/>
  <c r="C28" i="43" s="1"/>
  <c r="B469" i="44"/>
  <c r="B297" i="44"/>
  <c r="B89" i="44"/>
  <c r="B433" i="43"/>
  <c r="C433" i="43" s="1"/>
  <c r="B261" i="43"/>
  <c r="C261" i="43" s="1"/>
  <c r="B90" i="43"/>
  <c r="C90" i="43" s="1"/>
  <c r="B418" i="44"/>
  <c r="B246" i="44"/>
  <c r="B352" i="44"/>
  <c r="B180" i="44"/>
  <c r="B370" i="44"/>
  <c r="B198" i="44"/>
  <c r="B432" i="44"/>
  <c r="B260" i="44"/>
  <c r="B75" i="44"/>
  <c r="B419" i="43"/>
  <c r="C419" i="43" s="1"/>
  <c r="B247" i="43"/>
  <c r="C247" i="43" s="1"/>
  <c r="B76" i="43"/>
  <c r="C76" i="43" s="1"/>
  <c r="B126" i="44"/>
  <c r="B470" i="43"/>
  <c r="C470" i="43" s="1"/>
  <c r="B127" i="43"/>
  <c r="C127" i="43" s="1"/>
  <c r="A126" i="43"/>
  <c r="AB126" i="43" s="1"/>
  <c r="B298" i="43"/>
  <c r="C298" i="43" s="1"/>
  <c r="A502" i="43"/>
  <c r="AB502" i="43" s="1"/>
  <c r="B330" i="44"/>
  <c r="B502" i="44"/>
  <c r="A8" i="43"/>
  <c r="AB8" i="43" s="1"/>
  <c r="I518" i="28"/>
  <c r="I174" i="33"/>
  <c r="I346" i="33"/>
  <c r="L3" i="33"/>
  <c r="I518" i="33"/>
  <c r="I174" i="28"/>
  <c r="L3" i="28"/>
  <c r="I346" i="28"/>
  <c r="B25" i="42"/>
  <c r="AF24" i="22"/>
  <c r="AG24" i="22" s="1"/>
  <c r="AH24" i="22" s="1"/>
  <c r="B175" i="28"/>
  <c r="H324" i="33"/>
  <c r="M5" i="33"/>
  <c r="H211" i="33"/>
  <c r="B331" i="33"/>
  <c r="H320" i="33"/>
  <c r="B268" i="28"/>
  <c r="B336" i="28"/>
  <c r="B325" i="28"/>
  <c r="B331" i="28"/>
  <c r="B291" i="28"/>
  <c r="B310" i="28"/>
  <c r="B318" i="28"/>
  <c r="B280" i="28"/>
  <c r="M6" i="33"/>
  <c r="H333" i="33"/>
  <c r="H299" i="33"/>
  <c r="H496" i="33" l="1"/>
  <c r="I324" i="33"/>
  <c r="H383" i="33"/>
  <c r="I211" i="33"/>
  <c r="H505" i="33"/>
  <c r="I333" i="33"/>
  <c r="H471" i="33"/>
  <c r="I299" i="33"/>
  <c r="H492" i="33"/>
  <c r="I320" i="33"/>
  <c r="B503" i="33"/>
  <c r="C331" i="33"/>
  <c r="AB178" i="49"/>
  <c r="A179" i="49"/>
  <c r="B405" i="43"/>
  <c r="C405" i="43" s="1"/>
  <c r="B233" i="43"/>
  <c r="C233" i="43" s="1"/>
  <c r="B62" i="43"/>
  <c r="C62" i="43" s="1"/>
  <c r="B61" i="44"/>
  <c r="A496" i="43"/>
  <c r="AB496" i="43" s="1"/>
  <c r="A45" i="43"/>
  <c r="AB45" i="43" s="1"/>
  <c r="B45" i="44"/>
  <c r="B389" i="43"/>
  <c r="C389" i="43" s="1"/>
  <c r="B217" i="43"/>
  <c r="C217" i="43" s="1"/>
  <c r="B46" i="43"/>
  <c r="C46" i="43" s="1"/>
  <c r="B489" i="47"/>
  <c r="B317" i="47"/>
  <c r="B446" i="44"/>
  <c r="B274" i="44"/>
  <c r="A276" i="46"/>
  <c r="AB276" i="46" s="1"/>
  <c r="B404" i="44"/>
  <c r="B232" i="44"/>
  <c r="A298" i="43"/>
  <c r="AB298" i="43" s="1"/>
  <c r="A298" i="46"/>
  <c r="AB298" i="46" s="1"/>
  <c r="A448" i="46"/>
  <c r="AB448" i="46" s="1"/>
  <c r="B458" i="44"/>
  <c r="B286" i="44"/>
  <c r="A316" i="43"/>
  <c r="AB316" i="43" s="1"/>
  <c r="A489" i="46"/>
  <c r="AB489" i="46" s="1"/>
  <c r="A145" i="43"/>
  <c r="AB145" i="43" s="1"/>
  <c r="B145" i="44"/>
  <c r="B489" i="43"/>
  <c r="C489" i="43" s="1"/>
  <c r="B317" i="43"/>
  <c r="C317" i="43" s="1"/>
  <c r="A115" i="43"/>
  <c r="AB115" i="43" s="1"/>
  <c r="B116" i="43"/>
  <c r="C116" i="43" s="1"/>
  <c r="B115" i="44"/>
  <c r="B459" i="43"/>
  <c r="C459" i="43" s="1"/>
  <c r="B287" i="43"/>
  <c r="C287" i="43" s="1"/>
  <c r="A136" i="43"/>
  <c r="AB136" i="43" s="1"/>
  <c r="B480" i="43"/>
  <c r="C480" i="43" s="1"/>
  <c r="B308" i="43"/>
  <c r="C308" i="43" s="1"/>
  <c r="B137" i="43"/>
  <c r="C137" i="43" s="1"/>
  <c r="B136" i="44"/>
  <c r="A488" i="43"/>
  <c r="AB488" i="43" s="1"/>
  <c r="A317" i="46"/>
  <c r="AB317" i="46" s="1"/>
  <c r="A459" i="46"/>
  <c r="AB459" i="46" s="1"/>
  <c r="A307" i="43"/>
  <c r="AB307" i="43" s="1"/>
  <c r="B488" i="44"/>
  <c r="B316" i="44"/>
  <c r="A470" i="46"/>
  <c r="AB470" i="46" s="1"/>
  <c r="A470" i="43"/>
  <c r="AB470" i="43" s="1"/>
  <c r="B479" i="44"/>
  <c r="B307" i="44"/>
  <c r="A308" i="46"/>
  <c r="AB308" i="46" s="1"/>
  <c r="A232" i="43"/>
  <c r="AB232" i="43" s="1"/>
  <c r="B496" i="44"/>
  <c r="B324" i="44"/>
  <c r="A479" i="43"/>
  <c r="AB479" i="43" s="1"/>
  <c r="A480" i="46"/>
  <c r="AB480" i="46" s="1"/>
  <c r="A287" i="46"/>
  <c r="AB287" i="46" s="1"/>
  <c r="A404" i="43"/>
  <c r="AB404" i="43" s="1"/>
  <c r="A324" i="43"/>
  <c r="AB324" i="43" s="1"/>
  <c r="B388" i="44"/>
  <c r="B216" i="44"/>
  <c r="B103" i="44"/>
  <c r="B447" i="43"/>
  <c r="C447" i="43" s="1"/>
  <c r="B275" i="43"/>
  <c r="C275" i="43" s="1"/>
  <c r="B104" i="43"/>
  <c r="C104" i="43" s="1"/>
  <c r="A10" i="46"/>
  <c r="AB10" i="46" s="1"/>
  <c r="B470" i="47"/>
  <c r="B298" i="47"/>
  <c r="B434" i="47"/>
  <c r="B262" i="47"/>
  <c r="B78" i="47"/>
  <c r="B422" i="46"/>
  <c r="C422" i="46" s="1"/>
  <c r="B250" i="46"/>
  <c r="C250" i="46" s="1"/>
  <c r="B79" i="46"/>
  <c r="C79" i="46" s="1"/>
  <c r="B355" i="46"/>
  <c r="C355" i="46" s="1"/>
  <c r="B11" i="47"/>
  <c r="B183" i="46"/>
  <c r="C183" i="46" s="1"/>
  <c r="B12" i="46"/>
  <c r="C12" i="46" s="1"/>
  <c r="B389" i="47"/>
  <c r="B217" i="47"/>
  <c r="B62" i="47"/>
  <c r="B234" i="46"/>
  <c r="C234" i="46" s="1"/>
  <c r="B63" i="46"/>
  <c r="C63" i="46" s="1"/>
  <c r="B406" i="46"/>
  <c r="C406" i="46" s="1"/>
  <c r="B105" i="47"/>
  <c r="B449" i="46"/>
  <c r="C449" i="46" s="1"/>
  <c r="B277" i="46"/>
  <c r="C277" i="46" s="1"/>
  <c r="B106" i="46"/>
  <c r="C106" i="46" s="1"/>
  <c r="A105" i="46"/>
  <c r="AB105" i="46" s="1"/>
  <c r="B480" i="47"/>
  <c r="B308" i="47"/>
  <c r="B91" i="47"/>
  <c r="B263" i="46"/>
  <c r="C263" i="46" s="1"/>
  <c r="B92" i="46"/>
  <c r="C92" i="46" s="1"/>
  <c r="B435" i="46"/>
  <c r="C435" i="46" s="1"/>
  <c r="B30" i="47"/>
  <c r="B202" i="46"/>
  <c r="C202" i="46" s="1"/>
  <c r="B31" i="46"/>
  <c r="C31" i="46" s="1"/>
  <c r="B374" i="46"/>
  <c r="C374" i="46" s="1"/>
  <c r="B137" i="47"/>
  <c r="B481" i="46"/>
  <c r="C481" i="46" s="1"/>
  <c r="B309" i="46"/>
  <c r="C309" i="46" s="1"/>
  <c r="A137" i="46"/>
  <c r="AB137" i="46" s="1"/>
  <c r="B127" i="47"/>
  <c r="B471" i="46"/>
  <c r="C471" i="46" s="1"/>
  <c r="B128" i="46"/>
  <c r="C128" i="46" s="1"/>
  <c r="A127" i="46"/>
  <c r="AB127" i="46" s="1"/>
  <c r="B299" i="46"/>
  <c r="C299" i="46" s="1"/>
  <c r="B116" i="47"/>
  <c r="B460" i="46"/>
  <c r="C460" i="46" s="1"/>
  <c r="B117" i="46"/>
  <c r="C117" i="46" s="1"/>
  <c r="A116" i="46"/>
  <c r="AB116" i="46" s="1"/>
  <c r="B288" i="46"/>
  <c r="C288" i="46" s="1"/>
  <c r="B354" i="47"/>
  <c r="B182" i="47"/>
  <c r="B448" i="47"/>
  <c r="B276" i="47"/>
  <c r="B459" i="47"/>
  <c r="B287" i="47"/>
  <c r="B421" i="47"/>
  <c r="B249" i="47"/>
  <c r="B405" i="47"/>
  <c r="B233" i="47"/>
  <c r="B46" i="47"/>
  <c r="B218" i="46"/>
  <c r="C218" i="46" s="1"/>
  <c r="B390" i="46"/>
  <c r="C390" i="46" s="1"/>
  <c r="B47" i="46"/>
  <c r="C47" i="46" s="1"/>
  <c r="B201" i="47"/>
  <c r="B373" i="47"/>
  <c r="B419" i="44"/>
  <c r="B247" i="44"/>
  <c r="B433" i="44"/>
  <c r="B261" i="44"/>
  <c r="B28" i="44"/>
  <c r="B372" i="43"/>
  <c r="C372" i="43" s="1"/>
  <c r="B200" i="43"/>
  <c r="C200" i="43" s="1"/>
  <c r="B29" i="43"/>
  <c r="C29" i="43" s="1"/>
  <c r="B353" i="44"/>
  <c r="B181" i="44"/>
  <c r="B371" i="44"/>
  <c r="B199" i="44"/>
  <c r="B471" i="43"/>
  <c r="C471" i="43" s="1"/>
  <c r="B127" i="44"/>
  <c r="B299" i="43"/>
  <c r="C299" i="43" s="1"/>
  <c r="A127" i="43"/>
  <c r="AB127" i="43" s="1"/>
  <c r="B128" i="43"/>
  <c r="C128" i="43" s="1"/>
  <c r="B76" i="44"/>
  <c r="B420" i="43"/>
  <c r="C420" i="43" s="1"/>
  <c r="B248" i="43"/>
  <c r="C248" i="43" s="1"/>
  <c r="B77" i="43"/>
  <c r="C77" i="43" s="1"/>
  <c r="B90" i="44"/>
  <c r="B434" i="43"/>
  <c r="C434" i="43" s="1"/>
  <c r="B262" i="43"/>
  <c r="C262" i="43" s="1"/>
  <c r="B91" i="43"/>
  <c r="C91" i="43" s="1"/>
  <c r="B10" i="44"/>
  <c r="B182" i="43"/>
  <c r="C182" i="43" s="1"/>
  <c r="B11" i="43"/>
  <c r="C11" i="43" s="1"/>
  <c r="B354" i="43"/>
  <c r="C354" i="43" s="1"/>
  <c r="B470" i="44"/>
  <c r="B298" i="44"/>
  <c r="A9" i="43"/>
  <c r="AB9" i="43" s="1"/>
  <c r="B301" i="28"/>
  <c r="G3" i="33"/>
  <c r="H257" i="33"/>
  <c r="H294" i="33"/>
  <c r="H327" i="33"/>
  <c r="H177" i="33"/>
  <c r="H201" i="33"/>
  <c r="H193" i="33"/>
  <c r="B160" i="33"/>
  <c r="C160" i="33" s="1"/>
  <c r="H218" i="33"/>
  <c r="H238" i="33"/>
  <c r="H270" i="33"/>
  <c r="H176" i="33"/>
  <c r="M4" i="33"/>
  <c r="B325" i="33"/>
  <c r="H226" i="33"/>
  <c r="H180" i="33"/>
  <c r="H208" i="33"/>
  <c r="H183" i="33"/>
  <c r="H245" i="33"/>
  <c r="H338" i="33"/>
  <c r="H185" i="33"/>
  <c r="H260" i="33"/>
  <c r="H336" i="33"/>
  <c r="H287" i="33"/>
  <c r="H221" i="33"/>
  <c r="H210" i="33"/>
  <c r="H203" i="33"/>
  <c r="H280" i="33"/>
  <c r="H215" i="33"/>
  <c r="H323" i="33"/>
  <c r="H326" i="33"/>
  <c r="H266" i="33"/>
  <c r="H237" i="33"/>
  <c r="H318" i="33"/>
  <c r="H337" i="33"/>
  <c r="H175" i="33"/>
  <c r="M3" i="33"/>
  <c r="H345" i="33"/>
  <c r="H213" i="33"/>
  <c r="H224" i="33"/>
  <c r="H235" i="33"/>
  <c r="H291" i="33"/>
  <c r="H286" i="33"/>
  <c r="H283" i="33"/>
  <c r="H233" i="33"/>
  <c r="B336" i="33"/>
  <c r="H306" i="33"/>
  <c r="H302" i="33"/>
  <c r="H230" i="33"/>
  <c r="B291" i="33"/>
  <c r="C291" i="33" s="1"/>
  <c r="H234" i="33"/>
  <c r="H186" i="33"/>
  <c r="H255" i="33"/>
  <c r="H231" i="33"/>
  <c r="B280" i="33"/>
  <c r="H248" i="33"/>
  <c r="H296" i="33"/>
  <c r="B345" i="33"/>
  <c r="H285" i="33"/>
  <c r="H242" i="33"/>
  <c r="B301" i="33"/>
  <c r="H334" i="33"/>
  <c r="H253" i="33"/>
  <c r="H227" i="33"/>
  <c r="H268" i="33"/>
  <c r="H198" i="33"/>
  <c r="H275" i="33"/>
  <c r="H236" i="33"/>
  <c r="H251" i="33"/>
  <c r="H310" i="33"/>
  <c r="H284" i="33"/>
  <c r="H269" i="33"/>
  <c r="H311" i="33"/>
  <c r="H305" i="33"/>
  <c r="H312" i="33"/>
  <c r="H239" i="33"/>
  <c r="H250" i="33"/>
  <c r="H202" i="33"/>
  <c r="H256" i="33"/>
  <c r="H261" i="33"/>
  <c r="H319" i="33"/>
  <c r="H265" i="33"/>
  <c r="H197" i="33"/>
  <c r="H289" i="33"/>
  <c r="H188" i="33"/>
  <c r="H206" i="33"/>
  <c r="H314" i="33"/>
  <c r="H228" i="33"/>
  <c r="H179" i="33"/>
  <c r="M7" i="33"/>
  <c r="B318" i="33"/>
  <c r="H272" i="33"/>
  <c r="H297" i="33"/>
  <c r="B340" i="33"/>
  <c r="C340" i="33" s="1"/>
  <c r="B268" i="33"/>
  <c r="H200" i="33"/>
  <c r="H241" i="33"/>
  <c r="H281" i="33"/>
  <c r="H191" i="33"/>
  <c r="H189" i="33"/>
  <c r="H243" i="33"/>
  <c r="H282" i="33"/>
  <c r="H264" i="33"/>
  <c r="H276" i="33"/>
  <c r="H247" i="33"/>
  <c r="H182" i="33"/>
  <c r="H303" i="33"/>
  <c r="H219" i="33"/>
  <c r="H205" i="33"/>
  <c r="H216" i="33"/>
  <c r="H329" i="33"/>
  <c r="H293" i="33"/>
  <c r="H321" i="33"/>
  <c r="H315" i="33"/>
  <c r="H278" i="33"/>
  <c r="H194" i="33"/>
  <c r="H313" i="33"/>
  <c r="H212" i="33"/>
  <c r="H187" i="33"/>
  <c r="H258" i="33"/>
  <c r="H316" i="33"/>
  <c r="H308" i="33"/>
  <c r="H196" i="33"/>
  <c r="H263" i="33"/>
  <c r="B226" i="33"/>
  <c r="H331" i="33"/>
  <c r="H332" i="33"/>
  <c r="H229" i="33"/>
  <c r="H214" i="33"/>
  <c r="H273" i="33"/>
  <c r="H244" i="33"/>
  <c r="H199" i="33"/>
  <c r="B154" i="33"/>
  <c r="C154" i="33" s="1"/>
  <c r="B210" i="28"/>
  <c r="B255" i="28"/>
  <c r="B120" i="33"/>
  <c r="C120" i="33" s="1"/>
  <c r="B165" i="33"/>
  <c r="C165" i="33" s="1"/>
  <c r="B109" i="33"/>
  <c r="C109" i="33" s="1"/>
  <c r="B55" i="33"/>
  <c r="C55" i="33" s="1"/>
  <c r="B147" i="33"/>
  <c r="C147" i="33" s="1"/>
  <c r="H222" i="33"/>
  <c r="H292" i="33"/>
  <c r="B39" i="33"/>
  <c r="C39" i="33" s="1"/>
  <c r="B210" i="33"/>
  <c r="B97" i="33"/>
  <c r="C97" i="33" s="1"/>
  <c r="H339" i="33"/>
  <c r="H344" i="33"/>
  <c r="H342" i="33"/>
  <c r="B345" i="28"/>
  <c r="H343" i="33"/>
  <c r="H341" i="33"/>
  <c r="B343" i="28"/>
  <c r="H340" i="33"/>
  <c r="B172" i="33"/>
  <c r="C172" i="33" s="1"/>
  <c r="B343" i="33"/>
  <c r="C343" i="33" s="1"/>
  <c r="B340" i="28"/>
  <c r="B241" i="28"/>
  <c r="B226" i="28"/>
  <c r="H271" i="33"/>
  <c r="B130" i="33"/>
  <c r="C130" i="33" s="1"/>
  <c r="B84" i="33"/>
  <c r="C84" i="33" s="1"/>
  <c r="B255" i="33"/>
  <c r="C255" i="33" s="1"/>
  <c r="H262" i="33"/>
  <c r="H259" i="33"/>
  <c r="H220" i="33"/>
  <c r="H249" i="33"/>
  <c r="H304" i="33"/>
  <c r="H325" i="33"/>
  <c r="H298" i="33"/>
  <c r="H232" i="33"/>
  <c r="H204" i="33"/>
  <c r="H223" i="33"/>
  <c r="H307" i="33"/>
  <c r="B22" i="33"/>
  <c r="C22" i="33" s="1"/>
  <c r="B193" i="33"/>
  <c r="C193" i="33" s="1"/>
  <c r="H295" i="33"/>
  <c r="H252" i="33"/>
  <c r="H184" i="33"/>
  <c r="H328" i="33"/>
  <c r="B139" i="33"/>
  <c r="C139" i="33" s="1"/>
  <c r="B310" i="33"/>
  <c r="C310" i="33" s="1"/>
  <c r="H301" i="33"/>
  <c r="H277" i="33"/>
  <c r="H207" i="33"/>
  <c r="B241" i="33"/>
  <c r="C241" i="33" s="1"/>
  <c r="B70" i="33"/>
  <c r="C70" i="33" s="1"/>
  <c r="H217" i="33"/>
  <c r="H288" i="33"/>
  <c r="H322" i="33"/>
  <c r="H178" i="33"/>
  <c r="H246" i="33"/>
  <c r="H195" i="33"/>
  <c r="H274" i="33"/>
  <c r="H190" i="33"/>
  <c r="H279" i="33"/>
  <c r="H209" i="33"/>
  <c r="H290" i="33"/>
  <c r="H225" i="33"/>
  <c r="H330" i="33"/>
  <c r="H309" i="33"/>
  <c r="H300" i="33"/>
  <c r="H192" i="33"/>
  <c r="H240" i="33"/>
  <c r="H335" i="33"/>
  <c r="H267" i="33"/>
  <c r="H317" i="33"/>
  <c r="H254" i="33"/>
  <c r="B169" i="33"/>
  <c r="C169" i="33" s="1"/>
  <c r="B175" i="33"/>
  <c r="C175" i="33" s="1"/>
  <c r="B4" i="33"/>
  <c r="C4" i="33" s="1"/>
  <c r="H181" i="33"/>
  <c r="H439" i="33" l="1"/>
  <c r="I267" i="33"/>
  <c r="H462" i="33"/>
  <c r="I290" i="33"/>
  <c r="H494" i="33"/>
  <c r="I322" i="33"/>
  <c r="H412" i="33"/>
  <c r="I240" i="33"/>
  <c r="H451" i="33"/>
  <c r="I279" i="33"/>
  <c r="H389" i="33"/>
  <c r="I217" i="33"/>
  <c r="H395" i="33"/>
  <c r="I223" i="33"/>
  <c r="H431" i="33"/>
  <c r="I259" i="33"/>
  <c r="H514" i="33"/>
  <c r="I342" i="33"/>
  <c r="H366" i="33"/>
  <c r="I194" i="33"/>
  <c r="H364" i="33"/>
  <c r="I192" i="33"/>
  <c r="H362" i="33"/>
  <c r="I190" i="33"/>
  <c r="H500" i="33"/>
  <c r="I328" i="33"/>
  <c r="H376" i="33"/>
  <c r="I204" i="33"/>
  <c r="H434" i="33"/>
  <c r="I262" i="33"/>
  <c r="H516" i="33"/>
  <c r="I344" i="33"/>
  <c r="H416" i="33"/>
  <c r="I244" i="33"/>
  <c r="H368" i="33"/>
  <c r="I196" i="33"/>
  <c r="H450" i="33"/>
  <c r="I278" i="33"/>
  <c r="H475" i="33"/>
  <c r="I303" i="33"/>
  <c r="H363" i="33"/>
  <c r="I191" i="33"/>
  <c r="B490" i="33"/>
  <c r="C318" i="33"/>
  <c r="H369" i="33"/>
  <c r="I197" i="33"/>
  <c r="H484" i="33"/>
  <c r="I312" i="33"/>
  <c r="H447" i="33"/>
  <c r="I275" i="33"/>
  <c r="H457" i="33"/>
  <c r="I285" i="33"/>
  <c r="H406" i="33"/>
  <c r="I234" i="33"/>
  <c r="H458" i="33"/>
  <c r="I286" i="33"/>
  <c r="H509" i="33"/>
  <c r="I337" i="33"/>
  <c r="H375" i="33"/>
  <c r="I203" i="33"/>
  <c r="H417" i="33"/>
  <c r="I245" i="33"/>
  <c r="H442" i="33"/>
  <c r="I270" i="33"/>
  <c r="H466" i="33"/>
  <c r="I294" i="33"/>
  <c r="H511" i="33"/>
  <c r="I339" i="33"/>
  <c r="H354" i="33"/>
  <c r="I182" i="33"/>
  <c r="B517" i="33"/>
  <c r="C345" i="33"/>
  <c r="H353" i="33"/>
  <c r="I181" i="33"/>
  <c r="H480" i="33"/>
  <c r="I308" i="33"/>
  <c r="H481" i="33"/>
  <c r="I309" i="33"/>
  <c r="H379" i="33"/>
  <c r="I207" i="33"/>
  <c r="H424" i="33"/>
  <c r="I252" i="33"/>
  <c r="H470" i="33"/>
  <c r="I298" i="33"/>
  <c r="H491" i="33"/>
  <c r="I319" i="33"/>
  <c r="H435" i="33"/>
  <c r="I263" i="33"/>
  <c r="H391" i="33"/>
  <c r="I219" i="33"/>
  <c r="H444" i="33"/>
  <c r="I272" i="33"/>
  <c r="H411" i="33"/>
  <c r="I239" i="33"/>
  <c r="H408" i="33"/>
  <c r="I236" i="33"/>
  <c r="H358" i="33"/>
  <c r="I186" i="33"/>
  <c r="H347" i="33"/>
  <c r="I175" i="33"/>
  <c r="H348" i="33"/>
  <c r="I176" i="33"/>
  <c r="H472" i="33"/>
  <c r="I300" i="33"/>
  <c r="H446" i="33"/>
  <c r="I274" i="33"/>
  <c r="H445" i="33"/>
  <c r="I273" i="33"/>
  <c r="H487" i="33"/>
  <c r="I315" i="33"/>
  <c r="H453" i="33"/>
  <c r="I281" i="33"/>
  <c r="H437" i="33"/>
  <c r="I265" i="33"/>
  <c r="H477" i="33"/>
  <c r="I305" i="33"/>
  <c r="H370" i="33"/>
  <c r="I198" i="33"/>
  <c r="H463" i="33"/>
  <c r="I291" i="33"/>
  <c r="H367" i="33"/>
  <c r="I195" i="33"/>
  <c r="H512" i="33"/>
  <c r="I340" i="33"/>
  <c r="H386" i="33"/>
  <c r="I214" i="33"/>
  <c r="H488" i="33"/>
  <c r="I316" i="33"/>
  <c r="H493" i="33"/>
  <c r="I321" i="33"/>
  <c r="H419" i="33"/>
  <c r="I247" i="33"/>
  <c r="H413" i="33"/>
  <c r="I241" i="33"/>
  <c r="H351" i="33"/>
  <c r="I179" i="33"/>
  <c r="H483" i="33"/>
  <c r="I311" i="33"/>
  <c r="H440" i="33"/>
  <c r="I268" i="33"/>
  <c r="H468" i="33"/>
  <c r="I296" i="33"/>
  <c r="H402" i="33"/>
  <c r="I230" i="33"/>
  <c r="H407" i="33"/>
  <c r="I235" i="33"/>
  <c r="H409" i="33"/>
  <c r="I237" i="33"/>
  <c r="H393" i="33"/>
  <c r="I221" i="33"/>
  <c r="H380" i="33"/>
  <c r="I208" i="33"/>
  <c r="H390" i="33"/>
  <c r="I218" i="33"/>
  <c r="H426" i="33"/>
  <c r="I254" i="33"/>
  <c r="H502" i="33"/>
  <c r="I330" i="33"/>
  <c r="H418" i="33"/>
  <c r="I246" i="33"/>
  <c r="H449" i="33"/>
  <c r="I277" i="33"/>
  <c r="H467" i="33"/>
  <c r="I295" i="33"/>
  <c r="H497" i="33"/>
  <c r="I325" i="33"/>
  <c r="B382" i="33"/>
  <c r="C210" i="33"/>
  <c r="H401" i="33"/>
  <c r="I229" i="33"/>
  <c r="H430" i="33"/>
  <c r="I258" i="33"/>
  <c r="H465" i="33"/>
  <c r="I293" i="33"/>
  <c r="H448" i="33"/>
  <c r="I276" i="33"/>
  <c r="H372" i="33"/>
  <c r="I200" i="33"/>
  <c r="H400" i="33"/>
  <c r="I228" i="33"/>
  <c r="H433" i="33"/>
  <c r="I261" i="33"/>
  <c r="H441" i="33"/>
  <c r="I269" i="33"/>
  <c r="H399" i="33"/>
  <c r="I227" i="33"/>
  <c r="H420" i="33"/>
  <c r="I248" i="33"/>
  <c r="H474" i="33"/>
  <c r="I302" i="33"/>
  <c r="H396" i="33"/>
  <c r="I224" i="33"/>
  <c r="H438" i="33"/>
  <c r="I266" i="33"/>
  <c r="H459" i="33"/>
  <c r="I287" i="33"/>
  <c r="H352" i="33"/>
  <c r="I180" i="33"/>
  <c r="H371" i="33"/>
  <c r="I199" i="33"/>
  <c r="H361" i="33"/>
  <c r="I189" i="33"/>
  <c r="H461" i="33"/>
  <c r="I289" i="33"/>
  <c r="H414" i="33"/>
  <c r="I242" i="33"/>
  <c r="H455" i="33"/>
  <c r="I283" i="33"/>
  <c r="H452" i="33"/>
  <c r="I280" i="33"/>
  <c r="H510" i="33"/>
  <c r="I338" i="33"/>
  <c r="H499" i="33"/>
  <c r="I327" i="33"/>
  <c r="H356" i="33"/>
  <c r="I184" i="33"/>
  <c r="H404" i="33"/>
  <c r="I232" i="33"/>
  <c r="H490" i="33"/>
  <c r="I318" i="33"/>
  <c r="H382" i="33"/>
  <c r="I210" i="33"/>
  <c r="H355" i="33"/>
  <c r="I183" i="33"/>
  <c r="H410" i="33"/>
  <c r="I238" i="33"/>
  <c r="H429" i="33"/>
  <c r="I257" i="33"/>
  <c r="H489" i="33"/>
  <c r="I317" i="33"/>
  <c r="H397" i="33"/>
  <c r="I225" i="33"/>
  <c r="H350" i="33"/>
  <c r="I178" i="33"/>
  <c r="H473" i="33"/>
  <c r="I301" i="33"/>
  <c r="H476" i="33"/>
  <c r="I304" i="33"/>
  <c r="H443" i="33"/>
  <c r="I271" i="33"/>
  <c r="H513" i="33"/>
  <c r="I341" i="33"/>
  <c r="H504" i="33"/>
  <c r="I332" i="33"/>
  <c r="H359" i="33"/>
  <c r="I187" i="33"/>
  <c r="H501" i="33"/>
  <c r="I329" i="33"/>
  <c r="H436" i="33"/>
  <c r="I264" i="33"/>
  <c r="B440" i="33"/>
  <c r="C268" i="33"/>
  <c r="H486" i="33"/>
  <c r="I314" i="33"/>
  <c r="H428" i="33"/>
  <c r="I256" i="33"/>
  <c r="H456" i="33"/>
  <c r="I284" i="33"/>
  <c r="H425" i="33"/>
  <c r="I253" i="33"/>
  <c r="B452" i="33"/>
  <c r="C280" i="33"/>
  <c r="H478" i="33"/>
  <c r="I306" i="33"/>
  <c r="H385" i="33"/>
  <c r="I213" i="33"/>
  <c r="H498" i="33"/>
  <c r="I326" i="33"/>
  <c r="H508" i="33"/>
  <c r="I336" i="33"/>
  <c r="H398" i="33"/>
  <c r="I226" i="33"/>
  <c r="H365" i="33"/>
  <c r="I193" i="33"/>
  <c r="H515" i="33"/>
  <c r="I343" i="33"/>
  <c r="H464" i="33"/>
  <c r="I292" i="33"/>
  <c r="H503" i="33"/>
  <c r="I331" i="33"/>
  <c r="H384" i="33"/>
  <c r="I212" i="33"/>
  <c r="H388" i="33"/>
  <c r="I216" i="33"/>
  <c r="H454" i="33"/>
  <c r="I282" i="33"/>
  <c r="H378" i="33"/>
  <c r="I206" i="33"/>
  <c r="H374" i="33"/>
  <c r="I202" i="33"/>
  <c r="H482" i="33"/>
  <c r="I310" i="33"/>
  <c r="H506" i="33"/>
  <c r="I334" i="33"/>
  <c r="H403" i="33"/>
  <c r="I231" i="33"/>
  <c r="B508" i="33"/>
  <c r="C336" i="33"/>
  <c r="H517" i="33"/>
  <c r="I345" i="33"/>
  <c r="H495" i="33"/>
  <c r="I323" i="33"/>
  <c r="H432" i="33"/>
  <c r="I260" i="33"/>
  <c r="B497" i="33"/>
  <c r="C325" i="33"/>
  <c r="H373" i="33"/>
  <c r="I201" i="33"/>
  <c r="H421" i="33"/>
  <c r="I249" i="33"/>
  <c r="H507" i="33"/>
  <c r="I335" i="33"/>
  <c r="H381" i="33"/>
  <c r="I209" i="33"/>
  <c r="H460" i="33"/>
  <c r="I288" i="33"/>
  <c r="H479" i="33"/>
  <c r="I307" i="33"/>
  <c r="H392" i="33"/>
  <c r="I220" i="33"/>
  <c r="H394" i="33"/>
  <c r="I222" i="33"/>
  <c r="B398" i="33"/>
  <c r="C226" i="33"/>
  <c r="H485" i="33"/>
  <c r="I313" i="33"/>
  <c r="H377" i="33"/>
  <c r="I205" i="33"/>
  <c r="H415" i="33"/>
  <c r="I243" i="33"/>
  <c r="H469" i="33"/>
  <c r="I297" i="33"/>
  <c r="H360" i="33"/>
  <c r="I188" i="33"/>
  <c r="H422" i="33"/>
  <c r="I250" i="33"/>
  <c r="H423" i="33"/>
  <c r="I251" i="33"/>
  <c r="B473" i="33"/>
  <c r="C301" i="33"/>
  <c r="H427" i="33"/>
  <c r="I255" i="33"/>
  <c r="H405" i="33"/>
  <c r="I233" i="33"/>
  <c r="H387" i="33"/>
  <c r="I215" i="33"/>
  <c r="H357" i="33"/>
  <c r="I185" i="33"/>
  <c r="H349" i="33"/>
  <c r="I177" i="33"/>
  <c r="AB179" i="49"/>
  <c r="A180" i="49"/>
  <c r="B365" i="33"/>
  <c r="B512" i="33"/>
  <c r="B482" i="33"/>
  <c r="B515" i="33"/>
  <c r="B347" i="33"/>
  <c r="B413" i="33"/>
  <c r="B427" i="33"/>
  <c r="B463" i="33"/>
  <c r="A449" i="46"/>
  <c r="AB449" i="46" s="1"/>
  <c r="A299" i="46"/>
  <c r="AB299" i="46" s="1"/>
  <c r="A287" i="43"/>
  <c r="AB287" i="43" s="1"/>
  <c r="B405" i="44"/>
  <c r="B233" i="44"/>
  <c r="B447" i="44"/>
  <c r="B275" i="44"/>
  <c r="A459" i="43"/>
  <c r="AB459" i="43" s="1"/>
  <c r="A317" i="43"/>
  <c r="AB317" i="43" s="1"/>
  <c r="B47" i="43"/>
  <c r="C47" i="43" s="1"/>
  <c r="B218" i="43"/>
  <c r="C218" i="43" s="1"/>
  <c r="B46" i="44"/>
  <c r="B390" i="43"/>
  <c r="C390" i="43" s="1"/>
  <c r="B63" i="43"/>
  <c r="C63" i="43" s="1"/>
  <c r="B234" i="43"/>
  <c r="C234" i="43" s="1"/>
  <c r="B406" i="43"/>
  <c r="C406" i="43" s="1"/>
  <c r="B62" i="44"/>
  <c r="A299" i="43"/>
  <c r="AB299" i="43" s="1"/>
  <c r="B287" i="44"/>
  <c r="B459" i="44"/>
  <c r="A489" i="43"/>
  <c r="AB489" i="43" s="1"/>
  <c r="A217" i="43"/>
  <c r="AB217" i="43" s="1"/>
  <c r="A288" i="46"/>
  <c r="AB288" i="46" s="1"/>
  <c r="A471" i="46"/>
  <c r="AB471" i="46" s="1"/>
  <c r="B308" i="44"/>
  <c r="B480" i="44"/>
  <c r="A116" i="43"/>
  <c r="AB116" i="43" s="1"/>
  <c r="B117" i="43"/>
  <c r="C117" i="43" s="1"/>
  <c r="B460" i="43"/>
  <c r="C460" i="43" s="1"/>
  <c r="B116" i="44"/>
  <c r="B288" i="43"/>
  <c r="C288" i="43" s="1"/>
  <c r="B489" i="44"/>
  <c r="B317" i="44"/>
  <c r="A389" i="43"/>
  <c r="AB389" i="43" s="1"/>
  <c r="A471" i="43"/>
  <c r="AB471" i="43" s="1"/>
  <c r="A137" i="43"/>
  <c r="AB137" i="43" s="1"/>
  <c r="B137" i="44"/>
  <c r="B481" i="43"/>
  <c r="B309" i="43"/>
  <c r="C309" i="43" s="1"/>
  <c r="B389" i="44"/>
  <c r="B217" i="44"/>
  <c r="A308" i="43"/>
  <c r="AB308" i="43" s="1"/>
  <c r="A460" i="46"/>
  <c r="AB460" i="46" s="1"/>
  <c r="A309" i="46"/>
  <c r="AB309" i="46" s="1"/>
  <c r="A277" i="46"/>
  <c r="AB277" i="46" s="1"/>
  <c r="A104" i="43"/>
  <c r="AB104" i="43" s="1"/>
  <c r="B104" i="44"/>
  <c r="B448" i="43"/>
  <c r="C448" i="43" s="1"/>
  <c r="B105" i="43"/>
  <c r="C105" i="43" s="1"/>
  <c r="B276" i="43"/>
  <c r="C276" i="43" s="1"/>
  <c r="A480" i="43"/>
  <c r="AB480" i="43" s="1"/>
  <c r="A11" i="46"/>
  <c r="AB11" i="46" s="1"/>
  <c r="B92" i="47"/>
  <c r="B436" i="46"/>
  <c r="C436" i="46" s="1"/>
  <c r="B264" i="46"/>
  <c r="C264" i="46" s="1"/>
  <c r="B93" i="46"/>
  <c r="C93" i="46" s="1"/>
  <c r="A92" i="46"/>
  <c r="AB92" i="46" s="1"/>
  <c r="B355" i="47"/>
  <c r="B183" i="47"/>
  <c r="B79" i="47"/>
  <c r="B423" i="46"/>
  <c r="C423" i="46" s="1"/>
  <c r="B80" i="46"/>
  <c r="C80" i="46" s="1"/>
  <c r="A79" i="46"/>
  <c r="AB79" i="46" s="1"/>
  <c r="B251" i="46"/>
  <c r="C251" i="46" s="1"/>
  <c r="B117" i="47"/>
  <c r="B461" i="46"/>
  <c r="C461" i="46" s="1"/>
  <c r="B289" i="46"/>
  <c r="C289" i="46" s="1"/>
  <c r="A117" i="46"/>
  <c r="AB117" i="46" s="1"/>
  <c r="B118" i="46"/>
  <c r="C118" i="46" s="1"/>
  <c r="A481" i="46"/>
  <c r="AB481" i="46" s="1"/>
  <c r="B481" i="47"/>
  <c r="B309" i="47"/>
  <c r="B435" i="47"/>
  <c r="B263" i="47"/>
  <c r="B106" i="47"/>
  <c r="B450" i="46"/>
  <c r="C450" i="46" s="1"/>
  <c r="B278" i="46"/>
  <c r="C278" i="46" s="1"/>
  <c r="A106" i="46"/>
  <c r="AB106" i="46" s="1"/>
  <c r="B107" i="46"/>
  <c r="C107" i="46" s="1"/>
  <c r="B407" i="46"/>
  <c r="C407" i="46" s="1"/>
  <c r="B63" i="47"/>
  <c r="B64" i="46"/>
  <c r="C64" i="46" s="1"/>
  <c r="B235" i="46"/>
  <c r="C235" i="46" s="1"/>
  <c r="B47" i="47"/>
  <c r="B391" i="46"/>
  <c r="C391" i="46" s="1"/>
  <c r="B48" i="46"/>
  <c r="C48" i="46" s="1"/>
  <c r="B219" i="46"/>
  <c r="C219" i="46" s="1"/>
  <c r="B460" i="47"/>
  <c r="B288" i="47"/>
  <c r="B128" i="47"/>
  <c r="B472" i="46"/>
  <c r="C472" i="46" s="1"/>
  <c r="B300" i="46"/>
  <c r="C300" i="46" s="1"/>
  <c r="A128" i="46"/>
  <c r="AB128" i="46" s="1"/>
  <c r="B31" i="47"/>
  <c r="B375" i="46"/>
  <c r="C375" i="46" s="1"/>
  <c r="B32" i="46"/>
  <c r="C32" i="46" s="1"/>
  <c r="B203" i="46"/>
  <c r="C203" i="46" s="1"/>
  <c r="B250" i="47"/>
  <c r="B422" i="47"/>
  <c r="B406" i="47"/>
  <c r="B234" i="47"/>
  <c r="B471" i="47"/>
  <c r="B299" i="47"/>
  <c r="B374" i="47"/>
  <c r="B202" i="47"/>
  <c r="B449" i="47"/>
  <c r="B277" i="47"/>
  <c r="B12" i="47"/>
  <c r="B356" i="46"/>
  <c r="C356" i="46" s="1"/>
  <c r="B13" i="46"/>
  <c r="C13" i="46" s="1"/>
  <c r="B184" i="46"/>
  <c r="C184" i="46" s="1"/>
  <c r="B390" i="47"/>
  <c r="B218" i="47"/>
  <c r="B354" i="44"/>
  <c r="B182" i="44"/>
  <c r="B128" i="44"/>
  <c r="B472" i="43"/>
  <c r="C472" i="43" s="1"/>
  <c r="B300" i="43"/>
  <c r="C300" i="43" s="1"/>
  <c r="A128" i="43"/>
  <c r="AB128" i="43" s="1"/>
  <c r="B29" i="44"/>
  <c r="B373" i="43"/>
  <c r="C373" i="43" s="1"/>
  <c r="B201" i="43"/>
  <c r="C201" i="43" s="1"/>
  <c r="B30" i="43"/>
  <c r="C30" i="43" s="1"/>
  <c r="A29" i="43"/>
  <c r="AB29" i="43" s="1"/>
  <c r="B77" i="44"/>
  <c r="B421" i="43"/>
  <c r="C421" i="43" s="1"/>
  <c r="B249" i="43"/>
  <c r="C249" i="43" s="1"/>
  <c r="B78" i="43"/>
  <c r="C78" i="43" s="1"/>
  <c r="B91" i="44"/>
  <c r="B435" i="43"/>
  <c r="C435" i="43" s="1"/>
  <c r="B263" i="43"/>
  <c r="C263" i="43" s="1"/>
  <c r="B92" i="43"/>
  <c r="C92" i="43" s="1"/>
  <c r="B471" i="44"/>
  <c r="B299" i="44"/>
  <c r="B11" i="44"/>
  <c r="B355" i="43"/>
  <c r="C355" i="43" s="1"/>
  <c r="B183" i="43"/>
  <c r="C183" i="43" s="1"/>
  <c r="B12" i="43"/>
  <c r="C12" i="43" s="1"/>
  <c r="B420" i="44"/>
  <c r="B248" i="44"/>
  <c r="B200" i="44"/>
  <c r="B372" i="44"/>
  <c r="A10" i="43"/>
  <c r="AB10" i="43" s="1"/>
  <c r="B434" i="44"/>
  <c r="B262" i="44"/>
  <c r="B169" i="28"/>
  <c r="B55" i="28"/>
  <c r="B97" i="28"/>
  <c r="B109" i="28"/>
  <c r="B147" i="28"/>
  <c r="B165" i="28"/>
  <c r="B39" i="28"/>
  <c r="B120" i="28"/>
  <c r="B130" i="28"/>
  <c r="B70" i="28"/>
  <c r="G4" i="33"/>
  <c r="B4" i="28"/>
  <c r="B154" i="28"/>
  <c r="B172" i="28"/>
  <c r="B139" i="28"/>
  <c r="B22" i="28"/>
  <c r="B161" i="33"/>
  <c r="C161" i="33" s="1"/>
  <c r="B160" i="28"/>
  <c r="B84" i="28"/>
  <c r="B332" i="33"/>
  <c r="C332" i="33" s="1"/>
  <c r="B211" i="33"/>
  <c r="C211" i="33" s="1"/>
  <c r="B227" i="33"/>
  <c r="B341" i="33"/>
  <c r="C341" i="33" s="1"/>
  <c r="B319" i="33"/>
  <c r="B337" i="33"/>
  <c r="B98" i="33"/>
  <c r="C98" i="33" s="1"/>
  <c r="B281" i="33"/>
  <c r="B326" i="33"/>
  <c r="C326" i="33" s="1"/>
  <c r="B155" i="33"/>
  <c r="C155" i="33" s="1"/>
  <c r="B121" i="33"/>
  <c r="C121" i="33" s="1"/>
  <c r="B292" i="33"/>
  <c r="C292" i="33" s="1"/>
  <c r="B166" i="33"/>
  <c r="C166" i="33" s="1"/>
  <c r="B110" i="33"/>
  <c r="C110" i="33" s="1"/>
  <c r="B148" i="33"/>
  <c r="C148" i="33" s="1"/>
  <c r="B56" i="33"/>
  <c r="C56" i="33" s="1"/>
  <c r="B269" i="33"/>
  <c r="B40" i="33"/>
  <c r="C40" i="33" s="1"/>
  <c r="B281" i="28"/>
  <c r="A3" i="33"/>
  <c r="B344" i="33"/>
  <c r="C344" i="33" s="1"/>
  <c r="B227" i="28"/>
  <c r="B302" i="33"/>
  <c r="C302" i="33" s="1"/>
  <c r="B131" i="33"/>
  <c r="C131" i="33" s="1"/>
  <c r="B256" i="33"/>
  <c r="C256" i="33" s="1"/>
  <c r="B85" i="33"/>
  <c r="C85" i="33" s="1"/>
  <c r="B242" i="33"/>
  <c r="C242" i="33" s="1"/>
  <c r="B71" i="33"/>
  <c r="C71" i="33" s="1"/>
  <c r="B140" i="33"/>
  <c r="C140" i="33" s="1"/>
  <c r="B311" i="33"/>
  <c r="C311" i="33" s="1"/>
  <c r="B23" i="33"/>
  <c r="C23" i="33" s="1"/>
  <c r="B194" i="33"/>
  <c r="C194" i="33" s="1"/>
  <c r="B170" i="33"/>
  <c r="C170" i="33" s="1"/>
  <c r="B176" i="33"/>
  <c r="C176" i="33" s="1"/>
  <c r="B5" i="33"/>
  <c r="C5" i="33" s="1"/>
  <c r="B256" i="28" l="1"/>
  <c r="B453" i="28"/>
  <c r="B491" i="28"/>
  <c r="B453" i="33"/>
  <c r="C281" i="33"/>
  <c r="C481" i="43"/>
  <c r="A481" i="43" s="1"/>
  <c r="AB481" i="43" s="1"/>
  <c r="B509" i="33"/>
  <c r="C337" i="33"/>
  <c r="B491" i="33"/>
  <c r="C319" i="33"/>
  <c r="B399" i="28"/>
  <c r="B513" i="28"/>
  <c r="B441" i="33"/>
  <c r="C269" i="33"/>
  <c r="B399" i="33"/>
  <c r="C227" i="33"/>
  <c r="B464" i="28"/>
  <c r="B344" i="28"/>
  <c r="B211" i="28"/>
  <c r="B337" i="28"/>
  <c r="AB180" i="49"/>
  <c r="A181" i="49"/>
  <c r="A12" i="46"/>
  <c r="AB12" i="46" s="1"/>
  <c r="B348" i="33"/>
  <c r="B414" i="33"/>
  <c r="B474" i="33"/>
  <c r="B498" i="33"/>
  <c r="B513" i="33"/>
  <c r="B504" i="33"/>
  <c r="B516" i="33"/>
  <c r="B366" i="33"/>
  <c r="B428" i="33"/>
  <c r="AB3" i="33"/>
  <c r="B464" i="33"/>
  <c r="B483" i="33"/>
  <c r="B383" i="33"/>
  <c r="B341" i="28"/>
  <c r="A461" i="46"/>
  <c r="AB461" i="46" s="1"/>
  <c r="B47" i="44"/>
  <c r="B391" i="43"/>
  <c r="C391" i="43" s="1"/>
  <c r="B219" i="43"/>
  <c r="C219" i="43" s="1"/>
  <c r="B48" i="43"/>
  <c r="C48" i="43" s="1"/>
  <c r="A373" i="43"/>
  <c r="AB373" i="43" s="1"/>
  <c r="A460" i="43"/>
  <c r="AB460" i="43" s="1"/>
  <c r="A251" i="46"/>
  <c r="AB251" i="46" s="1"/>
  <c r="A276" i="43"/>
  <c r="AB276" i="43" s="1"/>
  <c r="A309" i="43"/>
  <c r="AB309" i="43" s="1"/>
  <c r="A117" i="43"/>
  <c r="AB117" i="43" s="1"/>
  <c r="B461" i="43"/>
  <c r="C461" i="43" s="1"/>
  <c r="B289" i="43"/>
  <c r="C289" i="43" s="1"/>
  <c r="B118" i="43"/>
  <c r="C118" i="43" s="1"/>
  <c r="B117" i="44"/>
  <c r="A201" i="43"/>
  <c r="AB201" i="43" s="1"/>
  <c r="B319" i="28"/>
  <c r="A105" i="43"/>
  <c r="AB105" i="43" s="1"/>
  <c r="B449" i="43"/>
  <c r="C449" i="43" s="1"/>
  <c r="B277" i="43"/>
  <c r="C277" i="43" s="1"/>
  <c r="B105" i="44"/>
  <c r="B106" i="43"/>
  <c r="C106" i="43" s="1"/>
  <c r="B63" i="44"/>
  <c r="B64" i="43"/>
  <c r="C64" i="43" s="1"/>
  <c r="B407" i="43"/>
  <c r="C407" i="43" s="1"/>
  <c r="B235" i="43"/>
  <c r="C235" i="43" s="1"/>
  <c r="A300" i="46"/>
  <c r="AB300" i="46" s="1"/>
  <c r="A278" i="46"/>
  <c r="AB278" i="46" s="1"/>
  <c r="A264" i="46"/>
  <c r="AB264" i="46" s="1"/>
  <c r="A448" i="43"/>
  <c r="AB448" i="43" s="1"/>
  <c r="B309" i="44"/>
  <c r="B481" i="44"/>
  <c r="B288" i="44"/>
  <c r="B460" i="44"/>
  <c r="B406" i="44"/>
  <c r="B234" i="44"/>
  <c r="A300" i="43"/>
  <c r="AB300" i="43" s="1"/>
  <c r="A472" i="46"/>
  <c r="AB472" i="46" s="1"/>
  <c r="A450" i="46"/>
  <c r="AB450" i="46" s="1"/>
  <c r="A423" i="46"/>
  <c r="AB423" i="46" s="1"/>
  <c r="A436" i="46"/>
  <c r="AB436" i="46" s="1"/>
  <c r="B276" i="44"/>
  <c r="B448" i="44"/>
  <c r="B390" i="44"/>
  <c r="B218" i="44"/>
  <c r="A289" i="46"/>
  <c r="AB289" i="46" s="1"/>
  <c r="A288" i="43"/>
  <c r="AB288" i="43" s="1"/>
  <c r="B391" i="47"/>
  <c r="B219" i="47"/>
  <c r="B450" i="47"/>
  <c r="B278" i="47"/>
  <c r="B436" i="47"/>
  <c r="B264" i="47"/>
  <c r="B64" i="47"/>
  <c r="B408" i="46"/>
  <c r="C408" i="46" s="1"/>
  <c r="B65" i="46"/>
  <c r="C65" i="46" s="1"/>
  <c r="B236" i="46"/>
  <c r="C236" i="46" s="1"/>
  <c r="B461" i="47"/>
  <c r="B289" i="47"/>
  <c r="B375" i="47"/>
  <c r="B203" i="47"/>
  <c r="B13" i="47"/>
  <c r="B357" i="46"/>
  <c r="C357" i="46" s="1"/>
  <c r="B185" i="46"/>
  <c r="C185" i="46" s="1"/>
  <c r="B14" i="46"/>
  <c r="C14" i="46" s="1"/>
  <c r="B356" i="47"/>
  <c r="B184" i="47"/>
  <c r="B407" i="47"/>
  <c r="B235" i="47"/>
  <c r="B80" i="47"/>
  <c r="B424" i="46"/>
  <c r="C424" i="46" s="1"/>
  <c r="B81" i="46"/>
  <c r="C81" i="46" s="1"/>
  <c r="A80" i="46"/>
  <c r="AB80" i="46" s="1"/>
  <c r="B252" i="46"/>
  <c r="C252" i="46" s="1"/>
  <c r="B472" i="47"/>
  <c r="B300" i="47"/>
  <c r="B107" i="47"/>
  <c r="B279" i="46"/>
  <c r="C279" i="46" s="1"/>
  <c r="B451" i="46"/>
  <c r="C451" i="46" s="1"/>
  <c r="A107" i="46"/>
  <c r="AB107" i="46" s="1"/>
  <c r="B32" i="47"/>
  <c r="B376" i="46"/>
  <c r="C376" i="46" s="1"/>
  <c r="B204" i="46"/>
  <c r="C204" i="46" s="1"/>
  <c r="B33" i="46"/>
  <c r="C33" i="46" s="1"/>
  <c r="B118" i="47"/>
  <c r="B290" i="46"/>
  <c r="C290" i="46" s="1"/>
  <c r="B462" i="46"/>
  <c r="C462" i="46" s="1"/>
  <c r="A118" i="46"/>
  <c r="AB118" i="46" s="1"/>
  <c r="B423" i="47"/>
  <c r="B251" i="47"/>
  <c r="B437" i="46"/>
  <c r="C437" i="46" s="1"/>
  <c r="B93" i="47"/>
  <c r="B265" i="46"/>
  <c r="C265" i="46" s="1"/>
  <c r="A93" i="46"/>
  <c r="AB93" i="46" s="1"/>
  <c r="B94" i="46"/>
  <c r="C94" i="46" s="1"/>
  <c r="B48" i="47"/>
  <c r="B392" i="46"/>
  <c r="C392" i="46" s="1"/>
  <c r="B220" i="46"/>
  <c r="C220" i="46" s="1"/>
  <c r="B49" i="46"/>
  <c r="C49" i="46" s="1"/>
  <c r="A472" i="43"/>
  <c r="AB472" i="43" s="1"/>
  <c r="B355" i="44"/>
  <c r="B183" i="44"/>
  <c r="B472" i="44"/>
  <c r="B300" i="44"/>
  <c r="B435" i="44"/>
  <c r="B263" i="44"/>
  <c r="B421" i="44"/>
  <c r="B249" i="44"/>
  <c r="B30" i="44"/>
  <c r="B374" i="43"/>
  <c r="C374" i="43" s="1"/>
  <c r="B31" i="43"/>
  <c r="C31" i="43" s="1"/>
  <c r="B202" i="43"/>
  <c r="C202" i="43" s="1"/>
  <c r="A11" i="43"/>
  <c r="AB11" i="43" s="1"/>
  <c r="B92" i="44"/>
  <c r="B436" i="43"/>
  <c r="C436" i="43" s="1"/>
  <c r="B264" i="43"/>
  <c r="C264" i="43" s="1"/>
  <c r="A92" i="43"/>
  <c r="AB92" i="43" s="1"/>
  <c r="B93" i="43"/>
  <c r="C93" i="43" s="1"/>
  <c r="B12" i="44"/>
  <c r="B356" i="43"/>
  <c r="C356" i="43" s="1"/>
  <c r="B184" i="43"/>
  <c r="C184" i="43" s="1"/>
  <c r="A12" i="43"/>
  <c r="AB12" i="43" s="1"/>
  <c r="B13" i="43"/>
  <c r="C13" i="43" s="1"/>
  <c r="B422" i="43"/>
  <c r="C422" i="43" s="1"/>
  <c r="B78" i="44"/>
  <c r="B79" i="43"/>
  <c r="C79" i="43" s="1"/>
  <c r="B250" i="43"/>
  <c r="C250" i="43" s="1"/>
  <c r="B373" i="44"/>
  <c r="B201" i="44"/>
  <c r="B441" i="28"/>
  <c r="B269" i="28"/>
  <c r="B292" i="28"/>
  <c r="B383" i="28"/>
  <c r="B166" i="28"/>
  <c r="B162" i="33"/>
  <c r="B5" i="28"/>
  <c r="B121" i="28"/>
  <c r="B56" i="28"/>
  <c r="B148" i="28"/>
  <c r="B110" i="28"/>
  <c r="B509" i="28"/>
  <c r="B414" i="28"/>
  <c r="B428" i="28"/>
  <c r="B483" i="28"/>
  <c r="B504" i="28"/>
  <c r="B366" i="28"/>
  <c r="B498" i="28"/>
  <c r="B516" i="28"/>
  <c r="B474" i="28"/>
  <c r="B348" i="28"/>
  <c r="B242" i="28"/>
  <c r="B333" i="33"/>
  <c r="C333" i="33" s="1"/>
  <c r="B170" i="28"/>
  <c r="B40" i="28"/>
  <c r="B140" i="28"/>
  <c r="B311" i="28"/>
  <c r="B98" i="28"/>
  <c r="B194" i="28"/>
  <c r="B71" i="28"/>
  <c r="B176" i="28"/>
  <c r="B131" i="28"/>
  <c r="B85" i="28"/>
  <c r="B332" i="28"/>
  <c r="B155" i="28"/>
  <c r="B161" i="28"/>
  <c r="B302" i="28"/>
  <c r="B23" i="28"/>
  <c r="B326" i="28"/>
  <c r="G5" i="33"/>
  <c r="B156" i="33"/>
  <c r="C156" i="33" s="1"/>
  <c r="B270" i="33"/>
  <c r="C270" i="33" s="1"/>
  <c r="B99" i="33"/>
  <c r="C99" i="33" s="1"/>
  <c r="B327" i="33"/>
  <c r="C327" i="33" s="1"/>
  <c r="B293" i="33"/>
  <c r="C293" i="33" s="1"/>
  <c r="B228" i="33"/>
  <c r="B320" i="33"/>
  <c r="C320" i="33" s="1"/>
  <c r="B167" i="33"/>
  <c r="C167" i="33" s="1"/>
  <c r="B122" i="33"/>
  <c r="C122" i="33" s="1"/>
  <c r="B338" i="33"/>
  <c r="B57" i="33"/>
  <c r="C57" i="33" s="1"/>
  <c r="B111" i="33"/>
  <c r="C111" i="33" s="1"/>
  <c r="B149" i="33"/>
  <c r="C149" i="33" s="1"/>
  <c r="B282" i="33"/>
  <c r="B212" i="33"/>
  <c r="C212" i="33" s="1"/>
  <c r="B41" i="33"/>
  <c r="C41" i="33" s="1"/>
  <c r="B342" i="33"/>
  <c r="C342" i="33" s="1"/>
  <c r="B303" i="33"/>
  <c r="C303" i="33" s="1"/>
  <c r="B132" i="33"/>
  <c r="C132" i="33" s="1"/>
  <c r="B257" i="33"/>
  <c r="C257" i="33" s="1"/>
  <c r="B86" i="33"/>
  <c r="C86" i="33" s="1"/>
  <c r="B141" i="33"/>
  <c r="C141" i="33" s="1"/>
  <c r="B312" i="33"/>
  <c r="C312" i="33" s="1"/>
  <c r="B243" i="33"/>
  <c r="C243" i="33" s="1"/>
  <c r="B72" i="33"/>
  <c r="C72" i="33" s="1"/>
  <c r="B195" i="33"/>
  <c r="C195" i="33" s="1"/>
  <c r="B24" i="33"/>
  <c r="C24" i="33" s="1"/>
  <c r="B6" i="33"/>
  <c r="C6" i="33" s="1"/>
  <c r="B177" i="33"/>
  <c r="C177" i="33" s="1"/>
  <c r="B282" i="28" l="1"/>
  <c r="B454" i="33"/>
  <c r="C282" i="33"/>
  <c r="B492" i="28"/>
  <c r="B342" i="28"/>
  <c r="B400" i="33"/>
  <c r="C228" i="33"/>
  <c r="B465" i="28"/>
  <c r="B243" i="28"/>
  <c r="B349" i="28"/>
  <c r="A13" i="46"/>
  <c r="AB13" i="46" s="1"/>
  <c r="B510" i="33"/>
  <c r="C338" i="33"/>
  <c r="B162" i="28"/>
  <c r="C162" i="33"/>
  <c r="B510" i="28"/>
  <c r="AB181" i="49"/>
  <c r="A182" i="49"/>
  <c r="B367" i="33"/>
  <c r="B514" i="33"/>
  <c r="B499" i="33"/>
  <c r="B429" i="33"/>
  <c r="B384" i="33"/>
  <c r="B415" i="33"/>
  <c r="B492" i="33"/>
  <c r="B505" i="33"/>
  <c r="B349" i="33"/>
  <c r="B484" i="33"/>
  <c r="B475" i="33"/>
  <c r="B465" i="33"/>
  <c r="B442" i="33"/>
  <c r="B338" i="28"/>
  <c r="A264" i="43"/>
  <c r="AB264" i="43" s="1"/>
  <c r="B449" i="44"/>
  <c r="B277" i="44"/>
  <c r="A118" i="43"/>
  <c r="AB118" i="43" s="1"/>
  <c r="B290" i="43"/>
  <c r="C290" i="43" s="1"/>
  <c r="B462" i="43"/>
  <c r="C462" i="43" s="1"/>
  <c r="B118" i="44"/>
  <c r="A436" i="43"/>
  <c r="AB436" i="43" s="1"/>
  <c r="A277" i="43"/>
  <c r="AB277" i="43" s="1"/>
  <c r="A289" i="43"/>
  <c r="AB289" i="43" s="1"/>
  <c r="B391" i="44"/>
  <c r="B219" i="44"/>
  <c r="B461" i="44"/>
  <c r="B289" i="44"/>
  <c r="A184" i="43"/>
  <c r="AB184" i="43" s="1"/>
  <c r="A252" i="46"/>
  <c r="AB252" i="46" s="1"/>
  <c r="A449" i="43"/>
  <c r="AB449" i="43" s="1"/>
  <c r="A461" i="43"/>
  <c r="AB461" i="43" s="1"/>
  <c r="A437" i="46"/>
  <c r="AB437" i="46" s="1"/>
  <c r="A106" i="43"/>
  <c r="AB106" i="43" s="1"/>
  <c r="B107" i="43"/>
  <c r="C107" i="43" s="1"/>
  <c r="B106" i="44"/>
  <c r="B450" i="43"/>
  <c r="C450" i="43" s="1"/>
  <c r="B278" i="43"/>
  <c r="C278" i="43" s="1"/>
  <c r="A356" i="43"/>
  <c r="AB356" i="43" s="1"/>
  <c r="A462" i="46"/>
  <c r="AB462" i="46" s="1"/>
  <c r="A451" i="46"/>
  <c r="AB451" i="46" s="1"/>
  <c r="B408" i="43"/>
  <c r="C408" i="43" s="1"/>
  <c r="B65" i="43"/>
  <c r="C65" i="43" s="1"/>
  <c r="B236" i="43"/>
  <c r="C236" i="43" s="1"/>
  <c r="B64" i="44"/>
  <c r="A265" i="46"/>
  <c r="AB265" i="46" s="1"/>
  <c r="A290" i="46"/>
  <c r="AB290" i="46" s="1"/>
  <c r="A279" i="46"/>
  <c r="AB279" i="46" s="1"/>
  <c r="A424" i="46"/>
  <c r="AB424" i="46" s="1"/>
  <c r="B235" i="44"/>
  <c r="B407" i="44"/>
  <c r="B392" i="43"/>
  <c r="C392" i="43" s="1"/>
  <c r="B48" i="44"/>
  <c r="B49" i="43"/>
  <c r="C49" i="43" s="1"/>
  <c r="B220" i="43"/>
  <c r="C220" i="43" s="1"/>
  <c r="B33" i="47"/>
  <c r="B377" i="46"/>
  <c r="C377" i="46" s="1"/>
  <c r="B205" i="46"/>
  <c r="C205" i="46" s="1"/>
  <c r="B34" i="46"/>
  <c r="C34" i="46" s="1"/>
  <c r="B424" i="47"/>
  <c r="B252" i="47"/>
  <c r="B437" i="47"/>
  <c r="B265" i="47"/>
  <c r="B81" i="47"/>
  <c r="B425" i="46"/>
  <c r="C425" i="46" s="1"/>
  <c r="B253" i="46"/>
  <c r="C253" i="46" s="1"/>
  <c r="B82" i="46"/>
  <c r="C82" i="46" s="1"/>
  <c r="A81" i="46"/>
  <c r="AB81" i="46" s="1"/>
  <c r="B451" i="47"/>
  <c r="B279" i="47"/>
  <c r="B14" i="47"/>
  <c r="B358" i="46"/>
  <c r="C358" i="46" s="1"/>
  <c r="B186" i="46"/>
  <c r="C186" i="46" s="1"/>
  <c r="B15" i="46"/>
  <c r="C15" i="46" s="1"/>
  <c r="A14" i="46"/>
  <c r="AB14" i="46" s="1"/>
  <c r="B65" i="47"/>
  <c r="B409" i="46"/>
  <c r="C409" i="46" s="1"/>
  <c r="B237" i="46"/>
  <c r="C237" i="46" s="1"/>
  <c r="B66" i="46"/>
  <c r="C66" i="46" s="1"/>
  <c r="A65" i="46"/>
  <c r="AB65" i="46" s="1"/>
  <c r="B392" i="47"/>
  <c r="B220" i="47"/>
  <c r="B49" i="47"/>
  <c r="B393" i="46"/>
  <c r="C393" i="46" s="1"/>
  <c r="B221" i="46"/>
  <c r="C221" i="46" s="1"/>
  <c r="B50" i="46"/>
  <c r="C50" i="46" s="1"/>
  <c r="B94" i="47"/>
  <c r="B266" i="46"/>
  <c r="C266" i="46" s="1"/>
  <c r="B438" i="46"/>
  <c r="C438" i="46" s="1"/>
  <c r="B95" i="46"/>
  <c r="C95" i="46" s="1"/>
  <c r="A94" i="46"/>
  <c r="AB94" i="46" s="1"/>
  <c r="B462" i="47"/>
  <c r="B290" i="47"/>
  <c r="B376" i="47"/>
  <c r="B204" i="47"/>
  <c r="B408" i="47"/>
  <c r="B236" i="47"/>
  <c r="B185" i="47"/>
  <c r="B357" i="47"/>
  <c r="B31" i="44"/>
  <c r="B375" i="43"/>
  <c r="C375" i="43" s="1"/>
  <c r="B203" i="43"/>
  <c r="C203" i="43" s="1"/>
  <c r="B32" i="43"/>
  <c r="C32" i="43" s="1"/>
  <c r="B436" i="44"/>
  <c r="B264" i="44"/>
  <c r="B93" i="44"/>
  <c r="B437" i="43"/>
  <c r="C437" i="43" s="1"/>
  <c r="B265" i="43"/>
  <c r="C265" i="43" s="1"/>
  <c r="B94" i="43"/>
  <c r="C94" i="43" s="1"/>
  <c r="A93" i="43"/>
  <c r="AB93" i="43" s="1"/>
  <c r="B374" i="44"/>
  <c r="B202" i="44"/>
  <c r="B356" i="44"/>
  <c r="B184" i="44"/>
  <c r="B13" i="44"/>
  <c r="B185" i="43"/>
  <c r="C185" i="43" s="1"/>
  <c r="B357" i="43"/>
  <c r="C357" i="43" s="1"/>
  <c r="B14" i="43"/>
  <c r="C14" i="43" s="1"/>
  <c r="A13" i="43"/>
  <c r="AB13" i="43" s="1"/>
  <c r="B79" i="44"/>
  <c r="B423" i="43"/>
  <c r="C423" i="43" s="1"/>
  <c r="B251" i="43"/>
  <c r="C251" i="43" s="1"/>
  <c r="A79" i="43"/>
  <c r="AB79" i="43" s="1"/>
  <c r="B80" i="43"/>
  <c r="C80" i="43" s="1"/>
  <c r="B422" i="44"/>
  <c r="B250" i="44"/>
  <c r="B163" i="33"/>
  <c r="B334" i="33"/>
  <c r="C334" i="33" s="1"/>
  <c r="B228" i="28"/>
  <c r="B400" i="28"/>
  <c r="B177" i="28"/>
  <c r="B320" i="28"/>
  <c r="B454" i="28"/>
  <c r="B41" i="28"/>
  <c r="B293" i="28"/>
  <c r="B149" i="28"/>
  <c r="B384" i="28"/>
  <c r="B514" i="28"/>
  <c r="B506" i="28"/>
  <c r="B475" i="28"/>
  <c r="B367" i="28"/>
  <c r="B505" i="28"/>
  <c r="B499" i="28"/>
  <c r="B442" i="28"/>
  <c r="B429" i="28"/>
  <c r="B257" i="28"/>
  <c r="B484" i="28"/>
  <c r="B415" i="28"/>
  <c r="B57" i="28"/>
  <c r="B156" i="28"/>
  <c r="B72" i="28"/>
  <c r="B195" i="28"/>
  <c r="B270" i="28"/>
  <c r="B167" i="28"/>
  <c r="B327" i="28"/>
  <c r="B312" i="28"/>
  <c r="B303" i="28"/>
  <c r="B86" i="28"/>
  <c r="B111" i="28"/>
  <c r="B99" i="28"/>
  <c r="B212" i="28"/>
  <c r="G6" i="33"/>
  <c r="B6" i="28"/>
  <c r="B24" i="28"/>
  <c r="B141" i="28"/>
  <c r="B132" i="28"/>
  <c r="B122" i="28"/>
  <c r="B333" i="28"/>
  <c r="B123" i="33"/>
  <c r="C123" i="33" s="1"/>
  <c r="B328" i="33"/>
  <c r="C328" i="33" s="1"/>
  <c r="B294" i="33"/>
  <c r="C294" i="33" s="1"/>
  <c r="B157" i="33"/>
  <c r="C157" i="33" s="1"/>
  <c r="B271" i="33"/>
  <c r="C271" i="33" s="1"/>
  <c r="B100" i="33"/>
  <c r="C100" i="33" s="1"/>
  <c r="B339" i="33"/>
  <c r="C339" i="33" s="1"/>
  <c r="B213" i="33"/>
  <c r="C213" i="33" s="1"/>
  <c r="B321" i="33"/>
  <c r="B229" i="33"/>
  <c r="B58" i="33"/>
  <c r="C58" i="33" s="1"/>
  <c r="B334" i="28"/>
  <c r="B150" i="33"/>
  <c r="C150" i="33" s="1"/>
  <c r="B112" i="33"/>
  <c r="C112" i="33" s="1"/>
  <c r="B283" i="33"/>
  <c r="C283" i="33" s="1"/>
  <c r="B42" i="33"/>
  <c r="C42" i="33" s="1"/>
  <c r="B133" i="33"/>
  <c r="C133" i="33" s="1"/>
  <c r="B304" i="33"/>
  <c r="C304" i="33" s="1"/>
  <c r="B258" i="33"/>
  <c r="C258" i="33" s="1"/>
  <c r="B87" i="33"/>
  <c r="C87" i="33" s="1"/>
  <c r="B25" i="33"/>
  <c r="C25" i="33" s="1"/>
  <c r="B196" i="33"/>
  <c r="C196" i="33" s="1"/>
  <c r="B142" i="33"/>
  <c r="C142" i="33" s="1"/>
  <c r="B313" i="33"/>
  <c r="C313" i="33" s="1"/>
  <c r="B244" i="33"/>
  <c r="C244" i="33" s="1"/>
  <c r="B73" i="33"/>
  <c r="C73" i="33" s="1"/>
  <c r="B178" i="33"/>
  <c r="C178" i="33" s="1"/>
  <c r="B7" i="33"/>
  <c r="C7" i="33" s="1"/>
  <c r="B244" i="28" l="1"/>
  <c r="B335" i="33"/>
  <c r="C335" i="33" s="1"/>
  <c r="C163" i="33"/>
  <c r="B493" i="33"/>
  <c r="C321" i="33"/>
  <c r="B258" i="28"/>
  <c r="B385" i="28"/>
  <c r="B401" i="33"/>
  <c r="C229" i="33"/>
  <c r="B229" i="28"/>
  <c r="B321" i="28"/>
  <c r="AB182" i="49"/>
  <c r="A183" i="49"/>
  <c r="B163" i="28"/>
  <c r="B416" i="33"/>
  <c r="B443" i="33"/>
  <c r="B507" i="33"/>
  <c r="B368" i="33"/>
  <c r="B506" i="33"/>
  <c r="B385" i="33"/>
  <c r="B430" i="33"/>
  <c r="B455" i="33"/>
  <c r="B485" i="33"/>
  <c r="B466" i="33"/>
  <c r="B350" i="33"/>
  <c r="B500" i="33"/>
  <c r="B476" i="33"/>
  <c r="B511" i="33"/>
  <c r="A423" i="43"/>
  <c r="AB423" i="43" s="1"/>
  <c r="A237" i="46"/>
  <c r="AB237" i="46" s="1"/>
  <c r="A107" i="43"/>
  <c r="AB107" i="43" s="1"/>
  <c r="B451" i="43"/>
  <c r="B279" i="43"/>
  <c r="C279" i="43" s="1"/>
  <c r="B107" i="44"/>
  <c r="B462" i="44"/>
  <c r="B290" i="44"/>
  <c r="B450" i="44"/>
  <c r="B278" i="44"/>
  <c r="A409" i="46"/>
  <c r="AB409" i="46" s="1"/>
  <c r="A462" i="43"/>
  <c r="AB462" i="43" s="1"/>
  <c r="B408" i="44"/>
  <c r="B236" i="44"/>
  <c r="A290" i="43"/>
  <c r="AB290" i="43" s="1"/>
  <c r="A265" i="43"/>
  <c r="AB265" i="43" s="1"/>
  <c r="B393" i="43"/>
  <c r="C393" i="43" s="1"/>
  <c r="B221" i="43"/>
  <c r="C221" i="43" s="1"/>
  <c r="B50" i="43"/>
  <c r="C50" i="43" s="1"/>
  <c r="B49" i="44"/>
  <c r="A437" i="43"/>
  <c r="AB437" i="43" s="1"/>
  <c r="A438" i="46"/>
  <c r="AB438" i="46" s="1"/>
  <c r="B392" i="44"/>
  <c r="B220" i="44"/>
  <c r="A65" i="43"/>
  <c r="AB65" i="43" s="1"/>
  <c r="B65" i="44"/>
  <c r="B66" i="43"/>
  <c r="C66" i="43" s="1"/>
  <c r="B409" i="43"/>
  <c r="C409" i="43" s="1"/>
  <c r="B237" i="43"/>
  <c r="C237" i="43" s="1"/>
  <c r="A251" i="43"/>
  <c r="AB251" i="43" s="1"/>
  <c r="A266" i="46"/>
  <c r="AB266" i="46" s="1"/>
  <c r="A253" i="46"/>
  <c r="AB253" i="46" s="1"/>
  <c r="A278" i="43"/>
  <c r="AB278" i="43" s="1"/>
  <c r="A425" i="46"/>
  <c r="AB425" i="46" s="1"/>
  <c r="A450" i="43"/>
  <c r="AB450" i="43" s="1"/>
  <c r="B82" i="47"/>
  <c r="B426" i="46"/>
  <c r="C426" i="46" s="1"/>
  <c r="A82" i="46"/>
  <c r="AB82" i="46" s="1"/>
  <c r="B254" i="46"/>
  <c r="C254" i="46" s="1"/>
  <c r="B66" i="47"/>
  <c r="B410" i="46"/>
  <c r="C410" i="46" s="1"/>
  <c r="A66" i="46"/>
  <c r="AB66" i="46" s="1"/>
  <c r="B238" i="46"/>
  <c r="C238" i="46" s="1"/>
  <c r="B67" i="46"/>
  <c r="C67" i="46" s="1"/>
  <c r="B50" i="47"/>
  <c r="B394" i="46"/>
  <c r="C394" i="46" s="1"/>
  <c r="A50" i="46"/>
  <c r="AB50" i="46" s="1"/>
  <c r="B51" i="46"/>
  <c r="C51" i="46" s="1"/>
  <c r="B222" i="46"/>
  <c r="C222" i="46" s="1"/>
  <c r="B95" i="47"/>
  <c r="B439" i="46"/>
  <c r="C439" i="46" s="1"/>
  <c r="A95" i="46"/>
  <c r="AB95" i="46" s="1"/>
  <c r="B267" i="46"/>
  <c r="C267" i="46" s="1"/>
  <c r="B393" i="47"/>
  <c r="B221" i="47"/>
  <c r="B15" i="47"/>
  <c r="B359" i="46"/>
  <c r="C359" i="46" s="1"/>
  <c r="B16" i="46"/>
  <c r="C16" i="46" s="1"/>
  <c r="B187" i="46"/>
  <c r="C187" i="46" s="1"/>
  <c r="A15" i="46"/>
  <c r="AB15" i="46" s="1"/>
  <c r="B425" i="47"/>
  <c r="B253" i="47"/>
  <c r="B34" i="47"/>
  <c r="B378" i="46"/>
  <c r="C378" i="46" s="1"/>
  <c r="A34" i="46"/>
  <c r="AB34" i="46" s="1"/>
  <c r="B206" i="46"/>
  <c r="C206" i="46" s="1"/>
  <c r="B35" i="46"/>
  <c r="C35" i="46" s="1"/>
  <c r="B409" i="47"/>
  <c r="B237" i="47"/>
  <c r="B438" i="47"/>
  <c r="B266" i="47"/>
  <c r="B358" i="47"/>
  <c r="B186" i="47"/>
  <c r="B377" i="47"/>
  <c r="B205" i="47"/>
  <c r="B424" i="43"/>
  <c r="C424" i="43" s="1"/>
  <c r="B81" i="43"/>
  <c r="C81" i="43" s="1"/>
  <c r="B80" i="44"/>
  <c r="B252" i="43"/>
  <c r="C252" i="43" s="1"/>
  <c r="A80" i="43"/>
  <c r="AB80" i="43" s="1"/>
  <c r="B357" i="44"/>
  <c r="B185" i="44"/>
  <c r="B438" i="43"/>
  <c r="C438" i="43" s="1"/>
  <c r="B94" i="44"/>
  <c r="B95" i="43"/>
  <c r="C95" i="43" s="1"/>
  <c r="A94" i="43"/>
  <c r="AB94" i="43" s="1"/>
  <c r="B266" i="43"/>
  <c r="C266" i="43" s="1"/>
  <c r="B358" i="43"/>
  <c r="C358" i="43" s="1"/>
  <c r="B14" i="44"/>
  <c r="B15" i="43"/>
  <c r="C15" i="43" s="1"/>
  <c r="B186" i="43"/>
  <c r="C186" i="43" s="1"/>
  <c r="A14" i="43"/>
  <c r="AB14" i="43" s="1"/>
  <c r="B375" i="44"/>
  <c r="B203" i="44"/>
  <c r="B32" i="44"/>
  <c r="B376" i="43"/>
  <c r="C376" i="43" s="1"/>
  <c r="B33" i="43"/>
  <c r="C33" i="43" s="1"/>
  <c r="B204" i="43"/>
  <c r="C204" i="43" s="1"/>
  <c r="B423" i="44"/>
  <c r="B251" i="44"/>
  <c r="B437" i="44"/>
  <c r="B265" i="44"/>
  <c r="B213" i="28"/>
  <c r="B7" i="28"/>
  <c r="B272" i="33"/>
  <c r="C272" i="33" s="1"/>
  <c r="B493" i="28"/>
  <c r="B150" i="28"/>
  <c r="B466" i="28"/>
  <c r="B368" i="28"/>
  <c r="B416" i="28"/>
  <c r="B430" i="28"/>
  <c r="B350" i="28"/>
  <c r="B476" i="28"/>
  <c r="B500" i="28"/>
  <c r="B507" i="28"/>
  <c r="B443" i="28"/>
  <c r="B485" i="28"/>
  <c r="B511" i="28"/>
  <c r="B455" i="28"/>
  <c r="B401" i="28"/>
  <c r="B87" i="28"/>
  <c r="B42" i="28"/>
  <c r="B112" i="28"/>
  <c r="B294" i="28"/>
  <c r="B304" i="28"/>
  <c r="B283" i="28"/>
  <c r="B339" i="28"/>
  <c r="B142" i="28"/>
  <c r="B100" i="28"/>
  <c r="B157" i="28"/>
  <c r="B313" i="28"/>
  <c r="B73" i="28"/>
  <c r="B328" i="28"/>
  <c r="B133" i="28"/>
  <c r="B196" i="28"/>
  <c r="B123" i="28"/>
  <c r="B271" i="28"/>
  <c r="B25" i="28"/>
  <c r="B58" i="28"/>
  <c r="B178" i="28"/>
  <c r="G7" i="33"/>
  <c r="B124" i="33"/>
  <c r="B295" i="33"/>
  <c r="C295" i="33" s="1"/>
  <c r="B329" i="33"/>
  <c r="C329" i="33" s="1"/>
  <c r="B158" i="33"/>
  <c r="C158" i="33" s="1"/>
  <c r="B101" i="33"/>
  <c r="C101" i="33" s="1"/>
  <c r="B151" i="33"/>
  <c r="C151" i="33" s="1"/>
  <c r="B59" i="33"/>
  <c r="C59" i="33" s="1"/>
  <c r="B230" i="33"/>
  <c r="C230" i="33" s="1"/>
  <c r="B322" i="33"/>
  <c r="C322" i="33" s="1"/>
  <c r="B214" i="33"/>
  <c r="B43" i="33"/>
  <c r="C43" i="33" s="1"/>
  <c r="B113" i="33"/>
  <c r="C113" i="33" s="1"/>
  <c r="B284" i="33"/>
  <c r="C284" i="33" s="1"/>
  <c r="B305" i="33"/>
  <c r="C305" i="33" s="1"/>
  <c r="B134" i="33"/>
  <c r="C134" i="33" s="1"/>
  <c r="B88" i="33"/>
  <c r="C88" i="33" s="1"/>
  <c r="B259" i="33"/>
  <c r="C259" i="33" s="1"/>
  <c r="B143" i="33"/>
  <c r="C143" i="33" s="1"/>
  <c r="B314" i="33"/>
  <c r="C314" i="33" s="1"/>
  <c r="B197" i="33"/>
  <c r="C197" i="33" s="1"/>
  <c r="B26" i="33"/>
  <c r="C26" i="33" s="1"/>
  <c r="B245" i="33"/>
  <c r="C245" i="33" s="1"/>
  <c r="B74" i="33"/>
  <c r="C74" i="33" s="1"/>
  <c r="B179" i="33"/>
  <c r="C179" i="33" s="1"/>
  <c r="B8" i="33"/>
  <c r="C8" i="33" s="1"/>
  <c r="B386" i="33" l="1"/>
  <c r="C214" i="33"/>
  <c r="B322" i="28"/>
  <c r="C451" i="43"/>
  <c r="A451" i="43" s="1"/>
  <c r="AB451" i="43" s="1"/>
  <c r="B314" i="28"/>
  <c r="B259" i="28"/>
  <c r="B125" i="33"/>
  <c r="C125" i="33" s="1"/>
  <c r="C124" i="33"/>
  <c r="B335" i="28"/>
  <c r="B245" i="28"/>
  <c r="B230" i="28"/>
  <c r="AB183" i="49"/>
  <c r="A184" i="49"/>
  <c r="B179" i="28"/>
  <c r="B417" i="33"/>
  <c r="B369" i="33"/>
  <c r="B494" i="33"/>
  <c r="B477" i="33"/>
  <c r="B402" i="33"/>
  <c r="B444" i="33"/>
  <c r="B431" i="33"/>
  <c r="B486" i="33"/>
  <c r="B501" i="33"/>
  <c r="B351" i="33"/>
  <c r="B456" i="33"/>
  <c r="B467" i="33"/>
  <c r="A438" i="43"/>
  <c r="AB438" i="43" s="1"/>
  <c r="A206" i="46"/>
  <c r="AB206" i="46" s="1"/>
  <c r="A439" i="46"/>
  <c r="AB439" i="46" s="1"/>
  <c r="A238" i="46"/>
  <c r="AB238" i="46" s="1"/>
  <c r="A252" i="43"/>
  <c r="AB252" i="43" s="1"/>
  <c r="A266" i="43"/>
  <c r="AB266" i="43" s="1"/>
  <c r="A254" i="46"/>
  <c r="AB254" i="46" s="1"/>
  <c r="A237" i="43"/>
  <c r="AB237" i="43" s="1"/>
  <c r="B221" i="44"/>
  <c r="B393" i="44"/>
  <c r="A222" i="46"/>
  <c r="AB222" i="46" s="1"/>
  <c r="A410" i="46"/>
  <c r="AB410" i="46" s="1"/>
  <c r="A394" i="46"/>
  <c r="AB394" i="46" s="1"/>
  <c r="A409" i="43"/>
  <c r="AB409" i="43" s="1"/>
  <c r="A50" i="43"/>
  <c r="AB50" i="43" s="1"/>
  <c r="B50" i="44"/>
  <c r="B394" i="43"/>
  <c r="C394" i="43" s="1"/>
  <c r="B222" i="43"/>
  <c r="C222" i="43" s="1"/>
  <c r="B51" i="43"/>
  <c r="C51" i="43" s="1"/>
  <c r="A378" i="46"/>
  <c r="AB378" i="46" s="1"/>
  <c r="A424" i="43"/>
  <c r="AB424" i="43" s="1"/>
  <c r="A267" i="46"/>
  <c r="AB267" i="46" s="1"/>
  <c r="A426" i="46"/>
  <c r="AB426" i="46" s="1"/>
  <c r="A66" i="43"/>
  <c r="AB66" i="43" s="1"/>
  <c r="B410" i="43"/>
  <c r="C410" i="43" s="1"/>
  <c r="B238" i="43"/>
  <c r="C238" i="43" s="1"/>
  <c r="B67" i="43"/>
  <c r="C67" i="43" s="1"/>
  <c r="B66" i="44"/>
  <c r="B451" i="44"/>
  <c r="B279" i="44"/>
  <c r="B409" i="44"/>
  <c r="B237" i="44"/>
  <c r="A279" i="43"/>
  <c r="AB279" i="43" s="1"/>
  <c r="B35" i="47"/>
  <c r="B207" i="46"/>
  <c r="C207" i="46" s="1"/>
  <c r="B379" i="46"/>
  <c r="C379" i="46" s="1"/>
  <c r="B36" i="46"/>
  <c r="C36" i="46" s="1"/>
  <c r="A35" i="46"/>
  <c r="AB35" i="46" s="1"/>
  <c r="B410" i="47"/>
  <c r="B238" i="47"/>
  <c r="B439" i="47"/>
  <c r="B267" i="47"/>
  <c r="B51" i="47"/>
  <c r="B223" i="46"/>
  <c r="C223" i="46" s="1"/>
  <c r="B395" i="46"/>
  <c r="C395" i="46" s="1"/>
  <c r="A51" i="46"/>
  <c r="AB51" i="46" s="1"/>
  <c r="B52" i="46"/>
  <c r="C52" i="46" s="1"/>
  <c r="B378" i="47"/>
  <c r="B206" i="47"/>
  <c r="B360" i="46"/>
  <c r="C360" i="46" s="1"/>
  <c r="B16" i="47"/>
  <c r="B188" i="46"/>
  <c r="C188" i="46" s="1"/>
  <c r="B17" i="46"/>
  <c r="C17" i="46" s="1"/>
  <c r="A16" i="46"/>
  <c r="AB16" i="46" s="1"/>
  <c r="B67" i="47"/>
  <c r="B411" i="46"/>
  <c r="C411" i="46" s="1"/>
  <c r="B239" i="46"/>
  <c r="C239" i="46" s="1"/>
  <c r="B68" i="46"/>
  <c r="C68" i="46" s="1"/>
  <c r="A67" i="46"/>
  <c r="AB67" i="46" s="1"/>
  <c r="B359" i="47"/>
  <c r="B187" i="47"/>
  <c r="B394" i="47"/>
  <c r="B222" i="47"/>
  <c r="B426" i="47"/>
  <c r="B254" i="47"/>
  <c r="B33" i="44"/>
  <c r="B377" i="43"/>
  <c r="C377" i="43" s="1"/>
  <c r="B205" i="43"/>
  <c r="C205" i="43" s="1"/>
  <c r="B34" i="43"/>
  <c r="C34" i="43" s="1"/>
  <c r="B95" i="44"/>
  <c r="B439" i="43"/>
  <c r="C439" i="43" s="1"/>
  <c r="B267" i="43"/>
  <c r="C267" i="43" s="1"/>
  <c r="A95" i="43"/>
  <c r="AB95" i="43" s="1"/>
  <c r="B438" i="44"/>
  <c r="B266" i="44"/>
  <c r="B424" i="44"/>
  <c r="B252" i="44"/>
  <c r="B376" i="44"/>
  <c r="B204" i="44"/>
  <c r="B81" i="44"/>
  <c r="B253" i="43"/>
  <c r="C253" i="43" s="1"/>
  <c r="B82" i="43"/>
  <c r="C82" i="43" s="1"/>
  <c r="A81" i="43"/>
  <c r="AB81" i="43" s="1"/>
  <c r="B425" i="43"/>
  <c r="C425" i="43" s="1"/>
  <c r="B15" i="44"/>
  <c r="B359" i="43"/>
  <c r="C359" i="43" s="1"/>
  <c r="B187" i="43"/>
  <c r="C187" i="43" s="1"/>
  <c r="A15" i="43"/>
  <c r="AB15" i="43" s="1"/>
  <c r="B16" i="43"/>
  <c r="C16" i="43" s="1"/>
  <c r="B358" i="44"/>
  <c r="B186" i="44"/>
  <c r="B296" i="33"/>
  <c r="C296" i="33" s="1"/>
  <c r="B351" i="28"/>
  <c r="B43" i="28"/>
  <c r="B8" i="28"/>
  <c r="B59" i="28"/>
  <c r="B494" i="28"/>
  <c r="B402" i="28"/>
  <c r="B369" i="28"/>
  <c r="B486" i="28"/>
  <c r="B417" i="28"/>
  <c r="B431" i="28"/>
  <c r="B467" i="28"/>
  <c r="B501" i="28"/>
  <c r="B477" i="28"/>
  <c r="B444" i="28"/>
  <c r="B456" i="28"/>
  <c r="B386" i="28"/>
  <c r="B158" i="28"/>
  <c r="B305" i="28"/>
  <c r="B329" i="28"/>
  <c r="B26" i="28"/>
  <c r="B113" i="28"/>
  <c r="B125" i="28"/>
  <c r="B197" i="28"/>
  <c r="B284" i="28"/>
  <c r="B124" i="28"/>
  <c r="B214" i="28"/>
  <c r="B101" i="28"/>
  <c r="B143" i="28"/>
  <c r="B88" i="28"/>
  <c r="B272" i="28"/>
  <c r="B74" i="28"/>
  <c r="B134" i="28"/>
  <c r="B152" i="33"/>
  <c r="B151" i="28"/>
  <c r="B295" i="28"/>
  <c r="B330" i="33"/>
  <c r="C330" i="33" s="1"/>
  <c r="B102" i="33"/>
  <c r="C102" i="33" s="1"/>
  <c r="B273" i="33"/>
  <c r="C273" i="33" s="1"/>
  <c r="B60" i="33"/>
  <c r="C60" i="33" s="1"/>
  <c r="B215" i="33"/>
  <c r="C215" i="33" s="1"/>
  <c r="B323" i="33"/>
  <c r="B231" i="33"/>
  <c r="C231" i="33" s="1"/>
  <c r="B44" i="33"/>
  <c r="C44" i="33" s="1"/>
  <c r="B114" i="33"/>
  <c r="C114" i="33" s="1"/>
  <c r="B285" i="33"/>
  <c r="C285" i="33" s="1"/>
  <c r="B135" i="33"/>
  <c r="C135" i="33" s="1"/>
  <c r="B306" i="33"/>
  <c r="C306" i="33" s="1"/>
  <c r="B89" i="33"/>
  <c r="C89" i="33" s="1"/>
  <c r="B260" i="33"/>
  <c r="C260" i="33" s="1"/>
  <c r="B198" i="33"/>
  <c r="C198" i="33" s="1"/>
  <c r="B27" i="33"/>
  <c r="C27" i="33" s="1"/>
  <c r="B246" i="33"/>
  <c r="C246" i="33" s="1"/>
  <c r="B75" i="33"/>
  <c r="C75" i="33" s="1"/>
  <c r="B315" i="33"/>
  <c r="C315" i="33" s="1"/>
  <c r="B144" i="33"/>
  <c r="C144" i="33" s="1"/>
  <c r="B297" i="33"/>
  <c r="C297" i="33" s="1"/>
  <c r="B126" i="33"/>
  <c r="C126" i="33" s="1"/>
  <c r="B180" i="33"/>
  <c r="C180" i="33" s="1"/>
  <c r="B9" i="33"/>
  <c r="C9" i="33" s="1"/>
  <c r="B260" i="28" l="1"/>
  <c r="B495" i="33"/>
  <c r="C323" i="33"/>
  <c r="B324" i="33"/>
  <c r="C324" i="33" s="1"/>
  <c r="C152" i="33"/>
  <c r="B231" i="28"/>
  <c r="B246" i="28"/>
  <c r="B387" i="28"/>
  <c r="AB184" i="49"/>
  <c r="A185" i="49"/>
  <c r="B403" i="33"/>
  <c r="B468" i="33"/>
  <c r="B469" i="33"/>
  <c r="B370" i="33"/>
  <c r="B457" i="33"/>
  <c r="B496" i="33"/>
  <c r="B418" i="33"/>
  <c r="B502" i="33"/>
  <c r="B445" i="33"/>
  <c r="B487" i="33"/>
  <c r="B432" i="33"/>
  <c r="B387" i="33"/>
  <c r="B352" i="33"/>
  <c r="B478" i="33"/>
  <c r="B403" i="28"/>
  <c r="A239" i="46"/>
  <c r="AB239" i="46" s="1"/>
  <c r="A379" i="46"/>
  <c r="AB379" i="46" s="1"/>
  <c r="B410" i="44"/>
  <c r="B238" i="44"/>
  <c r="A207" i="46"/>
  <c r="AB207" i="46" s="1"/>
  <c r="A425" i="43"/>
  <c r="AB425" i="43" s="1"/>
  <c r="A67" i="43"/>
  <c r="AB67" i="43" s="1"/>
  <c r="B411" i="43"/>
  <c r="C411" i="43" s="1"/>
  <c r="B67" i="44"/>
  <c r="B239" i="43"/>
  <c r="C239" i="43" s="1"/>
  <c r="B68" i="43"/>
  <c r="C68" i="43" s="1"/>
  <c r="A51" i="43"/>
  <c r="AB51" i="43" s="1"/>
  <c r="B51" i="44"/>
  <c r="B223" i="43"/>
  <c r="C223" i="43" s="1"/>
  <c r="B395" i="43"/>
  <c r="C395" i="43" s="1"/>
  <c r="B52" i="43"/>
  <c r="C52" i="43" s="1"/>
  <c r="A411" i="46"/>
  <c r="AB411" i="46" s="1"/>
  <c r="A395" i="46"/>
  <c r="AB395" i="46" s="1"/>
  <c r="A238" i="43"/>
  <c r="AB238" i="43" s="1"/>
  <c r="A222" i="43"/>
  <c r="AB222" i="43" s="1"/>
  <c r="A267" i="43"/>
  <c r="AB267" i="43" s="1"/>
  <c r="A223" i="46"/>
  <c r="AB223" i="46" s="1"/>
  <c r="A410" i="43"/>
  <c r="AB410" i="43" s="1"/>
  <c r="A394" i="43"/>
  <c r="AB394" i="43" s="1"/>
  <c r="A253" i="43"/>
  <c r="AB253" i="43" s="1"/>
  <c r="B222" i="44"/>
  <c r="B394" i="44"/>
  <c r="B52" i="47"/>
  <c r="B396" i="46"/>
  <c r="C396" i="46" s="1"/>
  <c r="B53" i="46"/>
  <c r="C53" i="46" s="1"/>
  <c r="A52" i="46"/>
  <c r="AB52" i="46" s="1"/>
  <c r="B224" i="46"/>
  <c r="C224" i="46" s="1"/>
  <c r="B17" i="47"/>
  <c r="B361" i="46"/>
  <c r="C361" i="46" s="1"/>
  <c r="B189" i="46"/>
  <c r="C189" i="46" s="1"/>
  <c r="B18" i="46"/>
  <c r="C18" i="46" s="1"/>
  <c r="A17" i="46"/>
  <c r="AB17" i="46" s="1"/>
  <c r="B380" i="46"/>
  <c r="C380" i="46" s="1"/>
  <c r="B36" i="47"/>
  <c r="B37" i="46"/>
  <c r="C37" i="46" s="1"/>
  <c r="A36" i="46"/>
  <c r="AB36" i="46" s="1"/>
  <c r="B208" i="46"/>
  <c r="C208" i="46" s="1"/>
  <c r="B360" i="47"/>
  <c r="B188" i="47"/>
  <c r="B68" i="47"/>
  <c r="B412" i="46"/>
  <c r="C412" i="46" s="1"/>
  <c r="A68" i="46"/>
  <c r="AB68" i="46" s="1"/>
  <c r="B240" i="46"/>
  <c r="C240" i="46" s="1"/>
  <c r="B395" i="47"/>
  <c r="B223" i="47"/>
  <c r="B379" i="47"/>
  <c r="B207" i="47"/>
  <c r="B411" i="47"/>
  <c r="B239" i="47"/>
  <c r="B377" i="44"/>
  <c r="B205" i="44"/>
  <c r="B359" i="44"/>
  <c r="B187" i="44"/>
  <c r="B425" i="44"/>
  <c r="B253" i="44"/>
  <c r="A439" i="43"/>
  <c r="AB439" i="43" s="1"/>
  <c r="B439" i="44"/>
  <c r="B267" i="44"/>
  <c r="B34" i="44"/>
  <c r="B378" i="43"/>
  <c r="C378" i="43" s="1"/>
  <c r="B206" i="43"/>
  <c r="C206" i="43" s="1"/>
  <c r="B35" i="43"/>
  <c r="C35" i="43" s="1"/>
  <c r="A34" i="43"/>
  <c r="AB34" i="43" s="1"/>
  <c r="B82" i="44"/>
  <c r="B426" i="43"/>
  <c r="C426" i="43" s="1"/>
  <c r="B254" i="43"/>
  <c r="C254" i="43" s="1"/>
  <c r="A82" i="43"/>
  <c r="AB82" i="43" s="1"/>
  <c r="B16" i="44"/>
  <c r="B360" i="43"/>
  <c r="C360" i="43" s="1"/>
  <c r="B17" i="43"/>
  <c r="C17" i="43" s="1"/>
  <c r="B188" i="43"/>
  <c r="C188" i="43" s="1"/>
  <c r="A16" i="43"/>
  <c r="AB16" i="43" s="1"/>
  <c r="B352" i="28"/>
  <c r="B215" i="28"/>
  <c r="B180" i="28"/>
  <c r="B9" i="28"/>
  <c r="B44" i="28"/>
  <c r="B418" i="28"/>
  <c r="B502" i="28"/>
  <c r="B445" i="28"/>
  <c r="B469" i="28"/>
  <c r="B457" i="28"/>
  <c r="B432" i="28"/>
  <c r="B495" i="28"/>
  <c r="B370" i="28"/>
  <c r="B487" i="28"/>
  <c r="B468" i="28"/>
  <c r="B478" i="28"/>
  <c r="B126" i="28"/>
  <c r="B114" i="28"/>
  <c r="B75" i="28"/>
  <c r="B232" i="33"/>
  <c r="C232" i="33" s="1"/>
  <c r="B60" i="28"/>
  <c r="B323" i="28"/>
  <c r="B296" i="28"/>
  <c r="B297" i="28"/>
  <c r="B198" i="28"/>
  <c r="B89" i="28"/>
  <c r="B152" i="28"/>
  <c r="B102" i="28"/>
  <c r="B273" i="28"/>
  <c r="B306" i="28"/>
  <c r="B315" i="28"/>
  <c r="B144" i="28"/>
  <c r="B330" i="28"/>
  <c r="B27" i="28"/>
  <c r="B285" i="28"/>
  <c r="B135" i="28"/>
  <c r="B274" i="33"/>
  <c r="C274" i="33" s="1"/>
  <c r="B103" i="33"/>
  <c r="C103" i="33" s="1"/>
  <c r="B61" i="33"/>
  <c r="C61" i="33" s="1"/>
  <c r="B216" i="33"/>
  <c r="C216" i="33" s="1"/>
  <c r="B45" i="33"/>
  <c r="C45" i="33" s="1"/>
  <c r="B286" i="33"/>
  <c r="C286" i="33" s="1"/>
  <c r="B115" i="33"/>
  <c r="C115" i="33" s="1"/>
  <c r="B307" i="33"/>
  <c r="C307" i="33" s="1"/>
  <c r="B136" i="33"/>
  <c r="C136" i="33" s="1"/>
  <c r="B261" i="33"/>
  <c r="C261" i="33" s="1"/>
  <c r="B90" i="33"/>
  <c r="C90" i="33" s="1"/>
  <c r="B76" i="33"/>
  <c r="C76" i="33" s="1"/>
  <c r="B247" i="33"/>
  <c r="C247" i="33" s="1"/>
  <c r="B199" i="33"/>
  <c r="C199" i="33" s="1"/>
  <c r="B28" i="33"/>
  <c r="C28" i="33" s="1"/>
  <c r="B316" i="33"/>
  <c r="C316" i="33" s="1"/>
  <c r="B145" i="33"/>
  <c r="C145" i="33" s="1"/>
  <c r="B10" i="33"/>
  <c r="C10" i="33" s="1"/>
  <c r="B181" i="33"/>
  <c r="C181" i="33" s="1"/>
  <c r="B127" i="33"/>
  <c r="C127" i="33" s="1"/>
  <c r="B298" i="33"/>
  <c r="C298" i="33" s="1"/>
  <c r="B232" i="28" l="1"/>
  <c r="B388" i="28"/>
  <c r="B247" i="28"/>
  <c r="AB185" i="49"/>
  <c r="A186" i="49"/>
  <c r="B479" i="33"/>
  <c r="B419" i="33"/>
  <c r="B446" i="33"/>
  <c r="B371" i="33"/>
  <c r="B404" i="33"/>
  <c r="B488" i="33"/>
  <c r="B433" i="33"/>
  <c r="B353" i="33"/>
  <c r="B458" i="33"/>
  <c r="B470" i="33"/>
  <c r="B388" i="33"/>
  <c r="B353" i="28"/>
  <c r="B216" i="28"/>
  <c r="A361" i="46"/>
  <c r="AB361" i="46" s="1"/>
  <c r="A240" i="46"/>
  <c r="AB240" i="46" s="1"/>
  <c r="A223" i="43"/>
  <c r="AB223" i="43" s="1"/>
  <c r="A224" i="46"/>
  <c r="AB224" i="46" s="1"/>
  <c r="B395" i="44"/>
  <c r="B223" i="44"/>
  <c r="A395" i="43"/>
  <c r="AB395" i="43" s="1"/>
  <c r="A254" i="43"/>
  <c r="AB254" i="43" s="1"/>
  <c r="A206" i="43"/>
  <c r="AB206" i="43" s="1"/>
  <c r="A380" i="46"/>
  <c r="AB380" i="46" s="1"/>
  <c r="A68" i="43"/>
  <c r="AB68" i="43" s="1"/>
  <c r="B68" i="44"/>
  <c r="B412" i="43"/>
  <c r="C412" i="43" s="1"/>
  <c r="B240" i="43"/>
  <c r="C240" i="43" s="1"/>
  <c r="A378" i="43"/>
  <c r="AB378" i="43" s="1"/>
  <c r="A396" i="46"/>
  <c r="AB396" i="46" s="1"/>
  <c r="A239" i="43"/>
  <c r="AB239" i="43" s="1"/>
  <c r="B411" i="44"/>
  <c r="B239" i="44"/>
  <c r="A208" i="46"/>
  <c r="AB208" i="46" s="1"/>
  <c r="A189" i="46"/>
  <c r="AB189" i="46" s="1"/>
  <c r="A52" i="43"/>
  <c r="AB52" i="43" s="1"/>
  <c r="B396" i="43"/>
  <c r="C396" i="43" s="1"/>
  <c r="B224" i="43"/>
  <c r="C224" i="43" s="1"/>
  <c r="B53" i="43"/>
  <c r="C53" i="43" s="1"/>
  <c r="B52" i="44"/>
  <c r="A411" i="43"/>
  <c r="AB411" i="43" s="1"/>
  <c r="B397" i="46"/>
  <c r="C397" i="46" s="1"/>
  <c r="B53" i="47"/>
  <c r="B225" i="46"/>
  <c r="C225" i="46" s="1"/>
  <c r="A53" i="46"/>
  <c r="AB53" i="46" s="1"/>
  <c r="A412" i="46"/>
  <c r="AB412" i="46" s="1"/>
  <c r="B361" i="47"/>
  <c r="B189" i="47"/>
  <c r="B381" i="46"/>
  <c r="C381" i="46" s="1"/>
  <c r="B37" i="47"/>
  <c r="B209" i="46"/>
  <c r="C209" i="46" s="1"/>
  <c r="A37" i="46"/>
  <c r="AB37" i="46" s="1"/>
  <c r="B396" i="47"/>
  <c r="B224" i="47"/>
  <c r="B380" i="47"/>
  <c r="B208" i="47"/>
  <c r="B18" i="47"/>
  <c r="B362" i="46"/>
  <c r="C362" i="46" s="1"/>
  <c r="A18" i="46"/>
  <c r="AB18" i="46" s="1"/>
  <c r="B190" i="46"/>
  <c r="C190" i="46" s="1"/>
  <c r="B19" i="46"/>
  <c r="C19" i="46" s="1"/>
  <c r="B412" i="47"/>
  <c r="B240" i="47"/>
  <c r="B426" i="44"/>
  <c r="B254" i="44"/>
  <c r="B35" i="44"/>
  <c r="B207" i="43"/>
  <c r="C207" i="43" s="1"/>
  <c r="B36" i="43"/>
  <c r="C36" i="43" s="1"/>
  <c r="A35" i="43"/>
  <c r="AB35" i="43" s="1"/>
  <c r="B379" i="43"/>
  <c r="C379" i="43" s="1"/>
  <c r="B17" i="44"/>
  <c r="B189" i="43"/>
  <c r="C189" i="43" s="1"/>
  <c r="A17" i="43"/>
  <c r="AB17" i="43" s="1"/>
  <c r="B18" i="43"/>
  <c r="C18" i="43" s="1"/>
  <c r="B361" i="43"/>
  <c r="C361" i="43" s="1"/>
  <c r="B378" i="44"/>
  <c r="B206" i="44"/>
  <c r="B360" i="44"/>
  <c r="B188" i="44"/>
  <c r="A426" i="43"/>
  <c r="AB426" i="43" s="1"/>
  <c r="B181" i="28"/>
  <c r="B61" i="28"/>
  <c r="B10" i="28"/>
  <c r="B45" i="28"/>
  <c r="B261" i="28"/>
  <c r="B433" i="28"/>
  <c r="B419" i="28"/>
  <c r="B458" i="28"/>
  <c r="B371" i="28"/>
  <c r="B446" i="28"/>
  <c r="B488" i="28"/>
  <c r="B470" i="28"/>
  <c r="B496" i="28"/>
  <c r="B404" i="28"/>
  <c r="B479" i="28"/>
  <c r="B76" i="28"/>
  <c r="B90" i="28"/>
  <c r="B199" i="28"/>
  <c r="B103" i="28"/>
  <c r="B127" i="28"/>
  <c r="B28" i="28"/>
  <c r="B286" i="28"/>
  <c r="B324" i="28"/>
  <c r="B136" i="28"/>
  <c r="B115" i="28"/>
  <c r="B307" i="28"/>
  <c r="B274" i="28"/>
  <c r="B298" i="28"/>
  <c r="B145" i="28"/>
  <c r="B316" i="28"/>
  <c r="B275" i="33"/>
  <c r="C275" i="33" s="1"/>
  <c r="B104" i="33"/>
  <c r="B233" i="33"/>
  <c r="B62" i="33"/>
  <c r="C62" i="33" s="1"/>
  <c r="B217" i="33"/>
  <c r="C217" i="33" s="1"/>
  <c r="B46" i="33"/>
  <c r="C46" i="33" s="1"/>
  <c r="B287" i="33"/>
  <c r="C287" i="33" s="1"/>
  <c r="B116" i="33"/>
  <c r="C116" i="33" s="1"/>
  <c r="B308" i="33"/>
  <c r="C308" i="33" s="1"/>
  <c r="B137" i="33"/>
  <c r="C137" i="33" s="1"/>
  <c r="B91" i="33"/>
  <c r="C91" i="33" s="1"/>
  <c r="B262" i="33"/>
  <c r="C262" i="33" s="1"/>
  <c r="B200" i="33"/>
  <c r="C200" i="33" s="1"/>
  <c r="B29" i="33"/>
  <c r="C29" i="33" s="1"/>
  <c r="B248" i="33"/>
  <c r="C248" i="33" s="1"/>
  <c r="B77" i="33"/>
  <c r="C77" i="33" s="1"/>
  <c r="B317" i="33"/>
  <c r="C317" i="33" s="1"/>
  <c r="B128" i="33"/>
  <c r="C128" i="33" s="1"/>
  <c r="B299" i="33"/>
  <c r="C299" i="33" s="1"/>
  <c r="B11" i="33"/>
  <c r="C11" i="33" s="1"/>
  <c r="B182" i="33"/>
  <c r="C182" i="33" s="1"/>
  <c r="B262" i="28" l="1"/>
  <c r="B248" i="28"/>
  <c r="B105" i="33"/>
  <c r="C105" i="33" s="1"/>
  <c r="C104" i="33"/>
  <c r="B405" i="33"/>
  <c r="C233" i="33"/>
  <c r="B405" i="28"/>
  <c r="B389" i="28"/>
  <c r="AB186" i="49"/>
  <c r="A187" i="49"/>
  <c r="B480" i="33"/>
  <c r="B372" i="33"/>
  <c r="B389" i="33"/>
  <c r="B447" i="33"/>
  <c r="B489" i="33"/>
  <c r="B459" i="33"/>
  <c r="B471" i="33"/>
  <c r="B434" i="33"/>
  <c r="B420" i="33"/>
  <c r="B354" i="33"/>
  <c r="B354" i="28"/>
  <c r="B233" i="28"/>
  <c r="A412" i="43"/>
  <c r="AB412" i="43" s="1"/>
  <c r="A379" i="43"/>
  <c r="AB379" i="43" s="1"/>
  <c r="A53" i="43"/>
  <c r="AB53" i="43" s="1"/>
  <c r="B53" i="44"/>
  <c r="B397" i="43"/>
  <c r="C397" i="43" s="1"/>
  <c r="B225" i="43"/>
  <c r="C225" i="43" s="1"/>
  <c r="A362" i="46"/>
  <c r="AB362" i="46" s="1"/>
  <c r="A224" i="43"/>
  <c r="AB224" i="43" s="1"/>
  <c r="A190" i="46"/>
  <c r="AB190" i="46" s="1"/>
  <c r="B224" i="44"/>
  <c r="B396" i="44"/>
  <c r="B412" i="44"/>
  <c r="B240" i="44"/>
  <c r="A361" i="43"/>
  <c r="AB361" i="43" s="1"/>
  <c r="A209" i="46"/>
  <c r="AB209" i="46" s="1"/>
  <c r="A225" i="46"/>
  <c r="AB225" i="46" s="1"/>
  <c r="A396" i="43"/>
  <c r="AB396" i="43" s="1"/>
  <c r="A207" i="43"/>
  <c r="AB207" i="43" s="1"/>
  <c r="A381" i="46"/>
  <c r="AB381" i="46" s="1"/>
  <c r="A189" i="43"/>
  <c r="AB189" i="43" s="1"/>
  <c r="A240" i="43"/>
  <c r="AB240" i="43" s="1"/>
  <c r="B397" i="47"/>
  <c r="B225" i="47"/>
  <c r="B19" i="47"/>
  <c r="B363" i="46"/>
  <c r="C363" i="46" s="1"/>
  <c r="B191" i="46"/>
  <c r="C191" i="46" s="1"/>
  <c r="B20" i="46"/>
  <c r="C20" i="46" s="1"/>
  <c r="A19" i="46"/>
  <c r="AB19" i="46" s="1"/>
  <c r="A397" i="46"/>
  <c r="AB397" i="46" s="1"/>
  <c r="B362" i="47"/>
  <c r="B190" i="47"/>
  <c r="B381" i="47"/>
  <c r="B209" i="47"/>
  <c r="B379" i="44"/>
  <c r="B207" i="44"/>
  <c r="B361" i="44"/>
  <c r="B189" i="44"/>
  <c r="B18" i="44"/>
  <c r="B190" i="43"/>
  <c r="C190" i="43" s="1"/>
  <c r="B362" i="43"/>
  <c r="C362" i="43" s="1"/>
  <c r="B19" i="43"/>
  <c r="C19" i="43" s="1"/>
  <c r="A18" i="43"/>
  <c r="AB18" i="43" s="1"/>
  <c r="B36" i="44"/>
  <c r="B380" i="43"/>
  <c r="C380" i="43" s="1"/>
  <c r="B208" i="43"/>
  <c r="C208" i="43" s="1"/>
  <c r="A36" i="43"/>
  <c r="AB36" i="43" s="1"/>
  <c r="B37" i="43"/>
  <c r="C37" i="43" s="1"/>
  <c r="B182" i="28"/>
  <c r="B217" i="28"/>
  <c r="B46" i="28"/>
  <c r="B62" i="28"/>
  <c r="B420" i="28"/>
  <c r="B372" i="28"/>
  <c r="B471" i="28"/>
  <c r="B489" i="28"/>
  <c r="B480" i="28"/>
  <c r="B447" i="28"/>
  <c r="B459" i="28"/>
  <c r="B434" i="28"/>
  <c r="B11" i="28"/>
  <c r="B77" i="28"/>
  <c r="B287" i="28"/>
  <c r="B200" i="28"/>
  <c r="B91" i="28"/>
  <c r="B128" i="28"/>
  <c r="B105" i="28"/>
  <c r="B116" i="28"/>
  <c r="B104" i="28"/>
  <c r="B308" i="28"/>
  <c r="B299" i="28"/>
  <c r="B275" i="28"/>
  <c r="B29" i="28"/>
  <c r="B137" i="28"/>
  <c r="B317" i="28"/>
  <c r="B276" i="33"/>
  <c r="C276" i="33" s="1"/>
  <c r="B63" i="33"/>
  <c r="C63" i="33" s="1"/>
  <c r="B234" i="33"/>
  <c r="B218" i="33"/>
  <c r="C218" i="33" s="1"/>
  <c r="B47" i="33"/>
  <c r="C47" i="33" s="1"/>
  <c r="B288" i="33"/>
  <c r="C288" i="33" s="1"/>
  <c r="B117" i="33"/>
  <c r="C117" i="33" s="1"/>
  <c r="B309" i="33"/>
  <c r="C309" i="33" s="1"/>
  <c r="B263" i="33"/>
  <c r="C263" i="33" s="1"/>
  <c r="B92" i="33"/>
  <c r="C92" i="33" s="1"/>
  <c r="B30" i="33"/>
  <c r="C30" i="33" s="1"/>
  <c r="B201" i="33"/>
  <c r="C201" i="33" s="1"/>
  <c r="B277" i="33"/>
  <c r="C277" i="33" s="1"/>
  <c r="B78" i="33"/>
  <c r="C78" i="33" s="1"/>
  <c r="B249" i="33"/>
  <c r="C249" i="33" s="1"/>
  <c r="B300" i="33"/>
  <c r="C300" i="33" s="1"/>
  <c r="B12" i="33"/>
  <c r="C12" i="33" s="1"/>
  <c r="B183" i="33"/>
  <c r="C183" i="33" s="1"/>
  <c r="B263" i="28" l="1"/>
  <c r="B106" i="33"/>
  <c r="C106" i="33" s="1"/>
  <c r="B406" i="33"/>
  <c r="C234" i="33"/>
  <c r="B249" i="28"/>
  <c r="B406" i="28"/>
  <c r="B390" i="28"/>
  <c r="AB187" i="49"/>
  <c r="A188" i="49"/>
  <c r="B373" i="33"/>
  <c r="B472" i="33"/>
  <c r="B481" i="33"/>
  <c r="B460" i="33"/>
  <c r="B421" i="33"/>
  <c r="B435" i="33"/>
  <c r="B355" i="33"/>
  <c r="B449" i="33"/>
  <c r="B390" i="33"/>
  <c r="B448" i="33"/>
  <c r="A362" i="43"/>
  <c r="AB362" i="43" s="1"/>
  <c r="A190" i="43"/>
  <c r="AB190" i="43" s="1"/>
  <c r="A225" i="43"/>
  <c r="AB225" i="43" s="1"/>
  <c r="A397" i="43"/>
  <c r="AB397" i="43" s="1"/>
  <c r="A208" i="43"/>
  <c r="AB208" i="43" s="1"/>
  <c r="A191" i="46"/>
  <c r="AB191" i="46" s="1"/>
  <c r="B397" i="44"/>
  <c r="B225" i="44"/>
  <c r="A380" i="43"/>
  <c r="AB380" i="43" s="1"/>
  <c r="A363" i="46"/>
  <c r="AB363" i="46" s="1"/>
  <c r="B363" i="47"/>
  <c r="B191" i="47"/>
  <c r="G4" i="48"/>
  <c r="E20" i="48"/>
  <c r="D22" i="48"/>
  <c r="E12" i="48"/>
  <c r="B20" i="47"/>
  <c r="B364" i="46"/>
  <c r="C364" i="46" s="1"/>
  <c r="B192" i="46"/>
  <c r="C192" i="46" s="1"/>
  <c r="A20" i="46"/>
  <c r="AB20" i="46" s="1"/>
  <c r="F6" i="48"/>
  <c r="G8" i="48"/>
  <c r="G13" i="48"/>
  <c r="E8" i="48"/>
  <c r="B380" i="44"/>
  <c r="B208" i="44"/>
  <c r="B362" i="44"/>
  <c r="B190" i="44"/>
  <c r="B37" i="44"/>
  <c r="B209" i="43"/>
  <c r="C209" i="43" s="1"/>
  <c r="B381" i="43"/>
  <c r="C381" i="43" s="1"/>
  <c r="A37" i="43"/>
  <c r="AB37" i="43" s="1"/>
  <c r="B19" i="44"/>
  <c r="B363" i="43"/>
  <c r="C363" i="43" s="1"/>
  <c r="B191" i="43"/>
  <c r="C191" i="43" s="1"/>
  <c r="B20" i="43"/>
  <c r="C20" i="43" s="1"/>
  <c r="A19" i="43"/>
  <c r="AB19" i="43" s="1"/>
  <c r="B234" i="28"/>
  <c r="B218" i="28"/>
  <c r="B63" i="28"/>
  <c r="B12" i="28"/>
  <c r="B47" i="28"/>
  <c r="B460" i="28"/>
  <c r="B472" i="28"/>
  <c r="B355" i="28"/>
  <c r="B448" i="28"/>
  <c r="B435" i="28"/>
  <c r="B373" i="28"/>
  <c r="B449" i="28"/>
  <c r="B421" i="28"/>
  <c r="B481" i="28"/>
  <c r="B78" i="28"/>
  <c r="B117" i="28"/>
  <c r="B106" i="28"/>
  <c r="B201" i="28"/>
  <c r="B300" i="28"/>
  <c r="B276" i="28"/>
  <c r="B30" i="28"/>
  <c r="B288" i="28"/>
  <c r="B92" i="28"/>
  <c r="B183" i="28"/>
  <c r="B309" i="28"/>
  <c r="B277" i="28"/>
  <c r="B235" i="33"/>
  <c r="B64" i="33"/>
  <c r="C64" i="33" s="1"/>
  <c r="B48" i="33"/>
  <c r="C48" i="33" s="1"/>
  <c r="B219" i="33"/>
  <c r="B289" i="33"/>
  <c r="C289" i="33" s="1"/>
  <c r="B118" i="33"/>
  <c r="C118" i="33" s="1"/>
  <c r="B264" i="33"/>
  <c r="C264" i="33" s="1"/>
  <c r="B93" i="33"/>
  <c r="C93" i="33" s="1"/>
  <c r="B250" i="33"/>
  <c r="C250" i="33" s="1"/>
  <c r="B79" i="33"/>
  <c r="C79" i="33" s="1"/>
  <c r="B278" i="33"/>
  <c r="C278" i="33" s="1"/>
  <c r="B107" i="33"/>
  <c r="C107" i="33" s="1"/>
  <c r="B202" i="33"/>
  <c r="C202" i="33" s="1"/>
  <c r="B31" i="33"/>
  <c r="C31" i="33" s="1"/>
  <c r="B184" i="33"/>
  <c r="C184" i="33" s="1"/>
  <c r="B13" i="33"/>
  <c r="C13" i="33" s="1"/>
  <c r="J22" i="48" l="1"/>
  <c r="I22" i="48"/>
  <c r="B391" i="33"/>
  <c r="C219" i="33"/>
  <c r="B391" i="28"/>
  <c r="B407" i="33"/>
  <c r="C235" i="33"/>
  <c r="B407" i="28"/>
  <c r="B264" i="28"/>
  <c r="B250" i="28"/>
  <c r="AB188" i="49"/>
  <c r="A193" i="49"/>
  <c r="B450" i="33"/>
  <c r="B374" i="33"/>
  <c r="B356" i="33"/>
  <c r="B461" i="33"/>
  <c r="B436" i="33"/>
  <c r="B422" i="33"/>
  <c r="A209" i="43"/>
  <c r="AB209" i="43" s="1"/>
  <c r="A192" i="46"/>
  <c r="AB192" i="46" s="1"/>
  <c r="C20" i="48" s="1"/>
  <c r="A191" i="43"/>
  <c r="AB191" i="43" s="1"/>
  <c r="A363" i="43"/>
  <c r="AB363" i="43" s="1"/>
  <c r="G22" i="48"/>
  <c r="E22" i="48"/>
  <c r="A21" i="46"/>
  <c r="AB21" i="46" s="1"/>
  <c r="D17" i="48"/>
  <c r="G21" i="48"/>
  <c r="D6" i="48"/>
  <c r="E6" i="48"/>
  <c r="A364" i="46"/>
  <c r="AB364" i="46" s="1"/>
  <c r="E19" i="48"/>
  <c r="G18" i="48"/>
  <c r="D20" i="48"/>
  <c r="F15" i="48"/>
  <c r="D8" i="48"/>
  <c r="G17" i="48"/>
  <c r="F18" i="48"/>
  <c r="F14" i="48"/>
  <c r="F11" i="48"/>
  <c r="F5" i="48"/>
  <c r="E13" i="48"/>
  <c r="D5" i="48"/>
  <c r="G7" i="48"/>
  <c r="E21" i="48"/>
  <c r="D15" i="48"/>
  <c r="G15" i="48"/>
  <c r="D19" i="48"/>
  <c r="E10" i="48"/>
  <c r="F7" i="48"/>
  <c r="G16" i="48"/>
  <c r="E17" i="48"/>
  <c r="E5" i="48"/>
  <c r="D14" i="48"/>
  <c r="E16" i="48"/>
  <c r="F13" i="48"/>
  <c r="F21" i="48"/>
  <c r="E4" i="48"/>
  <c r="E11" i="48"/>
  <c r="G19" i="48"/>
  <c r="E15" i="48"/>
  <c r="F10" i="48"/>
  <c r="D4" i="48"/>
  <c r="D12" i="48"/>
  <c r="F16" i="48"/>
  <c r="G12" i="48"/>
  <c r="F19" i="48"/>
  <c r="G11" i="48"/>
  <c r="F22" i="48"/>
  <c r="F8" i="48"/>
  <c r="D10" i="48"/>
  <c r="D11" i="48"/>
  <c r="G6" i="48"/>
  <c r="D13" i="48"/>
  <c r="F9" i="48"/>
  <c r="E9" i="48"/>
  <c r="F17" i="48"/>
  <c r="D21" i="48"/>
  <c r="D9" i="48"/>
  <c r="F4" i="48"/>
  <c r="G5" i="48"/>
  <c r="G14" i="48"/>
  <c r="E18" i="48"/>
  <c r="D7" i="48"/>
  <c r="E14" i="48"/>
  <c r="D16" i="48"/>
  <c r="E7" i="48"/>
  <c r="G9" i="48"/>
  <c r="G10" i="48"/>
  <c r="B364" i="47"/>
  <c r="B192" i="47"/>
  <c r="F44" i="48" s="1"/>
  <c r="D36" i="48"/>
  <c r="F20" i="48"/>
  <c r="H22" i="48"/>
  <c r="G20" i="48"/>
  <c r="D18" i="48"/>
  <c r="F12" i="48"/>
  <c r="B381" i="44"/>
  <c r="B209" i="44"/>
  <c r="B20" i="44"/>
  <c r="B364" i="43"/>
  <c r="C364" i="43" s="1"/>
  <c r="B192" i="43"/>
  <c r="C192" i="43" s="1"/>
  <c r="A20" i="43"/>
  <c r="B363" i="44"/>
  <c r="B191" i="44"/>
  <c r="A381" i="43"/>
  <c r="AB381" i="43" s="1"/>
  <c r="B235" i="28"/>
  <c r="B184" i="28"/>
  <c r="B356" i="28"/>
  <c r="B64" i="28"/>
  <c r="B219" i="28"/>
  <c r="B436" i="28"/>
  <c r="B450" i="28"/>
  <c r="B422" i="28"/>
  <c r="B374" i="28"/>
  <c r="B461" i="28"/>
  <c r="B13" i="28"/>
  <c r="B278" i="28"/>
  <c r="B107" i="28"/>
  <c r="B118" i="28"/>
  <c r="B48" i="28"/>
  <c r="B202" i="28"/>
  <c r="B289" i="28"/>
  <c r="B31" i="28"/>
  <c r="B79" i="28"/>
  <c r="B93" i="28"/>
  <c r="B65" i="33"/>
  <c r="C65" i="33" s="1"/>
  <c r="B236" i="33"/>
  <c r="B49" i="33"/>
  <c r="C49" i="33" s="1"/>
  <c r="B220" i="33"/>
  <c r="C220" i="33" s="1"/>
  <c r="B290" i="33"/>
  <c r="C290" i="33" s="1"/>
  <c r="B265" i="33"/>
  <c r="C265" i="33" s="1"/>
  <c r="B94" i="33"/>
  <c r="C94" i="33" s="1"/>
  <c r="B32" i="33"/>
  <c r="C32" i="33" s="1"/>
  <c r="B203" i="33"/>
  <c r="C203" i="33" s="1"/>
  <c r="B80" i="33"/>
  <c r="C80" i="33" s="1"/>
  <c r="B251" i="33"/>
  <c r="C251" i="33" s="1"/>
  <c r="B279" i="33"/>
  <c r="C279" i="33" s="1"/>
  <c r="B185" i="33"/>
  <c r="C185" i="33" s="1"/>
  <c r="B14" i="33"/>
  <c r="C14" i="33" s="1"/>
  <c r="I17" i="48" l="1"/>
  <c r="J17" i="48"/>
  <c r="J13" i="48"/>
  <c r="I13" i="48"/>
  <c r="J20" i="48"/>
  <c r="I20" i="48"/>
  <c r="J11" i="48"/>
  <c r="I11" i="48"/>
  <c r="J12" i="48"/>
  <c r="I12" i="48"/>
  <c r="J19" i="48"/>
  <c r="I19" i="48"/>
  <c r="J7" i="48"/>
  <c r="J5" i="48"/>
  <c r="I5" i="48"/>
  <c r="J18" i="48"/>
  <c r="I18" i="48"/>
  <c r="J9" i="48"/>
  <c r="J10" i="48"/>
  <c r="I10" i="48"/>
  <c r="J4" i="48"/>
  <c r="I16" i="48"/>
  <c r="J16" i="48"/>
  <c r="J21" i="48"/>
  <c r="I21" i="48"/>
  <c r="J14" i="48"/>
  <c r="I14" i="48"/>
  <c r="J15" i="48"/>
  <c r="I15" i="48"/>
  <c r="J6" i="48"/>
  <c r="J8" i="48"/>
  <c r="B408" i="33"/>
  <c r="C236" i="33"/>
  <c r="B251" i="28"/>
  <c r="AB193" i="49"/>
  <c r="A194" i="49"/>
  <c r="C21" i="48"/>
  <c r="A21" i="43"/>
  <c r="AB20" i="43"/>
  <c r="C19" i="48"/>
  <c r="B451" i="33"/>
  <c r="B392" i="33"/>
  <c r="B423" i="33"/>
  <c r="B437" i="33"/>
  <c r="B462" i="33"/>
  <c r="B375" i="33"/>
  <c r="B357" i="33"/>
  <c r="G11" i="45"/>
  <c r="F9" i="45"/>
  <c r="E10" i="45"/>
  <c r="F10" i="45"/>
  <c r="D42" i="48"/>
  <c r="E4" i="45"/>
  <c r="E39" i="48"/>
  <c r="G20" i="45"/>
  <c r="G8" i="45"/>
  <c r="F20" i="45"/>
  <c r="E9" i="45"/>
  <c r="E7" i="45"/>
  <c r="G7" i="45"/>
  <c r="D13" i="45"/>
  <c r="F12" i="45"/>
  <c r="G10" i="45"/>
  <c r="G4" i="45"/>
  <c r="F7" i="45"/>
  <c r="F19" i="45"/>
  <c r="F11" i="45"/>
  <c r="G12" i="45"/>
  <c r="E12" i="45"/>
  <c r="D12" i="45"/>
  <c r="G22" i="45"/>
  <c r="F13" i="45"/>
  <c r="D39" i="48"/>
  <c r="F37" i="48"/>
  <c r="E44" i="48"/>
  <c r="G47" i="48"/>
  <c r="U18" i="22" s="1"/>
  <c r="G49" i="48"/>
  <c r="G40" i="48"/>
  <c r="U11" i="22" s="1"/>
  <c r="G50" i="48"/>
  <c r="E37" i="48"/>
  <c r="E48" i="48"/>
  <c r="D9" i="45"/>
  <c r="D47" i="48"/>
  <c r="H47" i="48" s="1"/>
  <c r="F51" i="48"/>
  <c r="D35" i="48"/>
  <c r="E46" i="48"/>
  <c r="G48" i="48"/>
  <c r="U19" i="22" s="1"/>
  <c r="D17" i="45"/>
  <c r="D6" i="45"/>
  <c r="D15" i="45"/>
  <c r="F46" i="48"/>
  <c r="G51" i="48"/>
  <c r="F41" i="48"/>
  <c r="G45" i="48"/>
  <c r="U16" i="22" s="1"/>
  <c r="E42" i="48"/>
  <c r="E43" i="48"/>
  <c r="E35" i="48"/>
  <c r="E34" i="48"/>
  <c r="G43" i="48"/>
  <c r="U14" i="22" s="1"/>
  <c r="G52" i="48"/>
  <c r="D11" i="45"/>
  <c r="F18" i="45"/>
  <c r="E17" i="45"/>
  <c r="D21" i="45"/>
  <c r="D5" i="45"/>
  <c r="D7" i="45"/>
  <c r="F21" i="45"/>
  <c r="F8" i="45"/>
  <c r="F38" i="48"/>
  <c r="E22" i="45"/>
  <c r="G17" i="45"/>
  <c r="D19" i="45"/>
  <c r="G13" i="45"/>
  <c r="G14" i="45"/>
  <c r="F4" i="45"/>
  <c r="F22" i="45"/>
  <c r="G21" i="45"/>
  <c r="E5" i="45"/>
  <c r="E21" i="45"/>
  <c r="F40" i="48"/>
  <c r="T13" i="22"/>
  <c r="F43" i="48"/>
  <c r="T10" i="22"/>
  <c r="D8" i="45"/>
  <c r="E11" i="45"/>
  <c r="G19" i="45"/>
  <c r="D16" i="45"/>
  <c r="F14" i="45"/>
  <c r="G6" i="45"/>
  <c r="F50" i="48"/>
  <c r="G18" i="45"/>
  <c r="D10" i="45"/>
  <c r="E14" i="45"/>
  <c r="E8" i="45"/>
  <c r="D20" i="45"/>
  <c r="E15" i="45"/>
  <c r="G5" i="45"/>
  <c r="D18" i="45"/>
  <c r="F16" i="45"/>
  <c r="D22" i="45"/>
  <c r="E40" i="48"/>
  <c r="T7" i="22"/>
  <c r="F17" i="45"/>
  <c r="B236" i="28"/>
  <c r="E19" i="45"/>
  <c r="D4" i="45"/>
  <c r="E16" i="45"/>
  <c r="E13" i="45"/>
  <c r="G16" i="45"/>
  <c r="F5" i="45"/>
  <c r="D14" i="45"/>
  <c r="G9" i="45"/>
  <c r="E18" i="45"/>
  <c r="F6" i="45"/>
  <c r="E51" i="48"/>
  <c r="E49" i="48"/>
  <c r="G24" i="48"/>
  <c r="G44" i="48"/>
  <c r="U15" i="22" s="1"/>
  <c r="E47" i="48"/>
  <c r="E45" i="48"/>
  <c r="D46" i="48"/>
  <c r="D40" i="48"/>
  <c r="D37" i="48"/>
  <c r="F36" i="48"/>
  <c r="D43" i="48"/>
  <c r="D44" i="48"/>
  <c r="F47" i="48"/>
  <c r="F34" i="48"/>
  <c r="F52" i="48"/>
  <c r="D41" i="48"/>
  <c r="F45" i="48"/>
  <c r="E38" i="48"/>
  <c r="G41" i="48"/>
  <c r="U12" i="22" s="1"/>
  <c r="F35" i="48"/>
  <c r="D38" i="48"/>
  <c r="G46" i="48"/>
  <c r="U17" i="22" s="1"/>
  <c r="F48" i="48"/>
  <c r="H16" i="48"/>
  <c r="H21" i="48"/>
  <c r="H14" i="48"/>
  <c r="H15" i="48"/>
  <c r="H7" i="48"/>
  <c r="I7" i="48" s="1"/>
  <c r="H8" i="48"/>
  <c r="I8" i="48" s="1"/>
  <c r="F39" i="48"/>
  <c r="D52" i="48"/>
  <c r="H5" i="48"/>
  <c r="D49" i="48"/>
  <c r="A22" i="46"/>
  <c r="AB22" i="46" s="1"/>
  <c r="H18" i="48"/>
  <c r="G42" i="48"/>
  <c r="U13" i="22" s="1"/>
  <c r="H13" i="48"/>
  <c r="E24" i="48"/>
  <c r="E25" i="48" s="1"/>
  <c r="H20" i="48"/>
  <c r="H17" i="48"/>
  <c r="D45" i="48"/>
  <c r="E52" i="48"/>
  <c r="J42" i="48"/>
  <c r="I42" i="48"/>
  <c r="H42" i="48"/>
  <c r="F24" i="48"/>
  <c r="F25" i="48" s="1"/>
  <c r="H11" i="48"/>
  <c r="H12" i="48"/>
  <c r="H19" i="48"/>
  <c r="H6" i="48"/>
  <c r="I6" i="48" s="1"/>
  <c r="F42" i="48"/>
  <c r="E50" i="48"/>
  <c r="F49" i="48"/>
  <c r="D51" i="48"/>
  <c r="E41" i="48"/>
  <c r="E36" i="48"/>
  <c r="D48" i="48"/>
  <c r="D34" i="48"/>
  <c r="H9" i="48"/>
  <c r="I9" i="48" s="1"/>
  <c r="H10" i="48"/>
  <c r="D24" i="48"/>
  <c r="H4" i="48"/>
  <c r="D50" i="48"/>
  <c r="A192" i="43"/>
  <c r="AB192" i="43" s="1"/>
  <c r="C20" i="45" s="1"/>
  <c r="G15" i="45"/>
  <c r="A364" i="43"/>
  <c r="AB364" i="43" s="1"/>
  <c r="E20" i="45"/>
  <c r="E6" i="45"/>
  <c r="F15" i="45"/>
  <c r="B364" i="44"/>
  <c r="B192" i="44"/>
  <c r="D43" i="45" s="1"/>
  <c r="B408" i="28"/>
  <c r="B14" i="28"/>
  <c r="B65" i="28"/>
  <c r="B357" i="28"/>
  <c r="B462" i="28"/>
  <c r="B375" i="28"/>
  <c r="B451" i="28"/>
  <c r="B265" i="28"/>
  <c r="B437" i="28"/>
  <c r="B392" i="28"/>
  <c r="B423" i="28"/>
  <c r="B203" i="28"/>
  <c r="B80" i="28"/>
  <c r="B94" i="28"/>
  <c r="B49" i="28"/>
  <c r="B220" i="28"/>
  <c r="B32" i="28"/>
  <c r="B290" i="28"/>
  <c r="B279" i="28"/>
  <c r="B185" i="28"/>
  <c r="B66" i="33"/>
  <c r="C66" i="33" s="1"/>
  <c r="B237" i="33"/>
  <c r="B50" i="33"/>
  <c r="C50" i="33" s="1"/>
  <c r="B221" i="33"/>
  <c r="C221" i="33" s="1"/>
  <c r="B95" i="33"/>
  <c r="C95" i="33" s="1"/>
  <c r="B266" i="33"/>
  <c r="C266" i="33" s="1"/>
  <c r="B252" i="33"/>
  <c r="C252" i="33" s="1"/>
  <c r="B81" i="33"/>
  <c r="C81" i="33" s="1"/>
  <c r="B33" i="33"/>
  <c r="C33" i="33" s="1"/>
  <c r="B204" i="33"/>
  <c r="C204" i="33" s="1"/>
  <c r="B186" i="33"/>
  <c r="C186" i="33" s="1"/>
  <c r="B15" i="33"/>
  <c r="C15" i="33" s="1"/>
  <c r="H11" i="45" l="1"/>
  <c r="T17" i="22"/>
  <c r="T19" i="22"/>
  <c r="T9" i="22"/>
  <c r="T16" i="22"/>
  <c r="T15" i="22"/>
  <c r="I4" i="48"/>
  <c r="T14" i="22"/>
  <c r="T6" i="22"/>
  <c r="T8" i="22"/>
  <c r="T5" i="22"/>
  <c r="T12" i="22"/>
  <c r="T11" i="22"/>
  <c r="J47" i="48"/>
  <c r="I21" i="45"/>
  <c r="J21" i="45"/>
  <c r="J6" i="45"/>
  <c r="H17" i="45"/>
  <c r="I17" i="45"/>
  <c r="J17" i="45"/>
  <c r="J12" i="45"/>
  <c r="H20" i="45"/>
  <c r="I20" i="45"/>
  <c r="J20" i="45"/>
  <c r="I11" i="45"/>
  <c r="J11" i="45"/>
  <c r="I13" i="45"/>
  <c r="J13" i="45"/>
  <c r="K14" i="22"/>
  <c r="J22" i="45"/>
  <c r="I22" i="45"/>
  <c r="J10" i="45"/>
  <c r="J8" i="45"/>
  <c r="J5" i="45"/>
  <c r="I19" i="45"/>
  <c r="J19" i="45"/>
  <c r="I14" i="45"/>
  <c r="J14" i="45"/>
  <c r="H16" i="45"/>
  <c r="J16" i="45"/>
  <c r="I16" i="45"/>
  <c r="J4" i="45"/>
  <c r="J18" i="45"/>
  <c r="I18" i="45"/>
  <c r="J7" i="45"/>
  <c r="H15" i="45"/>
  <c r="J15" i="45"/>
  <c r="I15" i="45"/>
  <c r="J9" i="45"/>
  <c r="B266" i="28"/>
  <c r="F37" i="45"/>
  <c r="B409" i="33"/>
  <c r="C237" i="33"/>
  <c r="B252" i="28"/>
  <c r="AB194" i="49"/>
  <c r="A195" i="49"/>
  <c r="A22" i="43"/>
  <c r="AB21" i="43"/>
  <c r="G25" i="48"/>
  <c r="C21" i="45"/>
  <c r="H12" i="45"/>
  <c r="I12" i="45" s="1"/>
  <c r="H21" i="45"/>
  <c r="H13" i="45"/>
  <c r="T18" i="22"/>
  <c r="H18" i="45"/>
  <c r="H19" i="45"/>
  <c r="H39" i="48"/>
  <c r="I39" i="48" s="1"/>
  <c r="H4" i="45"/>
  <c r="I4" i="45" s="1"/>
  <c r="H8" i="45"/>
  <c r="I8" i="45" s="1"/>
  <c r="B358" i="28"/>
  <c r="B393" i="33"/>
  <c r="B424" i="33"/>
  <c r="B358" i="33"/>
  <c r="B376" i="33"/>
  <c r="B438" i="33"/>
  <c r="H9" i="45"/>
  <c r="I9" i="45" s="1"/>
  <c r="H6" i="45"/>
  <c r="I6" i="45" s="1"/>
  <c r="T20" i="22"/>
  <c r="H10" i="45"/>
  <c r="I10" i="45" s="1"/>
  <c r="H14" i="45"/>
  <c r="I47" i="48"/>
  <c r="F38" i="45"/>
  <c r="H35" i="48"/>
  <c r="I35" i="48" s="1"/>
  <c r="F42" i="45"/>
  <c r="U20" i="22"/>
  <c r="U23" i="22"/>
  <c r="B237" i="28"/>
  <c r="H22" i="45"/>
  <c r="D49" i="45"/>
  <c r="F36" i="45"/>
  <c r="H5" i="45"/>
  <c r="I5" i="45" s="1"/>
  <c r="V13" i="22"/>
  <c r="W13" i="22" s="1"/>
  <c r="U21" i="22"/>
  <c r="U22" i="22"/>
  <c r="T21" i="22"/>
  <c r="E36" i="45"/>
  <c r="B186" i="28"/>
  <c r="F24" i="45"/>
  <c r="F25" i="45" s="1"/>
  <c r="D50" i="45"/>
  <c r="D45" i="45"/>
  <c r="E41" i="45"/>
  <c r="T23" i="22"/>
  <c r="D36" i="45"/>
  <c r="D51" i="45"/>
  <c r="D24" i="45"/>
  <c r="T22" i="22"/>
  <c r="E48" i="45"/>
  <c r="F46" i="45"/>
  <c r="G24" i="45"/>
  <c r="G25" i="45" s="1"/>
  <c r="E52" i="45"/>
  <c r="V18" i="22"/>
  <c r="W18" i="22" s="1"/>
  <c r="E37" i="45"/>
  <c r="G49" i="45"/>
  <c r="D46" i="45"/>
  <c r="F35" i="45"/>
  <c r="G45" i="45"/>
  <c r="L16" i="22" s="1"/>
  <c r="H7" i="45"/>
  <c r="I7" i="45" s="1"/>
  <c r="G43" i="45"/>
  <c r="L14" i="22" s="1"/>
  <c r="F40" i="45"/>
  <c r="D42" i="45"/>
  <c r="E43" i="45"/>
  <c r="G40" i="45"/>
  <c r="L11" i="22" s="1"/>
  <c r="E54" i="48"/>
  <c r="E55" i="48" s="1"/>
  <c r="H37" i="48"/>
  <c r="I37" i="48" s="1"/>
  <c r="J50" i="48"/>
  <c r="I50" i="48"/>
  <c r="H50" i="48"/>
  <c r="D54" i="48"/>
  <c r="D55" i="48" s="1"/>
  <c r="H34" i="48"/>
  <c r="I34" i="48" s="1"/>
  <c r="I40" i="48"/>
  <c r="H40" i="48"/>
  <c r="J40" i="48"/>
  <c r="V11" i="22" s="1"/>
  <c r="W11" i="22" s="1"/>
  <c r="J45" i="48"/>
  <c r="V16" i="22" s="1"/>
  <c r="W16" i="22" s="1"/>
  <c r="I45" i="48"/>
  <c r="H45" i="48"/>
  <c r="I52" i="48"/>
  <c r="H52" i="48"/>
  <c r="J52" i="48"/>
  <c r="F54" i="48"/>
  <c r="F55" i="48" s="1"/>
  <c r="J46" i="48"/>
  <c r="V17" i="22" s="1"/>
  <c r="W17" i="22" s="1"/>
  <c r="I46" i="48"/>
  <c r="H46" i="48"/>
  <c r="I48" i="48"/>
  <c r="H48" i="48"/>
  <c r="J48" i="48"/>
  <c r="V19" i="22" s="1"/>
  <c r="W19" i="22" s="1"/>
  <c r="H38" i="48"/>
  <c r="I38" i="48" s="1"/>
  <c r="D25" i="48"/>
  <c r="H36" i="48"/>
  <c r="I36" i="48" s="1"/>
  <c r="A23" i="46"/>
  <c r="AB23" i="46" s="1"/>
  <c r="I44" i="48"/>
  <c r="H44" i="48"/>
  <c r="J44" i="48"/>
  <c r="V15" i="22" s="1"/>
  <c r="W15" i="22" s="1"/>
  <c r="J51" i="48"/>
  <c r="I51" i="48"/>
  <c r="H51" i="48"/>
  <c r="J49" i="48"/>
  <c r="I49" i="48"/>
  <c r="H49" i="48"/>
  <c r="J43" i="48"/>
  <c r="V14" i="22" s="1"/>
  <c r="W14" i="22" s="1"/>
  <c r="I43" i="48"/>
  <c r="H43" i="48"/>
  <c r="J41" i="48"/>
  <c r="V12" i="22" s="1"/>
  <c r="W12" i="22" s="1"/>
  <c r="I41" i="48"/>
  <c r="H41" i="48"/>
  <c r="E24" i="45"/>
  <c r="E25" i="45" s="1"/>
  <c r="J43" i="45"/>
  <c r="I43" i="45"/>
  <c r="H43" i="45"/>
  <c r="F34" i="45"/>
  <c r="F43" i="45"/>
  <c r="F51" i="45"/>
  <c r="D52" i="45"/>
  <c r="G51" i="45"/>
  <c r="G41" i="45"/>
  <c r="L12" i="22" s="1"/>
  <c r="G42" i="45"/>
  <c r="L13" i="22" s="1"/>
  <c r="E47" i="45"/>
  <c r="D41" i="45"/>
  <c r="G44" i="45"/>
  <c r="L15" i="22" s="1"/>
  <c r="G48" i="45"/>
  <c r="L19" i="22" s="1"/>
  <c r="G46" i="45"/>
  <c r="L17" i="22" s="1"/>
  <c r="E35" i="45"/>
  <c r="D44" i="45"/>
  <c r="D39" i="45"/>
  <c r="E44" i="45"/>
  <c r="E49" i="45"/>
  <c r="E50" i="45"/>
  <c r="E46" i="45"/>
  <c r="F39" i="45"/>
  <c r="E51" i="45"/>
  <c r="D37" i="45"/>
  <c r="F45" i="45"/>
  <c r="D34" i="45"/>
  <c r="D48" i="45"/>
  <c r="D40" i="45"/>
  <c r="E39" i="45"/>
  <c r="F47" i="45"/>
  <c r="G50" i="45"/>
  <c r="F41" i="45"/>
  <c r="F52" i="45"/>
  <c r="E42" i="45"/>
  <c r="F50" i="45"/>
  <c r="E45" i="45"/>
  <c r="F48" i="45"/>
  <c r="J45" i="45"/>
  <c r="G47" i="45"/>
  <c r="L18" i="22" s="1"/>
  <c r="G52" i="45"/>
  <c r="F49" i="45"/>
  <c r="F44" i="45"/>
  <c r="D47" i="45"/>
  <c r="E38" i="45"/>
  <c r="D35" i="45"/>
  <c r="E40" i="45"/>
  <c r="E34" i="45"/>
  <c r="D38" i="45"/>
  <c r="B409" i="28"/>
  <c r="B15" i="28"/>
  <c r="B66" i="28"/>
  <c r="B393" i="28"/>
  <c r="B438" i="28"/>
  <c r="B424" i="28"/>
  <c r="B376" i="28"/>
  <c r="B204" i="28"/>
  <c r="B221" i="28"/>
  <c r="B33" i="28"/>
  <c r="B50" i="28"/>
  <c r="B95" i="28"/>
  <c r="B81" i="28"/>
  <c r="B67" i="33"/>
  <c r="C67" i="33" s="1"/>
  <c r="B238" i="33"/>
  <c r="B222" i="33"/>
  <c r="C222" i="33" s="1"/>
  <c r="B51" i="33"/>
  <c r="C51" i="33" s="1"/>
  <c r="B267" i="33"/>
  <c r="C267" i="33" s="1"/>
  <c r="B205" i="33"/>
  <c r="C205" i="33" s="1"/>
  <c r="B34" i="33"/>
  <c r="C34" i="33" s="1"/>
  <c r="B253" i="33"/>
  <c r="C253" i="33" s="1"/>
  <c r="B82" i="33"/>
  <c r="C82" i="33" s="1"/>
  <c r="B16" i="33"/>
  <c r="C16" i="33" s="1"/>
  <c r="B187" i="33"/>
  <c r="C187" i="33" s="1"/>
  <c r="M16" i="22" l="1"/>
  <c r="J49" i="45"/>
  <c r="K6" i="22"/>
  <c r="K11" i="22"/>
  <c r="K16" i="22"/>
  <c r="K18" i="22"/>
  <c r="K12" i="22"/>
  <c r="K5" i="22"/>
  <c r="J50" i="45"/>
  <c r="K19" i="22"/>
  <c r="K10" i="22"/>
  <c r="K17" i="22"/>
  <c r="K9" i="22"/>
  <c r="K8" i="22"/>
  <c r="K15" i="22"/>
  <c r="K13" i="22"/>
  <c r="J51" i="45"/>
  <c r="K7" i="22"/>
  <c r="I45" i="45"/>
  <c r="B410" i="28"/>
  <c r="E63" i="48"/>
  <c r="B410" i="33"/>
  <c r="C238" i="33"/>
  <c r="AB195" i="49"/>
  <c r="A196" i="49"/>
  <c r="A23" i="43"/>
  <c r="AB22" i="43"/>
  <c r="M14" i="22"/>
  <c r="I50" i="45"/>
  <c r="D25" i="45"/>
  <c r="H49" i="45"/>
  <c r="I49" i="45"/>
  <c r="B425" i="33"/>
  <c r="B377" i="33"/>
  <c r="B359" i="33"/>
  <c r="B439" i="33"/>
  <c r="B394" i="33"/>
  <c r="B359" i="28"/>
  <c r="H45" i="45"/>
  <c r="H36" i="45"/>
  <c r="I36" i="45" s="1"/>
  <c r="H50" i="45"/>
  <c r="H46" i="45"/>
  <c r="L21" i="22"/>
  <c r="I46" i="45"/>
  <c r="H42" i="45"/>
  <c r="I42" i="45"/>
  <c r="J46" i="45"/>
  <c r="M17" i="22" s="1"/>
  <c r="B238" i="28"/>
  <c r="J42" i="45"/>
  <c r="M13" i="22" s="1"/>
  <c r="K22" i="22"/>
  <c r="K23" i="22"/>
  <c r="L22" i="22"/>
  <c r="H51" i="45"/>
  <c r="K21" i="22"/>
  <c r="L20" i="22"/>
  <c r="I51" i="45"/>
  <c r="K20" i="22"/>
  <c r="L23" i="22"/>
  <c r="V22" i="22"/>
  <c r="W22" i="22" s="1"/>
  <c r="V20" i="22"/>
  <c r="W20" i="22" s="1"/>
  <c r="V23" i="22"/>
  <c r="W23" i="22" s="1"/>
  <c r="V21" i="22"/>
  <c r="W21" i="22" s="1"/>
  <c r="A24" i="46"/>
  <c r="AB24" i="46" s="1"/>
  <c r="J41" i="45"/>
  <c r="M12" i="22" s="1"/>
  <c r="I41" i="45"/>
  <c r="H41" i="45"/>
  <c r="J52" i="45"/>
  <c r="I52" i="45"/>
  <c r="H52" i="45"/>
  <c r="J47" i="45"/>
  <c r="M18" i="22" s="1"/>
  <c r="I47" i="45"/>
  <c r="H47" i="45"/>
  <c r="H48" i="45"/>
  <c r="J48" i="45"/>
  <c r="M19" i="22" s="1"/>
  <c r="I48" i="45"/>
  <c r="H34" i="45"/>
  <c r="I34" i="45" s="1"/>
  <c r="D54" i="45"/>
  <c r="E63" i="45" s="1"/>
  <c r="H39" i="45"/>
  <c r="I39" i="45" s="1"/>
  <c r="H40" i="45"/>
  <c r="J40" i="45"/>
  <c r="M11" i="22" s="1"/>
  <c r="I40" i="45"/>
  <c r="H38" i="45"/>
  <c r="I38" i="45" s="1"/>
  <c r="J44" i="45"/>
  <c r="M15" i="22" s="1"/>
  <c r="I44" i="45"/>
  <c r="H44" i="45"/>
  <c r="E54" i="45"/>
  <c r="E55" i="45" s="1"/>
  <c r="F54" i="45"/>
  <c r="F55" i="45" s="1"/>
  <c r="H37" i="45"/>
  <c r="I37" i="45" s="1"/>
  <c r="H35" i="45"/>
  <c r="I35" i="45" s="1"/>
  <c r="B187" i="28"/>
  <c r="B67" i="28"/>
  <c r="B16" i="28"/>
  <c r="B425" i="28"/>
  <c r="B394" i="28"/>
  <c r="B253" i="28"/>
  <c r="B439" i="28"/>
  <c r="B377" i="28"/>
  <c r="B34" i="28"/>
  <c r="B51" i="28"/>
  <c r="B222" i="28"/>
  <c r="B267" i="28"/>
  <c r="B205" i="28"/>
  <c r="B82" i="28"/>
  <c r="B223" i="33"/>
  <c r="C223" i="33" s="1"/>
  <c r="B68" i="33"/>
  <c r="C68" i="33" s="1"/>
  <c r="B239" i="33"/>
  <c r="B52" i="33"/>
  <c r="C52" i="33" s="1"/>
  <c r="B254" i="33"/>
  <c r="C254" i="33" s="1"/>
  <c r="B206" i="33"/>
  <c r="C206" i="33" s="1"/>
  <c r="B35" i="33"/>
  <c r="C35" i="33" s="1"/>
  <c r="B188" i="33"/>
  <c r="C188" i="33" s="1"/>
  <c r="B17" i="33"/>
  <c r="C17" i="33" s="1"/>
  <c r="P30" i="22" l="1"/>
  <c r="M20" i="22"/>
  <c r="B411" i="33"/>
  <c r="C239" i="33"/>
  <c r="B411" i="28"/>
  <c r="AB196" i="49"/>
  <c r="A197" i="49"/>
  <c r="A24" i="43"/>
  <c r="AB23" i="43"/>
  <c r="B426" i="33"/>
  <c r="B395" i="33"/>
  <c r="B360" i="28"/>
  <c r="B378" i="33"/>
  <c r="B360" i="33"/>
  <c r="M22" i="22"/>
  <c r="M21" i="22"/>
  <c r="M23" i="22"/>
  <c r="A25" i="46"/>
  <c r="AB25" i="46" s="1"/>
  <c r="D55" i="45"/>
  <c r="B188" i="28"/>
  <c r="B239" i="28"/>
  <c r="B68" i="28"/>
  <c r="B395" i="28"/>
  <c r="B378" i="28"/>
  <c r="B426" i="28"/>
  <c r="B206" i="28"/>
  <c r="B35" i="28"/>
  <c r="B223" i="28"/>
  <c r="B17" i="28"/>
  <c r="B52" i="28"/>
  <c r="B254" i="28"/>
  <c r="B53" i="33"/>
  <c r="C53" i="33" s="1"/>
  <c r="B224" i="33"/>
  <c r="C224" i="33" s="1"/>
  <c r="B240" i="33"/>
  <c r="B36" i="33"/>
  <c r="C36" i="33" s="1"/>
  <c r="B207" i="33"/>
  <c r="C207" i="33" s="1"/>
  <c r="B18" i="33"/>
  <c r="C18" i="33" s="1"/>
  <c r="B189" i="33"/>
  <c r="C189" i="33" s="1"/>
  <c r="B412" i="33" l="1"/>
  <c r="C240" i="33"/>
  <c r="B240" i="28"/>
  <c r="AB197" i="49"/>
  <c r="A198" i="49"/>
  <c r="A25" i="43"/>
  <c r="AB24" i="43"/>
  <c r="B379" i="33"/>
  <c r="B361" i="33"/>
  <c r="B396" i="33"/>
  <c r="A26" i="46"/>
  <c r="B412" i="28"/>
  <c r="B18" i="28"/>
  <c r="B379" i="28"/>
  <c r="B396" i="28"/>
  <c r="B361" i="28"/>
  <c r="B53" i="28"/>
  <c r="B36" i="28"/>
  <c r="B224" i="28"/>
  <c r="B207" i="28"/>
  <c r="B189" i="28"/>
  <c r="B225" i="33"/>
  <c r="C225" i="33" s="1"/>
  <c r="B37" i="33"/>
  <c r="C37" i="33" s="1"/>
  <c r="B208" i="33"/>
  <c r="C208" i="33" s="1"/>
  <c r="B19" i="33"/>
  <c r="C19" i="33" s="1"/>
  <c r="B190" i="33"/>
  <c r="C190" i="33" s="1"/>
  <c r="AB198" i="49" l="1"/>
  <c r="A199" i="49"/>
  <c r="A27" i="46"/>
  <c r="AB26" i="46"/>
  <c r="A26" i="43"/>
  <c r="AB25" i="43"/>
  <c r="B380" i="33"/>
  <c r="B190" i="28"/>
  <c r="B362" i="33"/>
  <c r="B397" i="33"/>
  <c r="A48" i="43"/>
  <c r="AB48" i="43" s="1"/>
  <c r="B362" i="28"/>
  <c r="B19" i="28"/>
  <c r="B380" i="28"/>
  <c r="B397" i="28"/>
  <c r="B225" i="28"/>
  <c r="B208" i="28"/>
  <c r="B37" i="28"/>
  <c r="B209" i="33"/>
  <c r="C209" i="33" s="1"/>
  <c r="B191" i="33"/>
  <c r="C191" i="33" s="1"/>
  <c r="B20" i="33"/>
  <c r="C20" i="33" s="1"/>
  <c r="AB199" i="49" l="1"/>
  <c r="A200" i="49"/>
  <c r="A28" i="46"/>
  <c r="AB27" i="46"/>
  <c r="A27" i="43"/>
  <c r="AB26" i="43"/>
  <c r="B363" i="33"/>
  <c r="B191" i="28"/>
  <c r="B381" i="33"/>
  <c r="B363" i="28"/>
  <c r="B20" i="28"/>
  <c r="B381" i="28"/>
  <c r="B209" i="28"/>
  <c r="B192" i="33"/>
  <c r="C192" i="33" s="1"/>
  <c r="AB200" i="49" l="1"/>
  <c r="A201" i="49"/>
  <c r="AB28" i="46"/>
  <c r="A29" i="46"/>
  <c r="AB27" i="43"/>
  <c r="A28" i="43"/>
  <c r="B364" i="33"/>
  <c r="C14" i="42" s="1"/>
  <c r="B192" i="28"/>
  <c r="B364" i="28"/>
  <c r="D38" i="42"/>
  <c r="D41" i="42"/>
  <c r="D37" i="42"/>
  <c r="D35" i="42"/>
  <c r="D14" i="42"/>
  <c r="J14" i="42" l="1"/>
  <c r="I14" i="42"/>
  <c r="D44" i="42"/>
  <c r="D15" i="22" s="1"/>
  <c r="AB201" i="49"/>
  <c r="A202" i="49"/>
  <c r="A30" i="46"/>
  <c r="AB29" i="46"/>
  <c r="A30" i="43"/>
  <c r="AB28" i="43"/>
  <c r="D39" i="42"/>
  <c r="D42" i="42"/>
  <c r="I42" i="42" s="1"/>
  <c r="D49" i="42"/>
  <c r="J49" i="42" s="1"/>
  <c r="F47" i="42"/>
  <c r="D45" i="42"/>
  <c r="I45" i="42" s="1"/>
  <c r="D51" i="42"/>
  <c r="J51" i="42" s="1"/>
  <c r="D36" i="42"/>
  <c r="D40" i="42"/>
  <c r="J40" i="42" s="1"/>
  <c r="D34" i="42"/>
  <c r="D50" i="42"/>
  <c r="J50" i="42" s="1"/>
  <c r="D43" i="42"/>
  <c r="J43" i="42" s="1"/>
  <c r="D46" i="42"/>
  <c r="J46" i="42" s="1"/>
  <c r="D47" i="42"/>
  <c r="J47" i="42" s="1"/>
  <c r="D52" i="42"/>
  <c r="J52" i="42" s="1"/>
  <c r="D48" i="42"/>
  <c r="I48" i="42" s="1"/>
  <c r="I41" i="42"/>
  <c r="J41" i="42"/>
  <c r="I44" i="42"/>
  <c r="E34" i="42"/>
  <c r="F40" i="42"/>
  <c r="F52" i="42"/>
  <c r="F44" i="42"/>
  <c r="F38" i="42"/>
  <c r="G44" i="42"/>
  <c r="G51" i="42"/>
  <c r="G48" i="42"/>
  <c r="E39" i="42"/>
  <c r="E35" i="42"/>
  <c r="G40" i="42"/>
  <c r="G49" i="42"/>
  <c r="F37" i="42"/>
  <c r="E45" i="42"/>
  <c r="F39" i="42"/>
  <c r="E44" i="42"/>
  <c r="E46" i="42"/>
  <c r="G52" i="42"/>
  <c r="G41" i="42"/>
  <c r="F34" i="42"/>
  <c r="E40" i="42"/>
  <c r="F43" i="42"/>
  <c r="E50" i="42"/>
  <c r="G43" i="42"/>
  <c r="F48" i="42"/>
  <c r="E36" i="42"/>
  <c r="E43" i="42"/>
  <c r="F49" i="42"/>
  <c r="F45" i="42"/>
  <c r="G47" i="42"/>
  <c r="E42" i="42"/>
  <c r="E49" i="42"/>
  <c r="E51" i="42"/>
  <c r="F51" i="42"/>
  <c r="F35" i="42"/>
  <c r="F36" i="42"/>
  <c r="F50" i="42"/>
  <c r="G45" i="42"/>
  <c r="E38" i="42"/>
  <c r="G50" i="42"/>
  <c r="E41" i="42"/>
  <c r="E47" i="42"/>
  <c r="E52" i="42"/>
  <c r="E37" i="42"/>
  <c r="G42" i="42"/>
  <c r="F42" i="42"/>
  <c r="F41" i="42"/>
  <c r="G46" i="42"/>
  <c r="F46" i="42"/>
  <c r="E48" i="42"/>
  <c r="H14" i="42"/>
  <c r="D16" i="42"/>
  <c r="E6" i="42"/>
  <c r="G12" i="42"/>
  <c r="G15" i="42"/>
  <c r="G16" i="42"/>
  <c r="F8" i="42"/>
  <c r="G22" i="42"/>
  <c r="F18" i="42"/>
  <c r="F11" i="42"/>
  <c r="G10" i="42"/>
  <c r="F17" i="42"/>
  <c r="F22" i="42"/>
  <c r="E18" i="42"/>
  <c r="G14" i="42"/>
  <c r="D17" i="42"/>
  <c r="G13" i="42"/>
  <c r="G19" i="42"/>
  <c r="F6" i="42"/>
  <c r="F10" i="42"/>
  <c r="E8" i="42"/>
  <c r="E16" i="42"/>
  <c r="F19" i="42"/>
  <c r="D20" i="42"/>
  <c r="E4" i="42"/>
  <c r="E22" i="42"/>
  <c r="D10" i="42"/>
  <c r="G4" i="42"/>
  <c r="F14" i="42"/>
  <c r="D19" i="42"/>
  <c r="F9" i="42"/>
  <c r="D11" i="42"/>
  <c r="F21" i="42"/>
  <c r="D5" i="42"/>
  <c r="E12" i="42"/>
  <c r="G17" i="42"/>
  <c r="F16" i="42"/>
  <c r="F4" i="42"/>
  <c r="D7" i="42"/>
  <c r="E19" i="42"/>
  <c r="G21" i="42"/>
  <c r="F13" i="42"/>
  <c r="F5" i="42"/>
  <c r="E20" i="42"/>
  <c r="F7" i="42"/>
  <c r="G5" i="42"/>
  <c r="G18" i="42"/>
  <c r="E13" i="42"/>
  <c r="F12" i="42"/>
  <c r="F20" i="42"/>
  <c r="D22" i="42"/>
  <c r="D15" i="42"/>
  <c r="E9" i="42"/>
  <c r="D21" i="42"/>
  <c r="G9" i="42"/>
  <c r="G8" i="42"/>
  <c r="G20" i="42"/>
  <c r="E5" i="42"/>
  <c r="G7" i="42"/>
  <c r="G6" i="42"/>
  <c r="G11" i="42"/>
  <c r="D12" i="42"/>
  <c r="E15" i="42"/>
  <c r="D18" i="42"/>
  <c r="D8" i="42"/>
  <c r="D6" i="42"/>
  <c r="D9" i="42"/>
  <c r="E10" i="42"/>
  <c r="E11" i="42"/>
  <c r="D13" i="42"/>
  <c r="D4" i="42"/>
  <c r="F15" i="42"/>
  <c r="E14" i="42"/>
  <c r="E7" i="42"/>
  <c r="E17" i="42"/>
  <c r="E21" i="42"/>
  <c r="I16" i="42" l="1"/>
  <c r="J16" i="42"/>
  <c r="D9" i="22"/>
  <c r="J8" i="42"/>
  <c r="J18" i="42"/>
  <c r="I18" i="42"/>
  <c r="D12" i="22"/>
  <c r="J11" i="42"/>
  <c r="I11" i="42"/>
  <c r="J20" i="42"/>
  <c r="I20" i="42"/>
  <c r="I17" i="42"/>
  <c r="J17" i="42"/>
  <c r="D6" i="22"/>
  <c r="J5" i="42"/>
  <c r="D5" i="22"/>
  <c r="J4" i="42"/>
  <c r="J12" i="42"/>
  <c r="I12" i="42"/>
  <c r="J21" i="42"/>
  <c r="I21" i="42"/>
  <c r="J19" i="42"/>
  <c r="I19" i="42"/>
  <c r="D8" i="22"/>
  <c r="J7" i="42"/>
  <c r="D14" i="22"/>
  <c r="J13" i="42"/>
  <c r="I13" i="42"/>
  <c r="J6" i="42"/>
  <c r="I15" i="42"/>
  <c r="J15" i="42"/>
  <c r="D10" i="22"/>
  <c r="J9" i="42"/>
  <c r="J22" i="42"/>
  <c r="I22" i="42"/>
  <c r="J10" i="42"/>
  <c r="I10" i="42"/>
  <c r="J44" i="42"/>
  <c r="F15" i="22" s="1"/>
  <c r="I443" i="28"/>
  <c r="I464" i="28"/>
  <c r="I418" i="28"/>
  <c r="I404" i="28"/>
  <c r="I454" i="28"/>
  <c r="I431" i="28"/>
  <c r="I389" i="28"/>
  <c r="I356" i="28"/>
  <c r="I473" i="28"/>
  <c r="C482" i="28"/>
  <c r="I373" i="28"/>
  <c r="C483" i="28"/>
  <c r="C484" i="28"/>
  <c r="C485" i="28"/>
  <c r="C486" i="28"/>
  <c r="C487" i="28"/>
  <c r="C488" i="28"/>
  <c r="C489" i="28"/>
  <c r="AB202" i="49"/>
  <c r="A203" i="49"/>
  <c r="A31" i="46"/>
  <c r="A32" i="46" s="1"/>
  <c r="AB32" i="46" s="1"/>
  <c r="AB30" i="46"/>
  <c r="A31" i="43"/>
  <c r="AB30" i="43"/>
  <c r="J42" i="42"/>
  <c r="D13" i="22"/>
  <c r="I49" i="42"/>
  <c r="D16" i="22"/>
  <c r="D7" i="22"/>
  <c r="E11" i="22"/>
  <c r="D19" i="22"/>
  <c r="D11" i="22"/>
  <c r="I51" i="42"/>
  <c r="J45" i="42"/>
  <c r="I40" i="42"/>
  <c r="I50" i="42"/>
  <c r="D17" i="22"/>
  <c r="E12" i="22"/>
  <c r="D18" i="22"/>
  <c r="E13" i="22"/>
  <c r="E15" i="22"/>
  <c r="I43" i="42"/>
  <c r="E18" i="22"/>
  <c r="E21" i="22"/>
  <c r="E23" i="22"/>
  <c r="E22" i="22"/>
  <c r="E20" i="22"/>
  <c r="E14" i="22"/>
  <c r="E19" i="22"/>
  <c r="D23" i="22"/>
  <c r="D21" i="22"/>
  <c r="D22" i="22"/>
  <c r="D20" i="22"/>
  <c r="E17" i="22"/>
  <c r="E16" i="22"/>
  <c r="I46" i="42"/>
  <c r="I47" i="42"/>
  <c r="J48" i="42"/>
  <c r="I52" i="42"/>
  <c r="F12" i="22"/>
  <c r="F18" i="22"/>
  <c r="F14" i="22"/>
  <c r="F11" i="22"/>
  <c r="F17" i="22"/>
  <c r="H49" i="42"/>
  <c r="H42" i="42"/>
  <c r="H51" i="42"/>
  <c r="H43" i="42"/>
  <c r="H37" i="42"/>
  <c r="I37" i="42" s="1"/>
  <c r="H46" i="42"/>
  <c r="H45" i="42"/>
  <c r="E54" i="42"/>
  <c r="E55" i="42" s="1"/>
  <c r="H50" i="42"/>
  <c r="H48" i="42"/>
  <c r="H44" i="42"/>
  <c r="H41" i="42"/>
  <c r="H34" i="42"/>
  <c r="I34" i="42" s="1"/>
  <c r="D54" i="42"/>
  <c r="D55" i="42" s="1"/>
  <c r="H47" i="42"/>
  <c r="H35" i="42"/>
  <c r="I35" i="42" s="1"/>
  <c r="H36" i="42"/>
  <c r="I36" i="42" s="1"/>
  <c r="F54" i="42"/>
  <c r="F55" i="42" s="1"/>
  <c r="H39" i="42"/>
  <c r="I39" i="42" s="1"/>
  <c r="H40" i="42"/>
  <c r="H52" i="42"/>
  <c r="H38" i="42"/>
  <c r="I38" i="42" s="1"/>
  <c r="G24" i="42"/>
  <c r="H9" i="42"/>
  <c r="I9" i="42" s="1"/>
  <c r="H22" i="42"/>
  <c r="H10" i="42"/>
  <c r="H6" i="42"/>
  <c r="I6" i="42" s="1"/>
  <c r="H5" i="42"/>
  <c r="I5" i="42" s="1"/>
  <c r="H16" i="42"/>
  <c r="H15" i="42"/>
  <c r="H8" i="42"/>
  <c r="I8" i="42" s="1"/>
  <c r="E24" i="42"/>
  <c r="E25" i="42" s="1"/>
  <c r="H18" i="42"/>
  <c r="H11" i="42"/>
  <c r="H20" i="42"/>
  <c r="H17" i="42"/>
  <c r="D24" i="42"/>
  <c r="H4" i="42"/>
  <c r="I4" i="42" s="1"/>
  <c r="H7" i="42"/>
  <c r="I7" i="42" s="1"/>
  <c r="H13" i="42"/>
  <c r="H12" i="42"/>
  <c r="H21" i="42"/>
  <c r="F24" i="42"/>
  <c r="F25" i="42" s="1"/>
  <c r="H19" i="42"/>
  <c r="C347" i="28" l="1"/>
  <c r="C348" i="28"/>
  <c r="C349" i="28"/>
  <c r="C350" i="28"/>
  <c r="C351" i="28"/>
  <c r="C352" i="28"/>
  <c r="C353" i="28"/>
  <c r="C354" i="28"/>
  <c r="C355" i="28"/>
  <c r="C356" i="28"/>
  <c r="C357" i="28"/>
  <c r="C358" i="28"/>
  <c r="C359" i="28"/>
  <c r="C360" i="28"/>
  <c r="C361" i="28"/>
  <c r="C362" i="28"/>
  <c r="C363" i="28"/>
  <c r="C364" i="28"/>
  <c r="I415" i="28"/>
  <c r="I386" i="28"/>
  <c r="I370" i="28"/>
  <c r="I401" i="28"/>
  <c r="I428" i="28"/>
  <c r="I440" i="28"/>
  <c r="C452" i="28"/>
  <c r="I353" i="28"/>
  <c r="C453" i="28"/>
  <c r="C454" i="28"/>
  <c r="C455" i="28"/>
  <c r="C456" i="28"/>
  <c r="C457" i="28"/>
  <c r="C458" i="28"/>
  <c r="C459" i="28"/>
  <c r="C460" i="28"/>
  <c r="C461" i="28"/>
  <c r="C462" i="28"/>
  <c r="I407" i="28"/>
  <c r="I491" i="28"/>
  <c r="I434" i="28"/>
  <c r="I376" i="28"/>
  <c r="I467" i="28"/>
  <c r="I392" i="28"/>
  <c r="I359" i="28"/>
  <c r="C503" i="28"/>
  <c r="I421" i="28"/>
  <c r="I497" i="28"/>
  <c r="I446" i="28"/>
  <c r="I457" i="28"/>
  <c r="I484" i="28"/>
  <c r="I476" i="28"/>
  <c r="C504" i="28"/>
  <c r="C505" i="28"/>
  <c r="C506" i="28"/>
  <c r="C507" i="28"/>
  <c r="I406" i="28"/>
  <c r="I456" i="28"/>
  <c r="I391" i="28"/>
  <c r="I483" i="28"/>
  <c r="I466" i="28"/>
  <c r="I475" i="28"/>
  <c r="I420" i="28"/>
  <c r="I358" i="28"/>
  <c r="I375" i="28"/>
  <c r="I445" i="28"/>
  <c r="C497" i="28"/>
  <c r="I490" i="28"/>
  <c r="I433" i="28"/>
  <c r="C498" i="28"/>
  <c r="C499" i="28"/>
  <c r="C500" i="28"/>
  <c r="C501" i="28"/>
  <c r="C502" i="28"/>
  <c r="I402" i="28"/>
  <c r="C463" i="28"/>
  <c r="I429" i="28"/>
  <c r="I354" i="28"/>
  <c r="I387" i="28"/>
  <c r="I371" i="28"/>
  <c r="I452" i="28"/>
  <c r="I416" i="28"/>
  <c r="I441" i="28"/>
  <c r="C464" i="28"/>
  <c r="C465" i="28"/>
  <c r="C466" i="28"/>
  <c r="C467" i="28"/>
  <c r="C468" i="28"/>
  <c r="C469" i="28"/>
  <c r="C470" i="28"/>
  <c r="C471" i="28"/>
  <c r="C472" i="28"/>
  <c r="I351" i="28"/>
  <c r="I399" i="28"/>
  <c r="I384" i="28"/>
  <c r="I368" i="28"/>
  <c r="C427" i="28"/>
  <c r="I413" i="28"/>
  <c r="C428" i="28"/>
  <c r="C429" i="28"/>
  <c r="C430" i="28"/>
  <c r="C431" i="28"/>
  <c r="C432" i="28"/>
  <c r="C433" i="28"/>
  <c r="C434" i="28"/>
  <c r="C435" i="28"/>
  <c r="C436" i="28"/>
  <c r="C437" i="28"/>
  <c r="C438" i="28"/>
  <c r="C439" i="28"/>
  <c r="C473" i="28"/>
  <c r="A473" i="28" s="1"/>
  <c r="AB473" i="28" s="1"/>
  <c r="I355" i="28"/>
  <c r="I388" i="28"/>
  <c r="I403" i="28"/>
  <c r="I372" i="28"/>
  <c r="I463" i="28"/>
  <c r="I417" i="28"/>
  <c r="I430" i="28"/>
  <c r="I442" i="28"/>
  <c r="I453" i="28"/>
  <c r="C474" i="28"/>
  <c r="C475" i="28"/>
  <c r="C476" i="28"/>
  <c r="C477" i="28"/>
  <c r="C478" i="28"/>
  <c r="C479" i="28"/>
  <c r="C480" i="28"/>
  <c r="C481" i="28"/>
  <c r="I498" i="28"/>
  <c r="I477" i="28"/>
  <c r="I377" i="28"/>
  <c r="I435" i="28"/>
  <c r="I393" i="28"/>
  <c r="I447" i="28"/>
  <c r="C508" i="28"/>
  <c r="I422" i="28"/>
  <c r="I503" i="28"/>
  <c r="I360" i="28"/>
  <c r="I492" i="28"/>
  <c r="I458" i="28"/>
  <c r="I408" i="28"/>
  <c r="I485" i="28"/>
  <c r="I468" i="28"/>
  <c r="C509" i="28"/>
  <c r="C510" i="28"/>
  <c r="C511" i="28"/>
  <c r="I369" i="28"/>
  <c r="I400" i="28"/>
  <c r="I385" i="28"/>
  <c r="I427" i="28"/>
  <c r="C440" i="28"/>
  <c r="I352" i="28"/>
  <c r="I414" i="28"/>
  <c r="C441" i="28"/>
  <c r="C442" i="28"/>
  <c r="C443" i="28"/>
  <c r="C444" i="28"/>
  <c r="C445" i="28"/>
  <c r="C446" i="28"/>
  <c r="C447" i="28"/>
  <c r="C448" i="28"/>
  <c r="C449" i="28"/>
  <c r="C450" i="28"/>
  <c r="C451" i="28"/>
  <c r="C398" i="28"/>
  <c r="I366" i="28"/>
  <c r="I349" i="28"/>
  <c r="I382" i="28"/>
  <c r="C399" i="28"/>
  <c r="C400" i="28"/>
  <c r="C401" i="28"/>
  <c r="C402" i="28"/>
  <c r="C403" i="28"/>
  <c r="C404" i="28"/>
  <c r="C405" i="28"/>
  <c r="C406" i="28"/>
  <c r="C407" i="28"/>
  <c r="C408" i="28"/>
  <c r="C409" i="28"/>
  <c r="C410" i="28"/>
  <c r="C411" i="28"/>
  <c r="C412" i="28"/>
  <c r="C413" i="28"/>
  <c r="I350" i="28"/>
  <c r="I383" i="28"/>
  <c r="I367" i="28"/>
  <c r="I398" i="28"/>
  <c r="C414" i="28"/>
  <c r="C415" i="28"/>
  <c r="C416" i="28"/>
  <c r="C417" i="28"/>
  <c r="C418" i="28"/>
  <c r="C419" i="28"/>
  <c r="C420" i="28"/>
  <c r="C421" i="28"/>
  <c r="C422" i="28"/>
  <c r="C423" i="28"/>
  <c r="C424" i="28"/>
  <c r="C425" i="28"/>
  <c r="C426" i="28"/>
  <c r="I347" i="28"/>
  <c r="C365" i="28"/>
  <c r="C366" i="28"/>
  <c r="C367" i="28"/>
  <c r="C368" i="28"/>
  <c r="C369" i="28"/>
  <c r="C370" i="28"/>
  <c r="C371" i="28"/>
  <c r="C372" i="28"/>
  <c r="C373" i="28"/>
  <c r="C374" i="28"/>
  <c r="C375" i="28"/>
  <c r="C376" i="28"/>
  <c r="C377" i="28"/>
  <c r="C378" i="28"/>
  <c r="C379" i="28"/>
  <c r="C380" i="28"/>
  <c r="C381" i="28"/>
  <c r="I348" i="28"/>
  <c r="I365" i="28"/>
  <c r="C382" i="28"/>
  <c r="C383" i="28"/>
  <c r="C384" i="28"/>
  <c r="C385" i="28"/>
  <c r="C386" i="28"/>
  <c r="C387" i="28"/>
  <c r="C388" i="28"/>
  <c r="C389" i="28"/>
  <c r="C390" i="28"/>
  <c r="C391" i="28"/>
  <c r="C392" i="28"/>
  <c r="C393" i="28"/>
  <c r="C394" i="28"/>
  <c r="C395" i="28"/>
  <c r="C396" i="28"/>
  <c r="C397" i="28"/>
  <c r="C490" i="28"/>
  <c r="I390" i="28"/>
  <c r="I357" i="28"/>
  <c r="I405" i="28"/>
  <c r="I465" i="28"/>
  <c r="I444" i="28"/>
  <c r="I474" i="28"/>
  <c r="I482" i="28"/>
  <c r="I374" i="28"/>
  <c r="I419" i="28"/>
  <c r="I455" i="28"/>
  <c r="I432" i="28"/>
  <c r="C491" i="28"/>
  <c r="C492" i="28"/>
  <c r="C493" i="28"/>
  <c r="C494" i="28"/>
  <c r="C495" i="28"/>
  <c r="C496" i="28"/>
  <c r="AB203" i="49"/>
  <c r="A204" i="49"/>
  <c r="AB31" i="46"/>
  <c r="A33" i="46"/>
  <c r="AB33" i="46" s="1"/>
  <c r="A32" i="43"/>
  <c r="AB31" i="43"/>
  <c r="F13" i="22"/>
  <c r="F16" i="22"/>
  <c r="D25" i="42"/>
  <c r="E63" i="42"/>
  <c r="F21" i="22"/>
  <c r="F20" i="22"/>
  <c r="F22" i="22"/>
  <c r="F23" i="22"/>
  <c r="F19" i="22"/>
  <c r="I500" i="28" l="1"/>
  <c r="I396" i="28"/>
  <c r="I397" i="28"/>
  <c r="I506" i="28"/>
  <c r="I410" i="28"/>
  <c r="I515" i="28"/>
  <c r="I439" i="28"/>
  <c r="I437" i="28"/>
  <c r="I507" i="28"/>
  <c r="I411" i="28"/>
  <c r="I394" i="28"/>
  <c r="C517" i="28"/>
  <c r="I409" i="28"/>
  <c r="I460" i="28"/>
  <c r="I395" i="28"/>
  <c r="I486" i="28"/>
  <c r="I379" i="28"/>
  <c r="I480" i="28"/>
  <c r="I501" i="28"/>
  <c r="I499" i="28"/>
  <c r="C515" i="28"/>
  <c r="I508" i="28"/>
  <c r="I511" i="28"/>
  <c r="I510" i="28"/>
  <c r="I424" i="28"/>
  <c r="I438" i="28"/>
  <c r="I364" i="28"/>
  <c r="I425" i="28"/>
  <c r="I459" i="28"/>
  <c r="I505" i="28"/>
  <c r="I471" i="28"/>
  <c r="I509" i="28"/>
  <c r="I472" i="28"/>
  <c r="I495" i="28"/>
  <c r="I470" i="28"/>
  <c r="I378" i="28"/>
  <c r="I517" i="28"/>
  <c r="I449" i="28"/>
  <c r="I504" i="28"/>
  <c r="I363" i="28"/>
  <c r="I488" i="28"/>
  <c r="I462" i="28"/>
  <c r="I361" i="28"/>
  <c r="C512" i="28"/>
  <c r="I502" i="28"/>
  <c r="I451" i="28"/>
  <c r="I514" i="28"/>
  <c r="I448" i="28"/>
  <c r="I487" i="28"/>
  <c r="I469" i="28"/>
  <c r="I380" i="28"/>
  <c r="I512" i="28"/>
  <c r="I513" i="28"/>
  <c r="I362" i="28"/>
  <c r="I496" i="28"/>
  <c r="I450" i="28"/>
  <c r="I423" i="28"/>
  <c r="I381" i="28"/>
  <c r="I494" i="28"/>
  <c r="I436" i="28"/>
  <c r="I412" i="28"/>
  <c r="I478" i="28"/>
  <c r="I493" i="28"/>
  <c r="I489" i="28"/>
  <c r="I516" i="28"/>
  <c r="I461" i="28"/>
  <c r="I481" i="28"/>
  <c r="I426" i="28"/>
  <c r="I479" i="28"/>
  <c r="C516" i="28"/>
  <c r="C513" i="28"/>
  <c r="C514" i="28"/>
  <c r="AB204" i="49"/>
  <c r="A205" i="49"/>
  <c r="A38" i="46"/>
  <c r="A33" i="43"/>
  <c r="AB32" i="43"/>
  <c r="A489" i="28"/>
  <c r="AB489" i="28" s="1"/>
  <c r="A484" i="28"/>
  <c r="AB484" i="28" s="1"/>
  <c r="A485" i="28"/>
  <c r="AB485" i="28" s="1"/>
  <c r="A486" i="28"/>
  <c r="AB486" i="28" s="1"/>
  <c r="A487" i="28"/>
  <c r="AB487" i="28" s="1"/>
  <c r="A488" i="28"/>
  <c r="AB488" i="28" s="1"/>
  <c r="A482" i="28"/>
  <c r="AB482" i="28" s="1"/>
  <c r="A483" i="28"/>
  <c r="AB483" i="28" s="1"/>
  <c r="AB205" i="49" l="1"/>
  <c r="A210" i="49"/>
  <c r="AB38" i="46"/>
  <c r="A39" i="46"/>
  <c r="AB39" i="46" s="1"/>
  <c r="AB33" i="43"/>
  <c r="A38" i="43"/>
  <c r="N14" i="22"/>
  <c r="N17" i="22"/>
  <c r="N19" i="22"/>
  <c r="N18" i="22"/>
  <c r="N15" i="22"/>
  <c r="N16" i="22"/>
  <c r="AB210" i="49" l="1"/>
  <c r="A211" i="49"/>
  <c r="A40" i="46"/>
  <c r="AB40" i="46" s="1"/>
  <c r="A39" i="43"/>
  <c r="AB38" i="43"/>
  <c r="A90" i="43"/>
  <c r="AB90" i="43" s="1"/>
  <c r="A479" i="28"/>
  <c r="AB479" i="28" s="1"/>
  <c r="A480" i="28"/>
  <c r="AB480" i="28" s="1"/>
  <c r="A481" i="28"/>
  <c r="AB481" i="28" s="1"/>
  <c r="A41" i="46" l="1"/>
  <c r="AB211" i="49"/>
  <c r="A212" i="49"/>
  <c r="AB41" i="46"/>
  <c r="A42" i="46"/>
  <c r="AB42" i="46" s="1"/>
  <c r="A40" i="43"/>
  <c r="AB39" i="43"/>
  <c r="AA32" i="22"/>
  <c r="AA33" i="22" s="1"/>
  <c r="K32" i="22"/>
  <c r="K33" i="22" s="1"/>
  <c r="N23" i="22"/>
  <c r="N21" i="22"/>
  <c r="N22" i="22"/>
  <c r="AB212" i="49" l="1"/>
  <c r="A213" i="49"/>
  <c r="A43" i="46"/>
  <c r="A41" i="43"/>
  <c r="AB40" i="43"/>
  <c r="T32" i="22"/>
  <c r="T33" i="22" s="1"/>
  <c r="N20" i="22"/>
  <c r="AB213" i="49" l="1"/>
  <c r="A214" i="49"/>
  <c r="AB43" i="46"/>
  <c r="A44" i="46"/>
  <c r="AB44" i="46" s="1"/>
  <c r="A42" i="43"/>
  <c r="AB41" i="43"/>
  <c r="A45" i="46" l="1"/>
  <c r="AB45" i="46" s="1"/>
  <c r="AB214" i="49"/>
  <c r="A215" i="49"/>
  <c r="A43" i="43"/>
  <c r="AB42" i="43"/>
  <c r="A46" i="46" l="1"/>
  <c r="AB46" i="46" s="1"/>
  <c r="AB215" i="49"/>
  <c r="A216" i="49"/>
  <c r="AB43" i="43"/>
  <c r="A44" i="43"/>
  <c r="A47" i="46" l="1"/>
  <c r="AB47" i="46" s="1"/>
  <c r="AB216" i="49"/>
  <c r="A217" i="49"/>
  <c r="AB44" i="43"/>
  <c r="A46" i="43"/>
  <c r="A48" i="46" l="1"/>
  <c r="AB48" i="46" s="1"/>
  <c r="AB217" i="49"/>
  <c r="A218" i="49"/>
  <c r="AB46" i="43"/>
  <c r="A47" i="43"/>
  <c r="A49" i="46" l="1"/>
  <c r="AB218" i="49"/>
  <c r="A219" i="49"/>
  <c r="AB47" i="43"/>
  <c r="A49" i="43"/>
  <c r="AB49" i="46" l="1"/>
  <c r="A54" i="46"/>
  <c r="AB54" i="46" s="1"/>
  <c r="AB219" i="49"/>
  <c r="A220" i="49"/>
  <c r="A54" i="43"/>
  <c r="AB49" i="43"/>
  <c r="A55" i="46" l="1"/>
  <c r="AB55" i="46" s="1"/>
  <c r="AB220" i="49"/>
  <c r="A221" i="49"/>
  <c r="A55" i="43"/>
  <c r="AB54" i="43"/>
  <c r="A56" i="46" l="1"/>
  <c r="AB56" i="46" s="1"/>
  <c r="AB221" i="49"/>
  <c r="A226" i="49"/>
  <c r="A56" i="43"/>
  <c r="AB55" i="43"/>
  <c r="A57" i="46" l="1"/>
  <c r="AB57" i="46" s="1"/>
  <c r="AB226" i="49"/>
  <c r="A227" i="49"/>
  <c r="A57" i="43"/>
  <c r="AB56" i="43"/>
  <c r="A58" i="46" l="1"/>
  <c r="AB58" i="46" s="1"/>
  <c r="AB227" i="49"/>
  <c r="A228" i="49"/>
  <c r="A58" i="43"/>
  <c r="AB57" i="43"/>
  <c r="A59" i="46" l="1"/>
  <c r="AB59" i="46" s="1"/>
  <c r="AB228" i="49"/>
  <c r="A229" i="49"/>
  <c r="AB58" i="43"/>
  <c r="A59" i="43"/>
  <c r="A60" i="46" l="1"/>
  <c r="AB60" i="46" s="1"/>
  <c r="AB229" i="49"/>
  <c r="A230" i="49"/>
  <c r="AB59" i="43"/>
  <c r="A61" i="43"/>
  <c r="A61" i="46" l="1"/>
  <c r="AB61" i="46" s="1"/>
  <c r="AB230" i="49"/>
  <c r="A231" i="49"/>
  <c r="A62" i="43"/>
  <c r="AB61" i="43"/>
  <c r="A62" i="46" l="1"/>
  <c r="AB62" i="46" s="1"/>
  <c r="AB231" i="49"/>
  <c r="A232" i="49"/>
  <c r="A63" i="43"/>
  <c r="AB62" i="43"/>
  <c r="A63" i="46" l="1"/>
  <c r="AB63" i="46" s="1"/>
  <c r="AB232" i="49"/>
  <c r="A233" i="49"/>
  <c r="A64" i="43"/>
  <c r="AB63" i="43"/>
  <c r="A64" i="46" l="1"/>
  <c r="AB64" i="46" s="1"/>
  <c r="AB233" i="49"/>
  <c r="A234" i="49"/>
  <c r="A69" i="43"/>
  <c r="AB64" i="43"/>
  <c r="A69" i="46" l="1"/>
  <c r="A70" i="46" s="1"/>
  <c r="AB70" i="46" s="1"/>
  <c r="AB234" i="49"/>
  <c r="A235" i="49"/>
  <c r="A70" i="43"/>
  <c r="AB69" i="43"/>
  <c r="AB69" i="46" l="1"/>
  <c r="A71" i="46"/>
  <c r="AB71" i="46" s="1"/>
  <c r="AB235" i="49"/>
  <c r="A236" i="49"/>
  <c r="A71" i="43"/>
  <c r="AB70" i="43"/>
  <c r="A187" i="43"/>
  <c r="A72" i="46" l="1"/>
  <c r="AB72" i="46" s="1"/>
  <c r="A73" i="46"/>
  <c r="A74" i="46" s="1"/>
  <c r="AB236" i="49"/>
  <c r="A241" i="49"/>
  <c r="A72" i="43"/>
  <c r="AB71" i="43"/>
  <c r="AB187" i="43"/>
  <c r="AB73" i="46" l="1"/>
  <c r="AB241" i="49"/>
  <c r="A242" i="49"/>
  <c r="A75" i="46"/>
  <c r="AB74" i="46"/>
  <c r="AB72" i="43"/>
  <c r="A73" i="43"/>
  <c r="AB242" i="49" l="1"/>
  <c r="A243" i="49"/>
  <c r="A76" i="46"/>
  <c r="AB75" i="46"/>
  <c r="A75" i="43"/>
  <c r="AB73" i="43"/>
  <c r="AB243" i="49" l="1"/>
  <c r="A244" i="49"/>
  <c r="AB76" i="46"/>
  <c r="A77" i="46"/>
  <c r="A76" i="43"/>
  <c r="AB75" i="43"/>
  <c r="AB244" i="49" l="1"/>
  <c r="A245" i="49"/>
  <c r="A78" i="46"/>
  <c r="AB77" i="46"/>
  <c r="A77" i="43"/>
  <c r="AB76" i="43"/>
  <c r="AB245" i="49" l="1"/>
  <c r="A246" i="49"/>
  <c r="A83" i="46"/>
  <c r="AB78" i="46"/>
  <c r="A78" i="43"/>
  <c r="AB77" i="43"/>
  <c r="AB246" i="49" l="1"/>
  <c r="A247" i="49"/>
  <c r="A84" i="46"/>
  <c r="AB83" i="46"/>
  <c r="A83" i="43"/>
  <c r="AB78" i="43"/>
  <c r="AB247" i="49" l="1"/>
  <c r="A248" i="49"/>
  <c r="A85" i="46"/>
  <c r="AB84" i="46"/>
  <c r="A84" i="43"/>
  <c r="AB83" i="43"/>
  <c r="AB248" i="49" l="1"/>
  <c r="A249" i="49"/>
  <c r="A86" i="46"/>
  <c r="AB85" i="46"/>
  <c r="A85" i="43"/>
  <c r="AB84" i="43"/>
  <c r="AB249" i="49" l="1"/>
  <c r="A250" i="49"/>
  <c r="AB86" i="46"/>
  <c r="A87" i="46"/>
  <c r="AB85" i="43"/>
  <c r="A86" i="43"/>
  <c r="AB250" i="49" l="1"/>
  <c r="A255" i="49"/>
  <c r="A88" i="46"/>
  <c r="AB87" i="46"/>
  <c r="AB86" i="43"/>
  <c r="A88" i="43"/>
  <c r="AB255" i="49" l="1"/>
  <c r="A256" i="49"/>
  <c r="A89" i="46"/>
  <c r="AB88" i="46"/>
  <c r="AB88" i="43"/>
  <c r="A89" i="43"/>
  <c r="A204" i="43"/>
  <c r="AB256" i="49" l="1"/>
  <c r="A257" i="49"/>
  <c r="AB89" i="46"/>
  <c r="A90" i="46"/>
  <c r="AB89" i="43"/>
  <c r="A91" i="43"/>
  <c r="AB204" i="43"/>
  <c r="AB257" i="49" l="1"/>
  <c r="A258" i="49"/>
  <c r="A91" i="46"/>
  <c r="AB90" i="46"/>
  <c r="AB91" i="43"/>
  <c r="A96" i="43"/>
  <c r="AB258" i="49" l="1"/>
  <c r="A259" i="49"/>
  <c r="A96" i="46"/>
  <c r="AB91" i="46"/>
  <c r="AB96" i="43"/>
  <c r="A97" i="43"/>
  <c r="AB259" i="49" l="1"/>
  <c r="A260" i="49"/>
  <c r="A97" i="46"/>
  <c r="AB96" i="46"/>
  <c r="AB97" i="43"/>
  <c r="A98" i="43"/>
  <c r="AB260" i="49" l="1"/>
  <c r="A261" i="49"/>
  <c r="A98" i="46"/>
  <c r="AB97" i="46"/>
  <c r="AB98" i="43"/>
  <c r="A100" i="43"/>
  <c r="AB261" i="49" l="1"/>
  <c r="A262" i="49"/>
  <c r="AB98" i="46"/>
  <c r="A99" i="46"/>
  <c r="AB100" i="43"/>
  <c r="A101" i="43"/>
  <c r="AB262" i="49" l="1"/>
  <c r="A263" i="49"/>
  <c r="A100" i="46"/>
  <c r="AB99" i="46"/>
  <c r="A102" i="43"/>
  <c r="AB101" i="43"/>
  <c r="AB263" i="49" l="1"/>
  <c r="A268" i="49"/>
  <c r="A101" i="46"/>
  <c r="AB100" i="46"/>
  <c r="A103" i="43"/>
  <c r="AB102" i="43"/>
  <c r="AB268" i="49" l="1"/>
  <c r="A269" i="49"/>
  <c r="AB101" i="46"/>
  <c r="A102" i="46"/>
  <c r="A108" i="43"/>
  <c r="AB103" i="43"/>
  <c r="AB269" i="49" l="1"/>
  <c r="A270" i="49"/>
  <c r="A103" i="46"/>
  <c r="AB102" i="46"/>
  <c r="AB108" i="43"/>
  <c r="A109" i="43"/>
  <c r="AB270" i="49" l="1"/>
  <c r="A271" i="49"/>
  <c r="A108" i="46"/>
  <c r="AB103" i="46"/>
  <c r="AB109" i="43"/>
  <c r="A111" i="43"/>
  <c r="A220" i="43"/>
  <c r="AB271" i="49" l="1"/>
  <c r="A272" i="49"/>
  <c r="A109" i="46"/>
  <c r="AB108" i="46"/>
  <c r="A112" i="43"/>
  <c r="AB111" i="43"/>
  <c r="AB220" i="43"/>
  <c r="AB272" i="49" l="1"/>
  <c r="A273" i="49"/>
  <c r="AB109" i="46"/>
  <c r="A110" i="46"/>
  <c r="A113" i="43"/>
  <c r="AB112" i="43"/>
  <c r="AB273" i="49" l="1"/>
  <c r="A274" i="49"/>
  <c r="A111" i="46"/>
  <c r="AB110" i="46"/>
  <c r="A114" i="43"/>
  <c r="AB113" i="43"/>
  <c r="AB274" i="49" l="1"/>
  <c r="A275" i="49"/>
  <c r="A112" i="46"/>
  <c r="AB111" i="46"/>
  <c r="AB114" i="43"/>
  <c r="A119" i="43"/>
  <c r="AB275" i="49" l="1"/>
  <c r="A280" i="49"/>
  <c r="AB112" i="46"/>
  <c r="A113" i="46"/>
  <c r="A121" i="43"/>
  <c r="AB119" i="43"/>
  <c r="AB280" i="49" l="1"/>
  <c r="A281" i="49"/>
  <c r="A114" i="46"/>
  <c r="AB113" i="46"/>
  <c r="A122" i="43"/>
  <c r="AB121" i="43"/>
  <c r="AB281" i="49" l="1"/>
  <c r="A282" i="49"/>
  <c r="A119" i="46"/>
  <c r="AB114" i="46"/>
  <c r="A123" i="43"/>
  <c r="AB122" i="43"/>
  <c r="AB282" i="49" l="1"/>
  <c r="A283" i="49"/>
  <c r="AB119" i="46"/>
  <c r="A120" i="46"/>
  <c r="A124" i="43"/>
  <c r="AB123" i="43"/>
  <c r="AB283" i="49" l="1"/>
  <c r="A284" i="49"/>
  <c r="A121" i="46"/>
  <c r="AB120" i="46"/>
  <c r="A130" i="43"/>
  <c r="AB124" i="43"/>
  <c r="AB284" i="49" l="1"/>
  <c r="A285" i="49"/>
  <c r="A122" i="46"/>
  <c r="AB121" i="46"/>
  <c r="A131" i="43"/>
  <c r="AB130" i="43"/>
  <c r="A235" i="43"/>
  <c r="AB285" i="49" l="1"/>
  <c r="A286" i="49"/>
  <c r="AB122" i="46"/>
  <c r="A123" i="46"/>
  <c r="A132" i="43"/>
  <c r="AB131" i="43"/>
  <c r="AB235" i="43"/>
  <c r="AB286" i="49" l="1"/>
  <c r="A291" i="49"/>
  <c r="A124" i="46"/>
  <c r="AB123" i="46"/>
  <c r="A133" i="43"/>
  <c r="AB132" i="43"/>
  <c r="AB291" i="49" l="1"/>
  <c r="A292" i="49"/>
  <c r="AB124" i="46"/>
  <c r="A129" i="46"/>
  <c r="A146" i="43"/>
  <c r="AB133" i="43"/>
  <c r="AB292" i="49" l="1"/>
  <c r="A293" i="49"/>
  <c r="A130" i="46"/>
  <c r="AB129" i="46"/>
  <c r="A147" i="43"/>
  <c r="AB146" i="43"/>
  <c r="AB293" i="49" l="1"/>
  <c r="A294" i="49"/>
  <c r="A131" i="46"/>
  <c r="AB130" i="46"/>
  <c r="A148" i="43"/>
  <c r="AB147" i="43"/>
  <c r="AB294" i="49" l="1"/>
  <c r="A295" i="49"/>
  <c r="AB131" i="46"/>
  <c r="A132" i="46"/>
  <c r="A153" i="43"/>
  <c r="AB148" i="43"/>
  <c r="AB295" i="49" l="1"/>
  <c r="A296" i="49"/>
  <c r="A133" i="46"/>
  <c r="AB132" i="46"/>
  <c r="A154" i="43"/>
  <c r="AB153" i="43"/>
  <c r="AB296" i="49" l="1"/>
  <c r="A301" i="49"/>
  <c r="A138" i="46"/>
  <c r="AB133" i="46"/>
  <c r="A159" i="43"/>
  <c r="AB154" i="43"/>
  <c r="AB301" i="49" l="1"/>
  <c r="A302" i="49"/>
  <c r="A139" i="46"/>
  <c r="AB138" i="46"/>
  <c r="AB159" i="43"/>
  <c r="C174" i="43"/>
  <c r="L174" i="43" s="1"/>
  <c r="A175" i="43"/>
  <c r="A249" i="43"/>
  <c r="AB302" i="49" l="1"/>
  <c r="A303" i="49"/>
  <c r="AB139" i="46"/>
  <c r="A140" i="46"/>
  <c r="AB175" i="43"/>
  <c r="A176" i="43"/>
  <c r="AB249" i="43"/>
  <c r="AB303" i="49" l="1"/>
  <c r="A304" i="49"/>
  <c r="A141" i="46"/>
  <c r="AB140" i="46"/>
  <c r="AB176" i="43"/>
  <c r="A177" i="43"/>
  <c r="AB304" i="49" l="1"/>
  <c r="A305" i="49"/>
  <c r="A146" i="46"/>
  <c r="AB141" i="46"/>
  <c r="AB177" i="43"/>
  <c r="A178" i="43"/>
  <c r="AB305" i="49" l="1"/>
  <c r="A310" i="49"/>
  <c r="AB146" i="46"/>
  <c r="A147" i="46"/>
  <c r="AB178" i="43"/>
  <c r="A179" i="43"/>
  <c r="AB310" i="49" l="1"/>
  <c r="A311" i="49"/>
  <c r="A148" i="46"/>
  <c r="AB147" i="46"/>
  <c r="AB179" i="43"/>
  <c r="A180" i="43"/>
  <c r="AB311" i="49" l="1"/>
  <c r="A312" i="49"/>
  <c r="AB148" i="46"/>
  <c r="A153" i="46"/>
  <c r="AB180" i="43"/>
  <c r="A181" i="43"/>
  <c r="AB312" i="49" l="1"/>
  <c r="A313" i="49"/>
  <c r="A154" i="46"/>
  <c r="AB153" i="46"/>
  <c r="AB181" i="43"/>
  <c r="A182" i="43"/>
  <c r="C174" i="33"/>
  <c r="L174" i="33" s="1"/>
  <c r="AB313" i="49" l="1"/>
  <c r="A318" i="49"/>
  <c r="A159" i="46"/>
  <c r="AB154" i="46"/>
  <c r="AB182" i="43"/>
  <c r="A183" i="43"/>
  <c r="A262" i="43"/>
  <c r="AB318" i="49" l="1"/>
  <c r="A319" i="49"/>
  <c r="AB159" i="46"/>
  <c r="C174" i="46"/>
  <c r="L174" i="46" s="1"/>
  <c r="A175" i="46"/>
  <c r="AB183" i="43"/>
  <c r="A185" i="43"/>
  <c r="AB262" i="43"/>
  <c r="AB319" i="49" l="1"/>
  <c r="A320" i="49"/>
  <c r="AB175" i="46"/>
  <c r="A176" i="46"/>
  <c r="AB185" i="43"/>
  <c r="A186" i="43"/>
  <c r="AB320" i="49" l="1"/>
  <c r="A325" i="49"/>
  <c r="AB176" i="46"/>
  <c r="A177" i="46"/>
  <c r="AB186" i="43"/>
  <c r="A188" i="43"/>
  <c r="AB325" i="49" l="1"/>
  <c r="A326" i="49"/>
  <c r="AB177" i="46"/>
  <c r="A178" i="46"/>
  <c r="AB188" i="43"/>
  <c r="A193" i="43"/>
  <c r="AB326" i="49" l="1"/>
  <c r="A331" i="49"/>
  <c r="AB178" i="46"/>
  <c r="A179" i="46"/>
  <c r="AB193" i="43"/>
  <c r="A194" i="43"/>
  <c r="AB331" i="49" l="1"/>
  <c r="C346" i="49"/>
  <c r="L346" i="49" s="1"/>
  <c r="A347" i="49"/>
  <c r="AB179" i="46"/>
  <c r="A180" i="46"/>
  <c r="AB194" i="43"/>
  <c r="A195" i="43"/>
  <c r="AB347" i="49" l="1"/>
  <c r="A348" i="49"/>
  <c r="AB180" i="46"/>
  <c r="A181" i="46"/>
  <c r="AB195" i="43"/>
  <c r="A196" i="43"/>
  <c r="A274" i="43"/>
  <c r="AB348" i="49" l="1"/>
  <c r="A349" i="49"/>
  <c r="AB181" i="46"/>
  <c r="A182" i="46"/>
  <c r="AB196" i="43"/>
  <c r="A197" i="43"/>
  <c r="AB274" i="43"/>
  <c r="AB349" i="49" l="1"/>
  <c r="A350" i="49"/>
  <c r="AB182" i="46"/>
  <c r="A183" i="46"/>
  <c r="AB197" i="43"/>
  <c r="A198" i="43"/>
  <c r="AB350" i="49" l="1"/>
  <c r="A351" i="49"/>
  <c r="AB183" i="46"/>
  <c r="A184" i="46"/>
  <c r="AB198" i="43"/>
  <c r="A199" i="43"/>
  <c r="A478" i="28"/>
  <c r="AB478" i="28" s="1"/>
  <c r="AB351" i="49" l="1"/>
  <c r="A352" i="49"/>
  <c r="AB184" i="46"/>
  <c r="A185" i="46"/>
  <c r="AB199" i="43"/>
  <c r="A200" i="43"/>
  <c r="AB352" i="49" l="1"/>
  <c r="A353" i="49"/>
  <c r="AB185" i="46"/>
  <c r="A186" i="46"/>
  <c r="AB200" i="43"/>
  <c r="A202" i="43"/>
  <c r="AB353" i="49" l="1"/>
  <c r="A354" i="49"/>
  <c r="AB186" i="46"/>
  <c r="A187" i="46"/>
  <c r="AB202" i="43"/>
  <c r="A203" i="43"/>
  <c r="A285" i="43"/>
  <c r="AB354" i="49" l="1"/>
  <c r="A355" i="49"/>
  <c r="AB187" i="46"/>
  <c r="A188" i="46"/>
  <c r="AB203" i="43"/>
  <c r="A205" i="43"/>
  <c r="AB285" i="43"/>
  <c r="AB355" i="49" l="1"/>
  <c r="A356" i="49"/>
  <c r="AB188" i="46"/>
  <c r="A193" i="46"/>
  <c r="AB205" i="43"/>
  <c r="A210" i="43"/>
  <c r="AB356" i="49" l="1"/>
  <c r="A357" i="49"/>
  <c r="AB193" i="46"/>
  <c r="A194" i="46"/>
  <c r="AB210" i="43"/>
  <c r="A211" i="43"/>
  <c r="AB357" i="49" l="1"/>
  <c r="A358" i="49"/>
  <c r="AB194" i="46"/>
  <c r="A195" i="46"/>
  <c r="AB211" i="43"/>
  <c r="A212" i="43"/>
  <c r="AB358" i="49" l="1"/>
  <c r="A359" i="49"/>
  <c r="AB195" i="46"/>
  <c r="A196" i="46"/>
  <c r="AB212" i="43"/>
  <c r="A213" i="43"/>
  <c r="A295" i="43"/>
  <c r="AB359" i="49" l="1"/>
  <c r="A360" i="49"/>
  <c r="AB196" i="46"/>
  <c r="A197" i="46"/>
  <c r="AB213" i="43"/>
  <c r="A214" i="43"/>
  <c r="AB295" i="43"/>
  <c r="AB360" i="49" l="1"/>
  <c r="A365" i="49"/>
  <c r="AB197" i="46"/>
  <c r="A198" i="46"/>
  <c r="AB214" i="43"/>
  <c r="A215" i="43"/>
  <c r="AB365" i="49" l="1"/>
  <c r="A366" i="49"/>
  <c r="AB198" i="46"/>
  <c r="A199" i="46"/>
  <c r="AB215" i="43"/>
  <c r="A216" i="43"/>
  <c r="AB366" i="49" l="1"/>
  <c r="A367" i="49"/>
  <c r="AB199" i="46"/>
  <c r="A200" i="46"/>
  <c r="AB216" i="43"/>
  <c r="A218" i="43"/>
  <c r="A304" i="43"/>
  <c r="AB367" i="49" l="1"/>
  <c r="A368" i="49"/>
  <c r="AB200" i="46"/>
  <c r="A201" i="46"/>
  <c r="AB218" i="43"/>
  <c r="A219" i="43"/>
  <c r="AB304" i="43"/>
  <c r="AB368" i="49" l="1"/>
  <c r="A369" i="49"/>
  <c r="AB201" i="46"/>
  <c r="A202" i="46"/>
  <c r="AB219" i="43"/>
  <c r="A221" i="43"/>
  <c r="AB369" i="49" l="1"/>
  <c r="A370" i="49"/>
  <c r="AB202" i="46"/>
  <c r="A203" i="46"/>
  <c r="AB221" i="43"/>
  <c r="A226" i="43"/>
  <c r="A319" i="43"/>
  <c r="AB370" i="49" l="1"/>
  <c r="A371" i="49"/>
  <c r="AB203" i="46"/>
  <c r="A204" i="46"/>
  <c r="AB226" i="43"/>
  <c r="A227" i="43"/>
  <c r="AB319" i="43"/>
  <c r="AB371" i="49" l="1"/>
  <c r="A372" i="49"/>
  <c r="AB204" i="46"/>
  <c r="A205" i="46"/>
  <c r="AB227" i="43"/>
  <c r="A228" i="43"/>
  <c r="C4" i="51"/>
  <c r="A325" i="43"/>
  <c r="AB372" i="49" l="1"/>
  <c r="A373" i="49"/>
  <c r="AB205" i="46"/>
  <c r="A210" i="46"/>
  <c r="AB228" i="43"/>
  <c r="A229" i="43"/>
  <c r="AB325" i="43"/>
  <c r="AB373" i="49" l="1"/>
  <c r="A374" i="49"/>
  <c r="AB210" i="46"/>
  <c r="A211" i="46"/>
  <c r="AB229" i="43"/>
  <c r="A230" i="43"/>
  <c r="A331" i="43"/>
  <c r="AB374" i="49" l="1"/>
  <c r="A375" i="49"/>
  <c r="AB211" i="46"/>
  <c r="A212" i="46"/>
  <c r="AB230" i="43"/>
  <c r="A231" i="43"/>
  <c r="AB331" i="43"/>
  <c r="AB375" i="49" l="1"/>
  <c r="A376" i="49"/>
  <c r="AB212" i="46"/>
  <c r="A213" i="46"/>
  <c r="AB231" i="43"/>
  <c r="A233" i="43"/>
  <c r="AB376" i="49" l="1"/>
  <c r="A377" i="49"/>
  <c r="AB213" i="46"/>
  <c r="A214" i="46"/>
  <c r="AB233" i="43"/>
  <c r="A234" i="43"/>
  <c r="AB377" i="49" l="1"/>
  <c r="A382" i="49"/>
  <c r="C5" i="51"/>
  <c r="AB214" i="46"/>
  <c r="A215" i="46"/>
  <c r="AB234" i="43"/>
  <c r="A236" i="43"/>
  <c r="AB382" i="49" l="1"/>
  <c r="A383" i="49"/>
  <c r="AB215" i="46"/>
  <c r="A216" i="46"/>
  <c r="AB236" i="43"/>
  <c r="A241" i="43"/>
  <c r="AB383" i="49" l="1"/>
  <c r="A384" i="49"/>
  <c r="AB216" i="46"/>
  <c r="A217" i="46"/>
  <c r="AB241" i="43"/>
  <c r="A242" i="43"/>
  <c r="AB384" i="49" l="1"/>
  <c r="A385" i="49"/>
  <c r="AB217" i="46"/>
  <c r="A218" i="46"/>
  <c r="AB242" i="43"/>
  <c r="A243" i="43"/>
  <c r="AB385" i="49" l="1"/>
  <c r="A386" i="49"/>
  <c r="AB218" i="46"/>
  <c r="A219" i="46"/>
  <c r="AB243" i="43"/>
  <c r="A244" i="43"/>
  <c r="AB386" i="49" l="1"/>
  <c r="A387" i="49"/>
  <c r="AB219" i="46"/>
  <c r="A220" i="46"/>
  <c r="AB244" i="43"/>
  <c r="A245" i="43"/>
  <c r="AB387" i="49" l="1"/>
  <c r="A388" i="49"/>
  <c r="AB220" i="46"/>
  <c r="A221" i="46"/>
  <c r="AB245" i="43"/>
  <c r="A247" i="43"/>
  <c r="AB388" i="49" l="1"/>
  <c r="A389" i="49"/>
  <c r="AB221" i="46"/>
  <c r="A226" i="46"/>
  <c r="AB247" i="43"/>
  <c r="A248" i="43"/>
  <c r="AB389" i="49" l="1"/>
  <c r="A390" i="49"/>
  <c r="AB226" i="46"/>
  <c r="A227" i="46"/>
  <c r="AB248" i="43"/>
  <c r="A250" i="43"/>
  <c r="A359" i="43"/>
  <c r="AB390" i="49" l="1"/>
  <c r="A391" i="49"/>
  <c r="AB227" i="46"/>
  <c r="A228" i="46"/>
  <c r="AB250" i="43"/>
  <c r="A255" i="43"/>
  <c r="AB359" i="43"/>
  <c r="AB391" i="49" l="1"/>
  <c r="A392" i="49"/>
  <c r="AB228" i="46"/>
  <c r="A229" i="46"/>
  <c r="AB255" i="43"/>
  <c r="A256" i="43"/>
  <c r="AB392" i="49" l="1"/>
  <c r="A393" i="49"/>
  <c r="AB229" i="46"/>
  <c r="A230" i="46"/>
  <c r="AB256" i="43"/>
  <c r="A257" i="43"/>
  <c r="AB393" i="49" l="1"/>
  <c r="A398" i="49"/>
  <c r="AB230" i="46"/>
  <c r="A231" i="46"/>
  <c r="AB257" i="43"/>
  <c r="A258" i="43"/>
  <c r="AB398" i="49" l="1"/>
  <c r="A399" i="49"/>
  <c r="AB231" i="46"/>
  <c r="A232" i="46"/>
  <c r="AB258" i="43"/>
  <c r="A260" i="43"/>
  <c r="AB399" i="49" l="1"/>
  <c r="A400" i="49"/>
  <c r="AB232" i="46"/>
  <c r="A233" i="46"/>
  <c r="AB260" i="43"/>
  <c r="A261" i="43"/>
  <c r="AB400" i="49" l="1"/>
  <c r="A401" i="49"/>
  <c r="AB233" i="46"/>
  <c r="A234" i="46"/>
  <c r="AB261" i="43"/>
  <c r="A263" i="43"/>
  <c r="AB401" i="49" l="1"/>
  <c r="A402" i="49"/>
  <c r="AB234" i="46"/>
  <c r="A235" i="46"/>
  <c r="AB263" i="43"/>
  <c r="A268" i="43"/>
  <c r="AB402" i="49" l="1"/>
  <c r="A403" i="49"/>
  <c r="AB235" i="46"/>
  <c r="A236" i="46"/>
  <c r="AB268" i="43"/>
  <c r="A269" i="43"/>
  <c r="AB403" i="49" l="1"/>
  <c r="A404" i="49"/>
  <c r="AB236" i="46"/>
  <c r="A241" i="46"/>
  <c r="AB269" i="43"/>
  <c r="A270" i="43"/>
  <c r="AB404" i="49" l="1"/>
  <c r="A405" i="49"/>
  <c r="AB241" i="46"/>
  <c r="A242" i="46"/>
  <c r="AB270" i="43"/>
  <c r="A272" i="43"/>
  <c r="AB405" i="49" l="1"/>
  <c r="A406" i="49"/>
  <c r="AB242" i="46"/>
  <c r="A243" i="46"/>
  <c r="AB272" i="43"/>
  <c r="A273" i="43"/>
  <c r="A376" i="43"/>
  <c r="AB406" i="49" l="1"/>
  <c r="A407" i="49"/>
  <c r="AB243" i="46"/>
  <c r="A244" i="46"/>
  <c r="AB273" i="43"/>
  <c r="A275" i="43"/>
  <c r="AB376" i="43"/>
  <c r="AB407" i="49" l="1"/>
  <c r="A408" i="49"/>
  <c r="AB244" i="46"/>
  <c r="A245" i="46"/>
  <c r="AB275" i="43"/>
  <c r="A280" i="43"/>
  <c r="AB408" i="49" l="1"/>
  <c r="A413" i="49"/>
  <c r="AB245" i="46"/>
  <c r="A246" i="46"/>
  <c r="AB280" i="43"/>
  <c r="A281" i="43"/>
  <c r="AB413" i="49" l="1"/>
  <c r="A414" i="49"/>
  <c r="AB246" i="46"/>
  <c r="A247" i="46"/>
  <c r="AB281" i="43"/>
  <c r="A283" i="43"/>
  <c r="AB414" i="49" l="1"/>
  <c r="A415" i="49"/>
  <c r="AB247" i="46"/>
  <c r="A248" i="46"/>
  <c r="AB283" i="43"/>
  <c r="A284" i="43"/>
  <c r="AB415" i="49" l="1"/>
  <c r="A416" i="49"/>
  <c r="AB248" i="46"/>
  <c r="A249" i="46"/>
  <c r="AB284" i="43"/>
  <c r="A286" i="43"/>
  <c r="AB416" i="49" l="1"/>
  <c r="A417" i="49"/>
  <c r="AB249" i="46"/>
  <c r="A250" i="46"/>
  <c r="AB286" i="43"/>
  <c r="A291" i="43"/>
  <c r="AB417" i="49" l="1"/>
  <c r="A418" i="49"/>
  <c r="AB250" i="46"/>
  <c r="A255" i="46"/>
  <c r="AB291" i="43"/>
  <c r="A293" i="43"/>
  <c r="AB418" i="49" l="1"/>
  <c r="A419" i="49"/>
  <c r="AB255" i="46"/>
  <c r="A256" i="46"/>
  <c r="AB293" i="43"/>
  <c r="A294" i="43"/>
  <c r="AB419" i="49" l="1"/>
  <c r="A420" i="49"/>
  <c r="AB256" i="46"/>
  <c r="A257" i="46"/>
  <c r="AB294" i="43"/>
  <c r="A296" i="43"/>
  <c r="AB420" i="49" l="1"/>
  <c r="A421" i="49"/>
  <c r="AB257" i="46"/>
  <c r="A258" i="46"/>
  <c r="AB296" i="43"/>
  <c r="A302" i="43"/>
  <c r="A392" i="43"/>
  <c r="AB421" i="49" l="1"/>
  <c r="A422" i="49"/>
  <c r="AB258" i="46"/>
  <c r="A259" i="46"/>
  <c r="AB302" i="43"/>
  <c r="A303" i="43"/>
  <c r="AB392" i="43"/>
  <c r="AB422" i="49" l="1"/>
  <c r="A427" i="49"/>
  <c r="AB259" i="46"/>
  <c r="A260" i="46"/>
  <c r="AB303" i="43"/>
  <c r="A305" i="43"/>
  <c r="AB427" i="49" l="1"/>
  <c r="A428" i="49"/>
  <c r="AB260" i="46"/>
  <c r="A261" i="46"/>
  <c r="AB305" i="43"/>
  <c r="A318" i="43"/>
  <c r="AB428" i="49" l="1"/>
  <c r="A429" i="49"/>
  <c r="AB261" i="46"/>
  <c r="A262" i="46"/>
  <c r="AB318" i="43"/>
  <c r="A320" i="43"/>
  <c r="AB429" i="49" l="1"/>
  <c r="A430" i="49"/>
  <c r="AB262" i="46"/>
  <c r="A263" i="46"/>
  <c r="AB320" i="43"/>
  <c r="A326" i="43"/>
  <c r="AB430" i="49" l="1"/>
  <c r="A431" i="49"/>
  <c r="AB263" i="46"/>
  <c r="A268" i="46"/>
  <c r="AB326" i="43"/>
  <c r="A347" i="43"/>
  <c r="C346" i="43"/>
  <c r="L346" i="43" s="1"/>
  <c r="AB431" i="49" l="1"/>
  <c r="A432" i="49"/>
  <c r="AB268" i="46"/>
  <c r="A269" i="46"/>
  <c r="AB347" i="43"/>
  <c r="A348" i="43"/>
  <c r="AB432" i="49" l="1"/>
  <c r="A433" i="49"/>
  <c r="AB269" i="46"/>
  <c r="A270" i="46"/>
  <c r="AB348" i="43"/>
  <c r="A349" i="43"/>
  <c r="AB433" i="49" l="1"/>
  <c r="A434" i="49"/>
  <c r="AB270" i="46"/>
  <c r="A271" i="46"/>
  <c r="AB349" i="43"/>
  <c r="A350" i="43"/>
  <c r="AB434" i="49" l="1"/>
  <c r="A435" i="49"/>
  <c r="AB271" i="46"/>
  <c r="A272" i="46"/>
  <c r="AB350" i="43"/>
  <c r="A351" i="43"/>
  <c r="A407" i="43"/>
  <c r="AB435" i="49" l="1"/>
  <c r="A440" i="49"/>
  <c r="AB272" i="46"/>
  <c r="A273" i="46"/>
  <c r="AB351" i="43"/>
  <c r="A352" i="43"/>
  <c r="AB407" i="43"/>
  <c r="AB440" i="49" l="1"/>
  <c r="A441" i="49"/>
  <c r="AB273" i="46"/>
  <c r="A274" i="46"/>
  <c r="AB352" i="43"/>
  <c r="A353" i="43"/>
  <c r="AB441" i="49" l="1"/>
  <c r="A442" i="49"/>
  <c r="AB274" i="46"/>
  <c r="A275" i="46"/>
  <c r="AB353" i="43"/>
  <c r="A354" i="43"/>
  <c r="AB442" i="49" l="1"/>
  <c r="A443" i="49"/>
  <c r="AB275" i="46"/>
  <c r="A280" i="46"/>
  <c r="AB354" i="43"/>
  <c r="A355" i="43"/>
  <c r="AB443" i="49" l="1"/>
  <c r="A444" i="49"/>
  <c r="AB280" i="46"/>
  <c r="A281" i="46"/>
  <c r="AB355" i="43"/>
  <c r="A357" i="43"/>
  <c r="AB444" i="49" l="1"/>
  <c r="A445" i="49"/>
  <c r="AB281" i="46"/>
  <c r="A282" i="46"/>
  <c r="AB357" i="43"/>
  <c r="A358" i="43"/>
  <c r="G12" i="22"/>
  <c r="Q16" i="22"/>
  <c r="G16" i="22"/>
  <c r="Q14" i="22"/>
  <c r="G14" i="22"/>
  <c r="Q17" i="22"/>
  <c r="G17" i="22"/>
  <c r="G11" i="22"/>
  <c r="Q15" i="22"/>
  <c r="G15" i="22"/>
  <c r="G13" i="22"/>
  <c r="Q19" i="22"/>
  <c r="G19" i="22"/>
  <c r="Q18" i="22"/>
  <c r="G18" i="22"/>
  <c r="AB445" i="49" l="1"/>
  <c r="A446" i="49"/>
  <c r="AB282" i="46"/>
  <c r="A283" i="46"/>
  <c r="AB358" i="43"/>
  <c r="A360" i="43"/>
  <c r="Q23" i="22"/>
  <c r="Q22" i="22"/>
  <c r="Q21" i="22"/>
  <c r="Q20" i="22"/>
  <c r="G23" i="22"/>
  <c r="G22" i="22"/>
  <c r="G21" i="22"/>
  <c r="G20" i="22"/>
  <c r="AB446" i="49" l="1"/>
  <c r="A447" i="49"/>
  <c r="AB283" i="46"/>
  <c r="A284" i="46"/>
  <c r="AB360" i="43"/>
  <c r="A365" i="43"/>
  <c r="D32" i="22"/>
  <c r="AB447" i="49" l="1"/>
  <c r="A452" i="49"/>
  <c r="AB284" i="46"/>
  <c r="A285" i="46"/>
  <c r="AB365" i="43"/>
  <c r="A366" i="43"/>
  <c r="A421" i="43"/>
  <c r="D33" i="22"/>
  <c r="AB452" i="49" l="1"/>
  <c r="A453" i="49"/>
  <c r="AB285" i="46"/>
  <c r="A286" i="46"/>
  <c r="AB366" i="43"/>
  <c r="A367" i="43"/>
  <c r="AB421" i="43"/>
  <c r="AB453" i="49" l="1"/>
  <c r="A454" i="49"/>
  <c r="AB286" i="46"/>
  <c r="A291" i="46"/>
  <c r="AB367" i="43"/>
  <c r="A368" i="43"/>
  <c r="AB454" i="49" l="1"/>
  <c r="A455" i="49"/>
  <c r="AB291" i="46"/>
  <c r="A292" i="46"/>
  <c r="AB368" i="43"/>
  <c r="A369" i="43"/>
  <c r="AB455" i="49" l="1"/>
  <c r="A456" i="49"/>
  <c r="AB292" i="46"/>
  <c r="A293" i="46"/>
  <c r="AB369" i="43"/>
  <c r="A370" i="43"/>
  <c r="AB456" i="49" l="1"/>
  <c r="A457" i="49"/>
  <c r="AB293" i="46"/>
  <c r="A294" i="46"/>
  <c r="AB370" i="43"/>
  <c r="A371" i="43"/>
  <c r="AB457" i="49" l="1"/>
  <c r="A458" i="49"/>
  <c r="AB294" i="46"/>
  <c r="A295" i="46"/>
  <c r="AB371" i="43"/>
  <c r="A372" i="43"/>
  <c r="AB458" i="49" l="1"/>
  <c r="A463" i="49"/>
  <c r="AB295" i="46"/>
  <c r="A296" i="46"/>
  <c r="AB372" i="43"/>
  <c r="A374" i="43"/>
  <c r="AB463" i="49" l="1"/>
  <c r="A464" i="49"/>
  <c r="AB296" i="46"/>
  <c r="A301" i="46"/>
  <c r="AB374" i="43"/>
  <c r="A375" i="43"/>
  <c r="A434" i="43"/>
  <c r="AB464" i="49" l="1"/>
  <c r="A465" i="49"/>
  <c r="AB301" i="46"/>
  <c r="A302" i="46"/>
  <c r="AB375" i="43"/>
  <c r="A377" i="43"/>
  <c r="AB434" i="43"/>
  <c r="AB465" i="49" l="1"/>
  <c r="A466" i="49"/>
  <c r="AB302" i="46"/>
  <c r="A303" i="46"/>
  <c r="AB377" i="43"/>
  <c r="A382" i="43"/>
  <c r="AB466" i="49" l="1"/>
  <c r="A467" i="49"/>
  <c r="AB303" i="46"/>
  <c r="A304" i="46"/>
  <c r="AB382" i="43"/>
  <c r="A383" i="43"/>
  <c r="AB467" i="49" l="1"/>
  <c r="A468" i="49"/>
  <c r="AB304" i="46"/>
  <c r="A305" i="46"/>
  <c r="AB383" i="43"/>
  <c r="A384" i="43"/>
  <c r="AB468" i="49" l="1"/>
  <c r="A473" i="49"/>
  <c r="C12" i="51"/>
  <c r="AB305" i="46"/>
  <c r="A310" i="46"/>
  <c r="AB384" i="43"/>
  <c r="A385" i="43"/>
  <c r="AB473" i="49" l="1"/>
  <c r="A474" i="49"/>
  <c r="AB310" i="46"/>
  <c r="A311" i="46"/>
  <c r="AB385" i="43"/>
  <c r="A386" i="43"/>
  <c r="AB474" i="49" l="1"/>
  <c r="A475" i="49"/>
  <c r="AB311" i="46"/>
  <c r="A312" i="46"/>
  <c r="AB386" i="43"/>
  <c r="A387" i="43"/>
  <c r="A446" i="43"/>
  <c r="AB475" i="49" l="1"/>
  <c r="A476" i="49"/>
  <c r="AB312" i="46"/>
  <c r="A313" i="46"/>
  <c r="AB387" i="43"/>
  <c r="A388" i="43"/>
  <c r="AB446" i="43"/>
  <c r="AB476" i="49" l="1"/>
  <c r="A477" i="49"/>
  <c r="AB313" i="46"/>
  <c r="A318" i="46"/>
  <c r="AB388" i="43"/>
  <c r="A390" i="43"/>
  <c r="AB477" i="49" l="1"/>
  <c r="C13" i="51" s="1"/>
  <c r="A482" i="49"/>
  <c r="AB318" i="46"/>
  <c r="A319" i="46"/>
  <c r="AB390" i="43"/>
  <c r="A391" i="43"/>
  <c r="AB482" i="49" l="1"/>
  <c r="A483" i="49"/>
  <c r="AB319" i="46"/>
  <c r="A320" i="46"/>
  <c r="AB391" i="43"/>
  <c r="A393" i="43"/>
  <c r="AB483" i="49" l="1"/>
  <c r="A484" i="49"/>
  <c r="AB320" i="46"/>
  <c r="A325" i="46"/>
  <c r="AB393" i="43"/>
  <c r="A398" i="43"/>
  <c r="AB484" i="49" l="1"/>
  <c r="A485" i="49"/>
  <c r="AB325" i="46"/>
  <c r="A326" i="46"/>
  <c r="AB398" i="43"/>
  <c r="A399" i="43"/>
  <c r="A457" i="43"/>
  <c r="AB485" i="49" l="1"/>
  <c r="A490" i="49"/>
  <c r="C14" i="51"/>
  <c r="AB326" i="46"/>
  <c r="A331" i="46"/>
  <c r="AB399" i="43"/>
  <c r="A400" i="43"/>
  <c r="AB457" i="43"/>
  <c r="AB490" i="49" l="1"/>
  <c r="A491" i="49"/>
  <c r="AB331" i="46"/>
  <c r="A347" i="46"/>
  <c r="C346" i="46"/>
  <c r="L346" i="46" s="1"/>
  <c r="AB400" i="43"/>
  <c r="A401" i="43"/>
  <c r="AB491" i="49" l="1"/>
  <c r="A492" i="49"/>
  <c r="AB347" i="46"/>
  <c r="A348" i="46"/>
  <c r="AB401" i="43"/>
  <c r="A402" i="43"/>
  <c r="AB492" i="49" l="1"/>
  <c r="C15" i="51" s="1"/>
  <c r="A497" i="49"/>
  <c r="AB348" i="46"/>
  <c r="A349" i="46"/>
  <c r="AB402" i="43"/>
  <c r="A403" i="43"/>
  <c r="AB497" i="49" l="1"/>
  <c r="A498" i="49"/>
  <c r="AB349" i="46"/>
  <c r="A350" i="46"/>
  <c r="AB403" i="43"/>
  <c r="A405" i="43"/>
  <c r="A467" i="43"/>
  <c r="AB498" i="49" l="1"/>
  <c r="A503" i="49"/>
  <c r="C16" i="51"/>
  <c r="AB350" i="46"/>
  <c r="A351" i="46"/>
  <c r="AB405" i="43"/>
  <c r="A406" i="43"/>
  <c r="AB467" i="43"/>
  <c r="AB503" i="49" l="1"/>
  <c r="C518" i="49"/>
  <c r="AB351" i="46"/>
  <c r="A352" i="46"/>
  <c r="AB406" i="43"/>
  <c r="A408" i="43"/>
  <c r="V2" i="49" l="1"/>
  <c r="L518" i="49"/>
  <c r="C17" i="51"/>
  <c r="C6" i="51"/>
  <c r="C7" i="51"/>
  <c r="C18" i="51"/>
  <c r="C8" i="51"/>
  <c r="C9" i="51"/>
  <c r="C10" i="51"/>
  <c r="C11" i="51"/>
  <c r="AB352" i="46"/>
  <c r="A353" i="46"/>
  <c r="AB408" i="43"/>
  <c r="A413" i="43"/>
  <c r="I28" i="51" l="1"/>
  <c r="C24" i="51"/>
  <c r="AB353" i="46"/>
  <c r="A354" i="46"/>
  <c r="AB413" i="43"/>
  <c r="A414" i="43"/>
  <c r="A476" i="43"/>
  <c r="K12" i="51" l="1"/>
  <c r="B42" i="51" s="1"/>
  <c r="K14" i="51"/>
  <c r="B44" i="51" s="1"/>
  <c r="K21" i="51"/>
  <c r="K19" i="51"/>
  <c r="K16" i="51"/>
  <c r="B46" i="51" s="1"/>
  <c r="K22" i="51"/>
  <c r="K17" i="51"/>
  <c r="B47" i="51" s="1"/>
  <c r="K18" i="51"/>
  <c r="B48" i="51" s="1"/>
  <c r="K20" i="51"/>
  <c r="K5" i="51"/>
  <c r="B35" i="51" s="1"/>
  <c r="K4" i="51"/>
  <c r="K6" i="51"/>
  <c r="B36" i="51" s="1"/>
  <c r="K11" i="51"/>
  <c r="B41" i="51" s="1"/>
  <c r="K15" i="51"/>
  <c r="B45" i="51" s="1"/>
  <c r="K13" i="51"/>
  <c r="B43" i="51" s="1"/>
  <c r="K8" i="51"/>
  <c r="B38" i="51" s="1"/>
  <c r="K7" i="51"/>
  <c r="B37" i="51" s="1"/>
  <c r="K10" i="51"/>
  <c r="B40" i="51" s="1"/>
  <c r="K9" i="51"/>
  <c r="B39" i="51" s="1"/>
  <c r="AB354" i="46"/>
  <c r="A355" i="46"/>
  <c r="AB414" i="43"/>
  <c r="A415" i="43"/>
  <c r="AB476" i="43"/>
  <c r="C78" i="50" l="1"/>
  <c r="C251" i="50"/>
  <c r="C417" i="50"/>
  <c r="I350" i="50"/>
  <c r="I398" i="50"/>
  <c r="I178" i="50"/>
  <c r="I367" i="50"/>
  <c r="C254" i="50"/>
  <c r="C249" i="50"/>
  <c r="I383" i="50"/>
  <c r="I226" i="50"/>
  <c r="C423" i="50"/>
  <c r="C424" i="50"/>
  <c r="C419" i="50"/>
  <c r="C246" i="50"/>
  <c r="C253" i="50"/>
  <c r="C250" i="50"/>
  <c r="C245" i="50"/>
  <c r="C421" i="50"/>
  <c r="C77" i="50"/>
  <c r="C241" i="50"/>
  <c r="C415" i="50"/>
  <c r="C69" i="50"/>
  <c r="C413" i="50"/>
  <c r="I6" i="50"/>
  <c r="M6" i="50" s="1"/>
  <c r="G38" i="51" s="1"/>
  <c r="I23" i="50"/>
  <c r="C247" i="50"/>
  <c r="I195" i="50"/>
  <c r="C242" i="50"/>
  <c r="C422" i="50"/>
  <c r="C70" i="50"/>
  <c r="C74" i="50"/>
  <c r="C75" i="50"/>
  <c r="C244" i="50"/>
  <c r="C243" i="50"/>
  <c r="C71" i="50"/>
  <c r="C252" i="50"/>
  <c r="C73" i="50"/>
  <c r="C82" i="50"/>
  <c r="I211" i="50"/>
  <c r="I39" i="50"/>
  <c r="C79" i="50"/>
  <c r="C72" i="50"/>
  <c r="C81" i="50"/>
  <c r="C425" i="50"/>
  <c r="C426" i="50"/>
  <c r="C76" i="50"/>
  <c r="C80" i="50"/>
  <c r="C248" i="50"/>
  <c r="C418" i="50"/>
  <c r="C416" i="50"/>
  <c r="C414" i="50"/>
  <c r="I54" i="50"/>
  <c r="C420" i="50"/>
  <c r="I148" i="50"/>
  <c r="I33" i="50"/>
  <c r="I275" i="50"/>
  <c r="C510" i="50"/>
  <c r="C338" i="50"/>
  <c r="C511" i="50"/>
  <c r="I205" i="50"/>
  <c r="I286" i="50"/>
  <c r="I141" i="50"/>
  <c r="I236" i="50"/>
  <c r="I485" i="50"/>
  <c r="C336" i="50"/>
  <c r="I393" i="50"/>
  <c r="I503" i="50"/>
  <c r="I159" i="50"/>
  <c r="C509" i="50"/>
  <c r="I377" i="50"/>
  <c r="I331" i="50"/>
  <c r="I296" i="50"/>
  <c r="I447" i="50"/>
  <c r="I124" i="50"/>
  <c r="I221" i="50"/>
  <c r="I498" i="50"/>
  <c r="I320" i="50"/>
  <c r="I492" i="50"/>
  <c r="I477" i="50"/>
  <c r="I458" i="50"/>
  <c r="I103" i="50"/>
  <c r="C164" i="50"/>
  <c r="I408" i="50"/>
  <c r="I188" i="50"/>
  <c r="C339" i="50"/>
  <c r="I468" i="50"/>
  <c r="I78" i="50"/>
  <c r="C165" i="50"/>
  <c r="I360" i="50"/>
  <c r="I435" i="50"/>
  <c r="I305" i="50"/>
  <c r="I263" i="50"/>
  <c r="I64" i="50"/>
  <c r="I422" i="50"/>
  <c r="I91" i="50"/>
  <c r="C167" i="50"/>
  <c r="C508" i="50"/>
  <c r="C337" i="50"/>
  <c r="I326" i="50"/>
  <c r="I250" i="50"/>
  <c r="I313" i="50"/>
  <c r="I49" i="50"/>
  <c r="C166" i="50"/>
  <c r="I114" i="50"/>
  <c r="I154" i="50"/>
  <c r="I133" i="50"/>
  <c r="I16" i="50"/>
  <c r="I44" i="50"/>
  <c r="C131" i="50"/>
  <c r="I86" i="50"/>
  <c r="C132" i="50"/>
  <c r="I442" i="50"/>
  <c r="I200" i="50"/>
  <c r="I403" i="50"/>
  <c r="I430" i="50"/>
  <c r="I98" i="50"/>
  <c r="C133" i="50"/>
  <c r="I28" i="50"/>
  <c r="C134" i="50"/>
  <c r="C478" i="50"/>
  <c r="I216" i="50"/>
  <c r="I388" i="50"/>
  <c r="C302" i="50"/>
  <c r="I109" i="50"/>
  <c r="C135" i="50"/>
  <c r="C308" i="50"/>
  <c r="C473" i="50"/>
  <c r="I417" i="50"/>
  <c r="I270" i="50"/>
  <c r="I59" i="50"/>
  <c r="I11" i="50"/>
  <c r="C136" i="50"/>
  <c r="C475" i="50"/>
  <c r="C304" i="50"/>
  <c r="C481" i="50"/>
  <c r="I119" i="50"/>
  <c r="C129" i="50"/>
  <c r="C137" i="50"/>
  <c r="C306" i="50"/>
  <c r="I372" i="50"/>
  <c r="C305" i="50"/>
  <c r="I463" i="50"/>
  <c r="I453" i="50"/>
  <c r="C476" i="50"/>
  <c r="C480" i="50"/>
  <c r="C309" i="50"/>
  <c r="C307" i="50"/>
  <c r="C474" i="50"/>
  <c r="C301" i="50"/>
  <c r="C477" i="50"/>
  <c r="C479" i="50"/>
  <c r="I291" i="50"/>
  <c r="C130" i="50"/>
  <c r="I183" i="50"/>
  <c r="I73" i="50"/>
  <c r="I258" i="50"/>
  <c r="I355" i="50"/>
  <c r="I281" i="50"/>
  <c r="I231" i="50"/>
  <c r="C303" i="50"/>
  <c r="I245" i="50"/>
  <c r="I132" i="50"/>
  <c r="I140" i="50"/>
  <c r="I32" i="50"/>
  <c r="I63" i="50"/>
  <c r="I434" i="50"/>
  <c r="I187" i="50"/>
  <c r="I392" i="50"/>
  <c r="I325" i="50"/>
  <c r="C160" i="50"/>
  <c r="C159" i="50"/>
  <c r="I249" i="50"/>
  <c r="I312" i="50"/>
  <c r="C332" i="50"/>
  <c r="I262" i="50"/>
  <c r="I274" i="50"/>
  <c r="I48" i="50"/>
  <c r="I123" i="50"/>
  <c r="C504" i="50"/>
  <c r="I421" i="50"/>
  <c r="I204" i="50"/>
  <c r="I457" i="50"/>
  <c r="I304" i="50"/>
  <c r="I153" i="50"/>
  <c r="I102" i="50"/>
  <c r="C503" i="50"/>
  <c r="I491" i="50"/>
  <c r="C505" i="50"/>
  <c r="C507" i="50"/>
  <c r="C335" i="50"/>
  <c r="I15" i="50"/>
  <c r="C161" i="50"/>
  <c r="C162" i="50"/>
  <c r="I295" i="50"/>
  <c r="I407" i="50"/>
  <c r="I359" i="50"/>
  <c r="I376" i="50"/>
  <c r="C333" i="50"/>
  <c r="I147" i="50"/>
  <c r="I77" i="50"/>
  <c r="C163" i="50"/>
  <c r="I484" i="50"/>
  <c r="I285" i="50"/>
  <c r="C331" i="50"/>
  <c r="C506" i="50"/>
  <c r="I476" i="50"/>
  <c r="I235" i="50"/>
  <c r="I90" i="50"/>
  <c r="I319" i="50"/>
  <c r="I446" i="50"/>
  <c r="C334" i="50"/>
  <c r="I467" i="50"/>
  <c r="I113" i="50"/>
  <c r="I220" i="50"/>
  <c r="I497" i="50"/>
  <c r="I121" i="50"/>
  <c r="I13" i="50"/>
  <c r="C152" i="50"/>
  <c r="I100" i="50"/>
  <c r="I111" i="50"/>
  <c r="I30" i="50"/>
  <c r="I130" i="50"/>
  <c r="I46" i="50"/>
  <c r="I75" i="50"/>
  <c r="C147" i="50"/>
  <c r="C148" i="50"/>
  <c r="C319" i="50"/>
  <c r="I218" i="50"/>
  <c r="I283" i="50"/>
  <c r="I419" i="50"/>
  <c r="I310" i="50"/>
  <c r="I61" i="50"/>
  <c r="C149" i="50"/>
  <c r="I138" i="50"/>
  <c r="C150" i="50"/>
  <c r="C151" i="50"/>
  <c r="I465" i="50"/>
  <c r="I482" i="50"/>
  <c r="I455" i="50"/>
  <c r="I302" i="50"/>
  <c r="I357" i="50"/>
  <c r="I293" i="50"/>
  <c r="C492" i="50"/>
  <c r="I185" i="50"/>
  <c r="I272" i="50"/>
  <c r="I202" i="50"/>
  <c r="I233" i="50"/>
  <c r="C323" i="50"/>
  <c r="I405" i="50"/>
  <c r="C495" i="50"/>
  <c r="C321" i="50"/>
  <c r="I374" i="50"/>
  <c r="C493" i="50"/>
  <c r="C324" i="50"/>
  <c r="I247" i="50"/>
  <c r="C494" i="50"/>
  <c r="I390" i="50"/>
  <c r="C320" i="50"/>
  <c r="C490" i="50"/>
  <c r="I88" i="50"/>
  <c r="C491" i="50"/>
  <c r="C322" i="50"/>
  <c r="I432" i="50"/>
  <c r="C318" i="50"/>
  <c r="C496" i="50"/>
  <c r="I444" i="50"/>
  <c r="C146" i="50"/>
  <c r="I474" i="50"/>
  <c r="I260" i="50"/>
  <c r="I96" i="50"/>
  <c r="C114" i="50"/>
  <c r="I9" i="50"/>
  <c r="C115" i="50"/>
  <c r="I26" i="50"/>
  <c r="C116" i="50"/>
  <c r="I84" i="50"/>
  <c r="C109" i="50"/>
  <c r="C117" i="50"/>
  <c r="I42" i="50"/>
  <c r="C110" i="50"/>
  <c r="C118" i="50"/>
  <c r="C290" i="50"/>
  <c r="I440" i="50"/>
  <c r="I353" i="50"/>
  <c r="I386" i="50"/>
  <c r="I57" i="50"/>
  <c r="C111" i="50"/>
  <c r="I71" i="50"/>
  <c r="C112" i="50"/>
  <c r="C459" i="50"/>
  <c r="C462" i="50"/>
  <c r="C284" i="50"/>
  <c r="I415" i="50"/>
  <c r="C454" i="50"/>
  <c r="C461" i="50"/>
  <c r="C452" i="50"/>
  <c r="C280" i="50"/>
  <c r="C457" i="50"/>
  <c r="C460" i="50"/>
  <c r="I181" i="50"/>
  <c r="C285" i="50"/>
  <c r="I214" i="50"/>
  <c r="C108" i="50"/>
  <c r="I370" i="50"/>
  <c r="I268" i="50"/>
  <c r="I243" i="50"/>
  <c r="C113" i="50"/>
  <c r="C282" i="50"/>
  <c r="C283" i="50"/>
  <c r="C286" i="50"/>
  <c r="C281" i="50"/>
  <c r="C453" i="50"/>
  <c r="C289" i="50"/>
  <c r="I229" i="50"/>
  <c r="C456" i="50"/>
  <c r="C288" i="50"/>
  <c r="C455" i="50"/>
  <c r="I428" i="50"/>
  <c r="I198" i="50"/>
  <c r="I401" i="50"/>
  <c r="C287" i="50"/>
  <c r="C458" i="50"/>
  <c r="I256" i="50"/>
  <c r="I112" i="50"/>
  <c r="I76" i="50"/>
  <c r="I31" i="50"/>
  <c r="C155" i="50"/>
  <c r="I456" i="50"/>
  <c r="I375" i="50"/>
  <c r="C327" i="50"/>
  <c r="C499" i="50"/>
  <c r="I358" i="50"/>
  <c r="I14" i="50"/>
  <c r="C156" i="50"/>
  <c r="I445" i="50"/>
  <c r="I303" i="50"/>
  <c r="I248" i="50"/>
  <c r="I203" i="50"/>
  <c r="I47" i="50"/>
  <c r="I89" i="50"/>
  <c r="C157" i="50"/>
  <c r="C497" i="50"/>
  <c r="I311" i="50"/>
  <c r="C501" i="50"/>
  <c r="I219" i="50"/>
  <c r="C153" i="50"/>
  <c r="I101" i="50"/>
  <c r="C158" i="50"/>
  <c r="C325" i="50"/>
  <c r="I475" i="50"/>
  <c r="I318" i="50"/>
  <c r="I294" i="50"/>
  <c r="I122" i="50"/>
  <c r="I139" i="50"/>
  <c r="C330" i="50"/>
  <c r="I483" i="50"/>
  <c r="I406" i="50"/>
  <c r="I261" i="50"/>
  <c r="I62" i="50"/>
  <c r="I131" i="50"/>
  <c r="C328" i="50"/>
  <c r="C502" i="50"/>
  <c r="I466" i="50"/>
  <c r="I284" i="50"/>
  <c r="I234" i="50"/>
  <c r="C326" i="50"/>
  <c r="I433" i="50"/>
  <c r="I186" i="50"/>
  <c r="I146" i="50"/>
  <c r="C500" i="50"/>
  <c r="C329" i="50"/>
  <c r="C154" i="50"/>
  <c r="I391" i="50"/>
  <c r="I420" i="50"/>
  <c r="I273" i="50"/>
  <c r="C498" i="50"/>
  <c r="I490" i="50"/>
  <c r="C38" i="50"/>
  <c r="C45" i="50"/>
  <c r="C53" i="50"/>
  <c r="I4" i="50"/>
  <c r="M4" i="50" s="1"/>
  <c r="G36" i="51" s="1"/>
  <c r="C46" i="50"/>
  <c r="C217" i="50"/>
  <c r="C388" i="50"/>
  <c r="C220" i="50"/>
  <c r="C386" i="50"/>
  <c r="C39" i="50"/>
  <c r="C47" i="50"/>
  <c r="C40" i="50"/>
  <c r="C48" i="50"/>
  <c r="C391" i="50"/>
  <c r="I365" i="50"/>
  <c r="C382" i="50"/>
  <c r="C211" i="50"/>
  <c r="I176" i="50"/>
  <c r="C41" i="50"/>
  <c r="C49" i="50"/>
  <c r="C210" i="50"/>
  <c r="C384" i="50"/>
  <c r="C225" i="50"/>
  <c r="C389" i="50"/>
  <c r="C223" i="50"/>
  <c r="C42" i="50"/>
  <c r="C50" i="50"/>
  <c r="I193" i="50"/>
  <c r="C387" i="50"/>
  <c r="C390" i="50"/>
  <c r="C216" i="50"/>
  <c r="I348" i="50"/>
  <c r="C43" i="50"/>
  <c r="C51" i="50"/>
  <c r="C218" i="50"/>
  <c r="C219" i="50"/>
  <c r="C395" i="50"/>
  <c r="C396" i="50"/>
  <c r="C224" i="50"/>
  <c r="C213" i="50"/>
  <c r="C212" i="50"/>
  <c r="C214" i="50"/>
  <c r="C222" i="50"/>
  <c r="C221" i="50"/>
  <c r="C392" i="50"/>
  <c r="C383" i="50"/>
  <c r="C215" i="50"/>
  <c r="I21" i="50"/>
  <c r="C397" i="50"/>
  <c r="C44" i="50"/>
  <c r="C393" i="50"/>
  <c r="C385" i="50"/>
  <c r="C52" i="50"/>
  <c r="C394" i="50"/>
  <c r="B51" i="51"/>
  <c r="B49" i="51"/>
  <c r="B50" i="51"/>
  <c r="B52" i="51"/>
  <c r="C379" i="50"/>
  <c r="C202" i="50"/>
  <c r="C366" i="50"/>
  <c r="C209" i="50"/>
  <c r="I175" i="50"/>
  <c r="C26" i="50"/>
  <c r="C367" i="50"/>
  <c r="C371" i="50"/>
  <c r="C201" i="50"/>
  <c r="I347" i="50"/>
  <c r="C374" i="50"/>
  <c r="C25" i="50"/>
  <c r="C34" i="50"/>
  <c r="C369" i="50"/>
  <c r="C199" i="50"/>
  <c r="C375" i="50"/>
  <c r="C194" i="50"/>
  <c r="C368" i="50"/>
  <c r="C33" i="50"/>
  <c r="C376" i="50"/>
  <c r="C381" i="50"/>
  <c r="C207" i="50"/>
  <c r="C197" i="50"/>
  <c r="C373" i="50"/>
  <c r="C24" i="50"/>
  <c r="C195" i="50"/>
  <c r="C196" i="50"/>
  <c r="C377" i="50"/>
  <c r="C380" i="50"/>
  <c r="C23" i="50"/>
  <c r="C32" i="50"/>
  <c r="C378" i="50"/>
  <c r="C365" i="50"/>
  <c r="I3" i="50"/>
  <c r="M3" i="50" s="1"/>
  <c r="G35" i="51" s="1"/>
  <c r="C21" i="50"/>
  <c r="C200" i="50"/>
  <c r="C31" i="50"/>
  <c r="C205" i="50"/>
  <c r="C208" i="50"/>
  <c r="C372" i="50"/>
  <c r="C28" i="50"/>
  <c r="C29" i="50"/>
  <c r="C22" i="50"/>
  <c r="C193" i="50"/>
  <c r="C370" i="50"/>
  <c r="C203" i="50"/>
  <c r="C27" i="50"/>
  <c r="C206" i="50"/>
  <c r="C198" i="50"/>
  <c r="C204" i="50"/>
  <c r="C35" i="50"/>
  <c r="C36" i="50"/>
  <c r="C37" i="50"/>
  <c r="C30" i="50"/>
  <c r="I40" i="50"/>
  <c r="C86" i="50"/>
  <c r="C83" i="50"/>
  <c r="C88" i="50"/>
  <c r="C427" i="50"/>
  <c r="C266" i="50"/>
  <c r="C260" i="50"/>
  <c r="C258" i="50"/>
  <c r="C428" i="50"/>
  <c r="I7" i="50"/>
  <c r="M7" i="50" s="1"/>
  <c r="G39" i="51" s="1"/>
  <c r="C89" i="50"/>
  <c r="C257" i="50"/>
  <c r="I227" i="50"/>
  <c r="C435" i="50"/>
  <c r="C431" i="50"/>
  <c r="I55" i="50"/>
  <c r="C90" i="50"/>
  <c r="C439" i="50"/>
  <c r="C432" i="50"/>
  <c r="C255" i="50"/>
  <c r="I413" i="50"/>
  <c r="I351" i="50"/>
  <c r="I69" i="50"/>
  <c r="C91" i="50"/>
  <c r="C437" i="50"/>
  <c r="C433" i="50"/>
  <c r="I241" i="50"/>
  <c r="C261" i="50"/>
  <c r="I212" i="50"/>
  <c r="C84" i="50"/>
  <c r="C92" i="50"/>
  <c r="C256" i="50"/>
  <c r="I384" i="50"/>
  <c r="I368" i="50"/>
  <c r="C430" i="50"/>
  <c r="I196" i="50"/>
  <c r="C85" i="50"/>
  <c r="C93" i="50"/>
  <c r="C259" i="50"/>
  <c r="C438" i="50"/>
  <c r="C436" i="50"/>
  <c r="C262" i="50"/>
  <c r="C87" i="50"/>
  <c r="C267" i="50"/>
  <c r="I179" i="50"/>
  <c r="C94" i="50"/>
  <c r="I399" i="50"/>
  <c r="C95" i="50"/>
  <c r="C265" i="50"/>
  <c r="C434" i="50"/>
  <c r="C263" i="50"/>
  <c r="C429" i="50"/>
  <c r="I24" i="50"/>
  <c r="C264" i="50"/>
  <c r="B34" i="51"/>
  <c r="K24" i="51"/>
  <c r="I414" i="50"/>
  <c r="I385" i="50"/>
  <c r="C451" i="50"/>
  <c r="I25" i="50"/>
  <c r="C99" i="50"/>
  <c r="I70" i="50"/>
  <c r="I242" i="50"/>
  <c r="C279" i="50"/>
  <c r="I400" i="50"/>
  <c r="C97" i="50"/>
  <c r="C98" i="50"/>
  <c r="C107" i="50"/>
  <c r="C100" i="50"/>
  <c r="I41" i="50"/>
  <c r="I83" i="50"/>
  <c r="C105" i="50"/>
  <c r="C106" i="50"/>
  <c r="I228" i="50"/>
  <c r="C441" i="50"/>
  <c r="I56" i="50"/>
  <c r="C103" i="50"/>
  <c r="C104" i="50"/>
  <c r="I255" i="50"/>
  <c r="C447" i="50"/>
  <c r="C449" i="50"/>
  <c r="I369" i="50"/>
  <c r="C102" i="50"/>
  <c r="C442" i="50"/>
  <c r="C276" i="50"/>
  <c r="C278" i="50"/>
  <c r="C272" i="50"/>
  <c r="C269" i="50"/>
  <c r="C446" i="50"/>
  <c r="C274" i="50"/>
  <c r="I213" i="50"/>
  <c r="I197" i="50"/>
  <c r="I427" i="50"/>
  <c r="C443" i="50"/>
  <c r="C273" i="50"/>
  <c r="C444" i="50"/>
  <c r="C448" i="50"/>
  <c r="C277" i="50"/>
  <c r="C440" i="50"/>
  <c r="C445" i="50"/>
  <c r="C275" i="50"/>
  <c r="C101" i="50"/>
  <c r="C96" i="50"/>
  <c r="I8" i="50"/>
  <c r="C450" i="50"/>
  <c r="C270" i="50"/>
  <c r="C268" i="50"/>
  <c r="I180" i="50"/>
  <c r="I352" i="50"/>
  <c r="C271" i="50"/>
  <c r="I110" i="50"/>
  <c r="I120" i="50"/>
  <c r="C145" i="50"/>
  <c r="I259" i="50"/>
  <c r="C482" i="50"/>
  <c r="C317" i="50"/>
  <c r="C487" i="50"/>
  <c r="I29" i="50"/>
  <c r="I45" i="50"/>
  <c r="C315" i="50"/>
  <c r="I418" i="50"/>
  <c r="C313" i="50"/>
  <c r="C484" i="50"/>
  <c r="I292" i="50"/>
  <c r="I74" i="50"/>
  <c r="I87" i="50"/>
  <c r="I404" i="50"/>
  <c r="I184" i="50"/>
  <c r="I301" i="50"/>
  <c r="C312" i="50"/>
  <c r="C138" i="50"/>
  <c r="C140" i="50"/>
  <c r="C486" i="50"/>
  <c r="C314" i="50"/>
  <c r="C485" i="50"/>
  <c r="I271" i="50"/>
  <c r="I99" i="50"/>
  <c r="C483" i="50"/>
  <c r="C139" i="50"/>
  <c r="C141" i="50"/>
  <c r="C310" i="50"/>
  <c r="C316" i="50"/>
  <c r="I356" i="50"/>
  <c r="I282" i="50"/>
  <c r="I389" i="50"/>
  <c r="I373" i="50"/>
  <c r="I12" i="50"/>
  <c r="C142" i="50"/>
  <c r="C311" i="50"/>
  <c r="I217" i="50"/>
  <c r="I443" i="50"/>
  <c r="I454" i="50"/>
  <c r="I431" i="50"/>
  <c r="C144" i="50"/>
  <c r="C489" i="50"/>
  <c r="I60" i="50"/>
  <c r="C143" i="50"/>
  <c r="I473" i="50"/>
  <c r="I464" i="50"/>
  <c r="I232" i="50"/>
  <c r="I246" i="50"/>
  <c r="I201" i="50"/>
  <c r="I129" i="50"/>
  <c r="C488" i="50"/>
  <c r="C58" i="50"/>
  <c r="C66" i="50"/>
  <c r="C55" i="50"/>
  <c r="C59" i="50"/>
  <c r="C67" i="50"/>
  <c r="C411" i="50"/>
  <c r="C403" i="50"/>
  <c r="C236" i="50"/>
  <c r="C400" i="50"/>
  <c r="I38" i="50"/>
  <c r="C60" i="50"/>
  <c r="C68" i="50"/>
  <c r="I5" i="50"/>
  <c r="M5" i="50" s="1"/>
  <c r="G37" i="51" s="1"/>
  <c r="C61" i="50"/>
  <c r="I177" i="50"/>
  <c r="C405" i="50"/>
  <c r="C235" i="50"/>
  <c r="I194" i="50"/>
  <c r="C54" i="50"/>
  <c r="C62" i="50"/>
  <c r="C409" i="50"/>
  <c r="C398" i="50"/>
  <c r="C412" i="50"/>
  <c r="C228" i="50"/>
  <c r="I22" i="50"/>
  <c r="C63" i="50"/>
  <c r="C404" i="50"/>
  <c r="C410" i="50"/>
  <c r="C229" i="50"/>
  <c r="C226" i="50"/>
  <c r="C56" i="50"/>
  <c r="C64" i="50"/>
  <c r="C239" i="50"/>
  <c r="C234" i="50"/>
  <c r="C238" i="50"/>
  <c r="I366" i="50"/>
  <c r="I382" i="50"/>
  <c r="I349" i="50"/>
  <c r="C227" i="50"/>
  <c r="C406" i="50"/>
  <c r="C57" i="50"/>
  <c r="C407" i="50"/>
  <c r="C237" i="50"/>
  <c r="C65" i="50"/>
  <c r="C402" i="50"/>
  <c r="C232" i="50"/>
  <c r="C230" i="50"/>
  <c r="C401" i="50"/>
  <c r="C408" i="50"/>
  <c r="C399" i="50"/>
  <c r="C233" i="50"/>
  <c r="C240" i="50"/>
  <c r="I210" i="50"/>
  <c r="C231" i="50"/>
  <c r="I27" i="50"/>
  <c r="C125" i="50"/>
  <c r="I387" i="50"/>
  <c r="C297" i="50"/>
  <c r="I441" i="50"/>
  <c r="C468" i="50"/>
  <c r="I58" i="50"/>
  <c r="C126" i="50"/>
  <c r="C299" i="50"/>
  <c r="C472" i="50"/>
  <c r="I244" i="50"/>
  <c r="I269" i="50"/>
  <c r="I182" i="50"/>
  <c r="I108" i="50"/>
  <c r="I85" i="50"/>
  <c r="C127" i="50"/>
  <c r="I215" i="50"/>
  <c r="C470" i="50"/>
  <c r="I402" i="50"/>
  <c r="C292" i="50"/>
  <c r="I429" i="50"/>
  <c r="I72" i="50"/>
  <c r="I43" i="50"/>
  <c r="C128" i="50"/>
  <c r="C463" i="50"/>
  <c r="C295" i="50"/>
  <c r="I199" i="50"/>
  <c r="C296" i="50"/>
  <c r="I10" i="50"/>
  <c r="C465" i="50"/>
  <c r="I97" i="50"/>
  <c r="C121" i="50"/>
  <c r="C300" i="50"/>
  <c r="I452" i="50"/>
  <c r="C467" i="50"/>
  <c r="I354" i="50"/>
  <c r="C466" i="50"/>
  <c r="C291" i="50"/>
  <c r="C119" i="50"/>
  <c r="C122" i="50"/>
  <c r="C293" i="50"/>
  <c r="I257" i="50"/>
  <c r="C298" i="50"/>
  <c r="C464" i="50"/>
  <c r="C294" i="50"/>
  <c r="C120" i="50"/>
  <c r="C123" i="50"/>
  <c r="C471" i="50"/>
  <c r="I416" i="50"/>
  <c r="I371" i="50"/>
  <c r="I230" i="50"/>
  <c r="I280" i="50"/>
  <c r="C124" i="50"/>
  <c r="C469" i="50"/>
  <c r="AB355" i="46"/>
  <c r="A356" i="46"/>
  <c r="AB415" i="43"/>
  <c r="A416" i="43"/>
  <c r="J35" i="51" l="1"/>
  <c r="AC6" i="22" s="1"/>
  <c r="AB6" i="22"/>
  <c r="J36" i="51"/>
  <c r="AC7" i="22" s="1"/>
  <c r="AB7" i="22"/>
  <c r="J39" i="51"/>
  <c r="AC10" i="22" s="1"/>
  <c r="AB10" i="22"/>
  <c r="A511" i="50"/>
  <c r="AB511" i="50" s="1"/>
  <c r="J37" i="51"/>
  <c r="AC8" i="22" s="1"/>
  <c r="AB8" i="22"/>
  <c r="A106" i="50"/>
  <c r="AB106" i="50" s="1"/>
  <c r="A337" i="50"/>
  <c r="AB337" i="50" s="1"/>
  <c r="A470" i="50"/>
  <c r="AB470" i="50" s="1"/>
  <c r="A95" i="50"/>
  <c r="AB95" i="50" s="1"/>
  <c r="A438" i="50"/>
  <c r="AB438" i="50" s="1"/>
  <c r="I94" i="50"/>
  <c r="A94" i="50" s="1"/>
  <c r="AB94" i="50" s="1"/>
  <c r="C169" i="50"/>
  <c r="A169" i="50" s="1"/>
  <c r="AB169" i="50" s="1"/>
  <c r="I80" i="50"/>
  <c r="A80" i="50" s="1"/>
  <c r="AB80" i="50" s="1"/>
  <c r="I95" i="50"/>
  <c r="I118" i="50"/>
  <c r="I149" i="50"/>
  <c r="I107" i="50"/>
  <c r="A107" i="50" s="1"/>
  <c r="AB107" i="50" s="1"/>
  <c r="I167" i="50"/>
  <c r="C172" i="50"/>
  <c r="A172" i="50" s="1"/>
  <c r="AB172" i="50" s="1"/>
  <c r="I379" i="50"/>
  <c r="A379" i="50" s="1"/>
  <c r="AB379" i="50" s="1"/>
  <c r="I337" i="50"/>
  <c r="I502" i="50"/>
  <c r="A502" i="50" s="1"/>
  <c r="AB502" i="50" s="1"/>
  <c r="I496" i="50"/>
  <c r="I336" i="50"/>
  <c r="I225" i="50"/>
  <c r="I329" i="50"/>
  <c r="A329" i="50" s="1"/>
  <c r="AB329" i="50" s="1"/>
  <c r="I395" i="50"/>
  <c r="A395" i="50" s="1"/>
  <c r="AB395" i="50" s="1"/>
  <c r="I438" i="50"/>
  <c r="I509" i="50"/>
  <c r="A509" i="50" s="1"/>
  <c r="AB509" i="50" s="1"/>
  <c r="I515" i="50"/>
  <c r="I343" i="50"/>
  <c r="I487" i="50"/>
  <c r="A487" i="50" s="1"/>
  <c r="AB487" i="50" s="1"/>
  <c r="I493" i="50"/>
  <c r="I448" i="50"/>
  <c r="A448" i="50" s="1"/>
  <c r="AB448" i="50" s="1"/>
  <c r="I437" i="50"/>
  <c r="A437" i="50" s="1"/>
  <c r="AB437" i="50" s="1"/>
  <c r="I238" i="50"/>
  <c r="A238" i="50" s="1"/>
  <c r="AB238" i="50" s="1"/>
  <c r="I451" i="50"/>
  <c r="A451" i="50" s="1"/>
  <c r="AB451" i="50" s="1"/>
  <c r="I252" i="50"/>
  <c r="A252" i="50" s="1"/>
  <c r="AB252" i="50" s="1"/>
  <c r="I341" i="50"/>
  <c r="C514" i="50"/>
  <c r="A514" i="50" s="1"/>
  <c r="AB514" i="50" s="1"/>
  <c r="C345" i="50"/>
  <c r="A345" i="50" s="1"/>
  <c r="AB345" i="50" s="1"/>
  <c r="I412" i="50"/>
  <c r="A412" i="50" s="1"/>
  <c r="AB412" i="50" s="1"/>
  <c r="I470" i="50"/>
  <c r="I426" i="50"/>
  <c r="A426" i="50" s="1"/>
  <c r="AB426" i="50" s="1"/>
  <c r="I309" i="50"/>
  <c r="A309" i="50" s="1"/>
  <c r="AB309" i="50" s="1"/>
  <c r="I34" i="50"/>
  <c r="I152" i="50"/>
  <c r="A152" i="50" s="1"/>
  <c r="AB152" i="50" s="1"/>
  <c r="I489" i="50"/>
  <c r="A489" i="50" s="1"/>
  <c r="AB489" i="50" s="1"/>
  <c r="I323" i="50"/>
  <c r="I410" i="50"/>
  <c r="A410" i="50" s="1"/>
  <c r="AB410" i="50" s="1"/>
  <c r="I276" i="50"/>
  <c r="A276" i="50" s="1"/>
  <c r="AB276" i="50" s="1"/>
  <c r="I511" i="50"/>
  <c r="I106" i="50"/>
  <c r="I92" i="50"/>
  <c r="I156" i="50"/>
  <c r="A156" i="50" s="1"/>
  <c r="AB156" i="50" s="1"/>
  <c r="I137" i="50"/>
  <c r="A137" i="50" s="1"/>
  <c r="AB137" i="50" s="1"/>
  <c r="I67" i="50"/>
  <c r="A67" i="50" s="1"/>
  <c r="AB67" i="50" s="1"/>
  <c r="I171" i="50"/>
  <c r="I50" i="50"/>
  <c r="A50" i="50" s="1"/>
  <c r="AB50" i="50" s="1"/>
  <c r="I126" i="50"/>
  <c r="A126" i="50" s="1"/>
  <c r="AB126" i="50" s="1"/>
  <c r="C170" i="50"/>
  <c r="A170" i="50" s="1"/>
  <c r="AB170" i="50" s="1"/>
  <c r="I439" i="50"/>
  <c r="A439" i="50" s="1"/>
  <c r="AB439" i="50" s="1"/>
  <c r="I397" i="50"/>
  <c r="A397" i="50" s="1"/>
  <c r="AB397" i="50" s="1"/>
  <c r="I267" i="50"/>
  <c r="A267" i="50" s="1"/>
  <c r="AB267" i="50" s="1"/>
  <c r="I206" i="50"/>
  <c r="A206" i="50" s="1"/>
  <c r="AB206" i="50" s="1"/>
  <c r="I317" i="50"/>
  <c r="A317" i="50" s="1"/>
  <c r="AB317" i="50" s="1"/>
  <c r="I308" i="50"/>
  <c r="A308" i="50" s="1"/>
  <c r="AB308" i="50" s="1"/>
  <c r="I209" i="50"/>
  <c r="A209" i="50" s="1"/>
  <c r="AB209" i="50" s="1"/>
  <c r="I471" i="50"/>
  <c r="A471" i="50" s="1"/>
  <c r="AB471" i="50" s="1"/>
  <c r="I361" i="50"/>
  <c r="I298" i="50"/>
  <c r="A298" i="50" s="1"/>
  <c r="AB298" i="50" s="1"/>
  <c r="I264" i="50"/>
  <c r="A264" i="50" s="1"/>
  <c r="AB264" i="50" s="1"/>
  <c r="I340" i="50"/>
  <c r="I266" i="50"/>
  <c r="A266" i="50" s="1"/>
  <c r="AB266" i="50" s="1"/>
  <c r="C517" i="50"/>
  <c r="A517" i="50" s="1"/>
  <c r="AB517" i="50" s="1"/>
  <c r="I189" i="50"/>
  <c r="I335" i="50"/>
  <c r="A335" i="50" s="1"/>
  <c r="AB335" i="50" s="1"/>
  <c r="I344" i="50"/>
  <c r="I297" i="50"/>
  <c r="A297" i="50" s="1"/>
  <c r="AB297" i="50" s="1"/>
  <c r="I155" i="50"/>
  <c r="A155" i="50" s="1"/>
  <c r="AB155" i="50" s="1"/>
  <c r="I104" i="50"/>
  <c r="A104" i="50" s="1"/>
  <c r="AB104" i="50" s="1"/>
  <c r="I362" i="50"/>
  <c r="I516" i="50"/>
  <c r="I481" i="50"/>
  <c r="A481" i="50" s="1"/>
  <c r="AB481" i="50" s="1"/>
  <c r="I136" i="50"/>
  <c r="A136" i="50" s="1"/>
  <c r="AB136" i="50" s="1"/>
  <c r="I157" i="50"/>
  <c r="A157" i="50" s="1"/>
  <c r="AB157" i="50" s="1"/>
  <c r="I105" i="50"/>
  <c r="A105" i="50" s="1"/>
  <c r="AB105" i="50" s="1"/>
  <c r="I144" i="50"/>
  <c r="A144" i="50" s="1"/>
  <c r="AB144" i="50" s="1"/>
  <c r="I51" i="50"/>
  <c r="A51" i="50" s="1"/>
  <c r="AB51" i="50" s="1"/>
  <c r="C173" i="50"/>
  <c r="A173" i="50" s="1"/>
  <c r="AB173" i="50" s="1"/>
  <c r="I161" i="50"/>
  <c r="I127" i="50"/>
  <c r="A127" i="50" s="1"/>
  <c r="AB127" i="50" s="1"/>
  <c r="I117" i="50"/>
  <c r="A117" i="50" s="1"/>
  <c r="AB117" i="50" s="1"/>
  <c r="I378" i="50"/>
  <c r="A378" i="50" s="1"/>
  <c r="AB378" i="50" s="1"/>
  <c r="I424" i="50"/>
  <c r="A424" i="50" s="1"/>
  <c r="AB424" i="50" s="1"/>
  <c r="I505" i="50"/>
  <c r="A505" i="50" s="1"/>
  <c r="AB505" i="50" s="1"/>
  <c r="I508" i="50"/>
  <c r="I328" i="50"/>
  <c r="I514" i="50"/>
  <c r="I394" i="50"/>
  <c r="A394" i="50" s="1"/>
  <c r="AB394" i="50" s="1"/>
  <c r="I504" i="50"/>
  <c r="A504" i="50" s="1"/>
  <c r="AB504" i="50" s="1"/>
  <c r="I488" i="50"/>
  <c r="A488" i="50" s="1"/>
  <c r="AB488" i="50" s="1"/>
  <c r="I469" i="50"/>
  <c r="A469" i="50" s="1"/>
  <c r="AB469" i="50" s="1"/>
  <c r="I36" i="50"/>
  <c r="A36" i="50" s="1"/>
  <c r="AB36" i="50" s="1"/>
  <c r="I17" i="50"/>
  <c r="I339" i="50"/>
  <c r="A339" i="50" s="1"/>
  <c r="AB339" i="50" s="1"/>
  <c r="I517" i="50"/>
  <c r="I409" i="50"/>
  <c r="A409" i="50" s="1"/>
  <c r="AB409" i="50" s="1"/>
  <c r="I321" i="50"/>
  <c r="A321" i="50" s="1"/>
  <c r="AB321" i="50" s="1"/>
  <c r="I160" i="50"/>
  <c r="A160" i="50" s="1"/>
  <c r="AB160" i="50" s="1"/>
  <c r="I143" i="50"/>
  <c r="A143" i="50" s="1"/>
  <c r="AB143" i="50" s="1"/>
  <c r="I53" i="50"/>
  <c r="A53" i="50" s="1"/>
  <c r="AB53" i="50" s="1"/>
  <c r="I81" i="50"/>
  <c r="A81" i="50" s="1"/>
  <c r="AB81" i="50" s="1"/>
  <c r="I68" i="50"/>
  <c r="A68" i="50" s="1"/>
  <c r="AB68" i="50" s="1"/>
  <c r="I168" i="50"/>
  <c r="I125" i="50"/>
  <c r="A125" i="50" s="1"/>
  <c r="AB125" i="50" s="1"/>
  <c r="I19" i="50"/>
  <c r="I82" i="50"/>
  <c r="A82" i="50" s="1"/>
  <c r="AB82" i="50" s="1"/>
  <c r="I316" i="50"/>
  <c r="A316" i="50" s="1"/>
  <c r="AB316" i="50" s="1"/>
  <c r="C341" i="50"/>
  <c r="A341" i="50" s="1"/>
  <c r="AB341" i="50" s="1"/>
  <c r="I494" i="50"/>
  <c r="I265" i="50"/>
  <c r="A265" i="50" s="1"/>
  <c r="AB265" i="50" s="1"/>
  <c r="I332" i="50"/>
  <c r="A332" i="50" s="1"/>
  <c r="AB332" i="50" s="1"/>
  <c r="I239" i="50"/>
  <c r="A239" i="50" s="1"/>
  <c r="AB239" i="50" s="1"/>
  <c r="I510" i="50"/>
  <c r="I478" i="50"/>
  <c r="I459" i="50"/>
  <c r="A459" i="50" s="1"/>
  <c r="AB459" i="50" s="1"/>
  <c r="C340" i="50"/>
  <c r="A340" i="50" s="1"/>
  <c r="AB340" i="50" s="1"/>
  <c r="I425" i="50"/>
  <c r="A425" i="50" s="1"/>
  <c r="AB425" i="50" s="1"/>
  <c r="I364" i="50"/>
  <c r="I191" i="50"/>
  <c r="I338" i="50"/>
  <c r="A338" i="50" s="1"/>
  <c r="AB338" i="50" s="1"/>
  <c r="I192" i="50"/>
  <c r="I499" i="50"/>
  <c r="A499" i="50" s="1"/>
  <c r="AB499" i="50" s="1"/>
  <c r="I322" i="50"/>
  <c r="A322" i="50" s="1"/>
  <c r="AB322" i="50" s="1"/>
  <c r="I324" i="50"/>
  <c r="A324" i="50" s="1"/>
  <c r="AB324" i="50" s="1"/>
  <c r="I150" i="50"/>
  <c r="A150" i="50" s="1"/>
  <c r="AB150" i="50" s="1"/>
  <c r="I279" i="50"/>
  <c r="A279" i="50" s="1"/>
  <c r="AB279" i="50" s="1"/>
  <c r="I307" i="50"/>
  <c r="A307" i="50" s="1"/>
  <c r="AB307" i="50" s="1"/>
  <c r="I208" i="50"/>
  <c r="A208" i="50" s="1"/>
  <c r="AB208" i="50" s="1"/>
  <c r="I506" i="50"/>
  <c r="A506" i="50" s="1"/>
  <c r="AB506" i="50" s="1"/>
  <c r="I165" i="50"/>
  <c r="I166" i="50"/>
  <c r="A166" i="50" s="1"/>
  <c r="AB166" i="50" s="1"/>
  <c r="I164" i="50"/>
  <c r="A164" i="50" s="1"/>
  <c r="AB164" i="50" s="1"/>
  <c r="I18" i="50"/>
  <c r="I173" i="50"/>
  <c r="I135" i="50"/>
  <c r="A135" i="50" s="1"/>
  <c r="AB135" i="50" s="1"/>
  <c r="I65" i="50"/>
  <c r="A65" i="50" s="1"/>
  <c r="AB65" i="50" s="1"/>
  <c r="I134" i="50"/>
  <c r="A134" i="50" s="1"/>
  <c r="AB134" i="50" s="1"/>
  <c r="I142" i="50"/>
  <c r="A142" i="50" s="1"/>
  <c r="AB142" i="50" s="1"/>
  <c r="C516" i="50"/>
  <c r="A516" i="50" s="1"/>
  <c r="AB516" i="50" s="1"/>
  <c r="I461" i="50"/>
  <c r="A461" i="50" s="1"/>
  <c r="AB461" i="50" s="1"/>
  <c r="I251" i="50"/>
  <c r="I423" i="50"/>
  <c r="A423" i="50" s="1"/>
  <c r="AB423" i="50" s="1"/>
  <c r="I327" i="50"/>
  <c r="A327" i="50" s="1"/>
  <c r="AB327" i="50" s="1"/>
  <c r="C512" i="50"/>
  <c r="A512" i="50" s="1"/>
  <c r="AB512" i="50" s="1"/>
  <c r="C343" i="50"/>
  <c r="A343" i="50" s="1"/>
  <c r="AB343" i="50" s="1"/>
  <c r="I449" i="50"/>
  <c r="A449" i="50" s="1"/>
  <c r="AB449" i="50" s="1"/>
  <c r="I513" i="50"/>
  <c r="I222" i="50"/>
  <c r="A222" i="50" s="1"/>
  <c r="AB222" i="50" s="1"/>
  <c r="I460" i="50"/>
  <c r="A460" i="50" s="1"/>
  <c r="AB460" i="50" s="1"/>
  <c r="I363" i="50"/>
  <c r="I479" i="50"/>
  <c r="A479" i="50" s="1"/>
  <c r="AB479" i="50" s="1"/>
  <c r="I462" i="50"/>
  <c r="A462" i="50" s="1"/>
  <c r="AB462" i="50" s="1"/>
  <c r="I237" i="50"/>
  <c r="I300" i="50"/>
  <c r="A300" i="50" s="1"/>
  <c r="AB300" i="50" s="1"/>
  <c r="I450" i="50"/>
  <c r="A450" i="50" s="1"/>
  <c r="AB450" i="50" s="1"/>
  <c r="I480" i="50"/>
  <c r="A480" i="50" s="1"/>
  <c r="AB480" i="50" s="1"/>
  <c r="C171" i="50"/>
  <c r="A171" i="50" s="1"/>
  <c r="AB171" i="50" s="1"/>
  <c r="I169" i="50"/>
  <c r="I472" i="50"/>
  <c r="A472" i="50" s="1"/>
  <c r="AB472" i="50" s="1"/>
  <c r="C513" i="50"/>
  <c r="A513" i="50" s="1"/>
  <c r="AB513" i="50" s="1"/>
  <c r="I253" i="50"/>
  <c r="A253" i="50" s="1"/>
  <c r="AB253" i="50" s="1"/>
  <c r="I223" i="50"/>
  <c r="A223" i="50" s="1"/>
  <c r="AB223" i="50" s="1"/>
  <c r="I224" i="50"/>
  <c r="I79" i="50"/>
  <c r="I52" i="50"/>
  <c r="A52" i="50" s="1"/>
  <c r="AB52" i="50" s="1"/>
  <c r="I116" i="50"/>
  <c r="A116" i="50" s="1"/>
  <c r="AB116" i="50" s="1"/>
  <c r="I170" i="50"/>
  <c r="I162" i="50"/>
  <c r="I151" i="50"/>
  <c r="A151" i="50" s="1"/>
  <c r="AB151" i="50" s="1"/>
  <c r="I115" i="50"/>
  <c r="I20" i="50"/>
  <c r="I35" i="50"/>
  <c r="A35" i="50" s="1"/>
  <c r="AB35" i="50" s="1"/>
  <c r="I396" i="50"/>
  <c r="A396" i="50" s="1"/>
  <c r="AB396" i="50" s="1"/>
  <c r="I330" i="50"/>
  <c r="A330" i="50" s="1"/>
  <c r="AB330" i="50" s="1"/>
  <c r="I436" i="50"/>
  <c r="A436" i="50" s="1"/>
  <c r="AB436" i="50" s="1"/>
  <c r="I501" i="50"/>
  <c r="C344" i="50"/>
  <c r="A344" i="50" s="1"/>
  <c r="AB344" i="50" s="1"/>
  <c r="I190" i="50"/>
  <c r="C515" i="50"/>
  <c r="A515" i="50" s="1"/>
  <c r="AB515" i="50" s="1"/>
  <c r="I411" i="50"/>
  <c r="A411" i="50" s="1"/>
  <c r="AB411" i="50" s="1"/>
  <c r="I342" i="50"/>
  <c r="I306" i="50"/>
  <c r="A306" i="50" s="1"/>
  <c r="AB306" i="50" s="1"/>
  <c r="I289" i="50"/>
  <c r="I299" i="50"/>
  <c r="A299" i="50" s="1"/>
  <c r="AB299" i="50" s="1"/>
  <c r="I507" i="50"/>
  <c r="A507" i="50" s="1"/>
  <c r="AB507" i="50" s="1"/>
  <c r="I486" i="50"/>
  <c r="A486" i="50" s="1"/>
  <c r="AB486" i="50" s="1"/>
  <c r="I287" i="50"/>
  <c r="I254" i="50"/>
  <c r="A254" i="50" s="1"/>
  <c r="AB254" i="50" s="1"/>
  <c r="I207" i="50"/>
  <c r="A207" i="50" s="1"/>
  <c r="AB207" i="50" s="1"/>
  <c r="I288" i="50"/>
  <c r="A288" i="50" s="1"/>
  <c r="AB288" i="50" s="1"/>
  <c r="I314" i="50"/>
  <c r="A314" i="50" s="1"/>
  <c r="AB314" i="50" s="1"/>
  <c r="I333" i="50"/>
  <c r="A333" i="50" s="1"/>
  <c r="AB333" i="50" s="1"/>
  <c r="I278" i="50"/>
  <c r="A278" i="50" s="1"/>
  <c r="AB278" i="50" s="1"/>
  <c r="I345" i="50"/>
  <c r="I277" i="50"/>
  <c r="A277" i="50" s="1"/>
  <c r="AB277" i="50" s="1"/>
  <c r="I240" i="50"/>
  <c r="A240" i="50" s="1"/>
  <c r="AB240" i="50" s="1"/>
  <c r="C168" i="50"/>
  <c r="A168" i="50" s="1"/>
  <c r="AB168" i="50" s="1"/>
  <c r="I128" i="50"/>
  <c r="A128" i="50" s="1"/>
  <c r="AB128" i="50" s="1"/>
  <c r="I172" i="50"/>
  <c r="I145" i="50"/>
  <c r="A145" i="50" s="1"/>
  <c r="AB145" i="50" s="1"/>
  <c r="I37" i="50"/>
  <c r="I66" i="50"/>
  <c r="A66" i="50" s="1"/>
  <c r="AB66" i="50" s="1"/>
  <c r="I158" i="50"/>
  <c r="A158" i="50" s="1"/>
  <c r="AB158" i="50" s="1"/>
  <c r="I163" i="50"/>
  <c r="I93" i="50"/>
  <c r="A93" i="50" s="1"/>
  <c r="AB93" i="50" s="1"/>
  <c r="I380" i="50"/>
  <c r="I334" i="50"/>
  <c r="A334" i="50" s="1"/>
  <c r="AB334" i="50" s="1"/>
  <c r="I495" i="50"/>
  <c r="I290" i="50"/>
  <c r="A290" i="50" s="1"/>
  <c r="AB290" i="50" s="1"/>
  <c r="I500" i="50"/>
  <c r="A500" i="50" s="1"/>
  <c r="AB500" i="50" s="1"/>
  <c r="C342" i="50"/>
  <c r="A342" i="50" s="1"/>
  <c r="AB342" i="50" s="1"/>
  <c r="I512" i="50"/>
  <c r="I381" i="50"/>
  <c r="I315" i="50"/>
  <c r="A315" i="50" s="1"/>
  <c r="AB315" i="50" s="1"/>
  <c r="A328" i="50"/>
  <c r="AB328" i="50" s="1"/>
  <c r="A287" i="50"/>
  <c r="AB287" i="50" s="1"/>
  <c r="A289" i="50"/>
  <c r="AB289" i="50" s="1"/>
  <c r="A118" i="50"/>
  <c r="AB118" i="50" s="1"/>
  <c r="A115" i="50"/>
  <c r="AB115" i="50" s="1"/>
  <c r="A149" i="50"/>
  <c r="AB149" i="50" s="1"/>
  <c r="A163" i="50"/>
  <c r="AB163" i="50" s="1"/>
  <c r="A162" i="50"/>
  <c r="AB162" i="50" s="1"/>
  <c r="A508" i="50"/>
  <c r="AB508" i="50" s="1"/>
  <c r="A336" i="50"/>
  <c r="AB336" i="50" s="1"/>
  <c r="A510" i="50"/>
  <c r="AB510" i="50" s="1"/>
  <c r="A79" i="50"/>
  <c r="AB79" i="50" s="1"/>
  <c r="A251" i="50"/>
  <c r="AB251" i="50" s="1"/>
  <c r="A237" i="50"/>
  <c r="AB237" i="50" s="1"/>
  <c r="C10" i="50"/>
  <c r="C18" i="50"/>
  <c r="C3" i="50"/>
  <c r="C11" i="50"/>
  <c r="C19" i="50"/>
  <c r="A19" i="50" s="1"/>
  <c r="AB19" i="50" s="1"/>
  <c r="C4" i="50"/>
  <c r="C12" i="50"/>
  <c r="C20" i="50"/>
  <c r="C5" i="50"/>
  <c r="C13" i="50"/>
  <c r="C6" i="50"/>
  <c r="G6" i="50" s="1"/>
  <c r="C14" i="50"/>
  <c r="C363" i="50"/>
  <c r="A363" i="50" s="1"/>
  <c r="AB363" i="50" s="1"/>
  <c r="C352" i="50"/>
  <c r="C357" i="50"/>
  <c r="C364" i="50"/>
  <c r="A364" i="50" s="1"/>
  <c r="AB364" i="50" s="1"/>
  <c r="C359" i="50"/>
  <c r="C7" i="50"/>
  <c r="C15" i="50"/>
  <c r="C8" i="50"/>
  <c r="C16" i="50"/>
  <c r="C9" i="50"/>
  <c r="C177" i="50"/>
  <c r="C179" i="50"/>
  <c r="C351" i="50"/>
  <c r="C188" i="50"/>
  <c r="C181" i="50"/>
  <c r="C360" i="50"/>
  <c r="C17" i="50"/>
  <c r="C189" i="50"/>
  <c r="A189" i="50" s="1"/>
  <c r="AB189" i="50" s="1"/>
  <c r="C183" i="50"/>
  <c r="C348" i="50"/>
  <c r="C176" i="50"/>
  <c r="C362" i="50"/>
  <c r="A362" i="50" s="1"/>
  <c r="AB362" i="50" s="1"/>
  <c r="C184" i="50"/>
  <c r="C187" i="50"/>
  <c r="C190" i="50"/>
  <c r="A190" i="50" s="1"/>
  <c r="AB190" i="50" s="1"/>
  <c r="C185" i="50"/>
  <c r="C192" i="50"/>
  <c r="A192" i="50" s="1"/>
  <c r="AB192" i="50" s="1"/>
  <c r="C178" i="50"/>
  <c r="C350" i="50"/>
  <c r="C180" i="50"/>
  <c r="C355" i="50"/>
  <c r="C191" i="50"/>
  <c r="A191" i="50" s="1"/>
  <c r="AB191" i="50" s="1"/>
  <c r="C186" i="50"/>
  <c r="C356" i="50"/>
  <c r="C353" i="50"/>
  <c r="C361" i="50"/>
  <c r="A361" i="50" s="1"/>
  <c r="AB361" i="50" s="1"/>
  <c r="C175" i="50"/>
  <c r="C358" i="50"/>
  <c r="C347" i="50"/>
  <c r="C182" i="50"/>
  <c r="C349" i="50"/>
  <c r="C354" i="50"/>
  <c r="B54" i="51"/>
  <c r="B55" i="51" s="1"/>
  <c r="A92" i="50"/>
  <c r="AB92" i="50" s="1"/>
  <c r="A37" i="50"/>
  <c r="AB37" i="50" s="1"/>
  <c r="A380" i="50"/>
  <c r="AB380" i="50" s="1"/>
  <c r="A381" i="50"/>
  <c r="AB381" i="50" s="1"/>
  <c r="A34" i="50"/>
  <c r="AB34" i="50" s="1"/>
  <c r="A224" i="50"/>
  <c r="AB224" i="50" s="1"/>
  <c r="A225" i="50"/>
  <c r="AB225" i="50" s="1"/>
  <c r="A501" i="50"/>
  <c r="AB501" i="50" s="1"/>
  <c r="A323" i="50"/>
  <c r="AB323" i="50" s="1"/>
  <c r="A161" i="50"/>
  <c r="AB161" i="50" s="1"/>
  <c r="A478" i="50"/>
  <c r="AB478" i="50" s="1"/>
  <c r="A167" i="50"/>
  <c r="AB167" i="50" s="1"/>
  <c r="A165" i="50"/>
  <c r="AB165" i="50" s="1"/>
  <c r="J38" i="51"/>
  <c r="AC9" i="22" s="1"/>
  <c r="AB9" i="22"/>
  <c r="AB356" i="46"/>
  <c r="A357" i="46"/>
  <c r="AB416" i="43"/>
  <c r="A417" i="43"/>
  <c r="A491" i="43"/>
  <c r="A18" i="50" l="1"/>
  <c r="AB18" i="50" s="1"/>
  <c r="A17" i="50"/>
  <c r="AB17" i="50" s="1"/>
  <c r="G3" i="50"/>
  <c r="G34" i="51" s="1"/>
  <c r="A3" i="50"/>
  <c r="A20" i="50"/>
  <c r="AB20" i="50" s="1"/>
  <c r="G5" i="50"/>
  <c r="G7" i="50"/>
  <c r="G4" i="50"/>
  <c r="A4" i="50"/>
  <c r="AB4" i="50" s="1"/>
  <c r="AB357" i="46"/>
  <c r="A358" i="46"/>
  <c r="AB417" i="43"/>
  <c r="A419" i="43"/>
  <c r="AB491" i="43"/>
  <c r="C346" i="33"/>
  <c r="A5" i="50" l="1"/>
  <c r="AB3" i="50"/>
  <c r="G54" i="51"/>
  <c r="J34" i="51"/>
  <c r="AC5" i="22" s="1"/>
  <c r="AB5" i="22"/>
  <c r="AB32" i="22" s="1"/>
  <c r="AB358" i="46"/>
  <c r="A359" i="46"/>
  <c r="AB419" i="43"/>
  <c r="A420" i="43"/>
  <c r="A497" i="43"/>
  <c r="L346" i="33"/>
  <c r="AD5" i="22" l="1"/>
  <c r="AD10" i="22"/>
  <c r="AD7" i="22"/>
  <c r="AD8" i="22"/>
  <c r="AD6" i="22"/>
  <c r="AD9" i="22"/>
  <c r="AB33" i="22"/>
  <c r="E66" i="51"/>
  <c r="F66" i="51" s="1"/>
  <c r="G55" i="51"/>
  <c r="A6" i="50"/>
  <c r="AB5" i="50"/>
  <c r="AB359" i="46"/>
  <c r="A360" i="46"/>
  <c r="AB420" i="43"/>
  <c r="A422" i="43"/>
  <c r="AB497" i="43"/>
  <c r="AB6" i="50" l="1"/>
  <c r="A7" i="50"/>
  <c r="A8" i="50"/>
  <c r="AB8" i="50" s="1"/>
  <c r="AB360" i="46"/>
  <c r="A365" i="46"/>
  <c r="AB422" i="43"/>
  <c r="A427" i="43"/>
  <c r="A503" i="43"/>
  <c r="A9" i="50" l="1"/>
  <c r="AB7" i="50"/>
  <c r="AB365" i="46"/>
  <c r="A366" i="46"/>
  <c r="AB427" i="43"/>
  <c r="A428" i="43"/>
  <c r="AB503" i="43"/>
  <c r="AB9" i="50" l="1"/>
  <c r="A10" i="50"/>
  <c r="A12" i="50"/>
  <c r="A11" i="50"/>
  <c r="AB11" i="50" s="1"/>
  <c r="AB366" i="46"/>
  <c r="A367" i="46"/>
  <c r="AB428" i="43"/>
  <c r="A429" i="43"/>
  <c r="C14" i="45"/>
  <c r="C22" i="45"/>
  <c r="C19" i="45"/>
  <c r="C4" i="45"/>
  <c r="C5" i="45"/>
  <c r="C6" i="45"/>
  <c r="C7" i="45"/>
  <c r="C8" i="45"/>
  <c r="C17" i="45"/>
  <c r="AB12" i="50" l="1"/>
  <c r="A13" i="50"/>
  <c r="AB10" i="50"/>
  <c r="AB367" i="46"/>
  <c r="A368" i="46"/>
  <c r="AB429" i="43"/>
  <c r="A430" i="43"/>
  <c r="AB13" i="50" l="1"/>
  <c r="A14" i="50"/>
  <c r="AB368" i="46"/>
  <c r="A369" i="46"/>
  <c r="AB430" i="43"/>
  <c r="A432" i="43"/>
  <c r="AB14" i="50" l="1"/>
  <c r="A15" i="50"/>
  <c r="AB369" i="46"/>
  <c r="A370" i="46"/>
  <c r="AB432" i="43"/>
  <c r="A433" i="43"/>
  <c r="AB15" i="50" l="1"/>
  <c r="A16" i="50"/>
  <c r="AB370" i="46"/>
  <c r="A371" i="46"/>
  <c r="AB433" i="43"/>
  <c r="A435" i="43"/>
  <c r="AB16" i="50" l="1"/>
  <c r="A21" i="50"/>
  <c r="AB371" i="46"/>
  <c r="A372" i="46"/>
  <c r="AB435" i="43"/>
  <c r="A440" i="43"/>
  <c r="AB21" i="50" l="1"/>
  <c r="A22" i="50"/>
  <c r="AB372" i="46"/>
  <c r="A373" i="46"/>
  <c r="AB440" i="43"/>
  <c r="A441" i="43"/>
  <c r="C9" i="45"/>
  <c r="AB22" i="50" l="1"/>
  <c r="A23" i="50"/>
  <c r="AB373" i="46"/>
  <c r="A374" i="46"/>
  <c r="AB441" i="43"/>
  <c r="A442" i="43"/>
  <c r="AB23" i="50" l="1"/>
  <c r="A24" i="50"/>
  <c r="AB374" i="46"/>
  <c r="A375" i="46"/>
  <c r="AB442" i="43"/>
  <c r="A444" i="43"/>
  <c r="AB24" i="50" l="1"/>
  <c r="A25" i="50"/>
  <c r="AB375" i="46"/>
  <c r="A376" i="46"/>
  <c r="AB444" i="43"/>
  <c r="A445" i="43"/>
  <c r="AB25" i="50" l="1"/>
  <c r="A26" i="50"/>
  <c r="AB376" i="46"/>
  <c r="A377" i="46"/>
  <c r="AB445" i="43"/>
  <c r="A447" i="43"/>
  <c r="AB26" i="50" l="1"/>
  <c r="A27" i="50"/>
  <c r="AB377" i="46"/>
  <c r="A382" i="46"/>
  <c r="AB447" i="43"/>
  <c r="A452" i="43"/>
  <c r="C10" i="45"/>
  <c r="AB27" i="50" l="1"/>
  <c r="A28" i="50"/>
  <c r="AB382" i="46"/>
  <c r="A383" i="46"/>
  <c r="AB452" i="43"/>
  <c r="A453" i="43"/>
  <c r="AB28" i="50" l="1"/>
  <c r="A29" i="50"/>
  <c r="AB383" i="46"/>
  <c r="A384" i="46"/>
  <c r="AB453" i="43"/>
  <c r="A455" i="43"/>
  <c r="AB29" i="50" l="1"/>
  <c r="A30" i="50"/>
  <c r="AB384" i="46"/>
  <c r="A385" i="46"/>
  <c r="AB455" i="43"/>
  <c r="A456" i="43"/>
  <c r="AB30" i="50" l="1"/>
  <c r="A31" i="50"/>
  <c r="AB385" i="46"/>
  <c r="A386" i="46"/>
  <c r="AB456" i="43"/>
  <c r="A458" i="43"/>
  <c r="AB31" i="50" l="1"/>
  <c r="A32" i="50"/>
  <c r="AB386" i="46"/>
  <c r="A387" i="46"/>
  <c r="AB458" i="43"/>
  <c r="A463" i="43"/>
  <c r="AB32" i="50" l="1"/>
  <c r="A33" i="50"/>
  <c r="AB387" i="46"/>
  <c r="A388" i="46"/>
  <c r="AB463" i="43"/>
  <c r="A465" i="43"/>
  <c r="C11" i="45"/>
  <c r="AB33" i="50" l="1"/>
  <c r="A38" i="50"/>
  <c r="AB388" i="46"/>
  <c r="A389" i="46"/>
  <c r="AB465" i="43"/>
  <c r="A466" i="43"/>
  <c r="AB38" i="50" l="1"/>
  <c r="A39" i="50"/>
  <c r="AB389" i="46"/>
  <c r="A390" i="46"/>
  <c r="AB466" i="43"/>
  <c r="A468" i="43"/>
  <c r="AB39" i="50" l="1"/>
  <c r="A40" i="50"/>
  <c r="AB390" i="46"/>
  <c r="A391" i="46"/>
  <c r="AB468" i="43"/>
  <c r="A474" i="43"/>
  <c r="C12" i="45"/>
  <c r="AB40" i="50" l="1"/>
  <c r="A41" i="50"/>
  <c r="AB391" i="46"/>
  <c r="A392" i="46"/>
  <c r="AB474" i="43"/>
  <c r="A475" i="43"/>
  <c r="AB41" i="50" l="1"/>
  <c r="A42" i="50"/>
  <c r="AB392" i="46"/>
  <c r="A393" i="46"/>
  <c r="AB475" i="43"/>
  <c r="A477" i="43"/>
  <c r="AB42" i="50" l="1"/>
  <c r="A43" i="50"/>
  <c r="AB393" i="46"/>
  <c r="A398" i="46"/>
  <c r="AB477" i="43"/>
  <c r="C13" i="45" s="1"/>
  <c r="A490" i="43"/>
  <c r="AB43" i="50" l="1"/>
  <c r="A44" i="50"/>
  <c r="AB398" i="46"/>
  <c r="A399" i="46"/>
  <c r="AB490" i="43"/>
  <c r="A492" i="43"/>
  <c r="AB44" i="50" l="1"/>
  <c r="A45" i="50"/>
  <c r="AB399" i="46"/>
  <c r="A400" i="46"/>
  <c r="AB492" i="43"/>
  <c r="A498" i="43"/>
  <c r="C15" i="45"/>
  <c r="AB45" i="50" l="1"/>
  <c r="A46" i="50"/>
  <c r="AB400" i="46"/>
  <c r="A401" i="46"/>
  <c r="AB498" i="43"/>
  <c r="C518" i="43"/>
  <c r="AB46" i="50" l="1"/>
  <c r="A47" i="50"/>
  <c r="AB401" i="46"/>
  <c r="A402" i="46"/>
  <c r="L518" i="43"/>
  <c r="V2" i="43"/>
  <c r="C16" i="45"/>
  <c r="C18" i="45"/>
  <c r="I28" i="45" s="1"/>
  <c r="AB47" i="50" l="1"/>
  <c r="A48" i="50"/>
  <c r="K17" i="45"/>
  <c r="B47" i="45" s="1"/>
  <c r="K20" i="45"/>
  <c r="K13" i="45"/>
  <c r="B43" i="45" s="1"/>
  <c r="K19" i="45"/>
  <c r="K9" i="45"/>
  <c r="B39" i="45" s="1"/>
  <c r="K21" i="45"/>
  <c r="K16" i="45"/>
  <c r="B46" i="45" s="1"/>
  <c r="K8" i="45"/>
  <c r="B38" i="45" s="1"/>
  <c r="K12" i="45"/>
  <c r="B42" i="45" s="1"/>
  <c r="K11" i="45"/>
  <c r="B41" i="45" s="1"/>
  <c r="K7" i="45"/>
  <c r="B37" i="45" s="1"/>
  <c r="K22" i="45"/>
  <c r="K4" i="45"/>
  <c r="K6" i="45"/>
  <c r="B36" i="45" s="1"/>
  <c r="K10" i="45"/>
  <c r="B40" i="45" s="1"/>
  <c r="K5" i="45"/>
  <c r="B35" i="45" s="1"/>
  <c r="K14" i="45"/>
  <c r="B44" i="45" s="1"/>
  <c r="K18" i="45"/>
  <c r="B48" i="45" s="1"/>
  <c r="K15" i="45"/>
  <c r="B45" i="45" s="1"/>
  <c r="AB402" i="46"/>
  <c r="A403" i="46"/>
  <c r="C24" i="45"/>
  <c r="AB48" i="50" l="1"/>
  <c r="A49" i="50"/>
  <c r="C22" i="44"/>
  <c r="C30" i="44"/>
  <c r="I347" i="44"/>
  <c r="C377" i="44"/>
  <c r="C204" i="44"/>
  <c r="C193" i="44"/>
  <c r="C23" i="44"/>
  <c r="C31" i="44"/>
  <c r="C199" i="44"/>
  <c r="C370" i="44"/>
  <c r="C202" i="44"/>
  <c r="C208" i="44"/>
  <c r="C374" i="44"/>
  <c r="C24" i="44"/>
  <c r="C32" i="44"/>
  <c r="C205" i="44"/>
  <c r="C367" i="44"/>
  <c r="C209" i="44"/>
  <c r="C200" i="44"/>
  <c r="C197" i="44"/>
  <c r="C25" i="44"/>
  <c r="C33" i="44"/>
  <c r="C380" i="44"/>
  <c r="C207" i="44"/>
  <c r="C379" i="44"/>
  <c r="C376" i="44"/>
  <c r="C375" i="44"/>
  <c r="C26" i="44"/>
  <c r="C34" i="44"/>
  <c r="C372" i="44"/>
  <c r="C203" i="44"/>
  <c r="C201" i="44"/>
  <c r="I175" i="44"/>
  <c r="C196" i="44"/>
  <c r="C27" i="44"/>
  <c r="C35" i="44"/>
  <c r="C373" i="44"/>
  <c r="C365" i="44"/>
  <c r="C198" i="44"/>
  <c r="C366" i="44"/>
  <c r="I3" i="44"/>
  <c r="M3" i="44" s="1"/>
  <c r="G35" i="45" s="1"/>
  <c r="C28" i="44"/>
  <c r="C36" i="44"/>
  <c r="C195" i="44"/>
  <c r="C206" i="44"/>
  <c r="C369" i="44"/>
  <c r="C371" i="44"/>
  <c r="C21" i="44"/>
  <c r="C29" i="44"/>
  <c r="C37" i="44"/>
  <c r="C378" i="44"/>
  <c r="C381" i="44"/>
  <c r="C194" i="44"/>
  <c r="C368" i="44"/>
  <c r="I39" i="44"/>
  <c r="C77" i="44"/>
  <c r="C419" i="44"/>
  <c r="C416" i="44"/>
  <c r="I195" i="44"/>
  <c r="C243" i="44"/>
  <c r="C413" i="44"/>
  <c r="C70" i="44"/>
  <c r="C78" i="44"/>
  <c r="I383" i="44"/>
  <c r="I226" i="44"/>
  <c r="C414" i="44"/>
  <c r="C242" i="44"/>
  <c r="C252" i="44"/>
  <c r="C71" i="44"/>
  <c r="C79" i="44"/>
  <c r="I398" i="44"/>
  <c r="C420" i="44"/>
  <c r="I350" i="44"/>
  <c r="I211" i="44"/>
  <c r="C72" i="44"/>
  <c r="C80" i="44"/>
  <c r="C415" i="44"/>
  <c r="C254" i="44"/>
  <c r="C417" i="44"/>
  <c r="C241" i="44"/>
  <c r="C244" i="44"/>
  <c r="I6" i="44"/>
  <c r="M6" i="44" s="1"/>
  <c r="G38" i="45" s="1"/>
  <c r="C73" i="44"/>
  <c r="C81" i="44"/>
  <c r="C424" i="44"/>
  <c r="C423" i="44"/>
  <c r="C421" i="44"/>
  <c r="C426" i="44"/>
  <c r="I23" i="44"/>
  <c r="C74" i="44"/>
  <c r="C82" i="44"/>
  <c r="I178" i="44"/>
  <c r="C422" i="44"/>
  <c r="C245" i="44"/>
  <c r="C246" i="44"/>
  <c r="I54" i="44"/>
  <c r="C75" i="44"/>
  <c r="I367" i="44"/>
  <c r="C248" i="44"/>
  <c r="C251" i="44"/>
  <c r="C425" i="44"/>
  <c r="C69" i="44"/>
  <c r="C76" i="44"/>
  <c r="C418" i="44"/>
  <c r="C253" i="44"/>
  <c r="C249" i="44"/>
  <c r="C250" i="44"/>
  <c r="C247" i="44"/>
  <c r="I75" i="44"/>
  <c r="C150" i="44"/>
  <c r="I202" i="44"/>
  <c r="I474" i="44"/>
  <c r="I374" i="44"/>
  <c r="I283" i="44"/>
  <c r="C320" i="44"/>
  <c r="C149" i="44"/>
  <c r="C322" i="44"/>
  <c r="I46" i="44"/>
  <c r="I121" i="44"/>
  <c r="C151" i="44"/>
  <c r="I233" i="44"/>
  <c r="I465" i="44"/>
  <c r="I444" i="44"/>
  <c r="C321" i="44"/>
  <c r="I405" i="44"/>
  <c r="I61" i="44"/>
  <c r="I111" i="44"/>
  <c r="C152" i="44"/>
  <c r="C491" i="44"/>
  <c r="I272" i="44"/>
  <c r="I419" i="44"/>
  <c r="I390" i="44"/>
  <c r="C496" i="44"/>
  <c r="C318" i="44"/>
  <c r="C147" i="44"/>
  <c r="C146" i="44"/>
  <c r="I455" i="44"/>
  <c r="I310" i="44"/>
  <c r="I218" i="44"/>
  <c r="I247" i="44"/>
  <c r="C490" i="44"/>
  <c r="I100" i="44"/>
  <c r="I13" i="44"/>
  <c r="I357" i="44"/>
  <c r="I302" i="44"/>
  <c r="I185" i="44"/>
  <c r="I432" i="44"/>
  <c r="C492" i="44"/>
  <c r="I88" i="44"/>
  <c r="I30" i="44"/>
  <c r="I482" i="44"/>
  <c r="C493" i="44"/>
  <c r="I293" i="44"/>
  <c r="I260" i="44"/>
  <c r="C319" i="44"/>
  <c r="I130" i="44"/>
  <c r="C148" i="44"/>
  <c r="C495" i="44"/>
  <c r="C323" i="44"/>
  <c r="C494" i="44"/>
  <c r="C324" i="44"/>
  <c r="I138" i="44"/>
  <c r="I62" i="44"/>
  <c r="C154" i="44"/>
  <c r="I318" i="44"/>
  <c r="C502" i="44"/>
  <c r="I358" i="44"/>
  <c r="I219" i="44"/>
  <c r="C498" i="44"/>
  <c r="I14" i="44"/>
  <c r="C155" i="44"/>
  <c r="I456" i="44"/>
  <c r="I234" i="44"/>
  <c r="C326" i="44"/>
  <c r="C329" i="44"/>
  <c r="I273" i="44"/>
  <c r="I146" i="44"/>
  <c r="C156" i="44"/>
  <c r="I284" i="44"/>
  <c r="I294" i="44"/>
  <c r="I203" i="44"/>
  <c r="I420" i="44"/>
  <c r="I131" i="44"/>
  <c r="C499" i="44"/>
  <c r="I101" i="44"/>
  <c r="I76" i="44"/>
  <c r="C157" i="44"/>
  <c r="I186" i="44"/>
  <c r="I483" i="44"/>
  <c r="C330" i="44"/>
  <c r="I261" i="44"/>
  <c r="I139" i="44"/>
  <c r="I122" i="44"/>
  <c r="C158" i="44"/>
  <c r="I490" i="44"/>
  <c r="I375" i="44"/>
  <c r="I248" i="44"/>
  <c r="I445" i="44"/>
  <c r="C325" i="44"/>
  <c r="I89" i="44"/>
  <c r="I303" i="44"/>
  <c r="I47" i="44"/>
  <c r="I31" i="44"/>
  <c r="I391" i="44"/>
  <c r="C500" i="44"/>
  <c r="I475" i="44"/>
  <c r="C501" i="44"/>
  <c r="C328" i="44"/>
  <c r="C327" i="44"/>
  <c r="I112" i="44"/>
  <c r="C153" i="44"/>
  <c r="I406" i="44"/>
  <c r="I466" i="44"/>
  <c r="I433" i="44"/>
  <c r="C497" i="44"/>
  <c r="I311" i="44"/>
  <c r="I56" i="44"/>
  <c r="C100" i="44"/>
  <c r="I213" i="44"/>
  <c r="C451" i="44"/>
  <c r="I414" i="44"/>
  <c r="C270" i="44"/>
  <c r="C273" i="44"/>
  <c r="C99" i="44"/>
  <c r="I228" i="44"/>
  <c r="I41" i="44"/>
  <c r="C101" i="44"/>
  <c r="C269" i="44"/>
  <c r="C442" i="44"/>
  <c r="C274" i="44"/>
  <c r="C276" i="44"/>
  <c r="I197" i="44"/>
  <c r="C107" i="44"/>
  <c r="I70" i="44"/>
  <c r="C102" i="44"/>
  <c r="C444" i="44"/>
  <c r="C445" i="44"/>
  <c r="C272" i="44"/>
  <c r="C449" i="44"/>
  <c r="C268" i="44"/>
  <c r="C450" i="44"/>
  <c r="I25" i="44"/>
  <c r="C103" i="44"/>
  <c r="I242" i="44"/>
  <c r="C443" i="44"/>
  <c r="C447" i="44"/>
  <c r="I180" i="44"/>
  <c r="C446" i="44"/>
  <c r="I83" i="44"/>
  <c r="C448" i="44"/>
  <c r="C97" i="44"/>
  <c r="C104" i="44"/>
  <c r="C278" i="44"/>
  <c r="I369" i="44"/>
  <c r="C277" i="44"/>
  <c r="I255" i="44"/>
  <c r="C441" i="44"/>
  <c r="I8" i="44"/>
  <c r="C105" i="44"/>
  <c r="I427" i="44"/>
  <c r="C279" i="44"/>
  <c r="C275" i="44"/>
  <c r="C271" i="44"/>
  <c r="C96" i="44"/>
  <c r="C98" i="44"/>
  <c r="C106" i="44"/>
  <c r="I385" i="44"/>
  <c r="I400" i="44"/>
  <c r="I352" i="44"/>
  <c r="C440" i="44"/>
  <c r="I7" i="44"/>
  <c r="M7" i="44" s="1"/>
  <c r="G39" i="45" s="1"/>
  <c r="C86" i="44"/>
  <c r="C94" i="44"/>
  <c r="C427" i="44"/>
  <c r="C259" i="44"/>
  <c r="C266" i="44"/>
  <c r="I368" i="44"/>
  <c r="I384" i="44"/>
  <c r="I40" i="44"/>
  <c r="C87" i="44"/>
  <c r="C95" i="44"/>
  <c r="C263" i="44"/>
  <c r="C428" i="44"/>
  <c r="C264" i="44"/>
  <c r="I196" i="44"/>
  <c r="C265" i="44"/>
  <c r="C435" i="44"/>
  <c r="I69" i="44"/>
  <c r="C88" i="44"/>
  <c r="C255" i="44"/>
  <c r="I351" i="44"/>
  <c r="I212" i="44"/>
  <c r="C432" i="44"/>
  <c r="I241" i="44"/>
  <c r="C85" i="44"/>
  <c r="C439" i="44"/>
  <c r="I24" i="44"/>
  <c r="C89" i="44"/>
  <c r="C436" i="44"/>
  <c r="C434" i="44"/>
  <c r="C261" i="44"/>
  <c r="C262" i="44"/>
  <c r="C429" i="44"/>
  <c r="C93" i="44"/>
  <c r="I413" i="44"/>
  <c r="I55" i="44"/>
  <c r="C90" i="44"/>
  <c r="C431" i="44"/>
  <c r="C267" i="44"/>
  <c r="C256" i="44"/>
  <c r="C437" i="44"/>
  <c r="C83" i="44"/>
  <c r="C91" i="44"/>
  <c r="C430" i="44"/>
  <c r="I179" i="44"/>
  <c r="C258" i="44"/>
  <c r="C433" i="44"/>
  <c r="I399" i="44"/>
  <c r="C84" i="44"/>
  <c r="C92" i="44"/>
  <c r="I227" i="44"/>
  <c r="C260" i="44"/>
  <c r="C257" i="44"/>
  <c r="C438" i="44"/>
  <c r="I129" i="44"/>
  <c r="C143" i="44"/>
  <c r="I473" i="44"/>
  <c r="C317" i="44"/>
  <c r="I232" i="44"/>
  <c r="C315" i="44"/>
  <c r="I259" i="44"/>
  <c r="I29" i="44"/>
  <c r="I120" i="44"/>
  <c r="C144" i="44"/>
  <c r="I404" i="44"/>
  <c r="I201" i="44"/>
  <c r="C310" i="44"/>
  <c r="C312" i="44"/>
  <c r="C139" i="44"/>
  <c r="I87" i="44"/>
  <c r="C145" i="44"/>
  <c r="I443" i="44"/>
  <c r="I271" i="44"/>
  <c r="C488" i="44"/>
  <c r="I373" i="44"/>
  <c r="I60" i="44"/>
  <c r="I74" i="44"/>
  <c r="I217" i="44"/>
  <c r="C484" i="44"/>
  <c r="I389" i="44"/>
  <c r="I356" i="44"/>
  <c r="I99" i="44"/>
  <c r="I110" i="44"/>
  <c r="I246" i="44"/>
  <c r="I184" i="44"/>
  <c r="C487" i="44"/>
  <c r="C489" i="44"/>
  <c r="I45" i="44"/>
  <c r="C140" i="44"/>
  <c r="C482" i="44"/>
  <c r="I431" i="44"/>
  <c r="I301" i="44"/>
  <c r="C314" i="44"/>
  <c r="C313" i="44"/>
  <c r="I12" i="44"/>
  <c r="C141" i="44"/>
  <c r="I418" i="44"/>
  <c r="I464" i="44"/>
  <c r="I282" i="44"/>
  <c r="C316" i="44"/>
  <c r="I454" i="44"/>
  <c r="C138" i="44"/>
  <c r="C142" i="44"/>
  <c r="C483" i="44"/>
  <c r="I292" i="44"/>
  <c r="C486" i="44"/>
  <c r="C311" i="44"/>
  <c r="C485" i="44"/>
  <c r="I21" i="44"/>
  <c r="C44" i="44"/>
  <c r="C52" i="44"/>
  <c r="I193" i="44"/>
  <c r="C220" i="44"/>
  <c r="C382" i="44"/>
  <c r="C217" i="44"/>
  <c r="I4" i="44"/>
  <c r="M4" i="44" s="1"/>
  <c r="G36" i="45" s="1"/>
  <c r="C45" i="44"/>
  <c r="C53" i="44"/>
  <c r="C396" i="44"/>
  <c r="C223" i="44"/>
  <c r="C224" i="44"/>
  <c r="C221" i="44"/>
  <c r="C211" i="44"/>
  <c r="C38" i="44"/>
  <c r="C46" i="44"/>
  <c r="C388" i="44"/>
  <c r="I176" i="44"/>
  <c r="C390" i="44"/>
  <c r="I348" i="44"/>
  <c r="C218" i="44"/>
  <c r="C39" i="44"/>
  <c r="C47" i="44"/>
  <c r="C393" i="44"/>
  <c r="C215" i="44"/>
  <c r="C225" i="44"/>
  <c r="C397" i="44"/>
  <c r="C395" i="44"/>
  <c r="C40" i="44"/>
  <c r="C48" i="44"/>
  <c r="C394" i="44"/>
  <c r="C392" i="44"/>
  <c r="C384" i="44"/>
  <c r="C216" i="44"/>
  <c r="C212" i="44"/>
  <c r="C41" i="44"/>
  <c r="C49" i="44"/>
  <c r="C214" i="44"/>
  <c r="C222" i="44"/>
  <c r="C383" i="44"/>
  <c r="I365" i="44"/>
  <c r="C42" i="44"/>
  <c r="C50" i="44"/>
  <c r="C391" i="44"/>
  <c r="C389" i="44"/>
  <c r="C387" i="44"/>
  <c r="C213" i="44"/>
  <c r="C43" i="44"/>
  <c r="C51" i="44"/>
  <c r="C386" i="44"/>
  <c r="C210" i="44"/>
  <c r="C385" i="44"/>
  <c r="C219" i="44"/>
  <c r="K24" i="45"/>
  <c r="B34" i="45"/>
  <c r="B50" i="45"/>
  <c r="B52" i="45"/>
  <c r="B49" i="45"/>
  <c r="B51" i="45"/>
  <c r="I38" i="44"/>
  <c r="C60" i="44"/>
  <c r="C68" i="44"/>
  <c r="I194" i="44"/>
  <c r="C399" i="44"/>
  <c r="C401" i="44"/>
  <c r="C405" i="44"/>
  <c r="C233" i="44"/>
  <c r="C239" i="44"/>
  <c r="C55" i="44"/>
  <c r="C61" i="44"/>
  <c r="C410" i="44"/>
  <c r="C231" i="44"/>
  <c r="C407" i="44"/>
  <c r="C237" i="44"/>
  <c r="C400" i="44"/>
  <c r="C59" i="44"/>
  <c r="I22" i="44"/>
  <c r="C62" i="44"/>
  <c r="C230" i="44"/>
  <c r="I366" i="44"/>
  <c r="C232" i="44"/>
  <c r="C236" i="44"/>
  <c r="C238" i="44"/>
  <c r="I5" i="44"/>
  <c r="M5" i="44" s="1"/>
  <c r="G37" i="45" s="1"/>
  <c r="C228" i="44"/>
  <c r="C54" i="44"/>
  <c r="C63" i="44"/>
  <c r="C411" i="44"/>
  <c r="C412" i="44"/>
  <c r="C408" i="44"/>
  <c r="I210" i="44"/>
  <c r="C406" i="44"/>
  <c r="C226" i="44"/>
  <c r="C56" i="44"/>
  <c r="C64" i="44"/>
  <c r="C402" i="44"/>
  <c r="C229" i="44"/>
  <c r="C409" i="44"/>
  <c r="C227" i="44"/>
  <c r="C57" i="44"/>
  <c r="C65" i="44"/>
  <c r="C403" i="44"/>
  <c r="I349" i="44"/>
  <c r="C404" i="44"/>
  <c r="C234" i="44"/>
  <c r="C67" i="44"/>
  <c r="I177" i="44"/>
  <c r="C58" i="44"/>
  <c r="C66" i="44"/>
  <c r="I382" i="44"/>
  <c r="C235" i="44"/>
  <c r="C398" i="44"/>
  <c r="C240" i="44"/>
  <c r="C129" i="44"/>
  <c r="C132" i="44"/>
  <c r="C474" i="44"/>
  <c r="I430" i="44"/>
  <c r="I403" i="44"/>
  <c r="C473" i="44"/>
  <c r="I388" i="44"/>
  <c r="I44" i="44"/>
  <c r="C133" i="44"/>
  <c r="I231" i="44"/>
  <c r="C476" i="44"/>
  <c r="C302" i="44"/>
  <c r="C306" i="44"/>
  <c r="I86" i="44"/>
  <c r="C134" i="44"/>
  <c r="I281" i="44"/>
  <c r="I442" i="44"/>
  <c r="C305" i="44"/>
  <c r="C308" i="44"/>
  <c r="I119" i="44"/>
  <c r="C135" i="44"/>
  <c r="C475" i="44"/>
  <c r="I463" i="44"/>
  <c r="C304" i="44"/>
  <c r="I372" i="44"/>
  <c r="I109" i="44"/>
  <c r="I73" i="44"/>
  <c r="C136" i="44"/>
  <c r="I200" i="44"/>
  <c r="I291" i="44"/>
  <c r="I270" i="44"/>
  <c r="C309" i="44"/>
  <c r="I11" i="44"/>
  <c r="I28" i="44"/>
  <c r="C137" i="44"/>
  <c r="I417" i="44"/>
  <c r="C303" i="44"/>
  <c r="I453" i="44"/>
  <c r="I183" i="44"/>
  <c r="C307" i="44"/>
  <c r="I98" i="44"/>
  <c r="C130" i="44"/>
  <c r="I258" i="44"/>
  <c r="I245" i="44"/>
  <c r="C481" i="44"/>
  <c r="C479" i="44"/>
  <c r="C478" i="44"/>
  <c r="I59" i="44"/>
  <c r="C131" i="44"/>
  <c r="I216" i="44"/>
  <c r="I355" i="44"/>
  <c r="C480" i="44"/>
  <c r="C477" i="44"/>
  <c r="C301" i="44"/>
  <c r="I114" i="44"/>
  <c r="C165" i="44"/>
  <c r="I250" i="44"/>
  <c r="I320" i="44"/>
  <c r="C338" i="44"/>
  <c r="I236" i="44"/>
  <c r="I148" i="44"/>
  <c r="I154" i="44"/>
  <c r="I16" i="44"/>
  <c r="C166" i="44"/>
  <c r="C508" i="44"/>
  <c r="I377" i="44"/>
  <c r="I492" i="44"/>
  <c r="C510" i="44"/>
  <c r="I458" i="44"/>
  <c r="I141" i="44"/>
  <c r="I133" i="44"/>
  <c r="C167" i="44"/>
  <c r="I503" i="44"/>
  <c r="I286" i="44"/>
  <c r="I331" i="44"/>
  <c r="C336" i="44"/>
  <c r="I263" i="44"/>
  <c r="C164" i="44"/>
  <c r="I49" i="44"/>
  <c r="I326" i="44"/>
  <c r="I435" i="44"/>
  <c r="I313" i="44"/>
  <c r="I408" i="44"/>
  <c r="C511" i="44"/>
  <c r="I91" i="44"/>
  <c r="I64" i="44"/>
  <c r="C509" i="44"/>
  <c r="I393" i="44"/>
  <c r="I422" i="44"/>
  <c r="I477" i="44"/>
  <c r="I305" i="44"/>
  <c r="I275" i="44"/>
  <c r="I78" i="44"/>
  <c r="I103" i="44"/>
  <c r="I447" i="44"/>
  <c r="I360" i="44"/>
  <c r="I468" i="44"/>
  <c r="I498" i="44"/>
  <c r="I221" i="44"/>
  <c r="I159" i="44"/>
  <c r="C339" i="44"/>
  <c r="I33" i="44"/>
  <c r="I124" i="44"/>
  <c r="I205" i="44"/>
  <c r="I188" i="44"/>
  <c r="I296" i="44"/>
  <c r="C337" i="44"/>
  <c r="I485" i="44"/>
  <c r="I84" i="44"/>
  <c r="C114" i="44"/>
  <c r="C455" i="44"/>
  <c r="I181" i="44"/>
  <c r="C285" i="44"/>
  <c r="C461" i="44"/>
  <c r="C108" i="44"/>
  <c r="C115" i="44"/>
  <c r="I440" i="44"/>
  <c r="C456" i="44"/>
  <c r="C283" i="44"/>
  <c r="C288" i="44"/>
  <c r="I26" i="44"/>
  <c r="C116" i="44"/>
  <c r="I268" i="44"/>
  <c r="I386" i="44"/>
  <c r="C453" i="44"/>
  <c r="C290" i="44"/>
  <c r="I71" i="44"/>
  <c r="I9" i="44"/>
  <c r="C117" i="44"/>
  <c r="I401" i="44"/>
  <c r="I415" i="44"/>
  <c r="C280" i="44"/>
  <c r="C289" i="44"/>
  <c r="I57" i="44"/>
  <c r="C110" i="44"/>
  <c r="C118" i="44"/>
  <c r="C460" i="44"/>
  <c r="C458" i="44"/>
  <c r="C287" i="44"/>
  <c r="I428" i="44"/>
  <c r="C281" i="44"/>
  <c r="I42" i="44"/>
  <c r="C111" i="44"/>
  <c r="I353" i="44"/>
  <c r="I243" i="44"/>
  <c r="I214" i="44"/>
  <c r="C286" i="44"/>
  <c r="C282" i="44"/>
  <c r="I96" i="44"/>
  <c r="C112" i="44"/>
  <c r="I198" i="44"/>
  <c r="C459" i="44"/>
  <c r="I229" i="44"/>
  <c r="I370" i="44"/>
  <c r="C284" i="44"/>
  <c r="C109" i="44"/>
  <c r="C113" i="44"/>
  <c r="C452" i="44"/>
  <c r="I256" i="44"/>
  <c r="C454" i="44"/>
  <c r="C462" i="44"/>
  <c r="C457" i="44"/>
  <c r="I43" i="44"/>
  <c r="C125" i="44"/>
  <c r="C294" i="44"/>
  <c r="C295" i="44"/>
  <c r="C469" i="44"/>
  <c r="C298" i="44"/>
  <c r="I72" i="44"/>
  <c r="C126" i="44"/>
  <c r="C466" i="44"/>
  <c r="I257" i="44"/>
  <c r="I199" i="44"/>
  <c r="C296" i="44"/>
  <c r="I230" i="44"/>
  <c r="C292" i="44"/>
  <c r="I58" i="44"/>
  <c r="C120" i="44"/>
  <c r="C127" i="44"/>
  <c r="I182" i="44"/>
  <c r="I441" i="44"/>
  <c r="I215" i="44"/>
  <c r="I244" i="44"/>
  <c r="I97" i="44"/>
  <c r="I85" i="44"/>
  <c r="C128" i="44"/>
  <c r="I371" i="44"/>
  <c r="C293" i="44"/>
  <c r="I416" i="44"/>
  <c r="I452" i="44"/>
  <c r="I269" i="44"/>
  <c r="I10" i="44"/>
  <c r="C121" i="44"/>
  <c r="I387" i="44"/>
  <c r="I402" i="44"/>
  <c r="C463" i="44"/>
  <c r="C464" i="44"/>
  <c r="C471" i="44"/>
  <c r="C465" i="44"/>
  <c r="C119" i="44"/>
  <c r="C122" i="44"/>
  <c r="I354" i="44"/>
  <c r="C467" i="44"/>
  <c r="C299" i="44"/>
  <c r="C297" i="44"/>
  <c r="C291" i="44"/>
  <c r="C124" i="44"/>
  <c r="C300" i="44"/>
  <c r="I108" i="44"/>
  <c r="C123" i="44"/>
  <c r="I280" i="44"/>
  <c r="C470" i="44"/>
  <c r="C468" i="44"/>
  <c r="I429" i="44"/>
  <c r="C472" i="44"/>
  <c r="I27" i="44"/>
  <c r="I491" i="44"/>
  <c r="I312" i="44"/>
  <c r="I220" i="44"/>
  <c r="C331" i="44"/>
  <c r="A331" i="44" s="1"/>
  <c r="AB331" i="44" s="1"/>
  <c r="I434" i="44"/>
  <c r="C503" i="44"/>
  <c r="I325" i="44"/>
  <c r="I262" i="44"/>
  <c r="I48" i="44"/>
  <c r="I102" i="44"/>
  <c r="I295" i="44"/>
  <c r="I304" i="44"/>
  <c r="I249" i="44"/>
  <c r="I359" i="44"/>
  <c r="I90" i="44"/>
  <c r="C159" i="44"/>
  <c r="A159" i="44" s="1"/>
  <c r="AB159" i="44" s="1"/>
  <c r="I376" i="44"/>
  <c r="I113" i="44"/>
  <c r="I446" i="44"/>
  <c r="C333" i="44"/>
  <c r="A333" i="44" s="1"/>
  <c r="AB333" i="44" s="1"/>
  <c r="C332" i="44"/>
  <c r="A332" i="44" s="1"/>
  <c r="AB332" i="44" s="1"/>
  <c r="I153" i="44"/>
  <c r="I147" i="44"/>
  <c r="C334" i="44"/>
  <c r="A334" i="44" s="1"/>
  <c r="AB334" i="44" s="1"/>
  <c r="I132" i="44"/>
  <c r="I476" i="44"/>
  <c r="I235" i="44"/>
  <c r="I484" i="44"/>
  <c r="I392" i="44"/>
  <c r="C161" i="44"/>
  <c r="A161" i="44" s="1"/>
  <c r="AB161" i="44" s="1"/>
  <c r="I77" i="44"/>
  <c r="C162" i="44"/>
  <c r="A162" i="44" s="1"/>
  <c r="AB162" i="44" s="1"/>
  <c r="I274" i="44"/>
  <c r="C504" i="44"/>
  <c r="A504" i="44" s="1"/>
  <c r="AB504" i="44" s="1"/>
  <c r="I421" i="44"/>
  <c r="I204" i="44"/>
  <c r="I15" i="44"/>
  <c r="I32" i="44"/>
  <c r="C163" i="44"/>
  <c r="A163" i="44" s="1"/>
  <c r="AB163" i="44" s="1"/>
  <c r="C335" i="44"/>
  <c r="A335" i="44" s="1"/>
  <c r="AB335" i="44" s="1"/>
  <c r="I407" i="44"/>
  <c r="C507" i="44"/>
  <c r="A507" i="44" s="1"/>
  <c r="AB507" i="44" s="1"/>
  <c r="I285" i="44"/>
  <c r="I497" i="44"/>
  <c r="C160" i="44"/>
  <c r="A160" i="44" s="1"/>
  <c r="AB160" i="44" s="1"/>
  <c r="I140" i="44"/>
  <c r="A140" i="44" s="1"/>
  <c r="AB140" i="44" s="1"/>
  <c r="I319" i="44"/>
  <c r="C505" i="44"/>
  <c r="A505" i="44" s="1"/>
  <c r="AB505" i="44" s="1"/>
  <c r="I457" i="44"/>
  <c r="I187" i="44"/>
  <c r="I467" i="44"/>
  <c r="I123" i="44"/>
  <c r="I63" i="44"/>
  <c r="C506" i="44"/>
  <c r="A506" i="44" s="1"/>
  <c r="AB506" i="44" s="1"/>
  <c r="AB403" i="46"/>
  <c r="A404" i="46"/>
  <c r="A77" i="44" l="1"/>
  <c r="AB77" i="44" s="1"/>
  <c r="AB49" i="50"/>
  <c r="A54" i="50"/>
  <c r="L8" i="22"/>
  <c r="J37" i="45"/>
  <c r="M8" i="22" s="1"/>
  <c r="A220" i="44"/>
  <c r="AB220" i="44" s="1"/>
  <c r="L10" i="22"/>
  <c r="J39" i="45"/>
  <c r="M10" i="22" s="1"/>
  <c r="A325" i="44"/>
  <c r="AB325" i="44" s="1"/>
  <c r="A147" i="44"/>
  <c r="AB147" i="44" s="1"/>
  <c r="A32" i="44"/>
  <c r="AB32" i="44" s="1"/>
  <c r="A123" i="44"/>
  <c r="AB123" i="44" s="1"/>
  <c r="A132" i="44"/>
  <c r="AB132" i="44" s="1"/>
  <c r="A262" i="44"/>
  <c r="AB262" i="44" s="1"/>
  <c r="A274" i="44"/>
  <c r="AB274" i="44" s="1"/>
  <c r="A285" i="44"/>
  <c r="AB285" i="44" s="1"/>
  <c r="C172" i="44"/>
  <c r="A172" i="44" s="1"/>
  <c r="AB172" i="44" s="1"/>
  <c r="I17" i="44"/>
  <c r="I50" i="44"/>
  <c r="A50" i="44" s="1"/>
  <c r="AB50" i="44" s="1"/>
  <c r="I149" i="44"/>
  <c r="I135" i="44"/>
  <c r="I152" i="44"/>
  <c r="I19" i="44"/>
  <c r="I93" i="44"/>
  <c r="A93" i="44" s="1"/>
  <c r="AB93" i="44" s="1"/>
  <c r="C169" i="44"/>
  <c r="A169" i="44" s="1"/>
  <c r="AB169" i="44" s="1"/>
  <c r="I426" i="44"/>
  <c r="A426" i="44" s="1"/>
  <c r="AB426" i="44" s="1"/>
  <c r="I277" i="44"/>
  <c r="A277" i="44" s="1"/>
  <c r="AB277" i="44" s="1"/>
  <c r="I225" i="44"/>
  <c r="A225" i="44" s="1"/>
  <c r="AB225" i="44" s="1"/>
  <c r="I508" i="44"/>
  <c r="A508" i="44" s="1"/>
  <c r="AB508" i="44" s="1"/>
  <c r="I209" i="44"/>
  <c r="A209" i="44" s="1"/>
  <c r="AB209" i="44" s="1"/>
  <c r="I253" i="44"/>
  <c r="A253" i="44" s="1"/>
  <c r="AB253" i="44" s="1"/>
  <c r="I329" i="44"/>
  <c r="A329" i="44" s="1"/>
  <c r="AB329" i="44" s="1"/>
  <c r="I487" i="44"/>
  <c r="A487" i="44" s="1"/>
  <c r="AB487" i="44" s="1"/>
  <c r="I479" i="44"/>
  <c r="A479" i="44" s="1"/>
  <c r="AB479" i="44" s="1"/>
  <c r="I411" i="44"/>
  <c r="A411" i="44" s="1"/>
  <c r="AB411" i="44" s="1"/>
  <c r="I486" i="44"/>
  <c r="A486" i="44" s="1"/>
  <c r="AB486" i="44" s="1"/>
  <c r="I315" i="44"/>
  <c r="A315" i="44" s="1"/>
  <c r="AB315" i="44" s="1"/>
  <c r="I381" i="44"/>
  <c r="A381" i="44" s="1"/>
  <c r="AB381" i="44" s="1"/>
  <c r="I517" i="44"/>
  <c r="I307" i="44"/>
  <c r="A307" i="44" s="1"/>
  <c r="AB307" i="44" s="1"/>
  <c r="C344" i="44"/>
  <c r="A344" i="44" s="1"/>
  <c r="AB344" i="44" s="1"/>
  <c r="C514" i="44"/>
  <c r="A514" i="44" s="1"/>
  <c r="AB514" i="44" s="1"/>
  <c r="I480" i="44"/>
  <c r="A480" i="44" s="1"/>
  <c r="AB480" i="44" s="1"/>
  <c r="I171" i="44"/>
  <c r="I151" i="44"/>
  <c r="A151" i="44" s="1"/>
  <c r="AB151" i="44" s="1"/>
  <c r="I36" i="44"/>
  <c r="I107" i="44"/>
  <c r="I105" i="44"/>
  <c r="I156" i="44"/>
  <c r="I79" i="44"/>
  <c r="A79" i="44" s="1"/>
  <c r="AB79" i="44" s="1"/>
  <c r="I94" i="44"/>
  <c r="A94" i="44" s="1"/>
  <c r="AB94" i="44" s="1"/>
  <c r="C170" i="44"/>
  <c r="A170" i="44" s="1"/>
  <c r="AB170" i="44" s="1"/>
  <c r="I362" i="44"/>
  <c r="I424" i="44"/>
  <c r="A424" i="44" s="1"/>
  <c r="AB424" i="44" s="1"/>
  <c r="I409" i="44"/>
  <c r="A409" i="44" s="1"/>
  <c r="AB409" i="44" s="1"/>
  <c r="I335" i="44"/>
  <c r="I336" i="44"/>
  <c r="A336" i="44" s="1"/>
  <c r="AB336" i="44" s="1"/>
  <c r="I328" i="44"/>
  <c r="A328" i="44" s="1"/>
  <c r="AB328" i="44" s="1"/>
  <c r="I189" i="44"/>
  <c r="I265" i="44"/>
  <c r="A265" i="44" s="1"/>
  <c r="AB265" i="44" s="1"/>
  <c r="I423" i="44"/>
  <c r="A423" i="44" s="1"/>
  <c r="AB423" i="44" s="1"/>
  <c r="I290" i="44"/>
  <c r="A290" i="44" s="1"/>
  <c r="AB290" i="44" s="1"/>
  <c r="I222" i="44"/>
  <c r="A222" i="44" s="1"/>
  <c r="AB222" i="44" s="1"/>
  <c r="I506" i="44"/>
  <c r="I380" i="44"/>
  <c r="A380" i="44" s="1"/>
  <c r="AB380" i="44" s="1"/>
  <c r="I334" i="44"/>
  <c r="I461" i="44"/>
  <c r="A461" i="44" s="1"/>
  <c r="AB461" i="44" s="1"/>
  <c r="I425" i="44"/>
  <c r="A425" i="44" s="1"/>
  <c r="AB425" i="44" s="1"/>
  <c r="I340" i="44"/>
  <c r="I337" i="44"/>
  <c r="A337" i="44" s="1"/>
  <c r="AB337" i="44" s="1"/>
  <c r="I338" i="44"/>
  <c r="A338" i="44" s="1"/>
  <c r="AB338" i="44" s="1"/>
  <c r="I162" i="44"/>
  <c r="I117" i="44"/>
  <c r="A117" i="44" s="1"/>
  <c r="AB117" i="44" s="1"/>
  <c r="I136" i="44"/>
  <c r="I167" i="44"/>
  <c r="I165" i="44"/>
  <c r="I51" i="44"/>
  <c r="A51" i="44" s="1"/>
  <c r="AB51" i="44" s="1"/>
  <c r="I125" i="44"/>
  <c r="A125" i="44" s="1"/>
  <c r="AB125" i="44" s="1"/>
  <c r="I169" i="44"/>
  <c r="I20" i="44"/>
  <c r="I297" i="44"/>
  <c r="A297" i="44" s="1"/>
  <c r="AB297" i="44" s="1"/>
  <c r="I252" i="44"/>
  <c r="A252" i="44" s="1"/>
  <c r="AB252" i="44" s="1"/>
  <c r="I344" i="44"/>
  <c r="I208" i="44"/>
  <c r="A208" i="44" s="1"/>
  <c r="AB208" i="44" s="1"/>
  <c r="I264" i="44"/>
  <c r="A264" i="44" s="1"/>
  <c r="AB264" i="44" s="1"/>
  <c r="C342" i="44"/>
  <c r="A342" i="44" s="1"/>
  <c r="AB342" i="44" s="1"/>
  <c r="I514" i="44"/>
  <c r="I378" i="44"/>
  <c r="A378" i="44" s="1"/>
  <c r="AB378" i="44" s="1"/>
  <c r="C343" i="44"/>
  <c r="A343" i="44" s="1"/>
  <c r="AB343" i="44" s="1"/>
  <c r="I460" i="44"/>
  <c r="A460" i="44" s="1"/>
  <c r="AB460" i="44" s="1"/>
  <c r="I500" i="44"/>
  <c r="A500" i="44" s="1"/>
  <c r="AB500" i="44" s="1"/>
  <c r="I207" i="44"/>
  <c r="A207" i="44" s="1"/>
  <c r="AB207" i="44" s="1"/>
  <c r="I436" i="44"/>
  <c r="A436" i="44" s="1"/>
  <c r="AB436" i="44" s="1"/>
  <c r="C341" i="44"/>
  <c r="A341" i="44" s="1"/>
  <c r="AB341" i="44" s="1"/>
  <c r="I478" i="44"/>
  <c r="A478" i="44" s="1"/>
  <c r="AB478" i="44" s="1"/>
  <c r="C517" i="44"/>
  <c r="A517" i="44" s="1"/>
  <c r="AB517" i="44" s="1"/>
  <c r="I279" i="44"/>
  <c r="A279" i="44" s="1"/>
  <c r="AB279" i="44" s="1"/>
  <c r="I65" i="44"/>
  <c r="A65" i="44" s="1"/>
  <c r="AB65" i="44" s="1"/>
  <c r="I345" i="44"/>
  <c r="I505" i="44"/>
  <c r="I206" i="44"/>
  <c r="A206" i="44" s="1"/>
  <c r="AB206" i="44" s="1"/>
  <c r="I118" i="44"/>
  <c r="I137" i="44"/>
  <c r="A137" i="44" s="1"/>
  <c r="AB137" i="44" s="1"/>
  <c r="C173" i="44"/>
  <c r="A173" i="44" s="1"/>
  <c r="AB173" i="44" s="1"/>
  <c r="I52" i="44"/>
  <c r="I81" i="44"/>
  <c r="I168" i="44"/>
  <c r="I170" i="44"/>
  <c r="I157" i="44"/>
  <c r="I127" i="44"/>
  <c r="A127" i="44" s="1"/>
  <c r="AB127" i="44" s="1"/>
  <c r="I481" i="44"/>
  <c r="A481" i="44" s="1"/>
  <c r="AB481" i="44" s="1"/>
  <c r="I515" i="44"/>
  <c r="I511" i="44"/>
  <c r="A511" i="44" s="1"/>
  <c r="AB511" i="44" s="1"/>
  <c r="I507" i="44"/>
  <c r="I439" i="44"/>
  <c r="A439" i="44" s="1"/>
  <c r="AB439" i="44" s="1"/>
  <c r="I397" i="44"/>
  <c r="A397" i="44" s="1"/>
  <c r="AB397" i="44" s="1"/>
  <c r="I513" i="44"/>
  <c r="I502" i="44"/>
  <c r="A502" i="44" s="1"/>
  <c r="AB502" i="44" s="1"/>
  <c r="I450" i="44"/>
  <c r="A450" i="44" s="1"/>
  <c r="AB450" i="44" s="1"/>
  <c r="I494" i="44"/>
  <c r="A494" i="44" s="1"/>
  <c r="AB494" i="44" s="1"/>
  <c r="I240" i="44"/>
  <c r="A240" i="44" s="1"/>
  <c r="AB240" i="44" s="1"/>
  <c r="I504" i="44"/>
  <c r="C512" i="44"/>
  <c r="A512" i="44" s="1"/>
  <c r="AB512" i="44" s="1"/>
  <c r="C513" i="44"/>
  <c r="A513" i="44" s="1"/>
  <c r="AB513" i="44" s="1"/>
  <c r="I343" i="44"/>
  <c r="I287" i="44"/>
  <c r="A287" i="44" s="1"/>
  <c r="AB287" i="44" s="1"/>
  <c r="I191" i="44"/>
  <c r="I323" i="44"/>
  <c r="A323" i="44" s="1"/>
  <c r="AB323" i="44" s="1"/>
  <c r="I106" i="44"/>
  <c r="I341" i="44"/>
  <c r="I317" i="44"/>
  <c r="A317" i="44" s="1"/>
  <c r="AB317" i="44" s="1"/>
  <c r="I300" i="44"/>
  <c r="A300" i="44" s="1"/>
  <c r="AB300" i="44" s="1"/>
  <c r="I34" i="44"/>
  <c r="A34" i="44" s="1"/>
  <c r="AB34" i="44" s="1"/>
  <c r="I166" i="44"/>
  <c r="A166" i="44" s="1"/>
  <c r="AB166" i="44" s="1"/>
  <c r="I53" i="44"/>
  <c r="A53" i="44" s="1"/>
  <c r="AB53" i="44" s="1"/>
  <c r="I80" i="44"/>
  <c r="A80" i="44" s="1"/>
  <c r="AB80" i="44" s="1"/>
  <c r="I82" i="44"/>
  <c r="A82" i="44" s="1"/>
  <c r="AB82" i="44" s="1"/>
  <c r="I18" i="44"/>
  <c r="I66" i="44"/>
  <c r="A66" i="44" s="1"/>
  <c r="AB66" i="44" s="1"/>
  <c r="C168" i="44"/>
  <c r="A168" i="44" s="1"/>
  <c r="AB168" i="44" s="1"/>
  <c r="I150" i="44"/>
  <c r="A150" i="44" s="1"/>
  <c r="AB150" i="44" s="1"/>
  <c r="I459" i="44"/>
  <c r="A459" i="44" s="1"/>
  <c r="AB459" i="44" s="1"/>
  <c r="I288" i="44"/>
  <c r="A288" i="44" s="1"/>
  <c r="AB288" i="44" s="1"/>
  <c r="I451" i="44"/>
  <c r="A451" i="44" s="1"/>
  <c r="AB451" i="44" s="1"/>
  <c r="I254" i="44"/>
  <c r="A254" i="44" s="1"/>
  <c r="AB254" i="44" s="1"/>
  <c r="I379" i="44"/>
  <c r="A379" i="44" s="1"/>
  <c r="AB379" i="44" s="1"/>
  <c r="I495" i="44"/>
  <c r="A495" i="44" s="1"/>
  <c r="AB495" i="44" s="1"/>
  <c r="I501" i="44"/>
  <c r="A501" i="44" s="1"/>
  <c r="AB501" i="44" s="1"/>
  <c r="I449" i="44"/>
  <c r="A449" i="44" s="1"/>
  <c r="AB449" i="44" s="1"/>
  <c r="I438" i="44"/>
  <c r="A438" i="44" s="1"/>
  <c r="AB438" i="44" s="1"/>
  <c r="I321" i="44"/>
  <c r="A321" i="44" s="1"/>
  <c r="AB321" i="44" s="1"/>
  <c r="I237" i="44"/>
  <c r="A237" i="44" s="1"/>
  <c r="AB237" i="44" s="1"/>
  <c r="I471" i="44"/>
  <c r="A471" i="44" s="1"/>
  <c r="AB471" i="44" s="1"/>
  <c r="I332" i="44"/>
  <c r="C340" i="44"/>
  <c r="A340" i="44" s="1"/>
  <c r="AB340" i="44" s="1"/>
  <c r="I412" i="44"/>
  <c r="A412" i="44" s="1"/>
  <c r="AB412" i="44" s="1"/>
  <c r="I299" i="44"/>
  <c r="A299" i="44" s="1"/>
  <c r="AB299" i="44" s="1"/>
  <c r="I512" i="44"/>
  <c r="I396" i="44"/>
  <c r="A396" i="44" s="1"/>
  <c r="AB396" i="44" s="1"/>
  <c r="I327" i="44"/>
  <c r="A327" i="44" s="1"/>
  <c r="AB327" i="44" s="1"/>
  <c r="I364" i="44"/>
  <c r="I333" i="44"/>
  <c r="I251" i="44"/>
  <c r="A251" i="44" s="1"/>
  <c r="AB251" i="44" s="1"/>
  <c r="I172" i="44"/>
  <c r="I68" i="44"/>
  <c r="A68" i="44" s="1"/>
  <c r="AB68" i="44" s="1"/>
  <c r="I142" i="44"/>
  <c r="A142" i="44" s="1"/>
  <c r="AB142" i="44" s="1"/>
  <c r="I163" i="44"/>
  <c r="I134" i="44"/>
  <c r="A134" i="44" s="1"/>
  <c r="AB134" i="44" s="1"/>
  <c r="C171" i="44"/>
  <c r="A171" i="44" s="1"/>
  <c r="AB171" i="44" s="1"/>
  <c r="I116" i="44"/>
  <c r="A116" i="44" s="1"/>
  <c r="AB116" i="44" s="1"/>
  <c r="I144" i="44"/>
  <c r="A144" i="44" s="1"/>
  <c r="AB144" i="44" s="1"/>
  <c r="I173" i="44"/>
  <c r="I395" i="44"/>
  <c r="A395" i="44" s="1"/>
  <c r="AB395" i="44" s="1"/>
  <c r="I224" i="44"/>
  <c r="A224" i="44" s="1"/>
  <c r="AB224" i="44" s="1"/>
  <c r="I322" i="44"/>
  <c r="A322" i="44" s="1"/>
  <c r="AB322" i="44" s="1"/>
  <c r="I190" i="44"/>
  <c r="I314" i="44"/>
  <c r="A314" i="44" s="1"/>
  <c r="AB314" i="44" s="1"/>
  <c r="I499" i="44"/>
  <c r="A499" i="44" s="1"/>
  <c r="AB499" i="44" s="1"/>
  <c r="I238" i="44"/>
  <c r="A238" i="44" s="1"/>
  <c r="AB238" i="44" s="1"/>
  <c r="I363" i="44"/>
  <c r="I192" i="44"/>
  <c r="I309" i="44"/>
  <c r="A309" i="44" s="1"/>
  <c r="AB309" i="44" s="1"/>
  <c r="I488" i="44"/>
  <c r="A488" i="44" s="1"/>
  <c r="AB488" i="44" s="1"/>
  <c r="I342" i="44"/>
  <c r="I437" i="44"/>
  <c r="A437" i="44" s="1"/>
  <c r="AB437" i="44" s="1"/>
  <c r="I223" i="44"/>
  <c r="A223" i="44" s="1"/>
  <c r="AB223" i="44" s="1"/>
  <c r="I276" i="44"/>
  <c r="A276" i="44" s="1"/>
  <c r="AB276" i="44" s="1"/>
  <c r="I239" i="44"/>
  <c r="A239" i="44" s="1"/>
  <c r="AB239" i="44" s="1"/>
  <c r="I308" i="44"/>
  <c r="A308" i="44" s="1"/>
  <c r="AB308" i="44" s="1"/>
  <c r="I469" i="44"/>
  <c r="A469" i="44" s="1"/>
  <c r="AB469" i="44" s="1"/>
  <c r="I448" i="44"/>
  <c r="A448" i="44" s="1"/>
  <c r="AB448" i="44" s="1"/>
  <c r="I496" i="44"/>
  <c r="A496" i="44" s="1"/>
  <c r="AB496" i="44" s="1"/>
  <c r="I361" i="44"/>
  <c r="I155" i="44"/>
  <c r="I92" i="44"/>
  <c r="I37" i="44"/>
  <c r="I289" i="44"/>
  <c r="A289" i="44" s="1"/>
  <c r="AB289" i="44" s="1"/>
  <c r="I339" i="44"/>
  <c r="A339" i="44" s="1"/>
  <c r="AB339" i="44" s="1"/>
  <c r="I516" i="44"/>
  <c r="I158" i="44"/>
  <c r="A158" i="44" s="1"/>
  <c r="AB158" i="44" s="1"/>
  <c r="I67" i="44"/>
  <c r="A67" i="44" s="1"/>
  <c r="AB67" i="44" s="1"/>
  <c r="I35" i="44"/>
  <c r="A35" i="44" s="1"/>
  <c r="AB35" i="44" s="1"/>
  <c r="I95" i="44"/>
  <c r="I143" i="44"/>
  <c r="A143" i="44" s="1"/>
  <c r="AB143" i="44" s="1"/>
  <c r="I145" i="44"/>
  <c r="A145" i="44" s="1"/>
  <c r="AB145" i="44" s="1"/>
  <c r="I104" i="44"/>
  <c r="A104" i="44" s="1"/>
  <c r="AB104" i="44" s="1"/>
  <c r="I160" i="44"/>
  <c r="I164" i="44"/>
  <c r="A164" i="44" s="1"/>
  <c r="AB164" i="44" s="1"/>
  <c r="I330" i="44"/>
  <c r="A330" i="44" s="1"/>
  <c r="AB330" i="44" s="1"/>
  <c r="I470" i="44"/>
  <c r="A470" i="44" s="1"/>
  <c r="AB470" i="44" s="1"/>
  <c r="C516" i="44"/>
  <c r="A516" i="44" s="1"/>
  <c r="AB516" i="44" s="1"/>
  <c r="I462" i="44"/>
  <c r="A462" i="44" s="1"/>
  <c r="AB462" i="44" s="1"/>
  <c r="I410" i="44"/>
  <c r="A410" i="44" s="1"/>
  <c r="AB410" i="44" s="1"/>
  <c r="I306" i="44"/>
  <c r="A306" i="44" s="1"/>
  <c r="AB306" i="44" s="1"/>
  <c r="I510" i="44"/>
  <c r="A510" i="44" s="1"/>
  <c r="AB510" i="44" s="1"/>
  <c r="I298" i="44"/>
  <c r="A298" i="44" s="1"/>
  <c r="AB298" i="44" s="1"/>
  <c r="I509" i="44"/>
  <c r="A509" i="44" s="1"/>
  <c r="AB509" i="44" s="1"/>
  <c r="C515" i="44"/>
  <c r="A515" i="44" s="1"/>
  <c r="AB515" i="44" s="1"/>
  <c r="I316" i="44"/>
  <c r="A316" i="44" s="1"/>
  <c r="AB316" i="44" s="1"/>
  <c r="I278" i="44"/>
  <c r="A278" i="44" s="1"/>
  <c r="AB278" i="44" s="1"/>
  <c r="I267" i="44"/>
  <c r="A267" i="44" s="1"/>
  <c r="AB267" i="44" s="1"/>
  <c r="I493" i="44"/>
  <c r="A493" i="44" s="1"/>
  <c r="AB493" i="44" s="1"/>
  <c r="I472" i="44"/>
  <c r="A472" i="44" s="1"/>
  <c r="AB472" i="44" s="1"/>
  <c r="I489" i="44"/>
  <c r="A489" i="44" s="1"/>
  <c r="AB489" i="44" s="1"/>
  <c r="I324" i="44"/>
  <c r="A324" i="44" s="1"/>
  <c r="AB324" i="44" s="1"/>
  <c r="I161" i="44"/>
  <c r="I128" i="44"/>
  <c r="A128" i="44" s="1"/>
  <c r="AB128" i="44" s="1"/>
  <c r="I115" i="44"/>
  <c r="A115" i="44" s="1"/>
  <c r="AB115" i="44" s="1"/>
  <c r="I126" i="44"/>
  <c r="A126" i="44" s="1"/>
  <c r="AB126" i="44" s="1"/>
  <c r="I266" i="44"/>
  <c r="A266" i="44" s="1"/>
  <c r="AB266" i="44" s="1"/>
  <c r="I394" i="44"/>
  <c r="A394" i="44" s="1"/>
  <c r="AB394" i="44" s="1"/>
  <c r="C345" i="44"/>
  <c r="A345" i="44" s="1"/>
  <c r="AB345" i="44" s="1"/>
  <c r="A52" i="44"/>
  <c r="AB52" i="44" s="1"/>
  <c r="A484" i="44"/>
  <c r="AB484" i="44" s="1"/>
  <c r="A204" i="44"/>
  <c r="AB204" i="44" s="1"/>
  <c r="A92" i="44"/>
  <c r="AB92" i="44" s="1"/>
  <c r="A152" i="44"/>
  <c r="AB152" i="44" s="1"/>
  <c r="A118" i="44"/>
  <c r="AB118" i="44" s="1"/>
  <c r="A167" i="44"/>
  <c r="AB167" i="44" s="1"/>
  <c r="A165" i="44"/>
  <c r="AB165" i="44" s="1"/>
  <c r="A304" i="44"/>
  <c r="AB304" i="44" s="1"/>
  <c r="A149" i="44"/>
  <c r="AB149" i="44" s="1"/>
  <c r="A81" i="44"/>
  <c r="AB81" i="44" s="1"/>
  <c r="A90" i="44"/>
  <c r="AB90" i="44" s="1"/>
  <c r="A105" i="44"/>
  <c r="AB105" i="44" s="1"/>
  <c r="A102" i="44"/>
  <c r="AB102" i="44" s="1"/>
  <c r="A153" i="44"/>
  <c r="AB153" i="44" s="1"/>
  <c r="A157" i="44"/>
  <c r="AB157" i="44" s="1"/>
  <c r="A155" i="44"/>
  <c r="AB155" i="44" s="1"/>
  <c r="A319" i="44"/>
  <c r="AB319" i="44" s="1"/>
  <c r="A36" i="44"/>
  <c r="AB36" i="44" s="1"/>
  <c r="A136" i="44"/>
  <c r="AB136" i="44" s="1"/>
  <c r="A295" i="44"/>
  <c r="AB295" i="44" s="1"/>
  <c r="A235" i="44"/>
  <c r="AB235" i="44" s="1"/>
  <c r="A63" i="44"/>
  <c r="AB63" i="44" s="1"/>
  <c r="C4" i="44"/>
  <c r="C12" i="44"/>
  <c r="C20" i="44"/>
  <c r="C360" i="44"/>
  <c r="C181" i="44"/>
  <c r="C363" i="44"/>
  <c r="C355" i="44"/>
  <c r="C351" i="44"/>
  <c r="C191" i="44"/>
  <c r="C186" i="44"/>
  <c r="C5" i="44"/>
  <c r="C13" i="44"/>
  <c r="C175" i="44"/>
  <c r="C192" i="44"/>
  <c r="C188" i="44"/>
  <c r="C178" i="44"/>
  <c r="C347" i="44"/>
  <c r="C11" i="44"/>
  <c r="C6" i="44"/>
  <c r="C14" i="44"/>
  <c r="C189" i="44"/>
  <c r="C176" i="44"/>
  <c r="C353" i="44"/>
  <c r="C358" i="44"/>
  <c r="C177" i="44"/>
  <c r="C7" i="44"/>
  <c r="C15" i="44"/>
  <c r="A15" i="44" s="1"/>
  <c r="AB15" i="44" s="1"/>
  <c r="C364" i="44"/>
  <c r="C183" i="44"/>
  <c r="C349" i="44"/>
  <c r="C185" i="44"/>
  <c r="C359" i="44"/>
  <c r="A359" i="44" s="1"/>
  <c r="AB359" i="44" s="1"/>
  <c r="C362" i="44"/>
  <c r="C8" i="44"/>
  <c r="C16" i="44"/>
  <c r="C361" i="44"/>
  <c r="C187" i="44"/>
  <c r="A187" i="44" s="1"/>
  <c r="AB187" i="44" s="1"/>
  <c r="C182" i="44"/>
  <c r="C179" i="44"/>
  <c r="C9" i="44"/>
  <c r="C17" i="44"/>
  <c r="A17" i="44" s="1"/>
  <c r="AB17" i="44" s="1"/>
  <c r="C354" i="44"/>
  <c r="C352" i="44"/>
  <c r="C180" i="44"/>
  <c r="C350" i="44"/>
  <c r="C356" i="44"/>
  <c r="C3" i="44"/>
  <c r="C10" i="44"/>
  <c r="C18" i="44"/>
  <c r="A18" i="44" s="1"/>
  <c r="AB18" i="44" s="1"/>
  <c r="C190" i="44"/>
  <c r="C357" i="44"/>
  <c r="C348" i="44"/>
  <c r="C184" i="44"/>
  <c r="C19" i="44"/>
  <c r="A19" i="44" s="1"/>
  <c r="AB19" i="44" s="1"/>
  <c r="B54" i="45"/>
  <c r="B55" i="45" s="1"/>
  <c r="J36" i="45"/>
  <c r="M7" i="22" s="1"/>
  <c r="L7" i="22"/>
  <c r="A312" i="44"/>
  <c r="AB312" i="44" s="1"/>
  <c r="A106" i="44"/>
  <c r="AB106" i="44" s="1"/>
  <c r="A156" i="44"/>
  <c r="AB156" i="44" s="1"/>
  <c r="A249" i="44"/>
  <c r="AB249" i="44" s="1"/>
  <c r="L9" i="22"/>
  <c r="J38" i="45"/>
  <c r="M9" i="22" s="1"/>
  <c r="A37" i="44"/>
  <c r="AB37" i="44" s="1"/>
  <c r="A376" i="44"/>
  <c r="AB376" i="44" s="1"/>
  <c r="A113" i="44"/>
  <c r="AB113" i="44" s="1"/>
  <c r="A135" i="44"/>
  <c r="AB135" i="44" s="1"/>
  <c r="A48" i="44"/>
  <c r="AB48" i="44" s="1"/>
  <c r="A95" i="44"/>
  <c r="AB95" i="44" s="1"/>
  <c r="A107" i="44"/>
  <c r="AB107" i="44" s="1"/>
  <c r="L6" i="22"/>
  <c r="J35" i="45"/>
  <c r="M6" i="22" s="1"/>
  <c r="AB404" i="46"/>
  <c r="A405" i="46"/>
  <c r="A392" i="44"/>
  <c r="A20" i="44" l="1"/>
  <c r="AB20" i="44" s="1"/>
  <c r="C52" i="45" s="1"/>
  <c r="AB54" i="50"/>
  <c r="A55" i="50"/>
  <c r="G3" i="44"/>
  <c r="A3" i="44"/>
  <c r="A4" i="44" s="1"/>
  <c r="AB4" i="44" s="1"/>
  <c r="A192" i="44"/>
  <c r="AB192" i="44" s="1"/>
  <c r="A362" i="44"/>
  <c r="AB362" i="44" s="1"/>
  <c r="G7" i="44"/>
  <c r="A363" i="44"/>
  <c r="AB363" i="44" s="1"/>
  <c r="A189" i="44"/>
  <c r="AB189" i="44" s="1"/>
  <c r="G6" i="44"/>
  <c r="G5" i="44"/>
  <c r="A361" i="44"/>
  <c r="AB361" i="44" s="1"/>
  <c r="A364" i="44"/>
  <c r="AB364" i="44" s="1"/>
  <c r="A190" i="44"/>
  <c r="AB190" i="44" s="1"/>
  <c r="G4" i="44"/>
  <c r="A191" i="44"/>
  <c r="AB191" i="44" s="1"/>
  <c r="AB405" i="46"/>
  <c r="A406" i="46"/>
  <c r="AB392" i="44"/>
  <c r="C51" i="45" l="1"/>
  <c r="C49" i="45"/>
  <c r="C50" i="45"/>
  <c r="AB55" i="50"/>
  <c r="A56" i="50"/>
  <c r="AB3" i="44"/>
  <c r="G34" i="45"/>
  <c r="A5" i="44"/>
  <c r="AB406" i="46"/>
  <c r="A407" i="46"/>
  <c r="J20" i="22" l="1"/>
  <c r="J21" i="22"/>
  <c r="J23" i="22"/>
  <c r="J22" i="22"/>
  <c r="AB56" i="50"/>
  <c r="A57" i="50"/>
  <c r="AB5" i="44"/>
  <c r="J34" i="45"/>
  <c r="M5" i="22" s="1"/>
  <c r="N13" i="22" s="1"/>
  <c r="G54" i="45"/>
  <c r="L5" i="22"/>
  <c r="A6" i="44"/>
  <c r="AB407" i="46"/>
  <c r="A408" i="46"/>
  <c r="N12" i="22" l="1"/>
  <c r="N11" i="22"/>
  <c r="L32" i="22"/>
  <c r="Q13" i="22"/>
  <c r="AB57" i="50"/>
  <c r="A58" i="50"/>
  <c r="E66" i="45"/>
  <c r="F66" i="45" s="1"/>
  <c r="G55" i="45"/>
  <c r="N5" i="22"/>
  <c r="N8" i="22"/>
  <c r="N9" i="22"/>
  <c r="N6" i="22"/>
  <c r="N10" i="22"/>
  <c r="N7" i="22"/>
  <c r="A7" i="44"/>
  <c r="AB6" i="44"/>
  <c r="AB408" i="46"/>
  <c r="A413" i="46"/>
  <c r="Q12" i="22" l="1"/>
  <c r="Q11" i="22"/>
  <c r="AB58" i="50"/>
  <c r="A59" i="50"/>
  <c r="AB7" i="44"/>
  <c r="A8" i="44"/>
  <c r="L33" i="22"/>
  <c r="AB413" i="46"/>
  <c r="A414" i="46"/>
  <c r="AB59" i="50" l="1"/>
  <c r="A60" i="50"/>
  <c r="AB8" i="44"/>
  <c r="A9" i="44"/>
  <c r="AB414" i="46"/>
  <c r="A415" i="46"/>
  <c r="A493" i="50"/>
  <c r="AB60" i="50" l="1"/>
  <c r="A61" i="50"/>
  <c r="AB9" i="44"/>
  <c r="A10" i="44"/>
  <c r="AB415" i="46"/>
  <c r="A416" i="46"/>
  <c r="A494" i="50"/>
  <c r="AB493" i="50"/>
  <c r="AB61" i="50" l="1"/>
  <c r="A62" i="50"/>
  <c r="AB10" i="44"/>
  <c r="A11" i="44"/>
  <c r="AB416" i="46"/>
  <c r="A417" i="46"/>
  <c r="A495" i="50"/>
  <c r="AB494" i="50"/>
  <c r="AB62" i="50" l="1"/>
  <c r="A63" i="50"/>
  <c r="AB11" i="44"/>
  <c r="A12" i="44"/>
  <c r="AB417" i="46"/>
  <c r="A418" i="46"/>
  <c r="A496" i="50"/>
  <c r="AB495" i="50"/>
  <c r="AB63" i="50" l="1"/>
  <c r="A64" i="50"/>
  <c r="AB12" i="44"/>
  <c r="A13" i="44"/>
  <c r="AB418" i="46"/>
  <c r="A419" i="46"/>
  <c r="AB496" i="50"/>
  <c r="AB64" i="50" l="1"/>
  <c r="A69" i="50"/>
  <c r="AB13" i="44"/>
  <c r="A14" i="44"/>
  <c r="AB419" i="46"/>
  <c r="A420" i="46"/>
  <c r="A407" i="44"/>
  <c r="AB69" i="50" l="1"/>
  <c r="A70" i="50"/>
  <c r="AB14" i="44"/>
  <c r="A16" i="44"/>
  <c r="AB420" i="46"/>
  <c r="A421" i="46"/>
  <c r="AB407" i="44"/>
  <c r="AB70" i="50" l="1"/>
  <c r="A71" i="50"/>
  <c r="AB16" i="44"/>
  <c r="A21" i="44"/>
  <c r="AB421" i="46"/>
  <c r="A422" i="46"/>
  <c r="AB71" i="50" l="1"/>
  <c r="A72" i="50"/>
  <c r="AB21" i="44"/>
  <c r="A22" i="44"/>
  <c r="AB422" i="46"/>
  <c r="A427" i="46"/>
  <c r="C51" i="51"/>
  <c r="C50" i="51"/>
  <c r="C49" i="51"/>
  <c r="C52" i="51"/>
  <c r="C22" i="48"/>
  <c r="C4" i="48"/>
  <c r="C5" i="48"/>
  <c r="C6" i="48"/>
  <c r="C7" i="48"/>
  <c r="C8" i="48"/>
  <c r="AB72" i="50" l="1"/>
  <c r="A73" i="50"/>
  <c r="A23" i="44"/>
  <c r="AB22" i="44"/>
  <c r="AB427" i="46"/>
  <c r="A428" i="46"/>
  <c r="Z20" i="22"/>
  <c r="Z23" i="22"/>
  <c r="Z22" i="22"/>
  <c r="Z21" i="22"/>
  <c r="AB73" i="50" l="1"/>
  <c r="A74" i="50"/>
  <c r="AB23" i="44"/>
  <c r="A24" i="44"/>
  <c r="AB428" i="46"/>
  <c r="A429" i="46"/>
  <c r="AB74" i="50" l="1"/>
  <c r="A75" i="50"/>
  <c r="AB24" i="44"/>
  <c r="A25" i="44"/>
  <c r="AB429" i="46"/>
  <c r="A430" i="46"/>
  <c r="AB75" i="50" l="1"/>
  <c r="A76" i="50"/>
  <c r="AB25" i="44"/>
  <c r="A26" i="44"/>
  <c r="AB430" i="46"/>
  <c r="A431" i="46"/>
  <c r="AB76" i="50" l="1"/>
  <c r="A77" i="50"/>
  <c r="AB26" i="44"/>
  <c r="A27" i="44"/>
  <c r="AB431" i="46"/>
  <c r="A432" i="46"/>
  <c r="AB77" i="50" l="1"/>
  <c r="A78" i="50"/>
  <c r="A28" i="44"/>
  <c r="AB27" i="44"/>
  <c r="AB432" i="46"/>
  <c r="A433" i="46"/>
  <c r="AB78" i="50" l="1"/>
  <c r="A83" i="50"/>
  <c r="AB28" i="44"/>
  <c r="A29" i="44"/>
  <c r="AB433" i="46"/>
  <c r="A434" i="46"/>
  <c r="A421" i="44"/>
  <c r="AB83" i="50" l="1"/>
  <c r="A84" i="50"/>
  <c r="AB29" i="44"/>
  <c r="A30" i="44"/>
  <c r="AB434" i="46"/>
  <c r="A435" i="46"/>
  <c r="AB421" i="44"/>
  <c r="AB84" i="50" l="1"/>
  <c r="A85" i="50"/>
  <c r="A31" i="44"/>
  <c r="AB30" i="44"/>
  <c r="AB435" i="46"/>
  <c r="A440" i="46"/>
  <c r="AB85" i="50" l="1"/>
  <c r="A86" i="50"/>
  <c r="AB31" i="44"/>
  <c r="A33" i="44"/>
  <c r="AB440" i="46"/>
  <c r="A441" i="46"/>
  <c r="AB86" i="50" l="1"/>
  <c r="A87" i="50"/>
  <c r="AB33" i="44"/>
  <c r="A38" i="44"/>
  <c r="AB441" i="46"/>
  <c r="A442" i="46"/>
  <c r="AB87" i="50" l="1"/>
  <c r="A88" i="50"/>
  <c r="AB38" i="44"/>
  <c r="A39" i="44"/>
  <c r="AB442" i="46"/>
  <c r="A443" i="46"/>
  <c r="AB88" i="50" l="1"/>
  <c r="A89" i="50"/>
  <c r="AB39" i="44"/>
  <c r="A40" i="44"/>
  <c r="AB443" i="46"/>
  <c r="A444" i="46"/>
  <c r="AB89" i="50" l="1"/>
  <c r="A90" i="50"/>
  <c r="AB40" i="44"/>
  <c r="A41" i="44"/>
  <c r="AB444" i="46"/>
  <c r="A445" i="46"/>
  <c r="AB90" i="50" l="1"/>
  <c r="A91" i="50"/>
  <c r="AB41" i="44"/>
  <c r="A42" i="44"/>
  <c r="AB445" i="46"/>
  <c r="A446" i="46"/>
  <c r="AB91" i="50" l="1"/>
  <c r="A96" i="50"/>
  <c r="AB42" i="44"/>
  <c r="A43" i="44"/>
  <c r="AB446" i="46"/>
  <c r="A447" i="46"/>
  <c r="A434" i="44"/>
  <c r="AB96" i="50" l="1"/>
  <c r="A97" i="50"/>
  <c r="AB43" i="44"/>
  <c r="A44" i="44"/>
  <c r="AB447" i="46"/>
  <c r="A452" i="46"/>
  <c r="AB434" i="44"/>
  <c r="AB97" i="50" l="1"/>
  <c r="A98" i="50"/>
  <c r="AB44" i="44"/>
  <c r="A45" i="44"/>
  <c r="AB452" i="46"/>
  <c r="A453" i="46"/>
  <c r="AB98" i="50" l="1"/>
  <c r="A99" i="50"/>
  <c r="AB45" i="44"/>
  <c r="A46" i="44"/>
  <c r="AB453" i="46"/>
  <c r="A454" i="46"/>
  <c r="AB99" i="50" l="1"/>
  <c r="A100" i="50"/>
  <c r="AB46" i="44"/>
  <c r="A47" i="44"/>
  <c r="AB454" i="46"/>
  <c r="A455" i="46"/>
  <c r="AB100" i="50" l="1"/>
  <c r="A101" i="50"/>
  <c r="AB47" i="44"/>
  <c r="A49" i="44"/>
  <c r="AB455" i="46"/>
  <c r="A456" i="46"/>
  <c r="AB101" i="50" l="1"/>
  <c r="A102" i="50"/>
  <c r="AB49" i="44"/>
  <c r="A54" i="44"/>
  <c r="AB456" i="46"/>
  <c r="A457" i="46"/>
  <c r="AB102" i="50" l="1"/>
  <c r="A103" i="50"/>
  <c r="AB54" i="44"/>
  <c r="A55" i="44"/>
  <c r="AB457" i="46"/>
  <c r="A458" i="46"/>
  <c r="AB103" i="50" l="1"/>
  <c r="A108" i="50"/>
  <c r="AB55" i="44"/>
  <c r="A56" i="44"/>
  <c r="AB458" i="46"/>
  <c r="A463" i="46"/>
  <c r="A446" i="44"/>
  <c r="AB108" i="50" l="1"/>
  <c r="A109" i="50"/>
  <c r="AB56" i="44"/>
  <c r="A57" i="44"/>
  <c r="AB463" i="46"/>
  <c r="A464" i="46"/>
  <c r="AB446" i="44"/>
  <c r="AB109" i="50" l="1"/>
  <c r="A110" i="50"/>
  <c r="AB57" i="44"/>
  <c r="A58" i="44"/>
  <c r="AB464" i="46"/>
  <c r="A465" i="46"/>
  <c r="AB110" i="50" l="1"/>
  <c r="A111" i="50"/>
  <c r="AB58" i="44"/>
  <c r="A59" i="44"/>
  <c r="AB465" i="46"/>
  <c r="A466" i="46"/>
  <c r="AB111" i="50" l="1"/>
  <c r="A112" i="50"/>
  <c r="AB59" i="44"/>
  <c r="A60" i="44"/>
  <c r="AB466" i="46"/>
  <c r="A467" i="46"/>
  <c r="AB112" i="50" l="1"/>
  <c r="A113" i="50"/>
  <c r="AB60" i="44"/>
  <c r="A61" i="44"/>
  <c r="AB467" i="46"/>
  <c r="A468" i="46"/>
  <c r="AB113" i="50" l="1"/>
  <c r="A114" i="50"/>
  <c r="AB61" i="44"/>
  <c r="A62" i="44"/>
  <c r="AB468" i="46"/>
  <c r="A473" i="46"/>
  <c r="C12" i="48"/>
  <c r="AB114" i="50" l="1"/>
  <c r="A119" i="50"/>
  <c r="AB62" i="44"/>
  <c r="A64" i="44"/>
  <c r="AB473" i="46"/>
  <c r="A474" i="46"/>
  <c r="A457" i="44"/>
  <c r="AB119" i="50" l="1"/>
  <c r="A120" i="50"/>
  <c r="AB64" i="44"/>
  <c r="A69" i="44"/>
  <c r="AB474" i="46"/>
  <c r="A475" i="46"/>
  <c r="AB457" i="44"/>
  <c r="AB120" i="50" l="1"/>
  <c r="A121" i="50"/>
  <c r="AB69" i="44"/>
  <c r="A70" i="44"/>
  <c r="AB475" i="46"/>
  <c r="A476" i="46"/>
  <c r="AB121" i="50" l="1"/>
  <c r="A122" i="50"/>
  <c r="AB70" i="44"/>
  <c r="A71" i="44"/>
  <c r="AB476" i="46"/>
  <c r="A477" i="46"/>
  <c r="AB122" i="50" l="1"/>
  <c r="A123" i="50"/>
  <c r="AB71" i="44"/>
  <c r="A72" i="44"/>
  <c r="AB477" i="46"/>
  <c r="C13" i="48" s="1"/>
  <c r="A482" i="46"/>
  <c r="AB123" i="50" l="1"/>
  <c r="A124" i="50"/>
  <c r="AB72" i="44"/>
  <c r="A73" i="44"/>
  <c r="AB482" i="46"/>
  <c r="A483" i="46"/>
  <c r="AB124" i="50" l="1"/>
  <c r="A129" i="50"/>
  <c r="AB73" i="44"/>
  <c r="A74" i="44"/>
  <c r="AB483" i="46"/>
  <c r="A484" i="46"/>
  <c r="A467" i="44"/>
  <c r="AB129" i="50" l="1"/>
  <c r="A130" i="50"/>
  <c r="AB74" i="44"/>
  <c r="A75" i="44"/>
  <c r="AB484" i="46"/>
  <c r="A485" i="46"/>
  <c r="AB467" i="44"/>
  <c r="AB130" i="50" l="1"/>
  <c r="A131" i="50"/>
  <c r="AB75" i="44"/>
  <c r="A76" i="44"/>
  <c r="AB485" i="46"/>
  <c r="A490" i="46"/>
  <c r="C14" i="48"/>
  <c r="AB131" i="50" l="1"/>
  <c r="A132" i="50"/>
  <c r="AB76" i="44"/>
  <c r="A78" i="44"/>
  <c r="AB490" i="46"/>
  <c r="A491" i="46"/>
  <c r="AB132" i="50" l="1"/>
  <c r="A133" i="50"/>
  <c r="AB78" i="44"/>
  <c r="A83" i="44"/>
  <c r="AB491" i="46"/>
  <c r="A492" i="46"/>
  <c r="AB133" i="50" l="1"/>
  <c r="A138" i="50"/>
  <c r="AB83" i="44"/>
  <c r="A84" i="44"/>
  <c r="AB492" i="46"/>
  <c r="C15" i="48" s="1"/>
  <c r="A497" i="46"/>
  <c r="A476" i="44"/>
  <c r="AB138" i="50" l="1"/>
  <c r="A139" i="50"/>
  <c r="AB84" i="44"/>
  <c r="A85" i="44"/>
  <c r="AB497" i="46"/>
  <c r="A498" i="46"/>
  <c r="AB476" i="44"/>
  <c r="AB139" i="50" l="1"/>
  <c r="A140" i="50"/>
  <c r="AB85" i="44"/>
  <c r="A86" i="44"/>
  <c r="AB498" i="46"/>
  <c r="A503" i="46"/>
  <c r="C16" i="48"/>
  <c r="AB140" i="50" l="1"/>
  <c r="A141" i="50"/>
  <c r="AB86" i="44"/>
  <c r="A87" i="44"/>
  <c r="AB503" i="46"/>
  <c r="C518" i="46"/>
  <c r="AB141" i="50" l="1"/>
  <c r="A146" i="50"/>
  <c r="AB87" i="44"/>
  <c r="A88" i="44"/>
  <c r="L518" i="46"/>
  <c r="V2" i="46"/>
  <c r="C17" i="48"/>
  <c r="C9" i="48"/>
  <c r="C10" i="48"/>
  <c r="C11" i="48"/>
  <c r="C18" i="48"/>
  <c r="AB146" i="50" l="1"/>
  <c r="A147" i="50"/>
  <c r="I28" i="48"/>
  <c r="AB88" i="44"/>
  <c r="A89" i="44"/>
  <c r="C24" i="48"/>
  <c r="AB147" i="50" l="1"/>
  <c r="A148" i="50"/>
  <c r="K22" i="48"/>
  <c r="K19" i="48"/>
  <c r="K5" i="48"/>
  <c r="B35" i="48" s="1"/>
  <c r="K18" i="48"/>
  <c r="B48" i="48" s="1"/>
  <c r="K17" i="48"/>
  <c r="B47" i="48" s="1"/>
  <c r="K11" i="48"/>
  <c r="B41" i="48" s="1"/>
  <c r="K4" i="48"/>
  <c r="K21" i="48"/>
  <c r="K6" i="48"/>
  <c r="B36" i="48" s="1"/>
  <c r="K7" i="48"/>
  <c r="B37" i="48" s="1"/>
  <c r="K14" i="48"/>
  <c r="B44" i="48" s="1"/>
  <c r="K12" i="48"/>
  <c r="B42" i="48" s="1"/>
  <c r="K9" i="48"/>
  <c r="B39" i="48" s="1"/>
  <c r="K8" i="48"/>
  <c r="B38" i="48" s="1"/>
  <c r="K13" i="48"/>
  <c r="B43" i="48" s="1"/>
  <c r="K16" i="48"/>
  <c r="B46" i="48" s="1"/>
  <c r="K15" i="48"/>
  <c r="B45" i="48" s="1"/>
  <c r="K20" i="48"/>
  <c r="K10" i="48"/>
  <c r="B40" i="48" s="1"/>
  <c r="AB89" i="44"/>
  <c r="A91" i="44"/>
  <c r="A491" i="44"/>
  <c r="AB148" i="50" l="1"/>
  <c r="A153" i="50"/>
  <c r="I131" i="47"/>
  <c r="I112" i="47"/>
  <c r="C158" i="47"/>
  <c r="I433" i="47"/>
  <c r="I483" i="47"/>
  <c r="I375" i="47"/>
  <c r="C326" i="47"/>
  <c r="I475" i="47"/>
  <c r="I89" i="47"/>
  <c r="I62" i="47"/>
  <c r="I456" i="47"/>
  <c r="I445" i="47"/>
  <c r="C153" i="47"/>
  <c r="I76" i="47"/>
  <c r="C327" i="47"/>
  <c r="C498" i="47"/>
  <c r="C328" i="47"/>
  <c r="C497" i="47"/>
  <c r="I391" i="47"/>
  <c r="I139" i="47"/>
  <c r="I14" i="47"/>
  <c r="I284" i="47"/>
  <c r="C329" i="47"/>
  <c r="I294" i="47"/>
  <c r="I261" i="47"/>
  <c r="I420" i="47"/>
  <c r="I31" i="47"/>
  <c r="C154" i="47"/>
  <c r="I318" i="47"/>
  <c r="C501" i="47"/>
  <c r="I358" i="47"/>
  <c r="C330" i="47"/>
  <c r="I122" i="47"/>
  <c r="C155" i="47"/>
  <c r="C325" i="47"/>
  <c r="I234" i="47"/>
  <c r="I219" i="47"/>
  <c r="C502" i="47"/>
  <c r="I47" i="47"/>
  <c r="C156" i="47"/>
  <c r="C500" i="47"/>
  <c r="I490" i="47"/>
  <c r="I273" i="47"/>
  <c r="I303" i="47"/>
  <c r="C157" i="47"/>
  <c r="I248" i="47"/>
  <c r="I311" i="47"/>
  <c r="I466" i="47"/>
  <c r="I203" i="47"/>
  <c r="I406" i="47"/>
  <c r="C499" i="47"/>
  <c r="I146" i="47"/>
  <c r="I101" i="47"/>
  <c r="I186" i="47"/>
  <c r="I44" i="47"/>
  <c r="C132" i="47"/>
  <c r="I200" i="47"/>
  <c r="I430" i="47"/>
  <c r="I270" i="47"/>
  <c r="I417" i="47"/>
  <c r="I73" i="47"/>
  <c r="C133" i="47"/>
  <c r="I372" i="47"/>
  <c r="C301" i="47"/>
  <c r="I403" i="47"/>
  <c r="C473" i="47"/>
  <c r="C129" i="47"/>
  <c r="C134" i="47"/>
  <c r="I245" i="47"/>
  <c r="C478" i="47"/>
  <c r="I216" i="47"/>
  <c r="C303" i="47"/>
  <c r="I11" i="47"/>
  <c r="C135" i="47"/>
  <c r="I355" i="47"/>
  <c r="C476" i="47"/>
  <c r="C304" i="47"/>
  <c r="C475" i="47"/>
  <c r="C306" i="47"/>
  <c r="I86" i="47"/>
  <c r="I119" i="47"/>
  <c r="C136" i="47"/>
  <c r="C480" i="47"/>
  <c r="I463" i="47"/>
  <c r="I291" i="47"/>
  <c r="C307" i="47"/>
  <c r="I453" i="47"/>
  <c r="I98" i="47"/>
  <c r="I59" i="47"/>
  <c r="C137" i="47"/>
  <c r="C477" i="47"/>
  <c r="I231" i="47"/>
  <c r="C302" i="47"/>
  <c r="C305" i="47"/>
  <c r="C474" i="47"/>
  <c r="I28" i="47"/>
  <c r="C130" i="47"/>
  <c r="I183" i="47"/>
  <c r="C481" i="47"/>
  <c r="I281" i="47"/>
  <c r="C308" i="47"/>
  <c r="C479" i="47"/>
  <c r="I109" i="47"/>
  <c r="C131" i="47"/>
  <c r="I442" i="47"/>
  <c r="I388" i="47"/>
  <c r="C309" i="47"/>
  <c r="I258" i="47"/>
  <c r="B34" i="48"/>
  <c r="K24" i="48"/>
  <c r="C69" i="47"/>
  <c r="C74" i="47"/>
  <c r="C82" i="47"/>
  <c r="I211" i="47"/>
  <c r="C422" i="47"/>
  <c r="C254" i="47"/>
  <c r="C242" i="47"/>
  <c r="I54" i="47"/>
  <c r="C75" i="47"/>
  <c r="C245" i="47"/>
  <c r="C249" i="47"/>
  <c r="C241" i="47"/>
  <c r="I350" i="47"/>
  <c r="I6" i="47"/>
  <c r="M6" i="47" s="1"/>
  <c r="G38" i="48" s="1"/>
  <c r="C76" i="47"/>
  <c r="C426" i="47"/>
  <c r="C418" i="47"/>
  <c r="C413" i="47"/>
  <c r="C414" i="47"/>
  <c r="C252" i="47"/>
  <c r="I39" i="47"/>
  <c r="C77" i="47"/>
  <c r="C424" i="47"/>
  <c r="C250" i="47"/>
  <c r="C253" i="47"/>
  <c r="I226" i="47"/>
  <c r="C421" i="47"/>
  <c r="C70" i="47"/>
  <c r="C78" i="47"/>
  <c r="C248" i="47"/>
  <c r="I178" i="47"/>
  <c r="C247" i="47"/>
  <c r="C243" i="47"/>
  <c r="C417" i="47"/>
  <c r="C71" i="47"/>
  <c r="C79" i="47"/>
  <c r="C419" i="47"/>
  <c r="C415" i="47"/>
  <c r="C423" i="47"/>
  <c r="C251" i="47"/>
  <c r="I383" i="47"/>
  <c r="C72" i="47"/>
  <c r="C80" i="47"/>
  <c r="C246" i="47"/>
  <c r="I195" i="47"/>
  <c r="C420" i="47"/>
  <c r="C416" i="47"/>
  <c r="I23" i="47"/>
  <c r="C73" i="47"/>
  <c r="C81" i="47"/>
  <c r="C425" i="47"/>
  <c r="I367" i="47"/>
  <c r="C244" i="47"/>
  <c r="I398" i="47"/>
  <c r="I96" i="47"/>
  <c r="C112" i="47"/>
  <c r="C462" i="47"/>
  <c r="I440" i="47"/>
  <c r="I386" i="47"/>
  <c r="C284" i="47"/>
  <c r="I26" i="47"/>
  <c r="C113" i="47"/>
  <c r="C460" i="47"/>
  <c r="C453" i="47"/>
  <c r="I268" i="47"/>
  <c r="C459" i="47"/>
  <c r="I42" i="47"/>
  <c r="C114" i="47"/>
  <c r="I401" i="47"/>
  <c r="C289" i="47"/>
  <c r="I370" i="47"/>
  <c r="C454" i="47"/>
  <c r="I9" i="47"/>
  <c r="C115" i="47"/>
  <c r="C285" i="47"/>
  <c r="I256" i="47"/>
  <c r="I198" i="47"/>
  <c r="C282" i="47"/>
  <c r="I428" i="47"/>
  <c r="I71" i="47"/>
  <c r="C116" i="47"/>
  <c r="C281" i="47"/>
  <c r="C461" i="47"/>
  <c r="I181" i="47"/>
  <c r="C455" i="47"/>
  <c r="I243" i="47"/>
  <c r="C108" i="47"/>
  <c r="C109" i="47"/>
  <c r="C117" i="47"/>
  <c r="C452" i="47"/>
  <c r="C283" i="47"/>
  <c r="C288" i="47"/>
  <c r="C287" i="47"/>
  <c r="C458" i="47"/>
  <c r="I57" i="47"/>
  <c r="C110" i="47"/>
  <c r="C118" i="47"/>
  <c r="C286" i="47"/>
  <c r="C280" i="47"/>
  <c r="C456" i="47"/>
  <c r="I229" i="47"/>
  <c r="I214" i="47"/>
  <c r="C290" i="47"/>
  <c r="C457" i="47"/>
  <c r="I353" i="47"/>
  <c r="I84" i="47"/>
  <c r="I415" i="47"/>
  <c r="C111" i="47"/>
  <c r="C85" i="47"/>
  <c r="C93" i="47"/>
  <c r="I227" i="47"/>
  <c r="C439" i="47"/>
  <c r="C266" i="47"/>
  <c r="C428" i="47"/>
  <c r="C83" i="47"/>
  <c r="C86" i="47"/>
  <c r="C94" i="47"/>
  <c r="C255" i="47"/>
  <c r="I384" i="47"/>
  <c r="I413" i="47"/>
  <c r="C260" i="47"/>
  <c r="I24" i="47"/>
  <c r="C87" i="47"/>
  <c r="C95" i="47"/>
  <c r="C427" i="47"/>
  <c r="C259" i="47"/>
  <c r="I241" i="47"/>
  <c r="C437" i="47"/>
  <c r="I40" i="47"/>
  <c r="C88" i="47"/>
  <c r="C429" i="47"/>
  <c r="C438" i="47"/>
  <c r="C258" i="47"/>
  <c r="C262" i="47"/>
  <c r="I55" i="47"/>
  <c r="C89" i="47"/>
  <c r="C436" i="47"/>
  <c r="C433" i="47"/>
  <c r="C265" i="47"/>
  <c r="C434" i="47"/>
  <c r="C435" i="47"/>
  <c r="I69" i="47"/>
  <c r="C90" i="47"/>
  <c r="C261" i="47"/>
  <c r="C256" i="47"/>
  <c r="I179" i="47"/>
  <c r="C257" i="47"/>
  <c r="C267" i="47"/>
  <c r="I7" i="47"/>
  <c r="M7" i="47" s="1"/>
  <c r="G39" i="48" s="1"/>
  <c r="C91" i="47"/>
  <c r="I399" i="47"/>
  <c r="I212" i="47"/>
  <c r="I368" i="47"/>
  <c r="C430" i="47"/>
  <c r="C431" i="47"/>
  <c r="C264" i="47"/>
  <c r="C84" i="47"/>
  <c r="C263" i="47"/>
  <c r="C92" i="47"/>
  <c r="C432" i="47"/>
  <c r="I196" i="47"/>
  <c r="I351" i="47"/>
  <c r="I132" i="47"/>
  <c r="I63" i="47"/>
  <c r="I274" i="47"/>
  <c r="I187" i="47"/>
  <c r="I476" i="47"/>
  <c r="C507" i="47"/>
  <c r="I15" i="47"/>
  <c r="I123" i="47"/>
  <c r="I376" i="47"/>
  <c r="I421" i="47"/>
  <c r="C504" i="47"/>
  <c r="I262" i="47"/>
  <c r="I407" i="47"/>
  <c r="I153" i="47"/>
  <c r="I147" i="47"/>
  <c r="I467" i="47"/>
  <c r="I457" i="47"/>
  <c r="I484" i="47"/>
  <c r="I249" i="47"/>
  <c r="C331" i="47"/>
  <c r="I77" i="47"/>
  <c r="I90" i="47"/>
  <c r="I102" i="47"/>
  <c r="I359" i="47"/>
  <c r="I295" i="47"/>
  <c r="C333" i="47"/>
  <c r="I204" i="47"/>
  <c r="C332" i="47"/>
  <c r="C506" i="47"/>
  <c r="I304" i="47"/>
  <c r="C335" i="47"/>
  <c r="C163" i="47"/>
  <c r="C334" i="47"/>
  <c r="C159" i="47"/>
  <c r="C160" i="47"/>
  <c r="I325" i="47"/>
  <c r="C503" i="47"/>
  <c r="I392" i="47"/>
  <c r="I48" i="47"/>
  <c r="C161" i="47"/>
  <c r="I285" i="47"/>
  <c r="I491" i="47"/>
  <c r="I235" i="47"/>
  <c r="I319" i="47"/>
  <c r="C505" i="47"/>
  <c r="I113" i="47"/>
  <c r="I140" i="47"/>
  <c r="I32" i="47"/>
  <c r="C162" i="47"/>
  <c r="I220" i="47"/>
  <c r="I446" i="47"/>
  <c r="I312" i="47"/>
  <c r="I434" i="47"/>
  <c r="I497" i="47"/>
  <c r="I85" i="47"/>
  <c r="I27" i="47"/>
  <c r="C127" i="47"/>
  <c r="I429" i="47"/>
  <c r="I269" i="47"/>
  <c r="C467" i="47"/>
  <c r="I354" i="47"/>
  <c r="I72" i="47"/>
  <c r="C120" i="47"/>
  <c r="C128" i="47"/>
  <c r="I387" i="47"/>
  <c r="I199" i="47"/>
  <c r="C297" i="47"/>
  <c r="C294" i="47"/>
  <c r="I108" i="47"/>
  <c r="C121" i="47"/>
  <c r="I230" i="47"/>
  <c r="C463" i="47"/>
  <c r="C464" i="47"/>
  <c r="C295" i="47"/>
  <c r="I371" i="47"/>
  <c r="C126" i="47"/>
  <c r="C468" i="47"/>
  <c r="I10" i="47"/>
  <c r="C122" i="47"/>
  <c r="I182" i="47"/>
  <c r="C300" i="47"/>
  <c r="I244" i="47"/>
  <c r="C292" i="47"/>
  <c r="C471" i="47"/>
  <c r="I402" i="47"/>
  <c r="C469" i="47"/>
  <c r="C299" i="47"/>
  <c r="C466" i="47"/>
  <c r="I215" i="47"/>
  <c r="I58" i="47"/>
  <c r="C123" i="47"/>
  <c r="C293" i="47"/>
  <c r="C470" i="47"/>
  <c r="I416" i="47"/>
  <c r="I97" i="47"/>
  <c r="C124" i="47"/>
  <c r="C298" i="47"/>
  <c r="C472" i="47"/>
  <c r="C296" i="47"/>
  <c r="I43" i="47"/>
  <c r="C125" i="47"/>
  <c r="I280" i="47"/>
  <c r="C465" i="47"/>
  <c r="I452" i="47"/>
  <c r="C291" i="47"/>
  <c r="I441" i="47"/>
  <c r="C119" i="47"/>
  <c r="I257" i="47"/>
  <c r="I141" i="47"/>
  <c r="I133" i="47"/>
  <c r="I377" i="47"/>
  <c r="C509" i="47"/>
  <c r="I305" i="47"/>
  <c r="I422" i="47"/>
  <c r="C339" i="47"/>
  <c r="I154" i="47"/>
  <c r="C165" i="47"/>
  <c r="I331" i="47"/>
  <c r="I458" i="47"/>
  <c r="I296" i="47"/>
  <c r="I492" i="47"/>
  <c r="I263" i="47"/>
  <c r="I124" i="47"/>
  <c r="I33" i="47"/>
  <c r="C166" i="47"/>
  <c r="I477" i="47"/>
  <c r="I435" i="47"/>
  <c r="C510" i="47"/>
  <c r="I326" i="47"/>
  <c r="I393" i="47"/>
  <c r="I64" i="47"/>
  <c r="I103" i="47"/>
  <c r="C167" i="47"/>
  <c r="I205" i="47"/>
  <c r="C511" i="47"/>
  <c r="I313" i="47"/>
  <c r="I221" i="47"/>
  <c r="C338" i="47"/>
  <c r="I16" i="47"/>
  <c r="I49" i="47"/>
  <c r="I286" i="47"/>
  <c r="I236" i="47"/>
  <c r="I275" i="47"/>
  <c r="I408" i="47"/>
  <c r="I148" i="47"/>
  <c r="I91" i="47"/>
  <c r="I503" i="47"/>
  <c r="C337" i="47"/>
  <c r="I468" i="47"/>
  <c r="I360" i="47"/>
  <c r="C164" i="47"/>
  <c r="I78" i="47"/>
  <c r="I188" i="47"/>
  <c r="I498" i="47"/>
  <c r="I485" i="47"/>
  <c r="I250" i="47"/>
  <c r="I114" i="47"/>
  <c r="I159" i="47"/>
  <c r="C508" i="47"/>
  <c r="I447" i="47"/>
  <c r="I320" i="47"/>
  <c r="C336" i="47"/>
  <c r="I110" i="47"/>
  <c r="C140" i="47"/>
  <c r="I271" i="47"/>
  <c r="C310" i="47"/>
  <c r="I184" i="47"/>
  <c r="I389" i="47"/>
  <c r="C311" i="47"/>
  <c r="I99" i="47"/>
  <c r="C141" i="47"/>
  <c r="I431" i="47"/>
  <c r="I418" i="47"/>
  <c r="C313" i="47"/>
  <c r="I246" i="47"/>
  <c r="C485" i="47"/>
  <c r="I87" i="47"/>
  <c r="C142" i="47"/>
  <c r="C487" i="47"/>
  <c r="I259" i="47"/>
  <c r="C482" i="47"/>
  <c r="C484" i="47"/>
  <c r="I282" i="47"/>
  <c r="I129" i="47"/>
  <c r="C143" i="47"/>
  <c r="C486" i="47"/>
  <c r="C317" i="47"/>
  <c r="C488" i="47"/>
  <c r="I292" i="47"/>
  <c r="I12" i="47"/>
  <c r="I120" i="47"/>
  <c r="C144" i="47"/>
  <c r="I454" i="47"/>
  <c r="C314" i="47"/>
  <c r="I404" i="47"/>
  <c r="C483" i="47"/>
  <c r="I45" i="47"/>
  <c r="I74" i="47"/>
  <c r="C145" i="47"/>
  <c r="I373" i="47"/>
  <c r="I217" i="47"/>
  <c r="C489" i="47"/>
  <c r="I301" i="47"/>
  <c r="I60" i="47"/>
  <c r="C138" i="47"/>
  <c r="C312" i="47"/>
  <c r="I464" i="47"/>
  <c r="C316" i="47"/>
  <c r="I443" i="47"/>
  <c r="I232" i="47"/>
  <c r="I356" i="47"/>
  <c r="I473" i="47"/>
  <c r="I29" i="47"/>
  <c r="I201" i="47"/>
  <c r="C139" i="47"/>
  <c r="C315" i="47"/>
  <c r="C24" i="47"/>
  <c r="C32" i="47"/>
  <c r="C380" i="47"/>
  <c r="C371" i="47"/>
  <c r="C195" i="47"/>
  <c r="C197" i="47"/>
  <c r="C381" i="47"/>
  <c r="C25" i="47"/>
  <c r="C33" i="47"/>
  <c r="C377" i="47"/>
  <c r="C378" i="47"/>
  <c r="C199" i="47"/>
  <c r="C204" i="47"/>
  <c r="C201" i="47"/>
  <c r="C374" i="47"/>
  <c r="C26" i="47"/>
  <c r="C34" i="47"/>
  <c r="C206" i="47"/>
  <c r="C373" i="47"/>
  <c r="C369" i="47"/>
  <c r="I175" i="47"/>
  <c r="C203" i="47"/>
  <c r="C366" i="47"/>
  <c r="C23" i="47"/>
  <c r="C27" i="47"/>
  <c r="C35" i="47"/>
  <c r="C379" i="47"/>
  <c r="C200" i="47"/>
  <c r="C198" i="47"/>
  <c r="C376" i="47"/>
  <c r="C372" i="47"/>
  <c r="C367" i="47"/>
  <c r="C375" i="47"/>
  <c r="C207" i="47"/>
  <c r="C31" i="47"/>
  <c r="C193" i="47"/>
  <c r="C22" i="47"/>
  <c r="C28" i="47"/>
  <c r="C36" i="47"/>
  <c r="C208" i="47"/>
  <c r="C196" i="47"/>
  <c r="I347" i="47"/>
  <c r="C202" i="47"/>
  <c r="C209" i="47"/>
  <c r="I3" i="47"/>
  <c r="M3" i="47" s="1"/>
  <c r="G35" i="48" s="1"/>
  <c r="C29" i="47"/>
  <c r="C37" i="47"/>
  <c r="C194" i="47"/>
  <c r="C21" i="47"/>
  <c r="C30" i="47"/>
  <c r="C368" i="47"/>
  <c r="C370" i="47"/>
  <c r="C205" i="47"/>
  <c r="C365" i="47"/>
  <c r="I70" i="47"/>
  <c r="C100" i="47"/>
  <c r="C442" i="47"/>
  <c r="I369" i="47"/>
  <c r="I427" i="47"/>
  <c r="I228" i="47"/>
  <c r="I41" i="47"/>
  <c r="C101" i="47"/>
  <c r="C269" i="47"/>
  <c r="I242" i="47"/>
  <c r="C449" i="47"/>
  <c r="C273" i="47"/>
  <c r="I56" i="47"/>
  <c r="C102" i="47"/>
  <c r="C440" i="47"/>
  <c r="C441" i="47"/>
  <c r="C279" i="47"/>
  <c r="C445" i="47"/>
  <c r="I25" i="47"/>
  <c r="C103" i="47"/>
  <c r="I197" i="47"/>
  <c r="C450" i="47"/>
  <c r="C446" i="47"/>
  <c r="C274" i="47"/>
  <c r="C272" i="47"/>
  <c r="I83" i="47"/>
  <c r="C104" i="47"/>
  <c r="I255" i="47"/>
  <c r="I180" i="47"/>
  <c r="C276" i="47"/>
  <c r="C268" i="47"/>
  <c r="I213" i="47"/>
  <c r="I8" i="47"/>
  <c r="C105" i="47"/>
  <c r="C443" i="47"/>
  <c r="C278" i="47"/>
  <c r="C448" i="47"/>
  <c r="I400" i="47"/>
  <c r="C451" i="47"/>
  <c r="C97" i="47"/>
  <c r="C98" i="47"/>
  <c r="C106" i="47"/>
  <c r="C277" i="47"/>
  <c r="I352" i="47"/>
  <c r="I385" i="47"/>
  <c r="C444" i="47"/>
  <c r="C271" i="47"/>
  <c r="I414" i="47"/>
  <c r="C96" i="47"/>
  <c r="C99" i="47"/>
  <c r="C270" i="47"/>
  <c r="C447" i="47"/>
  <c r="C107" i="47"/>
  <c r="C275" i="47"/>
  <c r="I38" i="47"/>
  <c r="C60" i="47"/>
  <c r="C68" i="47"/>
  <c r="C237" i="47"/>
  <c r="I366" i="47"/>
  <c r="I349" i="47"/>
  <c r="C402" i="47"/>
  <c r="C54" i="47"/>
  <c r="C61" i="47"/>
  <c r="I22" i="47"/>
  <c r="C62" i="47"/>
  <c r="C55" i="47"/>
  <c r="C63" i="47"/>
  <c r="C238" i="47"/>
  <c r="C409" i="47"/>
  <c r="C227" i="47"/>
  <c r="C410" i="47"/>
  <c r="C56" i="47"/>
  <c r="C64" i="47"/>
  <c r="I210" i="47"/>
  <c r="C233" i="47"/>
  <c r="C401" i="47"/>
  <c r="C231" i="47"/>
  <c r="C399" i="47"/>
  <c r="C57" i="47"/>
  <c r="C65" i="47"/>
  <c r="C400" i="47"/>
  <c r="C226" i="47"/>
  <c r="C405" i="47"/>
  <c r="C239" i="47"/>
  <c r="C408" i="47"/>
  <c r="C58" i="47"/>
  <c r="C66" i="47"/>
  <c r="C411" i="47"/>
  <c r="C235" i="47"/>
  <c r="C404" i="47"/>
  <c r="I177" i="47"/>
  <c r="C228" i="47"/>
  <c r="C59" i="47"/>
  <c r="C67" i="47"/>
  <c r="C398" i="47"/>
  <c r="C406" i="47"/>
  <c r="C230" i="47"/>
  <c r="C232" i="47"/>
  <c r="C403" i="47"/>
  <c r="C240" i="47"/>
  <c r="C229" i="47"/>
  <c r="C236" i="47"/>
  <c r="I382" i="47"/>
  <c r="C412" i="47"/>
  <c r="I5" i="47"/>
  <c r="M5" i="47" s="1"/>
  <c r="G37" i="48" s="1"/>
  <c r="C234" i="47"/>
  <c r="I194" i="47"/>
  <c r="C407" i="47"/>
  <c r="B49" i="48"/>
  <c r="B51" i="48"/>
  <c r="B50" i="48"/>
  <c r="B52" i="48"/>
  <c r="I61" i="47"/>
  <c r="C150" i="47"/>
  <c r="I283" i="47"/>
  <c r="I390" i="47"/>
  <c r="C324" i="47"/>
  <c r="I218" i="47"/>
  <c r="C323" i="47"/>
  <c r="I75" i="47"/>
  <c r="I121" i="47"/>
  <c r="C151" i="47"/>
  <c r="I482" i="47"/>
  <c r="C319" i="47"/>
  <c r="C321" i="47"/>
  <c r="I310" i="47"/>
  <c r="C494" i="47"/>
  <c r="I111" i="47"/>
  <c r="I130" i="47"/>
  <c r="C152" i="47"/>
  <c r="I455" i="47"/>
  <c r="I444" i="47"/>
  <c r="C490" i="47"/>
  <c r="I233" i="47"/>
  <c r="I100" i="47"/>
  <c r="I46" i="47"/>
  <c r="I272" i="47"/>
  <c r="I247" i="47"/>
  <c r="I293" i="47"/>
  <c r="C322" i="47"/>
  <c r="C146" i="47"/>
  <c r="I88" i="47"/>
  <c r="C491" i="47"/>
  <c r="C496" i="47"/>
  <c r="I474" i="47"/>
  <c r="I405" i="47"/>
  <c r="I138" i="47"/>
  <c r="C147" i="47"/>
  <c r="C318" i="47"/>
  <c r="C320" i="47"/>
  <c r="I419" i="47"/>
  <c r="I260" i="47"/>
  <c r="I30" i="47"/>
  <c r="C148" i="47"/>
  <c r="C492" i="47"/>
  <c r="I465" i="47"/>
  <c r="I302" i="47"/>
  <c r="I202" i="47"/>
  <c r="C493" i="47"/>
  <c r="I13" i="47"/>
  <c r="C149" i="47"/>
  <c r="I432" i="47"/>
  <c r="I374" i="47"/>
  <c r="I357" i="47"/>
  <c r="C495" i="47"/>
  <c r="I185" i="47"/>
  <c r="C42" i="47"/>
  <c r="C50" i="47"/>
  <c r="C386" i="47"/>
  <c r="C383" i="47"/>
  <c r="C225" i="47"/>
  <c r="C215" i="47"/>
  <c r="C211" i="47"/>
  <c r="C390" i="47"/>
  <c r="C43" i="47"/>
  <c r="C51" i="47"/>
  <c r="C222" i="47"/>
  <c r="C387" i="47"/>
  <c r="C217" i="47"/>
  <c r="C395" i="47"/>
  <c r="C392" i="47"/>
  <c r="C38" i="47"/>
  <c r="C44" i="47"/>
  <c r="C52" i="47"/>
  <c r="C397" i="47"/>
  <c r="C224" i="47"/>
  <c r="C385" i="47"/>
  <c r="I365" i="47"/>
  <c r="C212" i="47"/>
  <c r="C223" i="47"/>
  <c r="I21" i="47"/>
  <c r="C45" i="47"/>
  <c r="C53" i="47"/>
  <c r="I176" i="47"/>
  <c r="C214" i="47"/>
  <c r="C391" i="47"/>
  <c r="C382" i="47"/>
  <c r="C213" i="47"/>
  <c r="C389" i="47"/>
  <c r="C384" i="47"/>
  <c r="C41" i="47"/>
  <c r="C396" i="47"/>
  <c r="I4" i="47"/>
  <c r="M4" i="47" s="1"/>
  <c r="G36" i="48" s="1"/>
  <c r="C46" i="47"/>
  <c r="C388" i="47"/>
  <c r="C221" i="47"/>
  <c r="C220" i="47"/>
  <c r="C210" i="47"/>
  <c r="C39" i="47"/>
  <c r="C47" i="47"/>
  <c r="I348" i="47"/>
  <c r="C393" i="47"/>
  <c r="C49" i="47"/>
  <c r="C216" i="47"/>
  <c r="C40" i="47"/>
  <c r="C48" i="47"/>
  <c r="C219" i="47"/>
  <c r="C218" i="47"/>
  <c r="C394" i="47"/>
  <c r="I193" i="47"/>
  <c r="AB91" i="44"/>
  <c r="A96" i="44"/>
  <c r="AB491" i="44"/>
  <c r="AB153" i="50" l="1"/>
  <c r="A154" i="50"/>
  <c r="U8" i="22"/>
  <c r="J37" i="48"/>
  <c r="V8" i="22" s="1"/>
  <c r="J35" i="48"/>
  <c r="V6" i="22" s="1"/>
  <c r="U6" i="22"/>
  <c r="C3" i="47"/>
  <c r="C11" i="47"/>
  <c r="C19" i="47"/>
  <c r="C182" i="47"/>
  <c r="C189" i="47"/>
  <c r="C353" i="47"/>
  <c r="C348" i="47"/>
  <c r="C4" i="47"/>
  <c r="C12" i="47"/>
  <c r="C20" i="47"/>
  <c r="C352" i="47"/>
  <c r="C192" i="47"/>
  <c r="C177" i="47"/>
  <c r="C362" i="47"/>
  <c r="C5" i="47"/>
  <c r="G5" i="47" s="1"/>
  <c r="C13" i="47"/>
  <c r="C186" i="47"/>
  <c r="C354" i="47"/>
  <c r="C359" i="47"/>
  <c r="C357" i="47"/>
  <c r="C6" i="47"/>
  <c r="C14" i="47"/>
  <c r="C191" i="47"/>
  <c r="C363" i="47"/>
  <c r="C355" i="47"/>
  <c r="C350" i="47"/>
  <c r="C7" i="47"/>
  <c r="G7" i="47" s="1"/>
  <c r="C15" i="47"/>
  <c r="C358" i="47"/>
  <c r="C185" i="47"/>
  <c r="C183" i="47"/>
  <c r="C188" i="47"/>
  <c r="C349" i="47"/>
  <c r="C8" i="47"/>
  <c r="C16" i="47"/>
  <c r="C184" i="47"/>
  <c r="C356" i="47"/>
  <c r="C181" i="47"/>
  <c r="C180" i="47"/>
  <c r="C187" i="47"/>
  <c r="C9" i="47"/>
  <c r="C17" i="47"/>
  <c r="C347" i="47"/>
  <c r="C176" i="47"/>
  <c r="C175" i="47"/>
  <c r="C178" i="47"/>
  <c r="C190" i="47"/>
  <c r="C18" i="47"/>
  <c r="C361" i="47"/>
  <c r="C364" i="47"/>
  <c r="C179" i="47"/>
  <c r="C351" i="47"/>
  <c r="C360" i="47"/>
  <c r="C10" i="47"/>
  <c r="B54" i="48"/>
  <c r="B55" i="48" s="1"/>
  <c r="U9" i="22"/>
  <c r="J38" i="48"/>
  <c r="V9" i="22" s="1"/>
  <c r="I117" i="47"/>
  <c r="A117" i="47" s="1"/>
  <c r="AB117" i="47" s="1"/>
  <c r="C173" i="47"/>
  <c r="A173" i="47" s="1"/>
  <c r="AB173" i="47" s="1"/>
  <c r="I118" i="47"/>
  <c r="A118" i="47" s="1"/>
  <c r="AB118" i="47" s="1"/>
  <c r="I52" i="47"/>
  <c r="A52" i="47" s="1"/>
  <c r="AB52" i="47" s="1"/>
  <c r="I65" i="47"/>
  <c r="A65" i="47" s="1"/>
  <c r="AB65" i="47" s="1"/>
  <c r="I105" i="47"/>
  <c r="A105" i="47" s="1"/>
  <c r="AB105" i="47" s="1"/>
  <c r="I158" i="47"/>
  <c r="I107" i="47"/>
  <c r="C168" i="47"/>
  <c r="A168" i="47" s="1"/>
  <c r="AB168" i="47" s="1"/>
  <c r="I315" i="47"/>
  <c r="A315" i="47" s="1"/>
  <c r="AB315" i="47" s="1"/>
  <c r="C343" i="47"/>
  <c r="A343" i="47" s="1"/>
  <c r="AB343" i="47" s="1"/>
  <c r="I395" i="47"/>
  <c r="I451" i="47"/>
  <c r="A451" i="47" s="1"/>
  <c r="AB451" i="47" s="1"/>
  <c r="I190" i="47"/>
  <c r="I426" i="47"/>
  <c r="A426" i="47" s="1"/>
  <c r="AB426" i="47" s="1"/>
  <c r="I333" i="47"/>
  <c r="I278" i="47"/>
  <c r="I469" i="47"/>
  <c r="A469" i="47" s="1"/>
  <c r="AB469" i="47" s="1"/>
  <c r="I237" i="47"/>
  <c r="A237" i="47" s="1"/>
  <c r="AB237" i="47" s="1"/>
  <c r="I493" i="47"/>
  <c r="I307" i="47"/>
  <c r="A307" i="47" s="1"/>
  <c r="AB307" i="47" s="1"/>
  <c r="I276" i="47"/>
  <c r="A276" i="47" s="1"/>
  <c r="AB276" i="47" s="1"/>
  <c r="I378" i="47"/>
  <c r="I379" i="47"/>
  <c r="I512" i="47"/>
  <c r="I279" i="47"/>
  <c r="A279" i="47" s="1"/>
  <c r="AB279" i="47" s="1"/>
  <c r="I309" i="47"/>
  <c r="C515" i="47"/>
  <c r="A515" i="47" s="1"/>
  <c r="AB515" i="47" s="1"/>
  <c r="I266" i="47"/>
  <c r="A266" i="47" s="1"/>
  <c r="AB266" i="47" s="1"/>
  <c r="I94" i="47"/>
  <c r="I106" i="47"/>
  <c r="A106" i="47" s="1"/>
  <c r="AB106" i="47" s="1"/>
  <c r="I151" i="47"/>
  <c r="A151" i="47" s="1"/>
  <c r="AB151" i="47" s="1"/>
  <c r="I161" i="47"/>
  <c r="A161" i="47" s="1"/>
  <c r="AB161" i="47" s="1"/>
  <c r="I163" i="47"/>
  <c r="A163" i="47" s="1"/>
  <c r="AB163" i="47" s="1"/>
  <c r="I145" i="47"/>
  <c r="A145" i="47" s="1"/>
  <c r="AB145" i="47" s="1"/>
  <c r="I67" i="47"/>
  <c r="A67" i="47" s="1"/>
  <c r="AB67" i="47" s="1"/>
  <c r="I149" i="47"/>
  <c r="A149" i="47" s="1"/>
  <c r="AB149" i="47" s="1"/>
  <c r="C172" i="47"/>
  <c r="A172" i="47" s="1"/>
  <c r="AB172" i="47" s="1"/>
  <c r="I411" i="47"/>
  <c r="A411" i="47" s="1"/>
  <c r="AB411" i="47" s="1"/>
  <c r="I290" i="47"/>
  <c r="A290" i="47" s="1"/>
  <c r="AB290" i="47" s="1"/>
  <c r="C514" i="47"/>
  <c r="A514" i="47" s="1"/>
  <c r="AB514" i="47" s="1"/>
  <c r="I424" i="47"/>
  <c r="A424" i="47" s="1"/>
  <c r="AB424" i="47" s="1"/>
  <c r="I425" i="47"/>
  <c r="I239" i="47"/>
  <c r="I448" i="47"/>
  <c r="I317" i="47"/>
  <c r="I506" i="47"/>
  <c r="A506" i="47" s="1"/>
  <c r="AB506" i="47" s="1"/>
  <c r="I508" i="47"/>
  <c r="A508" i="47" s="1"/>
  <c r="AB508" i="47" s="1"/>
  <c r="I495" i="47"/>
  <c r="I323" i="47"/>
  <c r="A323" i="47" s="1"/>
  <c r="AB323" i="47" s="1"/>
  <c r="I505" i="47"/>
  <c r="A505" i="47" s="1"/>
  <c r="AB505" i="47" s="1"/>
  <c r="I410" i="47"/>
  <c r="A410" i="47" s="1"/>
  <c r="AB410" i="47" s="1"/>
  <c r="I481" i="47"/>
  <c r="I509" i="47"/>
  <c r="A509" i="47" s="1"/>
  <c r="AB509" i="47" s="1"/>
  <c r="I345" i="47"/>
  <c r="I516" i="47"/>
  <c r="I514" i="47"/>
  <c r="I66" i="47"/>
  <c r="A66" i="47" s="1"/>
  <c r="AB66" i="47" s="1"/>
  <c r="I34" i="47"/>
  <c r="I164" i="47"/>
  <c r="A164" i="47" s="1"/>
  <c r="AB164" i="47" s="1"/>
  <c r="C171" i="47"/>
  <c r="A171" i="47" s="1"/>
  <c r="AB171" i="47" s="1"/>
  <c r="I152" i="47"/>
  <c r="A152" i="47" s="1"/>
  <c r="AB152" i="47" s="1"/>
  <c r="I170" i="47"/>
  <c r="I168" i="47"/>
  <c r="I136" i="47"/>
  <c r="C169" i="47"/>
  <c r="A169" i="47" s="1"/>
  <c r="AB169" i="47" s="1"/>
  <c r="I363" i="47"/>
  <c r="C345" i="47"/>
  <c r="A345" i="47" s="1"/>
  <c r="AB345" i="47" s="1"/>
  <c r="I191" i="47"/>
  <c r="I461" i="47"/>
  <c r="I322" i="47"/>
  <c r="I380" i="47"/>
  <c r="I329" i="47"/>
  <c r="A329" i="47" s="1"/>
  <c r="AB329" i="47" s="1"/>
  <c r="I511" i="47"/>
  <c r="A511" i="47" s="1"/>
  <c r="AB511" i="47" s="1"/>
  <c r="I252" i="47"/>
  <c r="I314" i="47"/>
  <c r="C342" i="47"/>
  <c r="A342" i="47" s="1"/>
  <c r="AB342" i="47" s="1"/>
  <c r="I394" i="47"/>
  <c r="A394" i="47" s="1"/>
  <c r="AB394" i="47" s="1"/>
  <c r="I462" i="47"/>
  <c r="A462" i="47" s="1"/>
  <c r="AB462" i="47" s="1"/>
  <c r="I496" i="47"/>
  <c r="I343" i="47"/>
  <c r="I494" i="47"/>
  <c r="I409" i="47"/>
  <c r="I502" i="47"/>
  <c r="A502" i="47" s="1"/>
  <c r="AB502" i="47" s="1"/>
  <c r="I20" i="47"/>
  <c r="A20" i="47" s="1"/>
  <c r="AB20" i="47" s="1"/>
  <c r="I308" i="47"/>
  <c r="A308" i="47" s="1"/>
  <c r="AB308" i="47" s="1"/>
  <c r="I342" i="47"/>
  <c r="I515" i="47"/>
  <c r="I50" i="47"/>
  <c r="A50" i="47" s="1"/>
  <c r="AB50" i="47" s="1"/>
  <c r="I36" i="47"/>
  <c r="A36" i="47" s="1"/>
  <c r="AB36" i="47" s="1"/>
  <c r="I137" i="47"/>
  <c r="I17" i="47"/>
  <c r="I135" i="47"/>
  <c r="I35" i="47"/>
  <c r="I171" i="47"/>
  <c r="I169" i="47"/>
  <c r="C170" i="47"/>
  <c r="A170" i="47" s="1"/>
  <c r="AB170" i="47" s="1"/>
  <c r="I306" i="47"/>
  <c r="A306" i="47" s="1"/>
  <c r="AB306" i="47" s="1"/>
  <c r="I192" i="47"/>
  <c r="I300" i="47"/>
  <c r="I225" i="47"/>
  <c r="I208" i="47"/>
  <c r="A208" i="47" s="1"/>
  <c r="AB208" i="47" s="1"/>
  <c r="I479" i="47"/>
  <c r="A479" i="47" s="1"/>
  <c r="AB479" i="47" s="1"/>
  <c r="I381" i="47"/>
  <c r="A381" i="47" s="1"/>
  <c r="AB381" i="47" s="1"/>
  <c r="I289" i="47"/>
  <c r="A289" i="47" s="1"/>
  <c r="AB289" i="47" s="1"/>
  <c r="I299" i="47"/>
  <c r="A299" i="47" s="1"/>
  <c r="AB299" i="47" s="1"/>
  <c r="I189" i="47"/>
  <c r="I437" i="47"/>
  <c r="A437" i="47" s="1"/>
  <c r="AB437" i="47" s="1"/>
  <c r="I287" i="47"/>
  <c r="I438" i="47"/>
  <c r="I471" i="47"/>
  <c r="A471" i="47" s="1"/>
  <c r="AB471" i="47" s="1"/>
  <c r="I488" i="47"/>
  <c r="A488" i="47" s="1"/>
  <c r="AB488" i="47" s="1"/>
  <c r="I501" i="47"/>
  <c r="A501" i="47" s="1"/>
  <c r="AB501" i="47" s="1"/>
  <c r="I324" i="47"/>
  <c r="A324" i="47" s="1"/>
  <c r="AB324" i="47" s="1"/>
  <c r="I449" i="47"/>
  <c r="C341" i="47"/>
  <c r="A341" i="47" s="1"/>
  <c r="AB341" i="47" s="1"/>
  <c r="I144" i="47"/>
  <c r="A144" i="47" s="1"/>
  <c r="AB144" i="47" s="1"/>
  <c r="I499" i="47"/>
  <c r="I253" i="47"/>
  <c r="A253" i="47" s="1"/>
  <c r="AB253" i="47" s="1"/>
  <c r="I513" i="47"/>
  <c r="I127" i="47"/>
  <c r="I104" i="47"/>
  <c r="I126" i="47"/>
  <c r="A126" i="47" s="1"/>
  <c r="AB126" i="47" s="1"/>
  <c r="I155" i="47"/>
  <c r="I53" i="47"/>
  <c r="A53" i="47" s="1"/>
  <c r="AB53" i="47" s="1"/>
  <c r="I157" i="47"/>
  <c r="A157" i="47" s="1"/>
  <c r="AB157" i="47" s="1"/>
  <c r="I81" i="47"/>
  <c r="A81" i="47" s="1"/>
  <c r="AB81" i="47" s="1"/>
  <c r="I150" i="47"/>
  <c r="A150" i="47" s="1"/>
  <c r="AB150" i="47" s="1"/>
  <c r="I125" i="47"/>
  <c r="A125" i="47" s="1"/>
  <c r="AB125" i="47" s="1"/>
  <c r="I240" i="47"/>
  <c r="I298" i="47"/>
  <c r="I330" i="47"/>
  <c r="A330" i="47" s="1"/>
  <c r="AB330" i="47" s="1"/>
  <c r="I459" i="47"/>
  <c r="A459" i="47" s="1"/>
  <c r="AB459" i="47" s="1"/>
  <c r="I328" i="47"/>
  <c r="A328" i="47" s="1"/>
  <c r="AB328" i="47" s="1"/>
  <c r="I507" i="47"/>
  <c r="A507" i="47" s="1"/>
  <c r="AB507" i="47" s="1"/>
  <c r="I460" i="47"/>
  <c r="A460" i="47" s="1"/>
  <c r="AB460" i="47" s="1"/>
  <c r="I222" i="47"/>
  <c r="A222" i="47" s="1"/>
  <c r="AB222" i="47" s="1"/>
  <c r="I254" i="47"/>
  <c r="A254" i="47" s="1"/>
  <c r="AB254" i="47" s="1"/>
  <c r="I335" i="47"/>
  <c r="A335" i="47" s="1"/>
  <c r="AB335" i="47" s="1"/>
  <c r="I321" i="47"/>
  <c r="A321" i="47" s="1"/>
  <c r="AB321" i="47" s="1"/>
  <c r="I397" i="47"/>
  <c r="A397" i="47" s="1"/>
  <c r="AB397" i="47" s="1"/>
  <c r="C512" i="47"/>
  <c r="A512" i="47" s="1"/>
  <c r="AB512" i="47" s="1"/>
  <c r="C517" i="47"/>
  <c r="A517" i="47" s="1"/>
  <c r="AB517" i="47" s="1"/>
  <c r="I337" i="47"/>
  <c r="A337" i="47" s="1"/>
  <c r="AB337" i="47" s="1"/>
  <c r="I265" i="47"/>
  <c r="I316" i="47"/>
  <c r="A316" i="47" s="1"/>
  <c r="AB316" i="47" s="1"/>
  <c r="I209" i="47"/>
  <c r="A209" i="47" s="1"/>
  <c r="AB209" i="47" s="1"/>
  <c r="I238" i="47"/>
  <c r="I251" i="47"/>
  <c r="A251" i="47" s="1"/>
  <c r="AB251" i="47" s="1"/>
  <c r="I93" i="47"/>
  <c r="A93" i="47" s="1"/>
  <c r="AB93" i="47" s="1"/>
  <c r="I167" i="47"/>
  <c r="A167" i="47" s="1"/>
  <c r="AB167" i="47" s="1"/>
  <c r="I172" i="47"/>
  <c r="I128" i="47"/>
  <c r="A128" i="47" s="1"/>
  <c r="AB128" i="47" s="1"/>
  <c r="I162" i="47"/>
  <c r="I80" i="47"/>
  <c r="I173" i="47"/>
  <c r="I79" i="47"/>
  <c r="I156" i="47"/>
  <c r="A156" i="47" s="1"/>
  <c r="AB156" i="47" s="1"/>
  <c r="I264" i="47"/>
  <c r="I336" i="47"/>
  <c r="I277" i="47"/>
  <c r="I423" i="47"/>
  <c r="A423" i="47" s="1"/>
  <c r="AB423" i="47" s="1"/>
  <c r="C344" i="47"/>
  <c r="A344" i="47" s="1"/>
  <c r="AB344" i="47" s="1"/>
  <c r="I223" i="47"/>
  <c r="A223" i="47" s="1"/>
  <c r="AB223" i="47" s="1"/>
  <c r="I470" i="47"/>
  <c r="A470" i="47" s="1"/>
  <c r="AB470" i="47" s="1"/>
  <c r="I510" i="47"/>
  <c r="A510" i="47" s="1"/>
  <c r="AB510" i="47" s="1"/>
  <c r="I450" i="47"/>
  <c r="A450" i="47" s="1"/>
  <c r="AB450" i="47" s="1"/>
  <c r="I332" i="47"/>
  <c r="A332" i="47" s="1"/>
  <c r="AB332" i="47" s="1"/>
  <c r="I288" i="47"/>
  <c r="C516" i="47"/>
  <c r="A516" i="47" s="1"/>
  <c r="AB516" i="47" s="1"/>
  <c r="I412" i="47"/>
  <c r="A412" i="47" s="1"/>
  <c r="AB412" i="47" s="1"/>
  <c r="I472" i="47"/>
  <c r="I480" i="47"/>
  <c r="I396" i="47"/>
  <c r="A396" i="47" s="1"/>
  <c r="AB396" i="47" s="1"/>
  <c r="C340" i="47"/>
  <c r="A340" i="47" s="1"/>
  <c r="AB340" i="47" s="1"/>
  <c r="I486" i="47"/>
  <c r="A486" i="47" s="1"/>
  <c r="AB486" i="47" s="1"/>
  <c r="I143" i="47"/>
  <c r="I344" i="47"/>
  <c r="I500" i="47"/>
  <c r="I439" i="47"/>
  <c r="A439" i="47" s="1"/>
  <c r="AB439" i="47" s="1"/>
  <c r="I166" i="47"/>
  <c r="A166" i="47" s="1"/>
  <c r="AB166" i="47" s="1"/>
  <c r="I142" i="47"/>
  <c r="A142" i="47" s="1"/>
  <c r="AB142" i="47" s="1"/>
  <c r="I37" i="47"/>
  <c r="A37" i="47" s="1"/>
  <c r="AB37" i="47" s="1"/>
  <c r="I95" i="47"/>
  <c r="A95" i="47" s="1"/>
  <c r="AB95" i="47" s="1"/>
  <c r="I68" i="47"/>
  <c r="A68" i="47" s="1"/>
  <c r="AB68" i="47" s="1"/>
  <c r="I18" i="47"/>
  <c r="A18" i="47" s="1"/>
  <c r="AB18" i="47" s="1"/>
  <c r="I115" i="47"/>
  <c r="A115" i="47" s="1"/>
  <c r="AB115" i="47" s="1"/>
  <c r="I160" i="47"/>
  <c r="I134" i="47"/>
  <c r="A134" i="47" s="1"/>
  <c r="AB134" i="47" s="1"/>
  <c r="I338" i="47"/>
  <c r="A338" i="47" s="1"/>
  <c r="AB338" i="47" s="1"/>
  <c r="I478" i="47"/>
  <c r="A478" i="47" s="1"/>
  <c r="AB478" i="47" s="1"/>
  <c r="I362" i="47"/>
  <c r="I436" i="47"/>
  <c r="A436" i="47" s="1"/>
  <c r="AB436" i="47" s="1"/>
  <c r="I224" i="47"/>
  <c r="A224" i="47" s="1"/>
  <c r="AB224" i="47" s="1"/>
  <c r="I364" i="47"/>
  <c r="I361" i="47"/>
  <c r="I504" i="47"/>
  <c r="I341" i="47"/>
  <c r="I327" i="47"/>
  <c r="A327" i="47" s="1"/>
  <c r="AB327" i="47" s="1"/>
  <c r="I297" i="47"/>
  <c r="I267" i="47"/>
  <c r="A267" i="47" s="1"/>
  <c r="AB267" i="47" s="1"/>
  <c r="I334" i="47"/>
  <c r="A334" i="47" s="1"/>
  <c r="AB334" i="47" s="1"/>
  <c r="I340" i="47"/>
  <c r="I207" i="47"/>
  <c r="I489" i="47"/>
  <c r="I339" i="47"/>
  <c r="A339" i="47" s="1"/>
  <c r="AB339" i="47" s="1"/>
  <c r="I517" i="47"/>
  <c r="I51" i="47"/>
  <c r="A51" i="47" s="1"/>
  <c r="AB51" i="47" s="1"/>
  <c r="I19" i="47"/>
  <c r="I116" i="47"/>
  <c r="A116" i="47" s="1"/>
  <c r="AB116" i="47" s="1"/>
  <c r="I165" i="47"/>
  <c r="A165" i="47" s="1"/>
  <c r="AB165" i="47" s="1"/>
  <c r="I92" i="47"/>
  <c r="A92" i="47" s="1"/>
  <c r="AB92" i="47" s="1"/>
  <c r="I82" i="47"/>
  <c r="I206" i="47"/>
  <c r="A206" i="47" s="1"/>
  <c r="AB206" i="47" s="1"/>
  <c r="C513" i="47"/>
  <c r="A513" i="47" s="1"/>
  <c r="AB513" i="47" s="1"/>
  <c r="I487" i="47"/>
  <c r="A487" i="47" s="1"/>
  <c r="AB487" i="47" s="1"/>
  <c r="A409" i="47"/>
  <c r="AB409" i="47" s="1"/>
  <c r="A107" i="47"/>
  <c r="AB107" i="47" s="1"/>
  <c r="A448" i="47"/>
  <c r="AB448" i="47" s="1"/>
  <c r="A379" i="47"/>
  <c r="AB379" i="47" s="1"/>
  <c r="A378" i="47"/>
  <c r="AB378" i="47" s="1"/>
  <c r="A380" i="47"/>
  <c r="AB380" i="47" s="1"/>
  <c r="A317" i="47"/>
  <c r="AB317" i="47" s="1"/>
  <c r="A297" i="47"/>
  <c r="AB297" i="47" s="1"/>
  <c r="A160" i="47"/>
  <c r="AB160" i="47" s="1"/>
  <c r="A504" i="47"/>
  <c r="AB504" i="47" s="1"/>
  <c r="U10" i="22"/>
  <c r="J39" i="48"/>
  <c r="V10" i="22" s="1"/>
  <c r="A94" i="47"/>
  <c r="AB94" i="47" s="1"/>
  <c r="A287" i="47"/>
  <c r="AB287" i="47" s="1"/>
  <c r="A309" i="47"/>
  <c r="AB309" i="47" s="1"/>
  <c r="A481" i="47"/>
  <c r="AB481" i="47" s="1"/>
  <c r="A480" i="47"/>
  <c r="AB480" i="47" s="1"/>
  <c r="A499" i="47"/>
  <c r="AB499" i="47" s="1"/>
  <c r="A158" i="47"/>
  <c r="AB158" i="47" s="1"/>
  <c r="A395" i="47"/>
  <c r="AB395" i="47" s="1"/>
  <c r="A322" i="47"/>
  <c r="AB322" i="47" s="1"/>
  <c r="A240" i="47"/>
  <c r="AB240" i="47" s="1"/>
  <c r="A239" i="47"/>
  <c r="AB239" i="47" s="1"/>
  <c r="A238" i="47"/>
  <c r="AB238" i="47" s="1"/>
  <c r="A278" i="47"/>
  <c r="AB278" i="47" s="1"/>
  <c r="A207" i="47"/>
  <c r="AB207" i="47" s="1"/>
  <c r="A35" i="47"/>
  <c r="AB35" i="47" s="1"/>
  <c r="A489" i="47"/>
  <c r="AB489" i="47" s="1"/>
  <c r="A314" i="47"/>
  <c r="AB314" i="47" s="1"/>
  <c r="A336" i="47"/>
  <c r="AB336" i="47" s="1"/>
  <c r="A472" i="47"/>
  <c r="AB472" i="47" s="1"/>
  <c r="A333" i="47"/>
  <c r="AB333" i="47" s="1"/>
  <c r="A264" i="47"/>
  <c r="AB264" i="47" s="1"/>
  <c r="A438" i="47"/>
  <c r="AB438" i="47" s="1"/>
  <c r="A288" i="47"/>
  <c r="AB288" i="47" s="1"/>
  <c r="A79" i="47"/>
  <c r="AB79" i="47" s="1"/>
  <c r="A252" i="47"/>
  <c r="AB252" i="47" s="1"/>
  <c r="A137" i="47"/>
  <c r="AB137" i="47" s="1"/>
  <c r="A136" i="47"/>
  <c r="AB136" i="47" s="1"/>
  <c r="A135" i="47"/>
  <c r="AB135" i="47" s="1"/>
  <c r="A155" i="47"/>
  <c r="AB155" i="47" s="1"/>
  <c r="J36" i="48"/>
  <c r="V7" i="22" s="1"/>
  <c r="U7" i="22"/>
  <c r="A225" i="47"/>
  <c r="AB225" i="47" s="1"/>
  <c r="A277" i="47"/>
  <c r="AB277" i="47" s="1"/>
  <c r="A104" i="47"/>
  <c r="AB104" i="47" s="1"/>
  <c r="A449" i="47"/>
  <c r="AB449" i="47" s="1"/>
  <c r="A34" i="47"/>
  <c r="AB34" i="47" s="1"/>
  <c r="A143" i="47"/>
  <c r="AB143" i="47" s="1"/>
  <c r="A298" i="47"/>
  <c r="AB298" i="47" s="1"/>
  <c r="A300" i="47"/>
  <c r="AB300" i="47" s="1"/>
  <c r="A127" i="47"/>
  <c r="AB127" i="47" s="1"/>
  <c r="A162" i="47"/>
  <c r="AB162" i="47" s="1"/>
  <c r="A265" i="47"/>
  <c r="AB265" i="47" s="1"/>
  <c r="A461" i="47"/>
  <c r="AB461" i="47" s="1"/>
  <c r="A425" i="47"/>
  <c r="AB425" i="47" s="1"/>
  <c r="A80" i="47"/>
  <c r="AB80" i="47" s="1"/>
  <c r="A82" i="47"/>
  <c r="AB82" i="47" s="1"/>
  <c r="A500" i="47"/>
  <c r="AB500" i="47" s="1"/>
  <c r="AB96" i="44"/>
  <c r="A97" i="44"/>
  <c r="A497" i="44"/>
  <c r="C518" i="33"/>
  <c r="AB154" i="50" l="1"/>
  <c r="A159" i="50"/>
  <c r="A192" i="47"/>
  <c r="AB192" i="47" s="1"/>
  <c r="A19" i="47"/>
  <c r="AB19" i="47" s="1"/>
  <c r="A364" i="47"/>
  <c r="AB364" i="47" s="1"/>
  <c r="A17" i="47"/>
  <c r="AB17" i="47" s="1"/>
  <c r="A361" i="47"/>
  <c r="AB361" i="47" s="1"/>
  <c r="G3" i="47"/>
  <c r="G34" i="48" s="1"/>
  <c r="A3" i="47"/>
  <c r="A363" i="47"/>
  <c r="AB363" i="47" s="1"/>
  <c r="G4" i="47"/>
  <c r="A4" i="47"/>
  <c r="A190" i="47"/>
  <c r="AB190" i="47" s="1"/>
  <c r="A191" i="47"/>
  <c r="AB191" i="47" s="1"/>
  <c r="A362" i="47"/>
  <c r="AB362" i="47" s="1"/>
  <c r="G6" i="47"/>
  <c r="A189" i="47"/>
  <c r="AB189" i="47" s="1"/>
  <c r="AB97" i="44"/>
  <c r="A98" i="44"/>
  <c r="AB497" i="44"/>
  <c r="C6" i="42"/>
  <c r="C7" i="42"/>
  <c r="C8" i="42"/>
  <c r="C9" i="42"/>
  <c r="C13" i="42"/>
  <c r="C10" i="42"/>
  <c r="C11" i="42"/>
  <c r="C12" i="42"/>
  <c r="C15" i="42"/>
  <c r="C16" i="42"/>
  <c r="C17" i="42"/>
  <c r="C18" i="42"/>
  <c r="C22" i="42"/>
  <c r="C4" i="42"/>
  <c r="C20" i="42"/>
  <c r="C21" i="42"/>
  <c r="C19" i="42"/>
  <c r="C5" i="42"/>
  <c r="L518" i="33"/>
  <c r="AB159" i="50" l="1"/>
  <c r="A175" i="50"/>
  <c r="C174" i="50"/>
  <c r="J34" i="48"/>
  <c r="V5" i="22" s="1"/>
  <c r="G54" i="48"/>
  <c r="U5" i="22"/>
  <c r="U32" i="22" s="1"/>
  <c r="A5" i="47"/>
  <c r="AB4" i="47"/>
  <c r="AB3" i="47"/>
  <c r="I28" i="42"/>
  <c r="AB98" i="44"/>
  <c r="A99" i="44"/>
  <c r="A503" i="44"/>
  <c r="C24" i="42"/>
  <c r="C25" i="42" s="1"/>
  <c r="L174" i="50" l="1"/>
  <c r="AB175" i="50"/>
  <c r="A176" i="50"/>
  <c r="E66" i="48"/>
  <c r="F66" i="48" s="1"/>
  <c r="G55" i="48"/>
  <c r="W5" i="22"/>
  <c r="W10" i="22"/>
  <c r="W9" i="22"/>
  <c r="W6" i="22"/>
  <c r="W8" i="22"/>
  <c r="W7" i="22"/>
  <c r="AB5" i="47"/>
  <c r="A6" i="47"/>
  <c r="U33" i="22"/>
  <c r="K14" i="42"/>
  <c r="K16" i="42"/>
  <c r="K21" i="42"/>
  <c r="K15" i="42"/>
  <c r="K22" i="42"/>
  <c r="K17" i="42"/>
  <c r="K19" i="42"/>
  <c r="K10" i="42"/>
  <c r="K11" i="42"/>
  <c r="K4" i="42"/>
  <c r="K8" i="42"/>
  <c r="K9" i="42"/>
  <c r="K12" i="42"/>
  <c r="K13" i="42"/>
  <c r="K20" i="42"/>
  <c r="K18" i="42"/>
  <c r="K5" i="42"/>
  <c r="K7" i="42"/>
  <c r="K6" i="42"/>
  <c r="AB99" i="44"/>
  <c r="A100" i="44"/>
  <c r="AB503" i="44"/>
  <c r="AB176" i="50" l="1"/>
  <c r="A177" i="50"/>
  <c r="A7" i="47"/>
  <c r="AB6" i="47"/>
  <c r="A8" i="47"/>
  <c r="AB8" i="47" s="1"/>
  <c r="AB100" i="44"/>
  <c r="A101" i="44"/>
  <c r="C47" i="45"/>
  <c r="J18" i="22" s="1"/>
  <c r="V2" i="33"/>
  <c r="G25" i="42"/>
  <c r="AB177" i="50" l="1"/>
  <c r="A178" i="50"/>
  <c r="A9" i="47"/>
  <c r="A10" i="47"/>
  <c r="AB7" i="47"/>
  <c r="AB101" i="44"/>
  <c r="A103" i="44"/>
  <c r="AB178" i="50" l="1"/>
  <c r="A179" i="50"/>
  <c r="A11" i="47"/>
  <c r="AB10" i="47"/>
  <c r="AB9" i="47"/>
  <c r="AB103" i="44"/>
  <c r="A108" i="44"/>
  <c r="AB179" i="50" l="1"/>
  <c r="A180" i="50"/>
  <c r="AB11" i="47"/>
  <c r="A12" i="47"/>
  <c r="AB108" i="44"/>
  <c r="A109" i="44"/>
  <c r="AB180" i="50" l="1"/>
  <c r="A181" i="50"/>
  <c r="AB12" i="47"/>
  <c r="A13" i="47"/>
  <c r="AB109" i="44"/>
  <c r="A110" i="44"/>
  <c r="A356" i="28"/>
  <c r="AB181" i="50" l="1"/>
  <c r="A182" i="50"/>
  <c r="AB13" i="47"/>
  <c r="A14" i="47"/>
  <c r="AB110" i="44"/>
  <c r="A111" i="44"/>
  <c r="AB356" i="28"/>
  <c r="AB182" i="50" l="1"/>
  <c r="A183" i="50"/>
  <c r="AB14" i="47"/>
  <c r="A15" i="47"/>
  <c r="AB111" i="44"/>
  <c r="A112" i="44"/>
  <c r="A361" i="28"/>
  <c r="AB183" i="50" l="1"/>
  <c r="A184" i="50"/>
  <c r="AB15" i="47"/>
  <c r="A16" i="47"/>
  <c r="AB112" i="44"/>
  <c r="A114" i="44"/>
  <c r="AB361" i="28"/>
  <c r="A362" i="28"/>
  <c r="AB184" i="50" l="1"/>
  <c r="A185" i="50"/>
  <c r="AB16" i="47"/>
  <c r="A21" i="47"/>
  <c r="AB114" i="44"/>
  <c r="A119" i="44"/>
  <c r="A363" i="28"/>
  <c r="AB362" i="28"/>
  <c r="AB185" i="50" l="1"/>
  <c r="A186" i="50"/>
  <c r="AB21" i="47"/>
  <c r="A22" i="47"/>
  <c r="AB119" i="44"/>
  <c r="A120" i="44"/>
  <c r="A364" i="28"/>
  <c r="AB363" i="28"/>
  <c r="AB186" i="50" l="1"/>
  <c r="A187" i="50"/>
  <c r="AB22" i="47"/>
  <c r="A23" i="47"/>
  <c r="AB120" i="44"/>
  <c r="A121" i="44"/>
  <c r="AB364" i="28"/>
  <c r="AB187" i="50" l="1"/>
  <c r="A188" i="50"/>
  <c r="AB23" i="47"/>
  <c r="A24" i="47"/>
  <c r="AB121" i="44"/>
  <c r="A122" i="44"/>
  <c r="A373" i="28"/>
  <c r="AB188" i="50" l="1"/>
  <c r="A193" i="50"/>
  <c r="AB24" i="47"/>
  <c r="A25" i="47"/>
  <c r="AB122" i="44"/>
  <c r="A124" i="44"/>
  <c r="AB373" i="28"/>
  <c r="AB193" i="50" l="1"/>
  <c r="A194" i="50"/>
  <c r="AB25" i="47"/>
  <c r="A26" i="47"/>
  <c r="AB124" i="44"/>
  <c r="A129" i="44"/>
  <c r="A378" i="28"/>
  <c r="AB194" i="50" l="1"/>
  <c r="A195" i="50"/>
  <c r="AB26" i="47"/>
  <c r="A27" i="47"/>
  <c r="AB129" i="44"/>
  <c r="A130" i="44"/>
  <c r="AB378" i="28"/>
  <c r="A379" i="28"/>
  <c r="AB195" i="50" l="1"/>
  <c r="A196" i="50"/>
  <c r="AB27" i="47"/>
  <c r="A28" i="47"/>
  <c r="AB130" i="44"/>
  <c r="A131" i="44"/>
  <c r="A380" i="28"/>
  <c r="AB379" i="28"/>
  <c r="AB196" i="50" l="1"/>
  <c r="A197" i="50"/>
  <c r="AB28" i="47"/>
  <c r="A29" i="47"/>
  <c r="AB131" i="44"/>
  <c r="A133" i="44"/>
  <c r="A381" i="28"/>
  <c r="AB380" i="28"/>
  <c r="AB197" i="50" l="1"/>
  <c r="A198" i="50"/>
  <c r="AB29" i="47"/>
  <c r="A30" i="47"/>
  <c r="AB133" i="44"/>
  <c r="A138" i="44"/>
  <c r="AB381" i="28"/>
  <c r="AB198" i="50" l="1"/>
  <c r="A199" i="50"/>
  <c r="AB30" i="47"/>
  <c r="A31" i="47"/>
  <c r="AB138" i="44"/>
  <c r="A139" i="44"/>
  <c r="A389" i="28"/>
  <c r="AB199" i="50" l="1"/>
  <c r="A200" i="50"/>
  <c r="AB31" i="47"/>
  <c r="A32" i="47"/>
  <c r="AB139" i="44"/>
  <c r="A141" i="44"/>
  <c r="AB389" i="28"/>
  <c r="AB200" i="50" l="1"/>
  <c r="A201" i="50"/>
  <c r="AB32" i="47"/>
  <c r="A33" i="47"/>
  <c r="AB141" i="44"/>
  <c r="A146" i="44"/>
  <c r="A394" i="28"/>
  <c r="AB201" i="50" l="1"/>
  <c r="A202" i="50"/>
  <c r="AB33" i="47"/>
  <c r="A38" i="47"/>
  <c r="AB146" i="44"/>
  <c r="A148" i="44"/>
  <c r="AB394" i="28"/>
  <c r="A395" i="28"/>
  <c r="AB202" i="50" l="1"/>
  <c r="A203" i="50"/>
  <c r="AB38" i="47"/>
  <c r="A39" i="47"/>
  <c r="AB148" i="44"/>
  <c r="A154" i="44"/>
  <c r="A396" i="28"/>
  <c r="AB395" i="28"/>
  <c r="AB203" i="50" l="1"/>
  <c r="A204" i="50"/>
  <c r="AB39" i="47"/>
  <c r="A40" i="47"/>
  <c r="AB154" i="44"/>
  <c r="A175" i="44"/>
  <c r="C174" i="44"/>
  <c r="A397" i="28"/>
  <c r="AB396" i="28"/>
  <c r="AB204" i="50" l="1"/>
  <c r="A205" i="50"/>
  <c r="AB40" i="47"/>
  <c r="A41" i="47"/>
  <c r="L174" i="44"/>
  <c r="AB175" i="44"/>
  <c r="A176" i="44"/>
  <c r="AB397" i="28"/>
  <c r="AB205" i="50" l="1"/>
  <c r="A210" i="50"/>
  <c r="AB41" i="47"/>
  <c r="A42" i="47"/>
  <c r="AB176" i="44"/>
  <c r="A177" i="44"/>
  <c r="A404" i="28"/>
  <c r="AB210" i="50" l="1"/>
  <c r="A211" i="50"/>
  <c r="AB42" i="47"/>
  <c r="A43" i="47"/>
  <c r="AB177" i="44"/>
  <c r="A178" i="44"/>
  <c r="AB404" i="28"/>
  <c r="AB211" i="50" l="1"/>
  <c r="A212" i="50"/>
  <c r="AB43" i="47"/>
  <c r="A44" i="47"/>
  <c r="AB178" i="44"/>
  <c r="A179" i="44"/>
  <c r="A409" i="28"/>
  <c r="AB212" i="50" l="1"/>
  <c r="A213" i="50"/>
  <c r="AB44" i="47"/>
  <c r="A45" i="47"/>
  <c r="AB179" i="44"/>
  <c r="A180" i="44"/>
  <c r="AB409" i="28"/>
  <c r="A410" i="28"/>
  <c r="AB213" i="50" l="1"/>
  <c r="A214" i="50"/>
  <c r="AB45" i="47"/>
  <c r="A46" i="47"/>
  <c r="AB180" i="44"/>
  <c r="A181" i="44"/>
  <c r="A411" i="28"/>
  <c r="AB410" i="28"/>
  <c r="AB214" i="50" l="1"/>
  <c r="A215" i="50"/>
  <c r="AB46" i="47"/>
  <c r="A47" i="47"/>
  <c r="AB181" i="44"/>
  <c r="A182" i="44"/>
  <c r="A412" i="28"/>
  <c r="AB411" i="28"/>
  <c r="AB215" i="50" l="1"/>
  <c r="A216" i="50"/>
  <c r="AB47" i="47"/>
  <c r="A48" i="47"/>
  <c r="AB182" i="44"/>
  <c r="A183" i="44"/>
  <c r="AB412" i="28"/>
  <c r="AB216" i="50" l="1"/>
  <c r="A217" i="50"/>
  <c r="AB48" i="47"/>
  <c r="A49" i="47"/>
  <c r="AB183" i="44"/>
  <c r="A184" i="44"/>
  <c r="A418" i="28"/>
  <c r="AB217" i="50" l="1"/>
  <c r="A218" i="50"/>
  <c r="AB49" i="47"/>
  <c r="A54" i="47"/>
  <c r="AB184" i="44"/>
  <c r="A185" i="44"/>
  <c r="AB418" i="28"/>
  <c r="AB218" i="50" l="1"/>
  <c r="A219" i="50"/>
  <c r="AB54" i="47"/>
  <c r="A55" i="47"/>
  <c r="AB185" i="44"/>
  <c r="A186" i="44"/>
  <c r="A423" i="28"/>
  <c r="AB219" i="50" l="1"/>
  <c r="A220" i="50"/>
  <c r="AB55" i="47"/>
  <c r="A56" i="47"/>
  <c r="AB186" i="44"/>
  <c r="A188" i="44"/>
  <c r="AB423" i="28"/>
  <c r="A424" i="28"/>
  <c r="AB220" i="50" l="1"/>
  <c r="A221" i="50"/>
  <c r="AB56" i="47"/>
  <c r="A57" i="47"/>
  <c r="AB188" i="44"/>
  <c r="A193" i="44"/>
  <c r="A425" i="28"/>
  <c r="AB424" i="28"/>
  <c r="AB221" i="50" l="1"/>
  <c r="A226" i="50"/>
  <c r="AB57" i="47"/>
  <c r="A58" i="47"/>
  <c r="AB193" i="44"/>
  <c r="A194" i="44"/>
  <c r="A426" i="28"/>
  <c r="AB425" i="28"/>
  <c r="AB226" i="50" l="1"/>
  <c r="A227" i="50"/>
  <c r="AB58" i="47"/>
  <c r="A59" i="47"/>
  <c r="AB194" i="44"/>
  <c r="A195" i="44"/>
  <c r="AB426" i="28"/>
  <c r="AB227" i="50" l="1"/>
  <c r="A228" i="50"/>
  <c r="AB59" i="47"/>
  <c r="A60" i="47"/>
  <c r="AB195" i="44"/>
  <c r="A196" i="44"/>
  <c r="A431" i="28"/>
  <c r="AB228" i="50" l="1"/>
  <c r="A229" i="50"/>
  <c r="AB60" i="47"/>
  <c r="A61" i="47"/>
  <c r="AB196" i="44"/>
  <c r="A197" i="44"/>
  <c r="AB431" i="28"/>
  <c r="AB229" i="50" l="1"/>
  <c r="A230" i="50"/>
  <c r="AB61" i="47"/>
  <c r="A62" i="47"/>
  <c r="AB197" i="44"/>
  <c r="A198" i="44"/>
  <c r="A436" i="28"/>
  <c r="AB230" i="50" l="1"/>
  <c r="A231" i="50"/>
  <c r="AB62" i="47"/>
  <c r="A63" i="47"/>
  <c r="AB198" i="44"/>
  <c r="A199" i="44"/>
  <c r="AB436" i="28"/>
  <c r="A437" i="28"/>
  <c r="AB231" i="50" l="1"/>
  <c r="A232" i="50"/>
  <c r="AB63" i="47"/>
  <c r="A64" i="47"/>
  <c r="AB199" i="44"/>
  <c r="A200" i="44"/>
  <c r="A438" i="28"/>
  <c r="AB437" i="28"/>
  <c r="AB232" i="50" l="1"/>
  <c r="A233" i="50"/>
  <c r="AB64" i="47"/>
  <c r="A69" i="47"/>
  <c r="AB200" i="44"/>
  <c r="A201" i="44"/>
  <c r="A439" i="28"/>
  <c r="AB438" i="28"/>
  <c r="AB233" i="50" l="1"/>
  <c r="A234" i="50"/>
  <c r="AB69" i="47"/>
  <c r="A70" i="47"/>
  <c r="AB201" i="44"/>
  <c r="A202" i="44"/>
  <c r="AB439" i="28"/>
  <c r="AB234" i="50" l="1"/>
  <c r="A235" i="50"/>
  <c r="AB70" i="47"/>
  <c r="A71" i="47"/>
  <c r="AB202" i="44"/>
  <c r="A203" i="44"/>
  <c r="A443" i="28"/>
  <c r="AB235" i="50" l="1"/>
  <c r="A236" i="50"/>
  <c r="AB71" i="47"/>
  <c r="A72" i="47"/>
  <c r="AB203" i="44"/>
  <c r="A205" i="44"/>
  <c r="AB443" i="28"/>
  <c r="AB236" i="50" l="1"/>
  <c r="A241" i="50"/>
  <c r="AB72" i="47"/>
  <c r="A73" i="47"/>
  <c r="AB205" i="44"/>
  <c r="A210" i="44"/>
  <c r="A448" i="28"/>
  <c r="AB241" i="50" l="1"/>
  <c r="A242" i="50"/>
  <c r="AB73" i="47"/>
  <c r="A74" i="47"/>
  <c r="AB210" i="44"/>
  <c r="A211" i="44"/>
  <c r="AB448" i="28"/>
  <c r="A449" i="28"/>
  <c r="AB242" i="50" l="1"/>
  <c r="A243" i="50"/>
  <c r="AB74" i="47"/>
  <c r="A75" i="47"/>
  <c r="AB211" i="44"/>
  <c r="A212" i="44"/>
  <c r="A450" i="28"/>
  <c r="AB449" i="28"/>
  <c r="AB243" i="50" l="1"/>
  <c r="A244" i="50"/>
  <c r="AB75" i="47"/>
  <c r="A76" i="47"/>
  <c r="AB212" i="44"/>
  <c r="A213" i="44"/>
  <c r="A451" i="28"/>
  <c r="AB450" i="28"/>
  <c r="AB244" i="50" l="1"/>
  <c r="A245" i="50"/>
  <c r="AB76" i="47"/>
  <c r="A77" i="47"/>
  <c r="AB213" i="44"/>
  <c r="A214" i="44"/>
  <c r="AB451" i="28"/>
  <c r="AB245" i="50" l="1"/>
  <c r="A246" i="50"/>
  <c r="AB77" i="47"/>
  <c r="A78" i="47"/>
  <c r="AB214" i="44"/>
  <c r="A215" i="44"/>
  <c r="A454" i="28"/>
  <c r="AB246" i="50" l="1"/>
  <c r="A247" i="50"/>
  <c r="AB78" i="47"/>
  <c r="A83" i="47"/>
  <c r="AB215" i="44"/>
  <c r="A216" i="44"/>
  <c r="AB454" i="28"/>
  <c r="AB247" i="50" l="1"/>
  <c r="A248" i="50"/>
  <c r="AB83" i="47"/>
  <c r="A84" i="47"/>
  <c r="AB216" i="44"/>
  <c r="A217" i="44"/>
  <c r="A459" i="28"/>
  <c r="AB248" i="50" l="1"/>
  <c r="A249" i="50"/>
  <c r="AB84" i="47"/>
  <c r="A85" i="47"/>
  <c r="AB217" i="44"/>
  <c r="A218" i="44"/>
  <c r="A493" i="47"/>
  <c r="AB459" i="28"/>
  <c r="A460" i="28"/>
  <c r="AB249" i="50" l="1"/>
  <c r="A250" i="50"/>
  <c r="AB85" i="47"/>
  <c r="A86" i="47"/>
  <c r="AB218" i="44"/>
  <c r="A219" i="44"/>
  <c r="A494" i="47"/>
  <c r="AB493" i="47"/>
  <c r="A461" i="28"/>
  <c r="AB460" i="28"/>
  <c r="AB250" i="50" l="1"/>
  <c r="A255" i="50"/>
  <c r="AB86" i="47"/>
  <c r="A87" i="47"/>
  <c r="AB219" i="44"/>
  <c r="A221" i="44"/>
  <c r="A495" i="47"/>
  <c r="AB494" i="47"/>
  <c r="A462" i="28"/>
  <c r="AB461" i="28"/>
  <c r="AB255" i="50" l="1"/>
  <c r="A256" i="50"/>
  <c r="AB87" i="47"/>
  <c r="A88" i="47"/>
  <c r="AB221" i="44"/>
  <c r="A226" i="44"/>
  <c r="A496" i="47"/>
  <c r="AB495" i="47"/>
  <c r="AB462" i="28"/>
  <c r="AB256" i="50" l="1"/>
  <c r="A257" i="50"/>
  <c r="AB88" i="47"/>
  <c r="A89" i="47"/>
  <c r="AB226" i="44"/>
  <c r="A227" i="44"/>
  <c r="C50" i="48"/>
  <c r="C49" i="48"/>
  <c r="C51" i="48"/>
  <c r="AB496" i="47"/>
  <c r="A464" i="28"/>
  <c r="AB257" i="50" l="1"/>
  <c r="A258" i="50"/>
  <c r="AB89" i="47"/>
  <c r="A90" i="47"/>
  <c r="AB227" i="44"/>
  <c r="A228" i="44"/>
  <c r="AB464" i="28"/>
  <c r="AB258" i="50" l="1"/>
  <c r="A259" i="50"/>
  <c r="AB90" i="47"/>
  <c r="A91" i="47"/>
  <c r="AB228" i="44"/>
  <c r="A229" i="44"/>
  <c r="A469" i="28"/>
  <c r="AB259" i="50" l="1"/>
  <c r="A260" i="50"/>
  <c r="AB91" i="47"/>
  <c r="A96" i="47"/>
  <c r="AB229" i="44"/>
  <c r="A230" i="44"/>
  <c r="A470" i="28"/>
  <c r="AB469" i="28"/>
  <c r="AB260" i="50" l="1"/>
  <c r="A261" i="50"/>
  <c r="AB96" i="47"/>
  <c r="A97" i="47"/>
  <c r="AB230" i="44"/>
  <c r="A231" i="44"/>
  <c r="C52" i="48"/>
  <c r="A471" i="28"/>
  <c r="AB470" i="28"/>
  <c r="AB261" i="50" l="1"/>
  <c r="A262" i="50"/>
  <c r="AB97" i="47"/>
  <c r="A98" i="47"/>
  <c r="AB231" i="44"/>
  <c r="A232" i="44"/>
  <c r="S21" i="22"/>
  <c r="S23" i="22"/>
  <c r="S22" i="22"/>
  <c r="S20" i="22"/>
  <c r="A472" i="28"/>
  <c r="AB471" i="28"/>
  <c r="AB262" i="50" l="1"/>
  <c r="A263" i="50"/>
  <c r="AB98" i="47"/>
  <c r="A99" i="47"/>
  <c r="AB232" i="44"/>
  <c r="A233" i="44"/>
  <c r="AB472" i="28"/>
  <c r="AB263" i="50" l="1"/>
  <c r="A268" i="50"/>
  <c r="AB99" i="47"/>
  <c r="A100" i="47"/>
  <c r="AB233" i="44"/>
  <c r="A234" i="44"/>
  <c r="A493" i="28"/>
  <c r="AB268" i="50" l="1"/>
  <c r="A269" i="50"/>
  <c r="AB100" i="47"/>
  <c r="A101" i="47"/>
  <c r="AB234" i="44"/>
  <c r="A236" i="44"/>
  <c r="A494" i="28"/>
  <c r="AB493" i="28"/>
  <c r="AB269" i="50" l="1"/>
  <c r="A270" i="50"/>
  <c r="AB101" i="47"/>
  <c r="A102" i="47"/>
  <c r="AB236" i="44"/>
  <c r="A241" i="44"/>
  <c r="A495" i="28"/>
  <c r="AB494" i="28"/>
  <c r="AB270" i="50" l="1"/>
  <c r="A271" i="50"/>
  <c r="AB102" i="47"/>
  <c r="A103" i="47"/>
  <c r="AB241" i="44"/>
  <c r="A242" i="44"/>
  <c r="A496" i="28"/>
  <c r="AB495" i="28"/>
  <c r="AB271" i="50" l="1"/>
  <c r="A272" i="50"/>
  <c r="AB103" i="47"/>
  <c r="A108" i="47"/>
  <c r="AB242" i="44"/>
  <c r="A243" i="44"/>
  <c r="AB496" i="28"/>
  <c r="AB272" i="50" l="1"/>
  <c r="A273" i="50"/>
  <c r="AB108" i="47"/>
  <c r="A109" i="47"/>
  <c r="AB243" i="44"/>
  <c r="A244" i="44"/>
  <c r="A499" i="28"/>
  <c r="AB273" i="50" l="1"/>
  <c r="A274" i="50"/>
  <c r="AB109" i="47"/>
  <c r="A110" i="47"/>
  <c r="AB244" i="44"/>
  <c r="A245" i="44"/>
  <c r="A500" i="28"/>
  <c r="AB499" i="28"/>
  <c r="AB274" i="50" l="1"/>
  <c r="A275" i="50"/>
  <c r="AB110" i="47"/>
  <c r="A111" i="47"/>
  <c r="AB245" i="44"/>
  <c r="A246" i="44"/>
  <c r="A501" i="28"/>
  <c r="AB500" i="28"/>
  <c r="AB275" i="50" l="1"/>
  <c r="A280" i="50"/>
  <c r="AB111" i="47"/>
  <c r="A112" i="47"/>
  <c r="AB246" i="44"/>
  <c r="A247" i="44"/>
  <c r="A502" i="28"/>
  <c r="AB501" i="28"/>
  <c r="AB280" i="50" l="1"/>
  <c r="A281" i="50"/>
  <c r="AB112" i="47"/>
  <c r="A113" i="47"/>
  <c r="AB247" i="44"/>
  <c r="A248" i="44"/>
  <c r="AB502" i="28"/>
  <c r="AB281" i="50" l="1"/>
  <c r="A282" i="50"/>
  <c r="AB113" i="47"/>
  <c r="A114" i="47"/>
  <c r="AB248" i="44"/>
  <c r="A250" i="44"/>
  <c r="A504" i="28"/>
  <c r="AB282" i="50" l="1"/>
  <c r="A283" i="50"/>
  <c r="AB114" i="47"/>
  <c r="A119" i="47"/>
  <c r="AB250" i="44"/>
  <c r="A255" i="44"/>
  <c r="A505" i="28"/>
  <c r="AB504" i="28"/>
  <c r="AB283" i="50" l="1"/>
  <c r="A284" i="50"/>
  <c r="AB119" i="47"/>
  <c r="A120" i="47"/>
  <c r="AB255" i="44"/>
  <c r="A256" i="44"/>
  <c r="A506" i="28"/>
  <c r="AB505" i="28"/>
  <c r="AB284" i="50" l="1"/>
  <c r="A285" i="50"/>
  <c r="AB120" i="47"/>
  <c r="A121" i="47"/>
  <c r="AB256" i="44"/>
  <c r="A257" i="44"/>
  <c r="A507" i="28"/>
  <c r="AB506" i="28"/>
  <c r="AB285" i="50" l="1"/>
  <c r="A286" i="50"/>
  <c r="AB121" i="47"/>
  <c r="A122" i="47"/>
  <c r="AB257" i="44"/>
  <c r="A258" i="44"/>
  <c r="A508" i="28"/>
  <c r="AB507" i="28"/>
  <c r="AB286" i="50" l="1"/>
  <c r="A291" i="50"/>
  <c r="AB122" i="47"/>
  <c r="A123" i="47"/>
  <c r="AB258" i="44"/>
  <c r="A259" i="44"/>
  <c r="A509" i="28"/>
  <c r="AB508" i="28"/>
  <c r="AB291" i="50" l="1"/>
  <c r="A292" i="50"/>
  <c r="AB123" i="47"/>
  <c r="A124" i="47"/>
  <c r="AB259" i="44"/>
  <c r="A260" i="44"/>
  <c r="A510" i="28"/>
  <c r="AB509" i="28"/>
  <c r="AB292" i="50" l="1"/>
  <c r="A293" i="50"/>
  <c r="AB124" i="47"/>
  <c r="A129" i="47"/>
  <c r="AB260" i="44"/>
  <c r="A261" i="44"/>
  <c r="A511" i="28"/>
  <c r="AB510" i="28"/>
  <c r="AB293" i="50" l="1"/>
  <c r="A294" i="50"/>
  <c r="AB129" i="47"/>
  <c r="A130" i="47"/>
  <c r="AB261" i="44"/>
  <c r="A263" i="44"/>
  <c r="A512" i="28"/>
  <c r="AB511" i="28"/>
  <c r="AB294" i="50" l="1"/>
  <c r="A295" i="50"/>
  <c r="AB130" i="47"/>
  <c r="A131" i="47"/>
  <c r="AB263" i="44"/>
  <c r="A268" i="44"/>
  <c r="A513" i="28"/>
  <c r="AB512" i="28"/>
  <c r="AB295" i="50" l="1"/>
  <c r="A296" i="50"/>
  <c r="AB131" i="47"/>
  <c r="A132" i="47"/>
  <c r="AB268" i="44"/>
  <c r="A269" i="44"/>
  <c r="A514" i="28"/>
  <c r="AB513" i="28"/>
  <c r="AB296" i="50" l="1"/>
  <c r="A301" i="50"/>
  <c r="AB132" i="47"/>
  <c r="A133" i="47"/>
  <c r="AB269" i="44"/>
  <c r="A270" i="44"/>
  <c r="A515" i="28"/>
  <c r="AB514" i="28"/>
  <c r="AB301" i="50" l="1"/>
  <c r="A302" i="50"/>
  <c r="AB133" i="47"/>
  <c r="A138" i="47"/>
  <c r="AB270" i="44"/>
  <c r="A271" i="44"/>
  <c r="A516" i="28"/>
  <c r="AB515" i="28"/>
  <c r="AB302" i="50" l="1"/>
  <c r="A303" i="50"/>
  <c r="AB138" i="47"/>
  <c r="A139" i="47"/>
  <c r="AB271" i="44"/>
  <c r="A272" i="44"/>
  <c r="A517" i="28"/>
  <c r="AB516" i="28"/>
  <c r="AB303" i="50" l="1"/>
  <c r="A304" i="50"/>
  <c r="AB139" i="47"/>
  <c r="A140" i="47"/>
  <c r="AB272" i="44"/>
  <c r="A273" i="44"/>
  <c r="AB517" i="28"/>
  <c r="AB304" i="50" l="1"/>
  <c r="A305" i="50"/>
  <c r="AB140" i="47"/>
  <c r="A141" i="47"/>
  <c r="AB273" i="44"/>
  <c r="A275" i="44"/>
  <c r="AB305" i="50" l="1"/>
  <c r="A310" i="50"/>
  <c r="AB141" i="47"/>
  <c r="A146" i="47"/>
  <c r="AB275" i="44"/>
  <c r="A280" i="44"/>
  <c r="A347" i="28"/>
  <c r="AB310" i="50" l="1"/>
  <c r="A311" i="50"/>
  <c r="AB146" i="47"/>
  <c r="A147" i="47"/>
  <c r="AB280" i="44"/>
  <c r="A281" i="44"/>
  <c r="AB347" i="28"/>
  <c r="A348" i="28"/>
  <c r="AB311" i="50" l="1"/>
  <c r="A312" i="50"/>
  <c r="AB147" i="47"/>
  <c r="A148" i="47"/>
  <c r="AB281" i="44"/>
  <c r="A282" i="44"/>
  <c r="AB348" i="28"/>
  <c r="A349" i="28"/>
  <c r="AB312" i="50" l="1"/>
  <c r="A313" i="50"/>
  <c r="AB148" i="47"/>
  <c r="A153" i="47"/>
  <c r="AB282" i="44"/>
  <c r="A283" i="44"/>
  <c r="AB349" i="28"/>
  <c r="A350" i="28"/>
  <c r="AB313" i="50" l="1"/>
  <c r="A318" i="50"/>
  <c r="AB153" i="47"/>
  <c r="A154" i="47"/>
  <c r="AB283" i="44"/>
  <c r="A284" i="44"/>
  <c r="AB350" i="28"/>
  <c r="A351" i="28"/>
  <c r="AB318" i="50" l="1"/>
  <c r="A319" i="50"/>
  <c r="AB154" i="47"/>
  <c r="A159" i="47"/>
  <c r="AB284" i="44"/>
  <c r="A286" i="44"/>
  <c r="AB351" i="28"/>
  <c r="A352" i="28"/>
  <c r="AB319" i="50" l="1"/>
  <c r="A320" i="50"/>
  <c r="AB159" i="47"/>
  <c r="A175" i="47"/>
  <c r="C174" i="47"/>
  <c r="AB286" i="44"/>
  <c r="A291" i="44"/>
  <c r="AB352" i="28"/>
  <c r="A353" i="28"/>
  <c r="AB320" i="50" l="1"/>
  <c r="A325" i="50"/>
  <c r="L174" i="47"/>
  <c r="AB175" i="47"/>
  <c r="A176" i="47"/>
  <c r="AB291" i="44"/>
  <c r="A292" i="44"/>
  <c r="AB353" i="28"/>
  <c r="A354" i="28"/>
  <c r="A355" i="28" s="1"/>
  <c r="AB355" i="28" s="1"/>
  <c r="AB325" i="50" l="1"/>
  <c r="A326" i="50"/>
  <c r="AB176" i="47"/>
  <c r="A177" i="47"/>
  <c r="AB292" i="44"/>
  <c r="A293" i="44"/>
  <c r="AB354" i="28"/>
  <c r="A357" i="28"/>
  <c r="AB326" i="50" l="1"/>
  <c r="A331" i="50"/>
  <c r="AB177" i="47"/>
  <c r="A178" i="47"/>
  <c r="AB293" i="44"/>
  <c r="A294" i="44"/>
  <c r="AB357" i="28"/>
  <c r="A358" i="28"/>
  <c r="AB331" i="50" l="1"/>
  <c r="A347" i="50"/>
  <c r="C346" i="50"/>
  <c r="AB178" i="47"/>
  <c r="A179" i="47"/>
  <c r="AB294" i="44"/>
  <c r="A296" i="44"/>
  <c r="AB358" i="28"/>
  <c r="A359" i="28"/>
  <c r="L346" i="50" l="1"/>
  <c r="AB347" i="50"/>
  <c r="A348" i="50"/>
  <c r="AB179" i="47"/>
  <c r="A180" i="47"/>
  <c r="AB296" i="44"/>
  <c r="A301" i="44"/>
  <c r="AB359" i="28"/>
  <c r="A360" i="28"/>
  <c r="AB348" i="50" l="1"/>
  <c r="A349" i="50"/>
  <c r="AB180" i="47"/>
  <c r="A181" i="47"/>
  <c r="AB301" i="44"/>
  <c r="A302" i="44"/>
  <c r="AB360" i="28"/>
  <c r="A365" i="28"/>
  <c r="AB349" i="50" l="1"/>
  <c r="A350" i="50"/>
  <c r="AB181" i="47"/>
  <c r="A182" i="47"/>
  <c r="AB302" i="44"/>
  <c r="A303" i="44"/>
  <c r="AB365" i="28"/>
  <c r="A366" i="28"/>
  <c r="AB350" i="50" l="1"/>
  <c r="A351" i="50"/>
  <c r="AB182" i="47"/>
  <c r="A183" i="47"/>
  <c r="AB303" i="44"/>
  <c r="A305" i="44"/>
  <c r="AB366" i="28"/>
  <c r="A367" i="28"/>
  <c r="AB351" i="50" l="1"/>
  <c r="A352" i="50"/>
  <c r="AB183" i="47"/>
  <c r="A184" i="47"/>
  <c r="AB305" i="44"/>
  <c r="A310" i="44"/>
  <c r="AB367" i="28"/>
  <c r="A368" i="28"/>
  <c r="AB352" i="50" l="1"/>
  <c r="A353" i="50"/>
  <c r="AB184" i="47"/>
  <c r="A185" i="47"/>
  <c r="AB310" i="44"/>
  <c r="A311" i="44"/>
  <c r="AB368" i="28"/>
  <c r="A369" i="28"/>
  <c r="AB353" i="50" l="1"/>
  <c r="A354" i="50"/>
  <c r="AB185" i="47"/>
  <c r="A186" i="47"/>
  <c r="AB311" i="44"/>
  <c r="A313" i="44"/>
  <c r="AB369" i="28"/>
  <c r="A370" i="28"/>
  <c r="AB354" i="50" l="1"/>
  <c r="A355" i="50"/>
  <c r="AB186" i="47"/>
  <c r="A187" i="47"/>
  <c r="AB313" i="44"/>
  <c r="A318" i="44"/>
  <c r="AB370" i="28"/>
  <c r="A371" i="28"/>
  <c r="A372" i="28" s="1"/>
  <c r="AB372" i="28" s="1"/>
  <c r="AB355" i="50" l="1"/>
  <c r="A356" i="50"/>
  <c r="AB187" i="47"/>
  <c r="A188" i="47"/>
  <c r="AB318" i="44"/>
  <c r="A320" i="44"/>
  <c r="AB371" i="28"/>
  <c r="A374" i="28"/>
  <c r="AB356" i="50" l="1"/>
  <c r="A357" i="50"/>
  <c r="AB188" i="47"/>
  <c r="A193" i="47"/>
  <c r="AB320" i="44"/>
  <c r="A326" i="44"/>
  <c r="AB374" i="28"/>
  <c r="A375" i="28"/>
  <c r="AB357" i="50" l="1"/>
  <c r="A358" i="50"/>
  <c r="AB193" i="47"/>
  <c r="A194" i="47"/>
  <c r="AB326" i="44"/>
  <c r="A347" i="44"/>
  <c r="C346" i="44"/>
  <c r="AB375" i="28"/>
  <c r="A376" i="28"/>
  <c r="AB358" i="50" l="1"/>
  <c r="A359" i="50"/>
  <c r="AB194" i="47"/>
  <c r="A195" i="47"/>
  <c r="L346" i="44"/>
  <c r="AB347" i="44"/>
  <c r="A348" i="44"/>
  <c r="AB376" i="28"/>
  <c r="A377" i="28"/>
  <c r="AB359" i="50" l="1"/>
  <c r="A360" i="50"/>
  <c r="AB195" i="47"/>
  <c r="A196" i="47"/>
  <c r="AB348" i="44"/>
  <c r="A349" i="44"/>
  <c r="AB377" i="28"/>
  <c r="A382" i="28"/>
  <c r="AB360" i="50" l="1"/>
  <c r="A365" i="50"/>
  <c r="AB196" i="47"/>
  <c r="A197" i="47"/>
  <c r="AB349" i="44"/>
  <c r="A350" i="44"/>
  <c r="AB382" i="28"/>
  <c r="A383" i="28"/>
  <c r="AB365" i="50" l="1"/>
  <c r="A366" i="50"/>
  <c r="AB197" i="47"/>
  <c r="A198" i="47"/>
  <c r="AB350" i="44"/>
  <c r="A351" i="44"/>
  <c r="AB383" i="28"/>
  <c r="A384" i="28"/>
  <c r="AB366" i="50" l="1"/>
  <c r="A367" i="50"/>
  <c r="AB198" i="47"/>
  <c r="A199" i="47"/>
  <c r="AB351" i="44"/>
  <c r="A352" i="44"/>
  <c r="AB384" i="28"/>
  <c r="A385" i="28"/>
  <c r="AB367" i="50" l="1"/>
  <c r="A368" i="50"/>
  <c r="AB199" i="47"/>
  <c r="A200" i="47"/>
  <c r="AB352" i="44"/>
  <c r="A353" i="44"/>
  <c r="AB385" i="28"/>
  <c r="A386" i="28"/>
  <c r="AB368" i="50" l="1"/>
  <c r="A369" i="50"/>
  <c r="AB200" i="47"/>
  <c r="A201" i="47"/>
  <c r="AB353" i="44"/>
  <c r="A354" i="44"/>
  <c r="AB386" i="28"/>
  <c r="A387" i="28"/>
  <c r="A388" i="28" s="1"/>
  <c r="AB388" i="28" s="1"/>
  <c r="AB369" i="50" l="1"/>
  <c r="A370" i="50"/>
  <c r="AB201" i="47"/>
  <c r="A202" i="47"/>
  <c r="AB354" i="44"/>
  <c r="A355" i="44"/>
  <c r="AB387" i="28"/>
  <c r="A390" i="28"/>
  <c r="AB370" i="50" l="1"/>
  <c r="A371" i="50"/>
  <c r="AB202" i="47"/>
  <c r="A203" i="47"/>
  <c r="AB355" i="44"/>
  <c r="A356" i="44"/>
  <c r="AB390" i="28"/>
  <c r="A391" i="28"/>
  <c r="AB371" i="50" l="1"/>
  <c r="A372" i="50"/>
  <c r="AB203" i="47"/>
  <c r="A204" i="47"/>
  <c r="AB356" i="44"/>
  <c r="A357" i="44"/>
  <c r="AB391" i="28"/>
  <c r="A392" i="28"/>
  <c r="AB372" i="50" l="1"/>
  <c r="A373" i="50"/>
  <c r="AB204" i="47"/>
  <c r="A205" i="47"/>
  <c r="AB357" i="44"/>
  <c r="A358" i="44"/>
  <c r="AB392" i="28"/>
  <c r="A393" i="28"/>
  <c r="AB373" i="50" l="1"/>
  <c r="A374" i="50"/>
  <c r="AB205" i="47"/>
  <c r="A210" i="47"/>
  <c r="AB358" i="44"/>
  <c r="A360" i="44"/>
  <c r="AB393" i="28"/>
  <c r="A398" i="28"/>
  <c r="AB374" i="50" l="1"/>
  <c r="A375" i="50"/>
  <c r="AB210" i="47"/>
  <c r="A211" i="47"/>
  <c r="AB360" i="44"/>
  <c r="A365" i="44"/>
  <c r="AB398" i="28"/>
  <c r="A399" i="28"/>
  <c r="AB375" i="50" l="1"/>
  <c r="A376" i="50"/>
  <c r="AB211" i="47"/>
  <c r="A212" i="47"/>
  <c r="AB365" i="44"/>
  <c r="A366" i="44"/>
  <c r="A400" i="28"/>
  <c r="AB399" i="28"/>
  <c r="AB376" i="50" l="1"/>
  <c r="A377" i="50"/>
  <c r="AB212" i="47"/>
  <c r="A213" i="47"/>
  <c r="AB366" i="44"/>
  <c r="A367" i="44"/>
  <c r="AB400" i="28"/>
  <c r="A401" i="28"/>
  <c r="AB377" i="50" l="1"/>
  <c r="A382" i="50"/>
  <c r="AB213" i="47"/>
  <c r="A214" i="47"/>
  <c r="AB367" i="44"/>
  <c r="A368" i="44"/>
  <c r="AB401" i="28"/>
  <c r="A402" i="28"/>
  <c r="A403" i="28" s="1"/>
  <c r="AB403" i="28" s="1"/>
  <c r="AB382" i="50" l="1"/>
  <c r="A383" i="50"/>
  <c r="AB214" i="47"/>
  <c r="A215" i="47"/>
  <c r="AB368" i="44"/>
  <c r="A369" i="44"/>
  <c r="AB402" i="28"/>
  <c r="A405" i="28"/>
  <c r="AB383" i="50" l="1"/>
  <c r="A384" i="50"/>
  <c r="AB215" i="47"/>
  <c r="A216" i="47"/>
  <c r="AB369" i="44"/>
  <c r="A370" i="44"/>
  <c r="AB405" i="28"/>
  <c r="A406" i="28"/>
  <c r="AB384" i="50" l="1"/>
  <c r="A385" i="50"/>
  <c r="AB216" i="47"/>
  <c r="A217" i="47"/>
  <c r="AB370" i="44"/>
  <c r="A371" i="44"/>
  <c r="AB406" i="28"/>
  <c r="A407" i="28"/>
  <c r="AB385" i="50" l="1"/>
  <c r="A386" i="50"/>
  <c r="AB217" i="47"/>
  <c r="A218" i="47"/>
  <c r="AB371" i="44"/>
  <c r="A372" i="44"/>
  <c r="AB407" i="28"/>
  <c r="A408" i="28"/>
  <c r="AB408" i="28" s="1"/>
  <c r="AB386" i="50" l="1"/>
  <c r="A387" i="50"/>
  <c r="AB218" i="47"/>
  <c r="A219" i="47"/>
  <c r="AB372" i="44"/>
  <c r="A373" i="44"/>
  <c r="A413" i="28"/>
  <c r="AB387" i="50" l="1"/>
  <c r="A388" i="50"/>
  <c r="AB219" i="47"/>
  <c r="A220" i="47"/>
  <c r="AB373" i="44"/>
  <c r="A374" i="44"/>
  <c r="AB413" i="28"/>
  <c r="A414" i="28"/>
  <c r="AB388" i="50" l="1"/>
  <c r="A389" i="50"/>
  <c r="AB220" i="47"/>
  <c r="A221" i="47"/>
  <c r="AB374" i="44"/>
  <c r="A375" i="44"/>
  <c r="AB414" i="28"/>
  <c r="A415" i="28"/>
  <c r="AB389" i="50" l="1"/>
  <c r="A390" i="50"/>
  <c r="AB221" i="47"/>
  <c r="A226" i="47"/>
  <c r="AB375" i="44"/>
  <c r="A377" i="44"/>
  <c r="AB415" i="28"/>
  <c r="A416" i="28"/>
  <c r="A417" i="28" s="1"/>
  <c r="AB417" i="28" s="1"/>
  <c r="AB390" i="50" l="1"/>
  <c r="A391" i="50"/>
  <c r="AB226" i="47"/>
  <c r="A227" i="47"/>
  <c r="AB377" i="44"/>
  <c r="A382" i="44"/>
  <c r="AB416" i="28"/>
  <c r="A419" i="28"/>
  <c r="AB391" i="50" l="1"/>
  <c r="A392" i="50"/>
  <c r="AB227" i="47"/>
  <c r="A228" i="47"/>
  <c r="AB382" i="44"/>
  <c r="A383" i="44"/>
  <c r="AB419" i="28"/>
  <c r="A420" i="28"/>
  <c r="AB420" i="28" s="1"/>
  <c r="AB392" i="50" l="1"/>
  <c r="A393" i="50"/>
  <c r="AB228" i="47"/>
  <c r="A229" i="47"/>
  <c r="AB383" i="44"/>
  <c r="A384" i="44"/>
  <c r="A421" i="28"/>
  <c r="AB393" i="50" l="1"/>
  <c r="A398" i="50"/>
  <c r="AB229" i="47"/>
  <c r="A230" i="47"/>
  <c r="AB384" i="44"/>
  <c r="A385" i="44"/>
  <c r="AB421" i="28"/>
  <c r="A422" i="28"/>
  <c r="AB398" i="50" l="1"/>
  <c r="A399" i="50"/>
  <c r="AB230" i="47"/>
  <c r="A231" i="47"/>
  <c r="AB385" i="44"/>
  <c r="A386" i="44"/>
  <c r="AB422" i="28"/>
  <c r="A427" i="28"/>
  <c r="AB399" i="50" l="1"/>
  <c r="A400" i="50"/>
  <c r="AB231" i="47"/>
  <c r="A232" i="47"/>
  <c r="AB386" i="44"/>
  <c r="A387" i="44"/>
  <c r="AB427" i="28"/>
  <c r="A428" i="28"/>
  <c r="AB400" i="50" l="1"/>
  <c r="A401" i="50"/>
  <c r="AB232" i="47"/>
  <c r="A233" i="47"/>
  <c r="AB387" i="44"/>
  <c r="A388" i="44"/>
  <c r="AB428" i="28"/>
  <c r="A429" i="28"/>
  <c r="A430" i="28" s="1"/>
  <c r="AB430" i="28" s="1"/>
  <c r="AB401" i="50" l="1"/>
  <c r="A402" i="50"/>
  <c r="AB233" i="47"/>
  <c r="A234" i="47"/>
  <c r="AB388" i="44"/>
  <c r="A389" i="44"/>
  <c r="AB429" i="28"/>
  <c r="A432" i="28"/>
  <c r="AB402" i="50" l="1"/>
  <c r="A403" i="50"/>
  <c r="AB234" i="47"/>
  <c r="A235" i="47"/>
  <c r="AB389" i="44"/>
  <c r="A390" i="44"/>
  <c r="AB432" i="28"/>
  <c r="A433" i="28"/>
  <c r="AB403" i="50" l="1"/>
  <c r="A404" i="50"/>
  <c r="AB235" i="47"/>
  <c r="A236" i="47"/>
  <c r="AB390" i="44"/>
  <c r="A391" i="44"/>
  <c r="AB433" i="28"/>
  <c r="A434" i="28"/>
  <c r="AB404" i="50" l="1"/>
  <c r="A405" i="50"/>
  <c r="AB236" i="47"/>
  <c r="A241" i="47"/>
  <c r="AB391" i="44"/>
  <c r="A393" i="44"/>
  <c r="AB434" i="28"/>
  <c r="A435" i="28"/>
  <c r="AB435" i="28" s="1"/>
  <c r="AB405" i="50" l="1"/>
  <c r="A406" i="50"/>
  <c r="AB241" i="47"/>
  <c r="A242" i="47"/>
  <c r="AB393" i="44"/>
  <c r="A398" i="44"/>
  <c r="A440" i="28"/>
  <c r="AB406" i="50" l="1"/>
  <c r="A407" i="50"/>
  <c r="AB242" i="47"/>
  <c r="A243" i="47"/>
  <c r="AB398" i="44"/>
  <c r="A399" i="44"/>
  <c r="AB440" i="28"/>
  <c r="A441" i="28"/>
  <c r="A442" i="28" s="1"/>
  <c r="AB442" i="28" s="1"/>
  <c r="AB407" i="50" l="1"/>
  <c r="A408" i="50"/>
  <c r="AB243" i="47"/>
  <c r="A244" i="47"/>
  <c r="AB399" i="44"/>
  <c r="A400" i="44"/>
  <c r="A444" i="28"/>
  <c r="AB441" i="28"/>
  <c r="AB408" i="50" l="1"/>
  <c r="A413" i="50"/>
  <c r="AB244" i="47"/>
  <c r="A245" i="47"/>
  <c r="AB400" i="44"/>
  <c r="A401" i="44"/>
  <c r="AB444" i="28"/>
  <c r="A445" i="28"/>
  <c r="AB413" i="50" l="1"/>
  <c r="A414" i="50"/>
  <c r="AB245" i="47"/>
  <c r="A246" i="47"/>
  <c r="AB401" i="44"/>
  <c r="A402" i="44"/>
  <c r="AB445" i="28"/>
  <c r="A446" i="28"/>
  <c r="AB414" i="50" l="1"/>
  <c r="A415" i="50"/>
  <c r="AB246" i="47"/>
  <c r="A247" i="47"/>
  <c r="AB402" i="44"/>
  <c r="A403" i="44"/>
  <c r="AB446" i="28"/>
  <c r="A447" i="28"/>
  <c r="AB415" i="50" l="1"/>
  <c r="A416" i="50"/>
  <c r="AB247" i="47"/>
  <c r="A248" i="47"/>
  <c r="AB403" i="44"/>
  <c r="A404" i="44"/>
  <c r="AB447" i="28"/>
  <c r="A452" i="28"/>
  <c r="A453" i="28" s="1"/>
  <c r="AB453" i="28" s="1"/>
  <c r="AB416" i="50" l="1"/>
  <c r="A417" i="50"/>
  <c r="AB248" i="47"/>
  <c r="A249" i="47"/>
  <c r="AB404" i="44"/>
  <c r="A405" i="44"/>
  <c r="AB452" i="28"/>
  <c r="A455" i="28"/>
  <c r="AB417" i="50" l="1"/>
  <c r="A418" i="50"/>
  <c r="AB249" i="47"/>
  <c r="A250" i="47"/>
  <c r="AB405" i="44"/>
  <c r="A406" i="44"/>
  <c r="AB455" i="28"/>
  <c r="A456" i="28"/>
  <c r="AB418" i="50" l="1"/>
  <c r="A419" i="50"/>
  <c r="AB250" i="47"/>
  <c r="A255" i="47"/>
  <c r="AB406" i="44"/>
  <c r="A408" i="44"/>
  <c r="AB456" i="28"/>
  <c r="A457" i="28"/>
  <c r="AB419" i="50" l="1"/>
  <c r="A420" i="50"/>
  <c r="AB255" i="47"/>
  <c r="A256" i="47"/>
  <c r="AB408" i="44"/>
  <c r="A413" i="44"/>
  <c r="AB457" i="28"/>
  <c r="A458" i="28"/>
  <c r="A463" i="28" s="1"/>
  <c r="AB463" i="28" s="1"/>
  <c r="AB420" i="50" l="1"/>
  <c r="A421" i="50"/>
  <c r="AB256" i="47"/>
  <c r="A257" i="47"/>
  <c r="AB413" i="44"/>
  <c r="A414" i="44"/>
  <c r="AB458" i="28"/>
  <c r="A465" i="28"/>
  <c r="AB421" i="50" l="1"/>
  <c r="A422" i="50"/>
  <c r="AB257" i="47"/>
  <c r="A258" i="47"/>
  <c r="AB414" i="44"/>
  <c r="A415" i="44"/>
  <c r="AB465" i="28"/>
  <c r="A466" i="28"/>
  <c r="AB422" i="50" l="1"/>
  <c r="A427" i="50"/>
  <c r="AB258" i="47"/>
  <c r="A259" i="47"/>
  <c r="AB415" i="44"/>
  <c r="A416" i="44"/>
  <c r="AB466" i="28"/>
  <c r="A467" i="28"/>
  <c r="AB427" i="50" l="1"/>
  <c r="A428" i="50"/>
  <c r="AB259" i="47"/>
  <c r="A260" i="47"/>
  <c r="AB416" i="44"/>
  <c r="A417" i="44"/>
  <c r="AB467" i="28"/>
  <c r="A468" i="28"/>
  <c r="AB428" i="50" l="1"/>
  <c r="A429" i="50"/>
  <c r="AB260" i="47"/>
  <c r="A261" i="47"/>
  <c r="AB417" i="44"/>
  <c r="A418" i="44"/>
  <c r="A474" i="28"/>
  <c r="A475" i="28" s="1"/>
  <c r="AB475" i="28" s="1"/>
  <c r="AB468" i="28"/>
  <c r="AB429" i="50" l="1"/>
  <c r="A430" i="50"/>
  <c r="AB261" i="47"/>
  <c r="A262" i="47"/>
  <c r="AB418" i="44"/>
  <c r="A419" i="44"/>
  <c r="AB474" i="28"/>
  <c r="A476" i="28"/>
  <c r="AB476" i="28" s="1"/>
  <c r="AB430" i="50" l="1"/>
  <c r="A431" i="50"/>
  <c r="AB262" i="47"/>
  <c r="A263" i="47"/>
  <c r="AB419" i="44"/>
  <c r="A420" i="44"/>
  <c r="A477" i="28"/>
  <c r="AB477" i="28" s="1"/>
  <c r="AB431" i="50" l="1"/>
  <c r="A432" i="50"/>
  <c r="AB263" i="47"/>
  <c r="A268" i="47"/>
  <c r="AB420" i="44"/>
  <c r="A422" i="44"/>
  <c r="A490" i="28"/>
  <c r="AB490" i="28" s="1"/>
  <c r="AB432" i="50" l="1"/>
  <c r="A433" i="50"/>
  <c r="AB268" i="47"/>
  <c r="A269" i="47"/>
  <c r="AB422" i="44"/>
  <c r="A427" i="44"/>
  <c r="A491" i="28"/>
  <c r="AB491" i="28" s="1"/>
  <c r="AB433" i="50" l="1"/>
  <c r="A434" i="50"/>
  <c r="AB269" i="47"/>
  <c r="A270" i="47"/>
  <c r="AB427" i="44"/>
  <c r="A428" i="44"/>
  <c r="A492" i="28"/>
  <c r="AB492" i="28" s="1"/>
  <c r="AB434" i="50" l="1"/>
  <c r="A435" i="50"/>
  <c r="AB270" i="47"/>
  <c r="A271" i="47"/>
  <c r="AB428" i="44"/>
  <c r="A429" i="44"/>
  <c r="A497" i="28"/>
  <c r="AB497" i="28" s="1"/>
  <c r="AB435" i="50" l="1"/>
  <c r="A440" i="50"/>
  <c r="AB271" i="47"/>
  <c r="A272" i="47"/>
  <c r="AB429" i="44"/>
  <c r="A430" i="44"/>
  <c r="A498" i="28"/>
  <c r="AB498" i="28" s="1"/>
  <c r="AB440" i="50" l="1"/>
  <c r="A441" i="50"/>
  <c r="AB272" i="47"/>
  <c r="A273" i="47"/>
  <c r="AB430" i="44"/>
  <c r="A431" i="44"/>
  <c r="A503" i="28"/>
  <c r="AB441" i="50" l="1"/>
  <c r="A442" i="50"/>
  <c r="AB273" i="47"/>
  <c r="A274" i="47"/>
  <c r="AB431" i="44"/>
  <c r="A432" i="44"/>
  <c r="AB503" i="28"/>
  <c r="B44" i="42"/>
  <c r="I120" i="28" s="1"/>
  <c r="B42" i="42"/>
  <c r="I27" i="28" s="1"/>
  <c r="B43" i="42"/>
  <c r="B41" i="42"/>
  <c r="B36" i="42"/>
  <c r="I176" i="28" s="1"/>
  <c r="B35" i="42"/>
  <c r="B50" i="42"/>
  <c r="B37" i="42"/>
  <c r="B45" i="42"/>
  <c r="B38" i="42"/>
  <c r="B46" i="42"/>
  <c r="I31" i="28" s="1"/>
  <c r="B39" i="42"/>
  <c r="I241" i="28" s="1"/>
  <c r="B47" i="42"/>
  <c r="B40" i="42"/>
  <c r="I25" i="28" s="1"/>
  <c r="B34" i="42"/>
  <c r="C190" i="28" s="1"/>
  <c r="B48" i="42"/>
  <c r="I331" i="28" s="1"/>
  <c r="AB442" i="50" l="1"/>
  <c r="A443" i="50"/>
  <c r="AB274" i="47"/>
  <c r="A275" i="47"/>
  <c r="AB432" i="44"/>
  <c r="A433" i="44"/>
  <c r="I38" i="28"/>
  <c r="I210" i="28"/>
  <c r="I320" i="28"/>
  <c r="I296" i="28"/>
  <c r="I49" i="28"/>
  <c r="I159" i="28"/>
  <c r="I263" i="28"/>
  <c r="C3" i="28"/>
  <c r="G3" i="28" s="1"/>
  <c r="I205" i="28"/>
  <c r="I148" i="28"/>
  <c r="I91" i="28"/>
  <c r="I78" i="28"/>
  <c r="I305" i="28"/>
  <c r="I221" i="28"/>
  <c r="I64" i="28"/>
  <c r="C50" i="28"/>
  <c r="C159" i="28"/>
  <c r="C331" i="28"/>
  <c r="C333" i="28"/>
  <c r="C332" i="28"/>
  <c r="C161" i="28"/>
  <c r="C334" i="28"/>
  <c r="C160" i="28"/>
  <c r="C162" i="28"/>
  <c r="I123" i="28"/>
  <c r="I147" i="28"/>
  <c r="I274" i="28"/>
  <c r="I249" i="28"/>
  <c r="I235" i="28"/>
  <c r="I204" i="28"/>
  <c r="I140" i="28"/>
  <c r="I32" i="28"/>
  <c r="I312" i="28"/>
  <c r="I102" i="28"/>
  <c r="I15" i="28"/>
  <c r="I220" i="28"/>
  <c r="I325" i="28"/>
  <c r="I319" i="28"/>
  <c r="I77" i="28"/>
  <c r="I132" i="28"/>
  <c r="I187" i="28"/>
  <c r="C335" i="28"/>
  <c r="I285" i="28"/>
  <c r="I304" i="28"/>
  <c r="I262" i="28"/>
  <c r="I153" i="28"/>
  <c r="I113" i="28"/>
  <c r="I90" i="28"/>
  <c r="I295" i="28"/>
  <c r="I63" i="28"/>
  <c r="C163" i="28"/>
  <c r="I48" i="28"/>
  <c r="C283" i="28"/>
  <c r="C113" i="28"/>
  <c r="C285" i="28"/>
  <c r="C109" i="28"/>
  <c r="C108" i="28"/>
  <c r="C281" i="28"/>
  <c r="C112" i="28"/>
  <c r="C284" i="28"/>
  <c r="C287" i="28"/>
  <c r="I243" i="28"/>
  <c r="I229" i="28"/>
  <c r="I84" i="28"/>
  <c r="C286" i="28"/>
  <c r="C290" i="28"/>
  <c r="C117" i="28"/>
  <c r="I71" i="28"/>
  <c r="C110" i="28"/>
  <c r="C114" i="28"/>
  <c r="C118" i="28"/>
  <c r="I268" i="28"/>
  <c r="C289" i="28"/>
  <c r="C282" i="28"/>
  <c r="C280" i="28"/>
  <c r="I42" i="28"/>
  <c r="I57" i="28"/>
  <c r="C111" i="28"/>
  <c r="I9" i="28"/>
  <c r="C288" i="28"/>
  <c r="I214" i="28"/>
  <c r="I181" i="28"/>
  <c r="I256" i="28"/>
  <c r="C115" i="28"/>
  <c r="I26" i="28"/>
  <c r="I96" i="28"/>
  <c r="I198" i="28"/>
  <c r="C116" i="28"/>
  <c r="C132" i="28"/>
  <c r="C303" i="28"/>
  <c r="C305" i="28"/>
  <c r="C131" i="28"/>
  <c r="C302" i="28"/>
  <c r="C129" i="28"/>
  <c r="I270" i="28"/>
  <c r="I98" i="28"/>
  <c r="I183" i="28"/>
  <c r="I231" i="28"/>
  <c r="I281" i="28"/>
  <c r="C136" i="28"/>
  <c r="I59" i="28"/>
  <c r="I44" i="28"/>
  <c r="C304" i="28"/>
  <c r="I216" i="28"/>
  <c r="I86" i="28"/>
  <c r="I11" i="28"/>
  <c r="C133" i="28"/>
  <c r="C307" i="28"/>
  <c r="I200" i="28"/>
  <c r="I73" i="28"/>
  <c r="C135" i="28"/>
  <c r="C309" i="28"/>
  <c r="I28" i="28"/>
  <c r="I258" i="28"/>
  <c r="C130" i="28"/>
  <c r="C137" i="28"/>
  <c r="I245" i="28"/>
  <c r="C308" i="28"/>
  <c r="C306" i="28"/>
  <c r="I291" i="28"/>
  <c r="I119" i="28"/>
  <c r="C301" i="28"/>
  <c r="C134" i="28"/>
  <c r="I109" i="28"/>
  <c r="C148" i="28"/>
  <c r="C318" i="28"/>
  <c r="C146" i="28"/>
  <c r="C320" i="28"/>
  <c r="C147" i="28"/>
  <c r="C319" i="28"/>
  <c r="C324" i="28"/>
  <c r="C322" i="28"/>
  <c r="C150" i="28"/>
  <c r="C321" i="28"/>
  <c r="C323" i="28"/>
  <c r="C151" i="28"/>
  <c r="C149" i="28"/>
  <c r="I121" i="28"/>
  <c r="I13" i="28"/>
  <c r="I185" i="28"/>
  <c r="I111" i="28"/>
  <c r="I88" i="28"/>
  <c r="I310" i="28"/>
  <c r="I138" i="28"/>
  <c r="I202" i="28"/>
  <c r="I100" i="28"/>
  <c r="I75" i="28"/>
  <c r="I130" i="28"/>
  <c r="C152" i="28"/>
  <c r="I293" i="28"/>
  <c r="I61" i="28"/>
  <c r="I233" i="28"/>
  <c r="I302" i="28"/>
  <c r="I30" i="28"/>
  <c r="I283" i="28"/>
  <c r="I46" i="28"/>
  <c r="I218" i="28"/>
  <c r="I260" i="28"/>
  <c r="I272" i="28"/>
  <c r="I247" i="28"/>
  <c r="C205" i="28"/>
  <c r="C196" i="28"/>
  <c r="C32" i="28"/>
  <c r="C23" i="28"/>
  <c r="C21" i="28"/>
  <c r="C202" i="28"/>
  <c r="C193" i="28"/>
  <c r="C28" i="28"/>
  <c r="C198" i="28"/>
  <c r="C25" i="28"/>
  <c r="C204" i="28"/>
  <c r="C195" i="28"/>
  <c r="C31" i="28"/>
  <c r="C22" i="28"/>
  <c r="C200" i="28"/>
  <c r="C27" i="28"/>
  <c r="C197" i="28"/>
  <c r="C33" i="28"/>
  <c r="C24" i="28"/>
  <c r="C203" i="28"/>
  <c r="C209" i="28"/>
  <c r="C26" i="28"/>
  <c r="C37" i="28"/>
  <c r="C36" i="28"/>
  <c r="C207" i="28"/>
  <c r="I175" i="28"/>
  <c r="C199" i="28"/>
  <c r="C201" i="28"/>
  <c r="C35" i="28"/>
  <c r="C206" i="28"/>
  <c r="C194" i="28"/>
  <c r="C30" i="28"/>
  <c r="I3" i="28"/>
  <c r="M3" i="28" s="1"/>
  <c r="G35" i="42" s="1"/>
  <c r="C29" i="28"/>
  <c r="C208" i="28"/>
  <c r="C34" i="28"/>
  <c r="C243" i="28"/>
  <c r="C73" i="28"/>
  <c r="C249" i="28"/>
  <c r="C70" i="28"/>
  <c r="C245" i="28"/>
  <c r="C76" i="28"/>
  <c r="C242" i="28"/>
  <c r="C72" i="28"/>
  <c r="C69" i="28"/>
  <c r="C248" i="28"/>
  <c r="C78" i="28"/>
  <c r="C244" i="28"/>
  <c r="C75" i="28"/>
  <c r="C250" i="28"/>
  <c r="C77" i="28"/>
  <c r="C82" i="28"/>
  <c r="C247" i="28"/>
  <c r="I6" i="28"/>
  <c r="M6" i="28" s="1"/>
  <c r="G38" i="42" s="1"/>
  <c r="C252" i="28"/>
  <c r="C81" i="28"/>
  <c r="C71" i="28"/>
  <c r="C79" i="28"/>
  <c r="C241" i="28"/>
  <c r="C80" i="28"/>
  <c r="I54" i="28"/>
  <c r="I226" i="28"/>
  <c r="I195" i="28"/>
  <c r="I39" i="28"/>
  <c r="C253" i="28"/>
  <c r="C74" i="28"/>
  <c r="I178" i="28"/>
  <c r="I23" i="28"/>
  <c r="C254" i="28"/>
  <c r="C251" i="28"/>
  <c r="I211" i="28"/>
  <c r="C246" i="28"/>
  <c r="I41" i="28"/>
  <c r="C83" i="28"/>
  <c r="C256" i="28"/>
  <c r="C88" i="28"/>
  <c r="C262" i="28"/>
  <c r="C84" i="28"/>
  <c r="C258" i="28"/>
  <c r="C90" i="28"/>
  <c r="C255" i="28"/>
  <c r="C86" i="28"/>
  <c r="C261" i="28"/>
  <c r="C257" i="28"/>
  <c r="C89" i="28"/>
  <c r="C264" i="28"/>
  <c r="C263" i="28"/>
  <c r="C265" i="28"/>
  <c r="C91" i="28"/>
  <c r="C94" i="28"/>
  <c r="I7" i="28"/>
  <c r="M7" i="28" s="1"/>
  <c r="G39" i="42" s="1"/>
  <c r="C266" i="28"/>
  <c r="C260" i="28"/>
  <c r="C92" i="28"/>
  <c r="C85" i="28"/>
  <c r="C87" i="28"/>
  <c r="I179" i="28"/>
  <c r="I284" i="28"/>
  <c r="I294" i="28"/>
  <c r="I47" i="28"/>
  <c r="C54" i="28"/>
  <c r="C230" i="28"/>
  <c r="C59" i="28"/>
  <c r="C236" i="28"/>
  <c r="C227" i="28"/>
  <c r="C56" i="28"/>
  <c r="C233" i="28"/>
  <c r="C62" i="28"/>
  <c r="C229" i="28"/>
  <c r="C58" i="28"/>
  <c r="C235" i="28"/>
  <c r="C226" i="28"/>
  <c r="C64" i="28"/>
  <c r="C55" i="28"/>
  <c r="C231" i="28"/>
  <c r="C61" i="28"/>
  <c r="C66" i="28"/>
  <c r="C234" i="28"/>
  <c r="I5" i="28"/>
  <c r="M5" i="28" s="1"/>
  <c r="G37" i="42" s="1"/>
  <c r="C57" i="28"/>
  <c r="C237" i="28"/>
  <c r="C228" i="28"/>
  <c r="C240" i="28"/>
  <c r="C239" i="28"/>
  <c r="C63" i="28"/>
  <c r="I194" i="28"/>
  <c r="C336" i="28"/>
  <c r="C316" i="28"/>
  <c r="A316" i="28" s="1"/>
  <c r="AB316" i="28" s="1"/>
  <c r="C145" i="28"/>
  <c r="A145" i="28" s="1"/>
  <c r="AB145" i="28" s="1"/>
  <c r="C142" i="28"/>
  <c r="A142" i="28" s="1"/>
  <c r="AB142" i="28" s="1"/>
  <c r="I246" i="28"/>
  <c r="I301" i="28"/>
  <c r="I215" i="28"/>
  <c r="I16" i="28"/>
  <c r="I213" i="28"/>
  <c r="I197" i="28"/>
  <c r="I196" i="28"/>
  <c r="I261" i="28"/>
  <c r="I131" i="28"/>
  <c r="I76" i="28"/>
  <c r="C330" i="28"/>
  <c r="C93" i="28"/>
  <c r="C313" i="28"/>
  <c r="A313" i="28" s="1"/>
  <c r="AB313" i="28" s="1"/>
  <c r="I60" i="28"/>
  <c r="I282" i="28"/>
  <c r="C140" i="28"/>
  <c r="A140" i="28" s="1"/>
  <c r="AB140" i="28" s="1"/>
  <c r="C138" i="28"/>
  <c r="A138" i="28" s="1"/>
  <c r="AB138" i="28" s="1"/>
  <c r="I292" i="28"/>
  <c r="I110" i="28"/>
  <c r="I74" i="28"/>
  <c r="I259" i="28"/>
  <c r="I217" i="28"/>
  <c r="I193" i="28"/>
  <c r="I199" i="28"/>
  <c r="I242" i="28"/>
  <c r="I250" i="28"/>
  <c r="I124" i="28"/>
  <c r="I236" i="28"/>
  <c r="I133" i="28"/>
  <c r="I188" i="28"/>
  <c r="I103" i="28"/>
  <c r="I8" i="28"/>
  <c r="I212" i="28"/>
  <c r="I203" i="28"/>
  <c r="I101" i="28"/>
  <c r="I139" i="28"/>
  <c r="C222" i="28"/>
  <c r="I87" i="28"/>
  <c r="C141" i="28"/>
  <c r="A141" i="28" s="1"/>
  <c r="AB141" i="28" s="1"/>
  <c r="C139" i="28"/>
  <c r="A139" i="28" s="1"/>
  <c r="AB139" i="28" s="1"/>
  <c r="I129" i="28"/>
  <c r="I97" i="28"/>
  <c r="I154" i="28"/>
  <c r="I114" i="28"/>
  <c r="I83" i="28"/>
  <c r="I40" i="28"/>
  <c r="I122" i="28"/>
  <c r="I146" i="28"/>
  <c r="I273" i="28"/>
  <c r="I177" i="28"/>
  <c r="C232" i="28"/>
  <c r="C189" i="28"/>
  <c r="C298" i="28"/>
  <c r="C192" i="28"/>
  <c r="C68" i="28"/>
  <c r="C279" i="28"/>
  <c r="I271" i="28"/>
  <c r="C314" i="28"/>
  <c r="A314" i="28" s="1"/>
  <c r="AB314" i="28" s="1"/>
  <c r="C144" i="28"/>
  <c r="A144" i="28" s="1"/>
  <c r="AB144" i="28" s="1"/>
  <c r="C217" i="28"/>
  <c r="C325" i="28"/>
  <c r="C153" i="28"/>
  <c r="C326" i="28"/>
  <c r="C154" i="28"/>
  <c r="C155" i="28"/>
  <c r="C157" i="28"/>
  <c r="C328" i="28"/>
  <c r="C329" i="28"/>
  <c r="C327" i="28"/>
  <c r="I89" i="28"/>
  <c r="I219" i="28"/>
  <c r="I248" i="28"/>
  <c r="C67" i="28"/>
  <c r="C20" i="28"/>
  <c r="C95" i="28"/>
  <c r="C158" i="28"/>
  <c r="C296" i="28"/>
  <c r="C122" i="28"/>
  <c r="C119" i="28"/>
  <c r="C293" i="28"/>
  <c r="C124" i="28"/>
  <c r="C295" i="28"/>
  <c r="C121" i="28"/>
  <c r="C291" i="28"/>
  <c r="C123" i="28"/>
  <c r="I182" i="28"/>
  <c r="I244" i="28"/>
  <c r="C299" i="28"/>
  <c r="C128" i="28"/>
  <c r="I58" i="28"/>
  <c r="I257" i="28"/>
  <c r="C125" i="28"/>
  <c r="I269" i="28"/>
  <c r="I43" i="28"/>
  <c r="I85" i="28"/>
  <c r="I72" i="28"/>
  <c r="C297" i="28"/>
  <c r="I230" i="28"/>
  <c r="I280" i="28"/>
  <c r="C120" i="28"/>
  <c r="A120" i="28" s="1"/>
  <c r="AB120" i="28" s="1"/>
  <c r="C126" i="28"/>
  <c r="C294" i="28"/>
  <c r="C292" i="28"/>
  <c r="I108" i="28"/>
  <c r="I10" i="28"/>
  <c r="C300" i="28"/>
  <c r="C127" i="28"/>
  <c r="C310" i="28"/>
  <c r="A310" i="28" s="1"/>
  <c r="AB310" i="28" s="1"/>
  <c r="I45" i="28"/>
  <c r="I201" i="28"/>
  <c r="I184" i="28"/>
  <c r="C269" i="28"/>
  <c r="C102" i="28"/>
  <c r="C275" i="28"/>
  <c r="C98" i="28"/>
  <c r="C272" i="28"/>
  <c r="C268" i="28"/>
  <c r="C101" i="28"/>
  <c r="C274" i="28"/>
  <c r="C97" i="28"/>
  <c r="C270" i="28"/>
  <c r="C103" i="28"/>
  <c r="C96" i="28"/>
  <c r="C100" i="28"/>
  <c r="C105" i="28"/>
  <c r="C276" i="28"/>
  <c r="C99" i="28"/>
  <c r="C278" i="28"/>
  <c r="C106" i="28"/>
  <c r="C273" i="28"/>
  <c r="C271" i="28"/>
  <c r="C104" i="28"/>
  <c r="C165" i="28"/>
  <c r="C166" i="28"/>
  <c r="C164" i="28"/>
  <c r="C167" i="28"/>
  <c r="C339" i="28"/>
  <c r="C337" i="28"/>
  <c r="C338" i="28"/>
  <c r="I141" i="28"/>
  <c r="I286" i="28"/>
  <c r="I313" i="28"/>
  <c r="I56" i="28"/>
  <c r="C259" i="28"/>
  <c r="I69" i="28"/>
  <c r="I318" i="28"/>
  <c r="I234" i="28"/>
  <c r="I112" i="28"/>
  <c r="C218" i="28"/>
  <c r="C46" i="28"/>
  <c r="C214" i="28"/>
  <c r="C42" i="28"/>
  <c r="C220" i="28"/>
  <c r="C211" i="28"/>
  <c r="C48" i="28"/>
  <c r="C39" i="28"/>
  <c r="C216" i="28"/>
  <c r="C44" i="28"/>
  <c r="C213" i="28"/>
  <c r="C41" i="28"/>
  <c r="C38" i="28"/>
  <c r="C219" i="28"/>
  <c r="C210" i="28"/>
  <c r="C47" i="28"/>
  <c r="C43" i="28"/>
  <c r="C51" i="28"/>
  <c r="I21" i="28"/>
  <c r="C225" i="28"/>
  <c r="C52" i="28"/>
  <c r="C215" i="28"/>
  <c r="C53" i="28"/>
  <c r="C40" i="28"/>
  <c r="C224" i="28"/>
  <c r="C223" i="28"/>
  <c r="C212" i="28"/>
  <c r="C49" i="28"/>
  <c r="I4" i="28"/>
  <c r="M4" i="28" s="1"/>
  <c r="G36" i="42" s="1"/>
  <c r="C221" i="28"/>
  <c r="I232" i="28"/>
  <c r="C311" i="28"/>
  <c r="A311" i="28" s="1"/>
  <c r="AB311" i="28" s="1"/>
  <c r="C143" i="28"/>
  <c r="A143" i="28" s="1"/>
  <c r="AB143" i="28" s="1"/>
  <c r="B51" i="42"/>
  <c r="C183" i="28"/>
  <c r="C175" i="28"/>
  <c r="C9" i="28"/>
  <c r="C180" i="28"/>
  <c r="C15" i="28"/>
  <c r="C186" i="28"/>
  <c r="C177" i="28"/>
  <c r="C11" i="28"/>
  <c r="C182" i="28"/>
  <c r="C8" i="28"/>
  <c r="C188" i="28"/>
  <c r="C179" i="28"/>
  <c r="C14" i="28"/>
  <c r="C185" i="28"/>
  <c r="C176" i="28"/>
  <c r="C10" i="28"/>
  <c r="C19" i="28"/>
  <c r="C187" i="28"/>
  <c r="C4" i="28"/>
  <c r="C184" i="28"/>
  <c r="C18" i="28"/>
  <c r="C17" i="28"/>
  <c r="C6" i="28"/>
  <c r="C5" i="28"/>
  <c r="C181" i="28"/>
  <c r="C16" i="28"/>
  <c r="C12" i="28"/>
  <c r="C191" i="28"/>
  <c r="C7" i="28"/>
  <c r="C178" i="28"/>
  <c r="C13" i="28"/>
  <c r="K24" i="42"/>
  <c r="I326" i="28"/>
  <c r="I275" i="28"/>
  <c r="I33" i="28"/>
  <c r="I180" i="28"/>
  <c r="I228" i="28"/>
  <c r="I227" i="28"/>
  <c r="I186" i="28"/>
  <c r="I14" i="28"/>
  <c r="B49" i="42"/>
  <c r="C238" i="28"/>
  <c r="C277" i="28"/>
  <c r="I12" i="28"/>
  <c r="C317" i="28"/>
  <c r="A317" i="28" s="1"/>
  <c r="AB317" i="28" s="1"/>
  <c r="C315" i="28"/>
  <c r="A315" i="28" s="1"/>
  <c r="AB315" i="28" s="1"/>
  <c r="I70" i="28"/>
  <c r="I255" i="28"/>
  <c r="I55" i="28"/>
  <c r="I24" i="28"/>
  <c r="I62" i="28"/>
  <c r="I311" i="28"/>
  <c r="I303" i="28"/>
  <c r="I22" i="28"/>
  <c r="C60" i="28"/>
  <c r="C156" i="28"/>
  <c r="C267" i="28"/>
  <c r="C107" i="28"/>
  <c r="C65" i="28"/>
  <c r="B52" i="42"/>
  <c r="C45" i="28"/>
  <c r="I29" i="28"/>
  <c r="I99" i="28"/>
  <c r="C312" i="28"/>
  <c r="A312" i="28" s="1"/>
  <c r="AB312" i="28" s="1"/>
  <c r="AB443" i="50" l="1"/>
  <c r="A444" i="50"/>
  <c r="AB275" i="47"/>
  <c r="A280" i="47"/>
  <c r="AB433" i="44"/>
  <c r="A435" i="44"/>
  <c r="A12" i="28"/>
  <c r="AB12" i="28" s="1"/>
  <c r="A292" i="28"/>
  <c r="AB292" i="28" s="1"/>
  <c r="A184" i="28"/>
  <c r="AB184" i="28" s="1"/>
  <c r="B54" i="42"/>
  <c r="B55" i="42" s="1"/>
  <c r="E7" i="22"/>
  <c r="J36" i="42"/>
  <c r="F7" i="22" s="1"/>
  <c r="A87" i="28"/>
  <c r="AB87" i="28" s="1"/>
  <c r="A110" i="28"/>
  <c r="AB110" i="28" s="1"/>
  <c r="E8" i="22"/>
  <c r="J37" i="42"/>
  <c r="F8" i="22" s="1"/>
  <c r="A74" i="28"/>
  <c r="AB74" i="28" s="1"/>
  <c r="A201" i="28"/>
  <c r="AB201" i="28" s="1"/>
  <c r="G5" i="28"/>
  <c r="A259" i="28"/>
  <c r="AB259" i="28" s="1"/>
  <c r="G7" i="28"/>
  <c r="G6" i="28"/>
  <c r="A29" i="28"/>
  <c r="AB29" i="28" s="1"/>
  <c r="A282" i="28"/>
  <c r="AB282" i="28" s="1"/>
  <c r="A99" i="28"/>
  <c r="AB99" i="28" s="1"/>
  <c r="A217" i="28"/>
  <c r="AB217" i="28" s="1"/>
  <c r="A246" i="28"/>
  <c r="AB246" i="28" s="1"/>
  <c r="A232" i="28"/>
  <c r="AB232" i="28" s="1"/>
  <c r="E6" i="22"/>
  <c r="J35" i="42"/>
  <c r="F6" i="22" s="1"/>
  <c r="E10" i="22"/>
  <c r="J39" i="42"/>
  <c r="F10" i="22" s="1"/>
  <c r="A129" i="28"/>
  <c r="AB129" i="28" s="1"/>
  <c r="C168" i="28"/>
  <c r="A168" i="28" s="1"/>
  <c r="AB168" i="28" s="1"/>
  <c r="I142" i="28"/>
  <c r="I79" i="28"/>
  <c r="A79" i="28" s="1"/>
  <c r="AB79" i="28" s="1"/>
  <c r="I209" i="28"/>
  <c r="A209" i="28" s="1"/>
  <c r="AB209" i="28" s="1"/>
  <c r="I297" i="28"/>
  <c r="A297" i="28" s="1"/>
  <c r="AB297" i="28" s="1"/>
  <c r="I340" i="28"/>
  <c r="I254" i="28"/>
  <c r="I338" i="28"/>
  <c r="A338" i="28" s="1"/>
  <c r="AB338" i="28" s="1"/>
  <c r="I18" i="28"/>
  <c r="A18" i="28" s="1"/>
  <c r="AB18" i="28" s="1"/>
  <c r="I335" i="28"/>
  <c r="A335" i="28" s="1"/>
  <c r="AB335" i="28" s="1"/>
  <c r="C344" i="28"/>
  <c r="A344" i="28" s="1"/>
  <c r="AB344" i="28" s="1"/>
  <c r="I251" i="28"/>
  <c r="A251" i="28" s="1"/>
  <c r="AB251" i="28" s="1"/>
  <c r="I116" i="28"/>
  <c r="A116" i="28" s="1"/>
  <c r="AB116" i="28" s="1"/>
  <c r="I222" i="28"/>
  <c r="A222" i="28" s="1"/>
  <c r="AB222" i="28" s="1"/>
  <c r="I327" i="28"/>
  <c r="I307" i="28"/>
  <c r="A307" i="28" s="1"/>
  <c r="AB307" i="28" s="1"/>
  <c r="C173" i="28"/>
  <c r="A173" i="28" s="1"/>
  <c r="AB173" i="28" s="1"/>
  <c r="I288" i="28"/>
  <c r="A288" i="28" s="1"/>
  <c r="AB288" i="28" s="1"/>
  <c r="I173" i="28"/>
  <c r="I106" i="28"/>
  <c r="A106" i="28" s="1"/>
  <c r="AB106" i="28" s="1"/>
  <c r="C171" i="28"/>
  <c r="A171" i="28" s="1"/>
  <c r="AB171" i="28" s="1"/>
  <c r="I344" i="28"/>
  <c r="I170" i="28"/>
  <c r="I93" i="28"/>
  <c r="A93" i="28" s="1"/>
  <c r="AB93" i="28" s="1"/>
  <c r="I225" i="28"/>
  <c r="A225" i="28" s="1"/>
  <c r="AB225" i="28" s="1"/>
  <c r="I149" i="28"/>
  <c r="A149" i="28" s="1"/>
  <c r="AB149" i="28" s="1"/>
  <c r="I252" i="28"/>
  <c r="A252" i="28" s="1"/>
  <c r="AB252" i="28" s="1"/>
  <c r="I82" i="28"/>
  <c r="A82" i="28" s="1"/>
  <c r="AB82" i="28" s="1"/>
  <c r="I157" i="28"/>
  <c r="A157" i="28" s="1"/>
  <c r="AB157" i="28" s="1"/>
  <c r="I330" i="28"/>
  <c r="A330" i="28" s="1"/>
  <c r="AB330" i="28" s="1"/>
  <c r="I134" i="28"/>
  <c r="I299" i="28"/>
  <c r="A299" i="28" s="1"/>
  <c r="AB299" i="28" s="1"/>
  <c r="C170" i="28"/>
  <c r="A170" i="28" s="1"/>
  <c r="AB170" i="28" s="1"/>
  <c r="I52" i="28"/>
  <c r="A52" i="28" s="1"/>
  <c r="AB52" i="28" s="1"/>
  <c r="I337" i="28"/>
  <c r="A337" i="28" s="1"/>
  <c r="AB337" i="28" s="1"/>
  <c r="I136" i="28"/>
  <c r="A136" i="28" s="1"/>
  <c r="AB136" i="28" s="1"/>
  <c r="I223" i="28"/>
  <c r="A223" i="28" s="1"/>
  <c r="AB223" i="28" s="1"/>
  <c r="I35" i="28"/>
  <c r="A35" i="28" s="1"/>
  <c r="AB35" i="28" s="1"/>
  <c r="I336" i="28"/>
  <c r="A336" i="28" s="1"/>
  <c r="AB336" i="28" s="1"/>
  <c r="I163" i="28"/>
  <c r="A163" i="28" s="1"/>
  <c r="AB163" i="28" s="1"/>
  <c r="I239" i="28"/>
  <c r="A239" i="28" s="1"/>
  <c r="AB239" i="28" s="1"/>
  <c r="I151" i="28"/>
  <c r="A151" i="28" s="1"/>
  <c r="AB151" i="28" s="1"/>
  <c r="I160" i="28"/>
  <c r="A160" i="28" s="1"/>
  <c r="AB160" i="28" s="1"/>
  <c r="I66" i="28"/>
  <c r="A66" i="28" s="1"/>
  <c r="AB66" i="28" s="1"/>
  <c r="I36" i="28"/>
  <c r="A36" i="28" s="1"/>
  <c r="AB36" i="28" s="1"/>
  <c r="I332" i="28"/>
  <c r="A332" i="28" s="1"/>
  <c r="AB332" i="28" s="1"/>
  <c r="I322" i="28"/>
  <c r="A322" i="28" s="1"/>
  <c r="AB322" i="28" s="1"/>
  <c r="I266" i="28"/>
  <c r="A266" i="28" s="1"/>
  <c r="AB266" i="28" s="1"/>
  <c r="I342" i="28"/>
  <c r="I206" i="28"/>
  <c r="I126" i="28"/>
  <c r="A126" i="28" s="1"/>
  <c r="AB126" i="28" s="1"/>
  <c r="I150" i="28"/>
  <c r="A150" i="28" s="1"/>
  <c r="AB150" i="28" s="1"/>
  <c r="I324" i="28"/>
  <c r="I144" i="28"/>
  <c r="I333" i="28"/>
  <c r="A333" i="28" s="1"/>
  <c r="AB333" i="28" s="1"/>
  <c r="I80" i="28"/>
  <c r="A80" i="28" s="1"/>
  <c r="AB80" i="28" s="1"/>
  <c r="I65" i="28"/>
  <c r="A65" i="28" s="1"/>
  <c r="AB65" i="28" s="1"/>
  <c r="I343" i="28"/>
  <c r="I107" i="28"/>
  <c r="A107" i="28" s="1"/>
  <c r="AB107" i="28" s="1"/>
  <c r="C340" i="28"/>
  <c r="A340" i="28" s="1"/>
  <c r="AB340" i="28" s="1"/>
  <c r="I308" i="28"/>
  <c r="A308" i="28" s="1"/>
  <c r="AB308" i="28" s="1"/>
  <c r="I316" i="28"/>
  <c r="I287" i="28"/>
  <c r="A287" i="28" s="1"/>
  <c r="AB287" i="28" s="1"/>
  <c r="I341" i="28"/>
  <c r="I208" i="28"/>
  <c r="A208" i="28" s="1"/>
  <c r="AB208" i="28" s="1"/>
  <c r="I278" i="28"/>
  <c r="A278" i="28" s="1"/>
  <c r="AB278" i="28" s="1"/>
  <c r="C343" i="28"/>
  <c r="A343" i="28" s="1"/>
  <c r="AB343" i="28" s="1"/>
  <c r="I207" i="28"/>
  <c r="A207" i="28" s="1"/>
  <c r="AB207" i="28" s="1"/>
  <c r="I240" i="28"/>
  <c r="A240" i="28" s="1"/>
  <c r="AB240" i="28" s="1"/>
  <c r="I290" i="28"/>
  <c r="A290" i="28" s="1"/>
  <c r="AB290" i="28" s="1"/>
  <c r="I167" i="28"/>
  <c r="A167" i="28" s="1"/>
  <c r="AB167" i="28" s="1"/>
  <c r="I267" i="28"/>
  <c r="A267" i="28" s="1"/>
  <c r="AB267" i="28" s="1"/>
  <c r="I118" i="28"/>
  <c r="I156" i="28"/>
  <c r="A156" i="28" s="1"/>
  <c r="AB156" i="28" s="1"/>
  <c r="I105" i="28"/>
  <c r="A105" i="28" s="1"/>
  <c r="AB105" i="28" s="1"/>
  <c r="I314" i="28"/>
  <c r="I37" i="28"/>
  <c r="A37" i="28" s="1"/>
  <c r="AB37" i="28" s="1"/>
  <c r="I125" i="28"/>
  <c r="A125" i="28" s="1"/>
  <c r="AB125" i="28" s="1"/>
  <c r="I265" i="28"/>
  <c r="A265" i="28" s="1"/>
  <c r="AB265" i="28" s="1"/>
  <c r="I306" i="28"/>
  <c r="A306" i="28" s="1"/>
  <c r="AB306" i="28" s="1"/>
  <c r="I166" i="28"/>
  <c r="A166" i="28" s="1"/>
  <c r="AB166" i="28" s="1"/>
  <c r="I277" i="28"/>
  <c r="A277" i="28" s="1"/>
  <c r="AB277" i="28" s="1"/>
  <c r="I115" i="28"/>
  <c r="A115" i="28" s="1"/>
  <c r="AB115" i="28" s="1"/>
  <c r="I169" i="28"/>
  <c r="I276" i="28"/>
  <c r="A276" i="28" s="1"/>
  <c r="AB276" i="28" s="1"/>
  <c r="I172" i="28"/>
  <c r="I321" i="28"/>
  <c r="A321" i="28" s="1"/>
  <c r="AB321" i="28" s="1"/>
  <c r="I238" i="28"/>
  <c r="A238" i="28" s="1"/>
  <c r="AB238" i="28" s="1"/>
  <c r="I161" i="28"/>
  <c r="A161" i="28" s="1"/>
  <c r="AB161" i="28" s="1"/>
  <c r="C341" i="28"/>
  <c r="A341" i="28" s="1"/>
  <c r="AB341" i="28" s="1"/>
  <c r="I53" i="28"/>
  <c r="A53" i="28" s="1"/>
  <c r="AB53" i="28" s="1"/>
  <c r="C172" i="28"/>
  <c r="A172" i="28" s="1"/>
  <c r="AB172" i="28" s="1"/>
  <c r="I128" i="28"/>
  <c r="A128" i="28" s="1"/>
  <c r="AB128" i="28" s="1"/>
  <c r="I317" i="28"/>
  <c r="I92" i="28"/>
  <c r="A92" i="28" s="1"/>
  <c r="AB92" i="28" s="1"/>
  <c r="I289" i="28"/>
  <c r="A289" i="28" s="1"/>
  <c r="AB289" i="28" s="1"/>
  <c r="I143" i="28"/>
  <c r="I155" i="28"/>
  <c r="A155" i="28" s="1"/>
  <c r="AB155" i="28" s="1"/>
  <c r="I328" i="28"/>
  <c r="A328" i="28" s="1"/>
  <c r="AB328" i="28" s="1"/>
  <c r="I34" i="28"/>
  <c r="A34" i="28" s="1"/>
  <c r="AB34" i="28" s="1"/>
  <c r="C169" i="28"/>
  <c r="A169" i="28" s="1"/>
  <c r="AB169" i="28" s="1"/>
  <c r="I309" i="28"/>
  <c r="A309" i="28" s="1"/>
  <c r="AB309" i="28" s="1"/>
  <c r="I190" i="28"/>
  <c r="A190" i="28" s="1"/>
  <c r="AB190" i="28" s="1"/>
  <c r="I165" i="28"/>
  <c r="A165" i="28" s="1"/>
  <c r="AB165" i="28" s="1"/>
  <c r="I137" i="28"/>
  <c r="I81" i="28"/>
  <c r="A81" i="28" s="1"/>
  <c r="AB81" i="28" s="1"/>
  <c r="I164" i="28"/>
  <c r="A164" i="28" s="1"/>
  <c r="AB164" i="28" s="1"/>
  <c r="I127" i="28"/>
  <c r="A127" i="28" s="1"/>
  <c r="AB127" i="28" s="1"/>
  <c r="I51" i="28"/>
  <c r="A51" i="28" s="1"/>
  <c r="AB51" i="28" s="1"/>
  <c r="I264" i="28"/>
  <c r="A264" i="28" s="1"/>
  <c r="AB264" i="28" s="1"/>
  <c r="I237" i="28"/>
  <c r="A237" i="28" s="1"/>
  <c r="AB237" i="28" s="1"/>
  <c r="I158" i="28"/>
  <c r="A158" i="28" s="1"/>
  <c r="AB158" i="28" s="1"/>
  <c r="I95" i="28"/>
  <c r="A95" i="28" s="1"/>
  <c r="AB95" i="28" s="1"/>
  <c r="I253" i="28"/>
  <c r="A253" i="28" s="1"/>
  <c r="AB253" i="28" s="1"/>
  <c r="I117" i="28"/>
  <c r="A117" i="28" s="1"/>
  <c r="AB117" i="28" s="1"/>
  <c r="I50" i="28"/>
  <c r="A50" i="28" s="1"/>
  <c r="AB50" i="28" s="1"/>
  <c r="I224" i="28"/>
  <c r="A224" i="28" s="1"/>
  <c r="AB224" i="28" s="1"/>
  <c r="I334" i="28"/>
  <c r="A334" i="28" s="1"/>
  <c r="AB334" i="28" s="1"/>
  <c r="I20" i="28"/>
  <c r="A20" i="28" s="1"/>
  <c r="AB20" i="28" s="1"/>
  <c r="I104" i="28"/>
  <c r="A104" i="28" s="1"/>
  <c r="AB104" i="28" s="1"/>
  <c r="I67" i="28"/>
  <c r="A67" i="28" s="1"/>
  <c r="AB67" i="28" s="1"/>
  <c r="I279" i="28"/>
  <c r="A279" i="28" s="1"/>
  <c r="AB279" i="28" s="1"/>
  <c r="I68" i="28"/>
  <c r="A68" i="28" s="1"/>
  <c r="AB68" i="28" s="1"/>
  <c r="I315" i="28"/>
  <c r="I94" i="28"/>
  <c r="A94" i="28" s="1"/>
  <c r="AB94" i="28" s="1"/>
  <c r="I145" i="28"/>
  <c r="I192" i="28"/>
  <c r="A192" i="28" s="1"/>
  <c r="AB192" i="28" s="1"/>
  <c r="I339" i="28"/>
  <c r="A339" i="28" s="1"/>
  <c r="AB339" i="28" s="1"/>
  <c r="C345" i="28"/>
  <c r="A345" i="28" s="1"/>
  <c r="AB345" i="28" s="1"/>
  <c r="I298" i="28"/>
  <c r="A298" i="28" s="1"/>
  <c r="AB298" i="28" s="1"/>
  <c r="I162" i="28"/>
  <c r="A162" i="28" s="1"/>
  <c r="AB162" i="28" s="1"/>
  <c r="I323" i="28"/>
  <c r="A323" i="28" s="1"/>
  <c r="AB323" i="28" s="1"/>
  <c r="I168" i="28"/>
  <c r="C342" i="28"/>
  <c r="A342" i="28" s="1"/>
  <c r="AB342" i="28" s="1"/>
  <c r="I19" i="28"/>
  <c r="A19" i="28" s="1"/>
  <c r="AB19" i="28" s="1"/>
  <c r="I345" i="28"/>
  <c r="I171" i="28"/>
  <c r="I191" i="28"/>
  <c r="A191" i="28" s="1"/>
  <c r="AB191" i="28" s="1"/>
  <c r="I300" i="28"/>
  <c r="A300" i="28" s="1"/>
  <c r="AB300" i="28" s="1"/>
  <c r="I189" i="28"/>
  <c r="A189" i="28" s="1"/>
  <c r="AB189" i="28" s="1"/>
  <c r="I152" i="28"/>
  <c r="A152" i="28" s="1"/>
  <c r="AB152" i="28" s="1"/>
  <c r="I135" i="28"/>
  <c r="A135" i="28" s="1"/>
  <c r="AB135" i="28" s="1"/>
  <c r="I329" i="28"/>
  <c r="A329" i="28" s="1"/>
  <c r="AB329" i="28" s="1"/>
  <c r="I17" i="28"/>
  <c r="A17" i="28" s="1"/>
  <c r="AB17" i="28" s="1"/>
  <c r="A254" i="28"/>
  <c r="AB254" i="28" s="1"/>
  <c r="J38" i="42"/>
  <c r="F9" i="22" s="1"/>
  <c r="E9" i="22"/>
  <c r="A324" i="28"/>
  <c r="AB324" i="28" s="1"/>
  <c r="A134" i="28"/>
  <c r="AB134" i="28" s="1"/>
  <c r="A137" i="28"/>
  <c r="AB137" i="28" s="1"/>
  <c r="A118" i="28"/>
  <c r="AB118" i="28" s="1"/>
  <c r="G4" i="28"/>
  <c r="A45" i="28"/>
  <c r="AB45" i="28" s="1"/>
  <c r="A60" i="28"/>
  <c r="AB60" i="28" s="1"/>
  <c r="A271" i="28"/>
  <c r="AB271" i="28" s="1"/>
  <c r="A327" i="28"/>
  <c r="AB327" i="28" s="1"/>
  <c r="A206" i="28"/>
  <c r="AB206" i="28" s="1"/>
  <c r="A301" i="28"/>
  <c r="AB301" i="28" s="1"/>
  <c r="A3" i="28"/>
  <c r="A4" i="28" s="1"/>
  <c r="AB4" i="28" s="1"/>
  <c r="AB444" i="50" l="1"/>
  <c r="A445" i="50"/>
  <c r="AB280" i="47"/>
  <c r="A281" i="47"/>
  <c r="AB435" i="44"/>
  <c r="A440" i="44"/>
  <c r="C44" i="42"/>
  <c r="C15" i="22" s="1"/>
  <c r="C52" i="42"/>
  <c r="C49" i="42"/>
  <c r="C50" i="42"/>
  <c r="C51" i="42"/>
  <c r="A5" i="28"/>
  <c r="A6" i="28" s="1"/>
  <c r="G34" i="42"/>
  <c r="AB3" i="28"/>
  <c r="AB445" i="50" l="1"/>
  <c r="A446" i="50"/>
  <c r="AB281" i="47"/>
  <c r="A282" i="47"/>
  <c r="AB440" i="44"/>
  <c r="A441" i="44"/>
  <c r="AB6" i="28"/>
  <c r="A7" i="28"/>
  <c r="AB7" i="28" s="1"/>
  <c r="AB5" i="28"/>
  <c r="C21" i="22"/>
  <c r="C20" i="22"/>
  <c r="C22" i="22"/>
  <c r="C23" i="22"/>
  <c r="J34" i="42"/>
  <c r="F5" i="22" s="1"/>
  <c r="G54" i="42"/>
  <c r="E5" i="22"/>
  <c r="AB446" i="50" l="1"/>
  <c r="A447" i="50"/>
  <c r="AB282" i="47"/>
  <c r="A283" i="47"/>
  <c r="AB441" i="44"/>
  <c r="A442" i="44"/>
  <c r="A8" i="28"/>
  <c r="A9" i="28" s="1"/>
  <c r="E32" i="22"/>
  <c r="E66" i="42"/>
  <c r="F66" i="42" s="1"/>
  <c r="G55" i="42"/>
  <c r="AB8" i="28"/>
  <c r="G9" i="22"/>
  <c r="G10" i="22"/>
  <c r="G8" i="22"/>
  <c r="G7" i="22"/>
  <c r="AB447" i="50" l="1"/>
  <c r="A452" i="50"/>
  <c r="AB283" i="47"/>
  <c r="A284" i="47"/>
  <c r="AB442" i="44"/>
  <c r="A443" i="44"/>
  <c r="AB9" i="28"/>
  <c r="A10" i="28"/>
  <c r="A11" i="28" s="1"/>
  <c r="Q5" i="22"/>
  <c r="Q6" i="22"/>
  <c r="Q8" i="22"/>
  <c r="Q7" i="22"/>
  <c r="Q9" i="22"/>
  <c r="Q10" i="22"/>
  <c r="E33" i="22"/>
  <c r="AB452" i="50" l="1"/>
  <c r="A453" i="50"/>
  <c r="AB284" i="47"/>
  <c r="A285" i="47"/>
  <c r="AB443" i="44"/>
  <c r="A444" i="44"/>
  <c r="AB11" i="28"/>
  <c r="A13" i="28"/>
  <c r="AB10" i="28"/>
  <c r="AB453" i="50" l="1"/>
  <c r="A454" i="50"/>
  <c r="AB285" i="47"/>
  <c r="A286" i="47"/>
  <c r="AB444" i="44"/>
  <c r="A445" i="44"/>
  <c r="AB13" i="28"/>
  <c r="A14" i="28"/>
  <c r="AB454" i="50" l="1"/>
  <c r="A455" i="50"/>
  <c r="AB286" i="47"/>
  <c r="A291" i="47"/>
  <c r="AB445" i="44"/>
  <c r="A447" i="44"/>
  <c r="AB14" i="28"/>
  <c r="A15" i="28"/>
  <c r="AB455" i="50" l="1"/>
  <c r="A456" i="50"/>
  <c r="AB291" i="47"/>
  <c r="A292" i="47"/>
  <c r="AB447" i="44"/>
  <c r="A452" i="44"/>
  <c r="AB15" i="28"/>
  <c r="A16" i="28"/>
  <c r="AB456" i="50" l="1"/>
  <c r="A457" i="50"/>
  <c r="AB292" i="47"/>
  <c r="A293" i="47"/>
  <c r="AB452" i="44"/>
  <c r="A453" i="44"/>
  <c r="AB16" i="28"/>
  <c r="A21" i="28"/>
  <c r="AB457" i="50" l="1"/>
  <c r="A458" i="50"/>
  <c r="AB293" i="47"/>
  <c r="A294" i="47"/>
  <c r="AB453" i="44"/>
  <c r="A454" i="44"/>
  <c r="AB21" i="28"/>
  <c r="A22" i="28"/>
  <c r="AB458" i="50" l="1"/>
  <c r="A463" i="50"/>
  <c r="AB294" i="47"/>
  <c r="A295" i="47"/>
  <c r="AB454" i="44"/>
  <c r="A455" i="44"/>
  <c r="AB22" i="28"/>
  <c r="A23" i="28"/>
  <c r="AB463" i="50" l="1"/>
  <c r="A464" i="50"/>
  <c r="AB295" i="47"/>
  <c r="A296" i="47"/>
  <c r="AB455" i="44"/>
  <c r="A456" i="44"/>
  <c r="AB23" i="28"/>
  <c r="A24" i="28"/>
  <c r="AB464" i="50" l="1"/>
  <c r="A465" i="50"/>
  <c r="AB296" i="47"/>
  <c r="A301" i="47"/>
  <c r="AB456" i="44"/>
  <c r="A458" i="44"/>
  <c r="AB24" i="28"/>
  <c r="A25" i="28"/>
  <c r="AB465" i="50" l="1"/>
  <c r="A466" i="50"/>
  <c r="AB301" i="47"/>
  <c r="A302" i="47"/>
  <c r="AB458" i="44"/>
  <c r="A463" i="44"/>
  <c r="AB25" i="28"/>
  <c r="A26" i="28"/>
  <c r="AB466" i="50" l="1"/>
  <c r="A467" i="50"/>
  <c r="AB302" i="47"/>
  <c r="A303" i="47"/>
  <c r="AB463" i="44"/>
  <c r="A464" i="44"/>
  <c r="AB26" i="28"/>
  <c r="A27" i="28"/>
  <c r="AB467" i="50" l="1"/>
  <c r="A468" i="50"/>
  <c r="AB303" i="47"/>
  <c r="A304" i="47"/>
  <c r="AB464" i="44"/>
  <c r="A465" i="44"/>
  <c r="AB27" i="28"/>
  <c r="A28" i="28"/>
  <c r="AB468" i="50" l="1"/>
  <c r="A473" i="50"/>
  <c r="AB304" i="47"/>
  <c r="A305" i="47"/>
  <c r="AB465" i="44"/>
  <c r="A466" i="44"/>
  <c r="AB28" i="28"/>
  <c r="A30" i="28"/>
  <c r="AB473" i="50" l="1"/>
  <c r="A474" i="50"/>
  <c r="AB305" i="47"/>
  <c r="A310" i="47"/>
  <c r="AB466" i="44"/>
  <c r="A468" i="44"/>
  <c r="AB30" i="28"/>
  <c r="A31" i="28"/>
  <c r="AB474" i="50" l="1"/>
  <c r="A475" i="50"/>
  <c r="AB310" i="47"/>
  <c r="A311" i="47"/>
  <c r="AB468" i="44"/>
  <c r="A473" i="44"/>
  <c r="AB31" i="28"/>
  <c r="A32" i="28"/>
  <c r="AB475" i="50" l="1"/>
  <c r="A476" i="50"/>
  <c r="AB311" i="47"/>
  <c r="A312" i="47"/>
  <c r="AB473" i="44"/>
  <c r="A474" i="44"/>
  <c r="AB32" i="28"/>
  <c r="A33" i="28"/>
  <c r="AB476" i="50" l="1"/>
  <c r="A477" i="50"/>
  <c r="AB312" i="47"/>
  <c r="A313" i="47"/>
  <c r="AB474" i="44"/>
  <c r="A475" i="44"/>
  <c r="AB33" i="28"/>
  <c r="A38" i="28"/>
  <c r="AB477" i="50" l="1"/>
  <c r="A482" i="50"/>
  <c r="AB313" i="47"/>
  <c r="A318" i="47"/>
  <c r="AB475" i="44"/>
  <c r="A477" i="44"/>
  <c r="AB38" i="28"/>
  <c r="A39" i="28"/>
  <c r="AB482" i="50" l="1"/>
  <c r="A483" i="50"/>
  <c r="AB318" i="47"/>
  <c r="A319" i="47"/>
  <c r="AB477" i="44"/>
  <c r="A482" i="44"/>
  <c r="AB39" i="28"/>
  <c r="A40" i="28"/>
  <c r="AB483" i="50" l="1"/>
  <c r="A484" i="50"/>
  <c r="AB319" i="47"/>
  <c r="A320" i="47"/>
  <c r="AB482" i="44"/>
  <c r="A483" i="44"/>
  <c r="AB40" i="28"/>
  <c r="A41" i="28"/>
  <c r="AB484" i="50" l="1"/>
  <c r="A485" i="50"/>
  <c r="AB320" i="47"/>
  <c r="A325" i="47"/>
  <c r="AB483" i="44"/>
  <c r="A485" i="44"/>
  <c r="AB41" i="28"/>
  <c r="A42" i="28"/>
  <c r="AB485" i="50" l="1"/>
  <c r="A490" i="50"/>
  <c r="AB325" i="47"/>
  <c r="A326" i="47"/>
  <c r="AB485" i="44"/>
  <c r="A490" i="44"/>
  <c r="AB42" i="28"/>
  <c r="A43" i="28"/>
  <c r="AB490" i="50" l="1"/>
  <c r="A491" i="50"/>
  <c r="AB326" i="47"/>
  <c r="A331" i="47"/>
  <c r="AB490" i="44"/>
  <c r="A492" i="44"/>
  <c r="AB43" i="28"/>
  <c r="A44" i="28"/>
  <c r="AB491" i="50" l="1"/>
  <c r="A492" i="50"/>
  <c r="AB331" i="47"/>
  <c r="A347" i="47"/>
  <c r="C346" i="47"/>
  <c r="AB492" i="44"/>
  <c r="A498" i="44"/>
  <c r="C45" i="45"/>
  <c r="J16" i="22" s="1"/>
  <c r="AB44" i="28"/>
  <c r="A46" i="28"/>
  <c r="AB492" i="50" l="1"/>
  <c r="A497" i="50"/>
  <c r="L346" i="47"/>
  <c r="AB347" i="47"/>
  <c r="A348" i="47"/>
  <c r="AB498" i="44"/>
  <c r="C518" i="44"/>
  <c r="V1" i="44"/>
  <c r="AB46" i="28"/>
  <c r="A47" i="28"/>
  <c r="AB497" i="50" l="1"/>
  <c r="A498" i="50"/>
  <c r="AB348" i="47"/>
  <c r="A349" i="47"/>
  <c r="C48" i="45"/>
  <c r="J19" i="22" s="1"/>
  <c r="C34" i="45"/>
  <c r="C35" i="45"/>
  <c r="J6" i="22" s="1"/>
  <c r="C36" i="45"/>
  <c r="J7" i="22" s="1"/>
  <c r="C37" i="45"/>
  <c r="J8" i="22" s="1"/>
  <c r="C38" i="45"/>
  <c r="J9" i="22" s="1"/>
  <c r="C39" i="45"/>
  <c r="J10" i="22" s="1"/>
  <c r="C40" i="45"/>
  <c r="J11" i="22" s="1"/>
  <c r="C41" i="45"/>
  <c r="J12" i="22" s="1"/>
  <c r="C42" i="45"/>
  <c r="J13" i="22" s="1"/>
  <c r="C43" i="45"/>
  <c r="J14" i="22" s="1"/>
  <c r="C44" i="45"/>
  <c r="J15" i="22" s="1"/>
  <c r="C46" i="45"/>
  <c r="J17" i="22" s="1"/>
  <c r="L518" i="44"/>
  <c r="V2" i="44"/>
  <c r="AB47" i="28"/>
  <c r="A48" i="28"/>
  <c r="AB498" i="50" l="1"/>
  <c r="A503" i="50"/>
  <c r="C46" i="51"/>
  <c r="Z17" i="22" s="1"/>
  <c r="AB349" i="47"/>
  <c r="A350" i="47"/>
  <c r="I58" i="45"/>
  <c r="K27" i="22" s="1"/>
  <c r="C54" i="45"/>
  <c r="E62" i="45" s="1"/>
  <c r="J5" i="22"/>
  <c r="J30" i="22" s="1"/>
  <c r="K30" i="22" s="1"/>
  <c r="AB48" i="28"/>
  <c r="A49" i="28"/>
  <c r="AB503" i="50" l="1"/>
  <c r="V1" i="50"/>
  <c r="C518" i="50"/>
  <c r="AB350" i="47"/>
  <c r="A351" i="47"/>
  <c r="E64" i="45"/>
  <c r="J33" i="22"/>
  <c r="F62" i="45"/>
  <c r="V1" i="45" s="1"/>
  <c r="K43" i="45"/>
  <c r="O14" i="22" s="1"/>
  <c r="K52" i="45"/>
  <c r="K49" i="45"/>
  <c r="K47" i="45"/>
  <c r="O18" i="22" s="1"/>
  <c r="K48" i="45"/>
  <c r="O19" i="22" s="1"/>
  <c r="K37" i="45"/>
  <c r="O8" i="22" s="1"/>
  <c r="K50" i="45"/>
  <c r="K36" i="45"/>
  <c r="O7" i="22" s="1"/>
  <c r="K35" i="45"/>
  <c r="O6" i="22" s="1"/>
  <c r="K41" i="45"/>
  <c r="O12" i="22" s="1"/>
  <c r="K39" i="45"/>
  <c r="O10" i="22" s="1"/>
  <c r="K44" i="45"/>
  <c r="O15" i="22" s="1"/>
  <c r="K38" i="45"/>
  <c r="O9" i="22" s="1"/>
  <c r="K40" i="45"/>
  <c r="O11" i="22" s="1"/>
  <c r="K34" i="45"/>
  <c r="K46" i="45"/>
  <c r="O17" i="22" s="1"/>
  <c r="K42" i="45"/>
  <c r="O13" i="22" s="1"/>
  <c r="K45" i="45"/>
  <c r="O16" i="22" s="1"/>
  <c r="K51" i="45"/>
  <c r="AB49" i="28"/>
  <c r="A54" i="28"/>
  <c r="L518" i="50" l="1"/>
  <c r="V2" i="50"/>
  <c r="C38" i="51"/>
  <c r="Z9" i="22" s="1"/>
  <c r="C39" i="51"/>
  <c r="Z10" i="22" s="1"/>
  <c r="C40" i="51"/>
  <c r="Z11" i="22" s="1"/>
  <c r="C48" i="51"/>
  <c r="Z19" i="22" s="1"/>
  <c r="C41" i="51"/>
  <c r="Z12" i="22" s="1"/>
  <c r="C42" i="51"/>
  <c r="Z13" i="22" s="1"/>
  <c r="C43" i="51"/>
  <c r="Z14" i="22" s="1"/>
  <c r="C34" i="51"/>
  <c r="C35" i="51"/>
  <c r="Z6" i="22" s="1"/>
  <c r="C36" i="51"/>
  <c r="Z7" i="22" s="1"/>
  <c r="C37" i="51"/>
  <c r="Z8" i="22" s="1"/>
  <c r="C44" i="51"/>
  <c r="Z15" i="22" s="1"/>
  <c r="C45" i="51"/>
  <c r="Z16" i="22" s="1"/>
  <c r="C47" i="51"/>
  <c r="Z18" i="22" s="1"/>
  <c r="AB351" i="47"/>
  <c r="A352" i="47"/>
  <c r="O23" i="22"/>
  <c r="O20" i="22"/>
  <c r="O21" i="22"/>
  <c r="O22" i="22"/>
  <c r="O5" i="22"/>
  <c r="K54" i="45"/>
  <c r="AB54" i="28"/>
  <c r="A55" i="28"/>
  <c r="Z5" i="22" l="1"/>
  <c r="Z30" i="22" s="1"/>
  <c r="Z33" i="22" s="1"/>
  <c r="C54" i="51"/>
  <c r="E62" i="51" s="1"/>
  <c r="E64" i="51" s="1"/>
  <c r="I58" i="51"/>
  <c r="AB352" i="47"/>
  <c r="A353" i="47"/>
  <c r="O32" i="22"/>
  <c r="O33" i="22" s="1"/>
  <c r="AB55" i="28"/>
  <c r="A56" i="28"/>
  <c r="K42" i="51" l="1"/>
  <c r="AE13" i="22" s="1"/>
  <c r="K46" i="51"/>
  <c r="AE17" i="22" s="1"/>
  <c r="K40" i="51"/>
  <c r="AE11" i="22" s="1"/>
  <c r="K44" i="51"/>
  <c r="AE15" i="22" s="1"/>
  <c r="K35" i="51"/>
  <c r="AE6" i="22" s="1"/>
  <c r="K48" i="51"/>
  <c r="AE19" i="22" s="1"/>
  <c r="K37" i="51"/>
  <c r="AE8" i="22" s="1"/>
  <c r="K51" i="51"/>
  <c r="K47" i="51"/>
  <c r="AE18" i="22" s="1"/>
  <c r="K52" i="51"/>
  <c r="K49" i="51"/>
  <c r="K34" i="51"/>
  <c r="K45" i="51"/>
  <c r="AE16" i="22" s="1"/>
  <c r="K43" i="51"/>
  <c r="AE14" i="22" s="1"/>
  <c r="K39" i="51"/>
  <c r="AE10" i="22" s="1"/>
  <c r="K38" i="51"/>
  <c r="AE9" i="22" s="1"/>
  <c r="K36" i="51"/>
  <c r="AE7" i="22" s="1"/>
  <c r="K41" i="51"/>
  <c r="AE12" i="22" s="1"/>
  <c r="K50" i="51"/>
  <c r="AB353" i="47"/>
  <c r="A354" i="47"/>
  <c r="AB56" i="28"/>
  <c r="A57" i="28"/>
  <c r="K54" i="51" l="1"/>
  <c r="AE5" i="22"/>
  <c r="AE21" i="22"/>
  <c r="AE20" i="22"/>
  <c r="AE22" i="22"/>
  <c r="AE23" i="22"/>
  <c r="AB354" i="47"/>
  <c r="A355" i="47"/>
  <c r="AB57" i="28"/>
  <c r="A58" i="28"/>
  <c r="AE32" i="22" l="1"/>
  <c r="AE33" i="22" s="1"/>
  <c r="AB355" i="47"/>
  <c r="A356" i="47"/>
  <c r="AB58" i="28"/>
  <c r="A59" i="28"/>
  <c r="AB356" i="47" l="1"/>
  <c r="A357" i="47"/>
  <c r="AB59" i="28"/>
  <c r="A61" i="28"/>
  <c r="AB357" i="47" l="1"/>
  <c r="A358" i="47"/>
  <c r="AB61" i="28"/>
  <c r="A62" i="28"/>
  <c r="AB358" i="47" l="1"/>
  <c r="A359" i="47"/>
  <c r="AB62" i="28"/>
  <c r="A63" i="28"/>
  <c r="AB359" i="47" l="1"/>
  <c r="A360" i="47"/>
  <c r="AB63" i="28"/>
  <c r="A64" i="28"/>
  <c r="AB360" i="47" l="1"/>
  <c r="A365" i="47"/>
  <c r="AB64" i="28"/>
  <c r="A69" i="28"/>
  <c r="AB365" i="47" l="1"/>
  <c r="A366" i="47"/>
  <c r="AB69" i="28"/>
  <c r="A70" i="28"/>
  <c r="AB366" i="47" l="1"/>
  <c r="A367" i="47"/>
  <c r="AB70" i="28"/>
  <c r="A71" i="28"/>
  <c r="AB367" i="47" l="1"/>
  <c r="A368" i="47"/>
  <c r="AB71" i="28"/>
  <c r="A72" i="28"/>
  <c r="AB368" i="47" l="1"/>
  <c r="A369" i="47"/>
  <c r="AB72" i="28"/>
  <c r="A73" i="28"/>
  <c r="AB369" i="47" l="1"/>
  <c r="A370" i="47"/>
  <c r="AB73" i="28"/>
  <c r="A75" i="28"/>
  <c r="AB370" i="47" l="1"/>
  <c r="A371" i="47"/>
  <c r="AB75" i="28"/>
  <c r="A76" i="28"/>
  <c r="AB371" i="47" l="1"/>
  <c r="A372" i="47"/>
  <c r="AB76" i="28"/>
  <c r="A77" i="28"/>
  <c r="AB372" i="47" l="1"/>
  <c r="A373" i="47"/>
  <c r="AB77" i="28"/>
  <c r="A78" i="28"/>
  <c r="AB373" i="47" l="1"/>
  <c r="A374" i="47"/>
  <c r="AB78" i="28"/>
  <c r="A83" i="28"/>
  <c r="AB374" i="47" l="1"/>
  <c r="A375" i="47"/>
  <c r="AB83" i="28"/>
  <c r="A84" i="28"/>
  <c r="AB375" i="47" l="1"/>
  <c r="A376" i="47"/>
  <c r="AB84" i="28"/>
  <c r="A85" i="28"/>
  <c r="AB376" i="47" l="1"/>
  <c r="A377" i="47"/>
  <c r="AB85" i="28"/>
  <c r="A86" i="28"/>
  <c r="AB377" i="47" l="1"/>
  <c r="A382" i="47"/>
  <c r="AB86" i="28"/>
  <c r="A88" i="28"/>
  <c r="AB382" i="47" l="1"/>
  <c r="A383" i="47"/>
  <c r="AB88" i="28"/>
  <c r="A89" i="28"/>
  <c r="AB383" i="47" l="1"/>
  <c r="A384" i="47"/>
  <c r="AB89" i="28"/>
  <c r="A90" i="28"/>
  <c r="AB384" i="47" l="1"/>
  <c r="A385" i="47"/>
  <c r="AB90" i="28"/>
  <c r="A91" i="28"/>
  <c r="AB385" i="47" l="1"/>
  <c r="A386" i="47"/>
  <c r="AB91" i="28"/>
  <c r="A96" i="28"/>
  <c r="AB386" i="47" l="1"/>
  <c r="A387" i="47"/>
  <c r="AB96" i="28"/>
  <c r="A97" i="28"/>
  <c r="AB387" i="47" l="1"/>
  <c r="A388" i="47"/>
  <c r="AB97" i="28"/>
  <c r="A98" i="28"/>
  <c r="AB388" i="47" l="1"/>
  <c r="A389" i="47"/>
  <c r="AB98" i="28"/>
  <c r="A100" i="28"/>
  <c r="AB389" i="47" l="1"/>
  <c r="A390" i="47"/>
  <c r="AB100" i="28"/>
  <c r="A101" i="28"/>
  <c r="AB390" i="47" l="1"/>
  <c r="A391" i="47"/>
  <c r="AB101" i="28"/>
  <c r="A102" i="28"/>
  <c r="AB391" i="47" l="1"/>
  <c r="A392" i="47"/>
  <c r="AB102" i="28"/>
  <c r="A103" i="28"/>
  <c r="AB392" i="47" l="1"/>
  <c r="A393" i="47"/>
  <c r="AB103" i="28"/>
  <c r="A108" i="28"/>
  <c r="AB393" i="47" l="1"/>
  <c r="A398" i="47"/>
  <c r="AB108" i="28"/>
  <c r="A109" i="28"/>
  <c r="AB398" i="47" l="1"/>
  <c r="A399" i="47"/>
  <c r="AB109" i="28"/>
  <c r="A111" i="28"/>
  <c r="AB399" i="47" l="1"/>
  <c r="A400" i="47"/>
  <c r="AB111" i="28"/>
  <c r="A112" i="28"/>
  <c r="AB400" i="47" l="1"/>
  <c r="A401" i="47"/>
  <c r="AB112" i="28"/>
  <c r="A113" i="28"/>
  <c r="AB401" i="47" l="1"/>
  <c r="A402" i="47"/>
  <c r="AB113" i="28"/>
  <c r="A114" i="28"/>
  <c r="AB402" i="47" l="1"/>
  <c r="A403" i="47"/>
  <c r="AB114" i="28"/>
  <c r="A119" i="28"/>
  <c r="AB403" i="47" l="1"/>
  <c r="A404" i="47"/>
  <c r="AB119" i="28"/>
  <c r="A121" i="28"/>
  <c r="AB404" i="47" l="1"/>
  <c r="A405" i="47"/>
  <c r="AB121" i="28"/>
  <c r="A122" i="28"/>
  <c r="AB405" i="47" l="1"/>
  <c r="A406" i="47"/>
  <c r="AB122" i="28"/>
  <c r="A123" i="28"/>
  <c r="AB406" i="47" l="1"/>
  <c r="A407" i="47"/>
  <c r="AB123" i="28"/>
  <c r="A124" i="28"/>
  <c r="AB407" i="47" l="1"/>
  <c r="A408" i="47"/>
  <c r="AB124" i="28"/>
  <c r="A130" i="28"/>
  <c r="AB408" i="47" l="1"/>
  <c r="A413" i="47"/>
  <c r="AB130" i="28"/>
  <c r="A131" i="28"/>
  <c r="AB413" i="47" l="1"/>
  <c r="A414" i="47"/>
  <c r="AB131" i="28"/>
  <c r="A132" i="28"/>
  <c r="AB414" i="47" l="1"/>
  <c r="A415" i="47"/>
  <c r="AB132" i="28"/>
  <c r="A133" i="28"/>
  <c r="AB415" i="47" l="1"/>
  <c r="A416" i="47"/>
  <c r="AB133" i="28"/>
  <c r="A146" i="28"/>
  <c r="AB416" i="47" l="1"/>
  <c r="A417" i="47"/>
  <c r="AB146" i="28"/>
  <c r="A147" i="28"/>
  <c r="AB417" i="47" l="1"/>
  <c r="A418" i="47"/>
  <c r="AB147" i="28"/>
  <c r="A148" i="28"/>
  <c r="AB418" i="47" l="1"/>
  <c r="A419" i="47"/>
  <c r="AB148" i="28"/>
  <c r="A153" i="28"/>
  <c r="AB419" i="47" l="1"/>
  <c r="A420" i="47"/>
  <c r="AB153" i="28"/>
  <c r="A154" i="28"/>
  <c r="AB420" i="47" l="1"/>
  <c r="A421" i="47"/>
  <c r="AB154" i="28"/>
  <c r="A159" i="28"/>
  <c r="AB421" i="47" l="1"/>
  <c r="A422" i="47"/>
  <c r="AB159" i="28"/>
  <c r="A175" i="28"/>
  <c r="C174" i="28"/>
  <c r="AB422" i="47" l="1"/>
  <c r="A427" i="47"/>
  <c r="L174" i="28"/>
  <c r="AB175" i="28"/>
  <c r="A176" i="28"/>
  <c r="AB427" i="47" l="1"/>
  <c r="A428" i="47"/>
  <c r="AB176" i="28"/>
  <c r="A177" i="28"/>
  <c r="AB428" i="47" l="1"/>
  <c r="A429" i="47"/>
  <c r="AB177" i="28"/>
  <c r="A178" i="28"/>
  <c r="AB429" i="47" l="1"/>
  <c r="A430" i="47"/>
  <c r="AB178" i="28"/>
  <c r="A179" i="28"/>
  <c r="AB430" i="47" l="1"/>
  <c r="A431" i="47"/>
  <c r="AB179" i="28"/>
  <c r="A180" i="28"/>
  <c r="AB431" i="47" l="1"/>
  <c r="A432" i="47"/>
  <c r="AB180" i="28"/>
  <c r="A181" i="28"/>
  <c r="AB432" i="47" l="1"/>
  <c r="A433" i="47"/>
  <c r="AB181" i="28"/>
  <c r="A182" i="28"/>
  <c r="AB433" i="47" l="1"/>
  <c r="A434" i="47"/>
  <c r="AB182" i="28"/>
  <c r="A183" i="28"/>
  <c r="AB434" i="47" l="1"/>
  <c r="A435" i="47"/>
  <c r="AB183" i="28"/>
  <c r="A185" i="28"/>
  <c r="AB435" i="47" l="1"/>
  <c r="A440" i="47"/>
  <c r="AB185" i="28"/>
  <c r="A186" i="28"/>
  <c r="AB440" i="47" l="1"/>
  <c r="A441" i="47"/>
  <c r="AB186" i="28"/>
  <c r="A187" i="28"/>
  <c r="AB441" i="47" l="1"/>
  <c r="A442" i="47"/>
  <c r="AB187" i="28"/>
  <c r="A188" i="28"/>
  <c r="AB442" i="47" l="1"/>
  <c r="A443" i="47"/>
  <c r="AB188" i="28"/>
  <c r="A193" i="28"/>
  <c r="AB443" i="47" l="1"/>
  <c r="A444" i="47"/>
  <c r="AB193" i="28"/>
  <c r="A194" i="28"/>
  <c r="AB444" i="47" l="1"/>
  <c r="A445" i="47"/>
  <c r="AB194" i="28"/>
  <c r="A195" i="28"/>
  <c r="AB445" i="47" l="1"/>
  <c r="A446" i="47"/>
  <c r="AB195" i="28"/>
  <c r="A196" i="28"/>
  <c r="AB446" i="47" l="1"/>
  <c r="A447" i="47"/>
  <c r="AB196" i="28"/>
  <c r="A197" i="28"/>
  <c r="AB447" i="47" l="1"/>
  <c r="A452" i="47"/>
  <c r="AB197" i="28"/>
  <c r="A198" i="28"/>
  <c r="AB452" i="47" l="1"/>
  <c r="A453" i="47"/>
  <c r="AB198" i="28"/>
  <c r="A199" i="28"/>
  <c r="AB453" i="47" l="1"/>
  <c r="A454" i="47"/>
  <c r="AB199" i="28"/>
  <c r="A200" i="28"/>
  <c r="AB454" i="47" l="1"/>
  <c r="A455" i="47"/>
  <c r="AB200" i="28"/>
  <c r="A202" i="28"/>
  <c r="AB455" i="47" l="1"/>
  <c r="A456" i="47"/>
  <c r="AB202" i="28"/>
  <c r="A203" i="28"/>
  <c r="AB456" i="47" l="1"/>
  <c r="A457" i="47"/>
  <c r="AB203" i="28"/>
  <c r="A204" i="28"/>
  <c r="AB457" i="47" l="1"/>
  <c r="A458" i="47"/>
  <c r="AB204" i="28"/>
  <c r="A205" i="28"/>
  <c r="AB458" i="47" l="1"/>
  <c r="A463" i="47"/>
  <c r="AB205" i="28"/>
  <c r="A210" i="28"/>
  <c r="AB463" i="47" l="1"/>
  <c r="A464" i="47"/>
  <c r="AB210" i="28"/>
  <c r="A211" i="28"/>
  <c r="AB464" i="47" l="1"/>
  <c r="A465" i="47"/>
  <c r="AB211" i="28"/>
  <c r="A212" i="28"/>
  <c r="AB465" i="47" l="1"/>
  <c r="A466" i="47"/>
  <c r="AB212" i="28"/>
  <c r="A213" i="28"/>
  <c r="AB466" i="47" l="1"/>
  <c r="A467" i="47"/>
  <c r="AB213" i="28"/>
  <c r="A214" i="28"/>
  <c r="AB467" i="47" l="1"/>
  <c r="A468" i="47"/>
  <c r="AB214" i="28"/>
  <c r="A215" i="28"/>
  <c r="AB468" i="47" l="1"/>
  <c r="A473" i="47"/>
  <c r="AB215" i="28"/>
  <c r="A216" i="28"/>
  <c r="AB473" i="47" l="1"/>
  <c r="A474" i="47"/>
  <c r="AB216" i="28"/>
  <c r="A218" i="28"/>
  <c r="AB474" i="47" l="1"/>
  <c r="A475" i="47"/>
  <c r="AB218" i="28"/>
  <c r="A219" i="28"/>
  <c r="AB475" i="47" l="1"/>
  <c r="A476" i="47"/>
  <c r="AB219" i="28"/>
  <c r="A220" i="28"/>
  <c r="AB476" i="47" l="1"/>
  <c r="A477" i="47"/>
  <c r="AB220" i="28"/>
  <c r="A221" i="28"/>
  <c r="AB477" i="47" l="1"/>
  <c r="A482" i="47"/>
  <c r="AB221" i="28"/>
  <c r="A226" i="28"/>
  <c r="AB482" i="47" l="1"/>
  <c r="A483" i="47"/>
  <c r="AB226" i="28"/>
  <c r="A227" i="28"/>
  <c r="AB483" i="47" l="1"/>
  <c r="A484" i="47"/>
  <c r="AB227" i="28"/>
  <c r="A228" i="28"/>
  <c r="AB484" i="47" l="1"/>
  <c r="A485" i="47"/>
  <c r="AB228" i="28"/>
  <c r="A229" i="28"/>
  <c r="AB485" i="47" l="1"/>
  <c r="A490" i="47"/>
  <c r="AB229" i="28"/>
  <c r="A230" i="28"/>
  <c r="AB490" i="47" l="1"/>
  <c r="A491" i="47"/>
  <c r="AB230" i="28"/>
  <c r="A231" i="28"/>
  <c r="AB491" i="47" l="1"/>
  <c r="A492" i="47"/>
  <c r="AB231" i="28"/>
  <c r="A233" i="28"/>
  <c r="AB492" i="47" l="1"/>
  <c r="A497" i="47"/>
  <c r="AB233" i="28"/>
  <c r="A234" i="28"/>
  <c r="AB497" i="47" l="1"/>
  <c r="A498" i="47"/>
  <c r="AB234" i="28"/>
  <c r="A235" i="28"/>
  <c r="AB498" i="47" l="1"/>
  <c r="A503" i="47"/>
  <c r="C46" i="48"/>
  <c r="S17" i="22" s="1"/>
  <c r="AB235" i="28"/>
  <c r="A236" i="28"/>
  <c r="AB503" i="47" l="1"/>
  <c r="V1" i="47"/>
  <c r="C518" i="47"/>
  <c r="AB236" i="28"/>
  <c r="A241" i="28"/>
  <c r="L518" i="47" l="1"/>
  <c r="V2" i="47"/>
  <c r="F62" i="51"/>
  <c r="V1" i="51" s="1"/>
  <c r="C41" i="48"/>
  <c r="S12" i="22" s="1"/>
  <c r="C42" i="48"/>
  <c r="S13" i="22" s="1"/>
  <c r="C48" i="48"/>
  <c r="S19" i="22" s="1"/>
  <c r="C43" i="48"/>
  <c r="S14" i="22" s="1"/>
  <c r="C34" i="48"/>
  <c r="C35" i="48"/>
  <c r="S6" i="22" s="1"/>
  <c r="C36" i="48"/>
  <c r="S7" i="22" s="1"/>
  <c r="C37" i="48"/>
  <c r="S8" i="22" s="1"/>
  <c r="C38" i="48"/>
  <c r="S9" i="22" s="1"/>
  <c r="C39" i="48"/>
  <c r="S10" i="22" s="1"/>
  <c r="C40" i="48"/>
  <c r="S11" i="22" s="1"/>
  <c r="C44" i="48"/>
  <c r="S15" i="22" s="1"/>
  <c r="C45" i="48"/>
  <c r="S16" i="22" s="1"/>
  <c r="C47" i="48"/>
  <c r="S18" i="22" s="1"/>
  <c r="AB241" i="28"/>
  <c r="A242" i="28"/>
  <c r="S5" i="22" l="1"/>
  <c r="S30" i="22" s="1"/>
  <c r="S33" i="22" s="1"/>
  <c r="I58" i="48"/>
  <c r="C54" i="48"/>
  <c r="E62" i="48" s="1"/>
  <c r="AB242" i="28"/>
  <c r="A243" i="28"/>
  <c r="E64" i="48" l="1"/>
  <c r="F62" i="48"/>
  <c r="V1" i="48" s="1"/>
  <c r="K36" i="48"/>
  <c r="X7" i="22" s="1"/>
  <c r="K50" i="48"/>
  <c r="K38" i="48"/>
  <c r="X9" i="22" s="1"/>
  <c r="K52" i="48"/>
  <c r="K37" i="48"/>
  <c r="X8" i="22" s="1"/>
  <c r="K42" i="48"/>
  <c r="X13" i="22" s="1"/>
  <c r="K47" i="48"/>
  <c r="X18" i="22" s="1"/>
  <c r="K46" i="48"/>
  <c r="X17" i="22" s="1"/>
  <c r="K45" i="48"/>
  <c r="X16" i="22" s="1"/>
  <c r="K43" i="48"/>
  <c r="X14" i="22" s="1"/>
  <c r="K49" i="48"/>
  <c r="K34" i="48"/>
  <c r="K39" i="48"/>
  <c r="X10" i="22" s="1"/>
  <c r="K44" i="48"/>
  <c r="X15" i="22" s="1"/>
  <c r="K41" i="48"/>
  <c r="X12" i="22" s="1"/>
  <c r="K48" i="48"/>
  <c r="X19" i="22" s="1"/>
  <c r="K35" i="48"/>
  <c r="X6" i="22" s="1"/>
  <c r="K51" i="48"/>
  <c r="K40" i="48"/>
  <c r="X11" i="22" s="1"/>
  <c r="AB243" i="28"/>
  <c r="A244" i="28"/>
  <c r="K54" i="48" l="1"/>
  <c r="X5" i="22"/>
  <c r="X21" i="22"/>
  <c r="X23" i="22"/>
  <c r="X22" i="22"/>
  <c r="X20" i="22"/>
  <c r="AB244" i="28"/>
  <c r="A245" i="28"/>
  <c r="X32" i="22" l="1"/>
  <c r="X33" i="22" s="1"/>
  <c r="AB245" i="28"/>
  <c r="A247" i="28"/>
  <c r="AB247" i="28" l="1"/>
  <c r="A248" i="28"/>
  <c r="AB248" i="28" l="1"/>
  <c r="A249" i="28"/>
  <c r="AB249" i="28" l="1"/>
  <c r="A250" i="28"/>
  <c r="AB250" i="28" l="1"/>
  <c r="A255" i="28"/>
  <c r="AB255" i="28" l="1"/>
  <c r="A256" i="28"/>
  <c r="AB256" i="28" l="1"/>
  <c r="A257" i="28"/>
  <c r="AB257" i="28" l="1"/>
  <c r="A258" i="28"/>
  <c r="AB258" i="28" l="1"/>
  <c r="A260" i="28"/>
  <c r="AB260" i="28" l="1"/>
  <c r="A261" i="28"/>
  <c r="AB261" i="28" l="1"/>
  <c r="A262" i="28"/>
  <c r="AB262" i="28" l="1"/>
  <c r="A263" i="28"/>
  <c r="AB263" i="28" l="1"/>
  <c r="A268" i="28"/>
  <c r="AB268" i="28" l="1"/>
  <c r="A269" i="28"/>
  <c r="AB269" i="28" l="1"/>
  <c r="A270" i="28"/>
  <c r="AB270" i="28" l="1"/>
  <c r="A272" i="28"/>
  <c r="AB272" i="28" l="1"/>
  <c r="A273" i="28"/>
  <c r="AB273" i="28" l="1"/>
  <c r="A274" i="28"/>
  <c r="AB274" i="28" l="1"/>
  <c r="A275" i="28"/>
  <c r="AB275" i="28" l="1"/>
  <c r="A280" i="28"/>
  <c r="AB280" i="28" l="1"/>
  <c r="A281" i="28"/>
  <c r="AB281" i="28" l="1"/>
  <c r="A283" i="28"/>
  <c r="AB283" i="28" l="1"/>
  <c r="A284" i="28"/>
  <c r="AB284" i="28" l="1"/>
  <c r="A285" i="28"/>
  <c r="AB285" i="28" l="1"/>
  <c r="A286" i="28"/>
  <c r="AB286" i="28" l="1"/>
  <c r="A291" i="28"/>
  <c r="AB291" i="28" l="1"/>
  <c r="A293" i="28"/>
  <c r="AB293" i="28" l="1"/>
  <c r="A294" i="28"/>
  <c r="AB294" i="28" l="1"/>
  <c r="A295" i="28"/>
  <c r="AB295" i="28" l="1"/>
  <c r="A296" i="28"/>
  <c r="AB296" i="28" l="1"/>
  <c r="A302" i="28"/>
  <c r="AB302" i="28" l="1"/>
  <c r="A303" i="28"/>
  <c r="AB303" i="28" l="1"/>
  <c r="A304" i="28"/>
  <c r="AB304" i="28" l="1"/>
  <c r="A305" i="28"/>
  <c r="AB305" i="28" l="1"/>
  <c r="A318" i="28"/>
  <c r="AB318" i="28" l="1"/>
  <c r="A319" i="28"/>
  <c r="AB319" i="28" l="1"/>
  <c r="A320" i="28"/>
  <c r="AB320" i="28" l="1"/>
  <c r="A325" i="28"/>
  <c r="AB325" i="28" l="1"/>
  <c r="A326" i="28"/>
  <c r="AB326" i="28" l="1"/>
  <c r="A331" i="28"/>
  <c r="C46" i="42"/>
  <c r="C17" i="22" s="1"/>
  <c r="AB331" i="28" l="1"/>
  <c r="V1" i="28"/>
  <c r="C518" i="28"/>
  <c r="C346" i="28"/>
  <c r="L346" i="28" s="1"/>
  <c r="L518" i="28" l="1"/>
  <c r="V2" i="28"/>
  <c r="C34" i="42"/>
  <c r="C35" i="42"/>
  <c r="C6" i="22" s="1"/>
  <c r="C48" i="42"/>
  <c r="C19" i="22" s="1"/>
  <c r="C36" i="42"/>
  <c r="C7" i="22" s="1"/>
  <c r="C37" i="42"/>
  <c r="C8" i="22" s="1"/>
  <c r="C38" i="42"/>
  <c r="C9" i="22" s="1"/>
  <c r="C39" i="42"/>
  <c r="C10" i="22" s="1"/>
  <c r="C40" i="42"/>
  <c r="C11" i="22" s="1"/>
  <c r="C41" i="42"/>
  <c r="C12" i="22" s="1"/>
  <c r="C42" i="42"/>
  <c r="C13" i="22" s="1"/>
  <c r="C43" i="42"/>
  <c r="C14" i="22" s="1"/>
  <c r="C47" i="42"/>
  <c r="C18" i="22" s="1"/>
  <c r="C45" i="42"/>
  <c r="C16" i="22" s="1"/>
  <c r="I58" i="42" l="1"/>
  <c r="C5" i="22"/>
  <c r="C30" i="22" s="1"/>
  <c r="C54" i="42"/>
  <c r="K39" i="42" l="1"/>
  <c r="H10" i="22" s="1"/>
  <c r="K35" i="42"/>
  <c r="H6" i="22" s="1"/>
  <c r="K46" i="42"/>
  <c r="H17" i="22" s="1"/>
  <c r="K36" i="42"/>
  <c r="H7" i="22" s="1"/>
  <c r="K41" i="42"/>
  <c r="H12" i="22" s="1"/>
  <c r="K48" i="42"/>
  <c r="H19" i="22" s="1"/>
  <c r="K47" i="42"/>
  <c r="H18" i="22" s="1"/>
  <c r="K42" i="42"/>
  <c r="H13" i="22" s="1"/>
  <c r="K40" i="42"/>
  <c r="H11" i="22" s="1"/>
  <c r="K50" i="42"/>
  <c r="K38" i="42"/>
  <c r="H9" i="22" s="1"/>
  <c r="K34" i="42"/>
  <c r="K45" i="42"/>
  <c r="H16" i="22" s="1"/>
  <c r="K44" i="42"/>
  <c r="H15" i="22" s="1"/>
  <c r="K43" i="42"/>
  <c r="H14" i="22" s="1"/>
  <c r="K37" i="42"/>
  <c r="H8" i="22" s="1"/>
  <c r="K49" i="42"/>
  <c r="K51" i="42"/>
  <c r="K52" i="42"/>
  <c r="E62" i="42"/>
  <c r="C55" i="42"/>
  <c r="H5" i="22" l="1"/>
  <c r="K54" i="42"/>
  <c r="H20" i="22"/>
  <c r="H22" i="22"/>
  <c r="H21" i="22"/>
  <c r="H23" i="22"/>
  <c r="AF12" i="22"/>
  <c r="AG12" i="22" s="1"/>
  <c r="AF17" i="22"/>
  <c r="AG17" i="22" s="1"/>
  <c r="AF7" i="22"/>
  <c r="AG7" i="22" s="1"/>
  <c r="AF19" i="22"/>
  <c r="AG19" i="22" s="1"/>
  <c r="AF10" i="22"/>
  <c r="AG10" i="22" s="1"/>
  <c r="AF18" i="22"/>
  <c r="AG18" i="22" s="1"/>
  <c r="AF22" i="22"/>
  <c r="AG22" i="22" s="1"/>
  <c r="AF21" i="22"/>
  <c r="AG21" i="22" s="1"/>
  <c r="AF14" i="22"/>
  <c r="AG14" i="22" s="1"/>
  <c r="AF9" i="22"/>
  <c r="AG9" i="22" s="1"/>
  <c r="AF13" i="22"/>
  <c r="AG13" i="22" s="1"/>
  <c r="AF6" i="22"/>
  <c r="AG6" i="22" s="1"/>
  <c r="AF20" i="22"/>
  <c r="AG20" i="22" s="1"/>
  <c r="AF8" i="22"/>
  <c r="AG8" i="22" s="1"/>
  <c r="AF16" i="22"/>
  <c r="AG16" i="22" s="1"/>
  <c r="AF11" i="22"/>
  <c r="AG11" i="22" s="1"/>
  <c r="AF23" i="22"/>
  <c r="AG23" i="22" s="1"/>
  <c r="AF5" i="22"/>
  <c r="AG5" i="22" s="1"/>
  <c r="AF15" i="22"/>
  <c r="AG15" i="22" s="1"/>
  <c r="E64" i="42"/>
  <c r="C33" i="22"/>
  <c r="F62" i="42"/>
  <c r="V1" i="42" s="1"/>
  <c r="P1" i="40" s="1"/>
  <c r="AH5" i="22" l="1"/>
  <c r="AH23" i="22"/>
  <c r="AH15" i="22"/>
  <c r="AH9" i="22"/>
  <c r="AH17" i="22"/>
  <c r="AH14" i="22"/>
  <c r="AH12" i="22"/>
  <c r="AH11" i="22"/>
  <c r="AH21" i="22"/>
  <c r="AH16" i="22"/>
  <c r="AH22" i="22"/>
  <c r="AH8" i="22"/>
  <c r="AH18" i="22"/>
  <c r="AH20" i="22"/>
  <c r="AH10" i="22"/>
  <c r="AH6" i="22"/>
  <c r="AH19" i="22"/>
  <c r="AH13" i="22"/>
  <c r="AH7" i="22"/>
  <c r="H32" i="22"/>
  <c r="H33" i="22" s="1"/>
  <c r="AI1"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 de Groot</author>
  </authors>
  <commentList>
    <comment ref="S2" authorId="0" shapeId="0" xr:uid="{7E0D2970-FFF9-4DF7-A4F4-4EAB7762A1A7}">
      <text>
        <r>
          <rPr>
            <b/>
            <sz val="9"/>
            <color indexed="81"/>
            <rFont val="Tahoma"/>
            <family val="2"/>
          </rPr>
          <t xml:space="preserve">Rato:
met formule  D3/C3*T2.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 de Groot</author>
  </authors>
  <commentList>
    <comment ref="S2" authorId="0" shapeId="0" xr:uid="{2CB3692C-E2C8-42FF-842F-6674D7D8EF8D}">
      <text>
        <r>
          <rPr>
            <b/>
            <sz val="9"/>
            <color indexed="81"/>
            <rFont val="Tahoma"/>
            <family val="2"/>
          </rPr>
          <t xml:space="preserve">Rato:
met formule  D3/C3*T2.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 de Groot</author>
  </authors>
  <commentList>
    <comment ref="S2" authorId="0" shapeId="0" xr:uid="{97269659-B683-42F7-BA2E-851F5A03AB61}">
      <text>
        <r>
          <rPr>
            <b/>
            <sz val="9"/>
            <color indexed="81"/>
            <rFont val="Tahoma"/>
            <family val="2"/>
          </rPr>
          <t xml:space="preserve">Rato:
met formule  D3/C3*T2.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 de Groot</author>
  </authors>
  <commentList>
    <comment ref="S2" authorId="0" shapeId="0" xr:uid="{C3AB1C82-14BF-41C0-BEAD-CA4404A3B46B}">
      <text>
        <r>
          <rPr>
            <b/>
            <sz val="9"/>
            <color indexed="81"/>
            <rFont val="Tahoma"/>
            <family val="2"/>
          </rPr>
          <t xml:space="preserve">Rato:
met formule  D3/C3*T2.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 de Groot</author>
  </authors>
  <commentList>
    <comment ref="S2" authorId="0" shapeId="0" xr:uid="{C992CCDE-030A-4811-BEC7-83F4B15ACBA2}">
      <text>
        <r>
          <rPr>
            <b/>
            <sz val="9"/>
            <color indexed="81"/>
            <rFont val="Tahoma"/>
            <family val="2"/>
          </rPr>
          <t xml:space="preserve">Rato:
met formule  D3/C3*T2.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 de Groot</author>
  </authors>
  <commentList>
    <comment ref="S2" authorId="0" shapeId="0" xr:uid="{5AD4AAA1-3941-4BF4-A005-A894B3C5C089}">
      <text>
        <r>
          <rPr>
            <b/>
            <sz val="9"/>
            <color indexed="81"/>
            <rFont val="Tahoma"/>
            <family val="2"/>
          </rPr>
          <t xml:space="preserve">Rato:
met formule  D3/C3*T2.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 de Groot</author>
  </authors>
  <commentList>
    <comment ref="S2" authorId="0" shapeId="0" xr:uid="{1BE60F0F-CE7A-4816-9A7F-26192F27972A}">
      <text>
        <r>
          <rPr>
            <b/>
            <sz val="9"/>
            <color indexed="81"/>
            <rFont val="Tahoma"/>
            <family val="2"/>
          </rPr>
          <t xml:space="preserve">Rato:
met formule  D3/C3*T2.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 de Groot</author>
  </authors>
  <commentList>
    <comment ref="S2" authorId="0" shapeId="0" xr:uid="{E616B9D4-9600-4EEA-8584-1829C8371672}">
      <text>
        <r>
          <rPr>
            <b/>
            <sz val="9"/>
            <color indexed="81"/>
            <rFont val="Tahoma"/>
            <family val="2"/>
          </rPr>
          <t xml:space="preserve">Rato:
met formule  D3/C3*T2.
</t>
        </r>
      </text>
    </comment>
  </commentList>
</comments>
</file>

<file path=xl/sharedStrings.xml><?xml version="1.0" encoding="utf-8"?>
<sst xmlns="http://schemas.openxmlformats.org/spreadsheetml/2006/main" count="696" uniqueCount="135">
  <si>
    <t>Piet</t>
  </si>
  <si>
    <t>Peter</t>
  </si>
  <si>
    <t>Frans</t>
  </si>
  <si>
    <t>Martijn</t>
  </si>
  <si>
    <t>Tukker</t>
  </si>
  <si>
    <t>carb</t>
  </si>
  <si>
    <t>punt</t>
  </si>
  <si>
    <t>moy</t>
  </si>
  <si>
    <t>part</t>
  </si>
  <si>
    <t>Totaal</t>
  </si>
  <si>
    <t>naam</t>
  </si>
  <si>
    <t>car</t>
  </si>
  <si>
    <t>part nr</t>
  </si>
  <si>
    <t>Michael</t>
  </si>
  <si>
    <t>%</t>
  </si>
  <si>
    <t>K</t>
  </si>
  <si>
    <t>Club</t>
  </si>
  <si>
    <t>Libre</t>
  </si>
  <si>
    <t>brt</t>
  </si>
  <si>
    <t>par</t>
  </si>
  <si>
    <t>min car</t>
  </si>
  <si>
    <t>min part</t>
  </si>
  <si>
    <t>ronde</t>
  </si>
  <si>
    <t xml:space="preserve">     Bandstoten</t>
  </si>
  <si>
    <t xml:space="preserve">     Driebanden-klein</t>
  </si>
  <si>
    <t xml:space="preserve">    Driebanden-groot</t>
  </si>
  <si>
    <t>Driebanden groot+klein</t>
  </si>
  <si>
    <t>resultaten</t>
  </si>
  <si>
    <t>Fred</t>
  </si>
  <si>
    <t>Ʃ %</t>
  </si>
  <si>
    <t>punt/part</t>
  </si>
  <si>
    <t>gem car</t>
  </si>
  <si>
    <t>1 jan</t>
  </si>
  <si>
    <t>30 jun</t>
  </si>
  <si>
    <t>1 jul</t>
  </si>
  <si>
    <t>31 dec</t>
  </si>
  <si>
    <t>car/part</t>
  </si>
  <si>
    <t>new car</t>
  </si>
  <si>
    <t>spelers</t>
  </si>
  <si>
    <t>Spelers</t>
  </si>
  <si>
    <t>.</t>
  </si>
  <si>
    <t>DB gr</t>
  </si>
  <si>
    <t>DB kl</t>
  </si>
  <si>
    <t>Bandst.</t>
  </si>
  <si>
    <t>Totaal nul-controles hele bestand</t>
  </si>
  <si>
    <t>Bernard</t>
  </si>
  <si>
    <t>Jan Hartog</t>
  </si>
  <si>
    <t>Bas</t>
  </si>
  <si>
    <t xml:space="preserve">Jordy </t>
  </si>
  <si>
    <t>Mukesh</t>
  </si>
  <si>
    <t>n</t>
  </si>
  <si>
    <t>Jan Zuijlen</t>
  </si>
  <si>
    <t>Marco</t>
  </si>
  <si>
    <t>0-contr</t>
  </si>
  <si>
    <t>Jan - Jun</t>
  </si>
  <si>
    <t>de telstreep is regel</t>
  </si>
  <si>
    <t xml:space="preserve">  daarboven regels toevoegen</t>
  </si>
  <si>
    <t>0-controle</t>
  </si>
  <si>
    <r>
      <rPr>
        <b/>
        <sz val="10"/>
        <rFont val="Verdana"/>
        <family val="2"/>
      </rPr>
      <t>Ʃ</t>
    </r>
    <r>
      <rPr>
        <b/>
        <sz val="9"/>
        <rFont val="Verdana"/>
        <family val="2"/>
      </rPr>
      <t xml:space="preserve"> spel</t>
    </r>
  </si>
  <si>
    <t>Kamp</t>
  </si>
  <si>
    <t>Jul - Dec</t>
  </si>
  <si>
    <t>Nr</t>
  </si>
  <si>
    <t xml:space="preserve">Er zijn momenreel </t>
  </si>
  <si>
    <t>Te behalen punten bij:</t>
  </si>
  <si>
    <t>winst</t>
  </si>
  <si>
    <t>gelijk</t>
  </si>
  <si>
    <t>verlies</t>
  </si>
  <si>
    <t>rato</t>
  </si>
  <si>
    <t>spelers (= "N")</t>
  </si>
  <si>
    <t>Jan de Hoorn</t>
  </si>
  <si>
    <t>Driebanden-groot 1</t>
  </si>
  <si>
    <t>Driebanden-groot 2</t>
  </si>
  <si>
    <t xml:space="preserve">Driebanden-groot 2 </t>
  </si>
  <si>
    <t>Ronde 1</t>
  </si>
  <si>
    <t>Ronde 2</t>
  </si>
  <si>
    <t>Ronde 3</t>
  </si>
  <si>
    <t xml:space="preserve">Gespeeld  </t>
  </si>
  <si>
    <t xml:space="preserve">Restant  </t>
  </si>
  <si>
    <t xml:space="preserve">  Partijen te spelen</t>
  </si>
  <si>
    <t>voor Driebanden-groot</t>
  </si>
  <si>
    <t>De voorwaarden (grijze velden) worden opgehaald uit 1e helft van het jaar van de betreffende spelsoort.</t>
  </si>
  <si>
    <t>Voorwaarden</t>
  </si>
  <si>
    <t>min car/part</t>
  </si>
  <si>
    <t>max car/part</t>
  </si>
  <si>
    <t>deelname minimum aantal spelsoorten (kolom AC)</t>
  </si>
  <si>
    <t>a</t>
  </si>
  <si>
    <t>b</t>
  </si>
  <si>
    <t>c</t>
  </si>
  <si>
    <t>d</t>
  </si>
  <si>
    <t>kalender</t>
  </si>
  <si>
    <t>seizoen</t>
  </si>
  <si>
    <t>selectietabel</t>
  </si>
  <si>
    <t>te car</t>
  </si>
  <si>
    <t xml:space="preserve"> 0-controles</t>
  </si>
  <si>
    <t>Driebanden-klein 1</t>
  </si>
  <si>
    <t xml:space="preserve">Driebanden-klein 2 </t>
  </si>
  <si>
    <t>Bandstoten 1</t>
  </si>
  <si>
    <t>Bandstoten 2</t>
  </si>
  <si>
    <t>voor Driebanden-klein</t>
  </si>
  <si>
    <t>voor Bandstoten</t>
  </si>
  <si>
    <t>Libre 1</t>
  </si>
  <si>
    <t>Libre 2</t>
  </si>
  <si>
    <t>Libre tot</t>
  </si>
  <si>
    <t>1 Jul</t>
  </si>
  <si>
    <t>1 Jan</t>
  </si>
  <si>
    <t>t car</t>
  </si>
  <si>
    <t>Restant</t>
  </si>
  <si>
    <t>t part</t>
  </si>
  <si>
    <t>Te spelen partijen dit seizoen</t>
  </si>
  <si>
    <t>Te spelen partijen</t>
  </si>
  <si>
    <t>Nog te spelen partijen dit seizoen</t>
  </si>
  <si>
    <t>Gespeelde partijen dit seizoen</t>
  </si>
  <si>
    <t>Berekeningen t.b.v. "Klassement"</t>
  </si>
  <si>
    <t>Behaalde punten dit seizoen</t>
  </si>
  <si>
    <t>30 Jun</t>
  </si>
  <si>
    <t>31 Dec</t>
  </si>
  <si>
    <t>te part</t>
  </si>
  <si>
    <t>r e s u l t a t e n</t>
  </si>
  <si>
    <r>
      <t xml:space="preserve">Caramboles </t>
    </r>
    <r>
      <rPr>
        <b/>
        <sz val="11"/>
        <rFont val="Verdana"/>
        <family val="2"/>
      </rPr>
      <t>aanvang</t>
    </r>
    <r>
      <rPr>
        <sz val="11"/>
        <rFont val="Verdana"/>
        <family val="2"/>
      </rPr>
      <t xml:space="preserve"> 1e halfjaar competitie</t>
    </r>
  </si>
  <si>
    <r>
      <t xml:space="preserve">Caramboles </t>
    </r>
    <r>
      <rPr>
        <b/>
        <sz val="11"/>
        <rFont val="Verdana"/>
        <family val="2"/>
      </rPr>
      <t>aanvang</t>
    </r>
    <r>
      <rPr>
        <sz val="11"/>
        <rFont val="Verdana"/>
        <family val="2"/>
      </rPr>
      <t xml:space="preserve"> 2e halfjaar competitie</t>
    </r>
  </si>
  <si>
    <t xml:space="preserve">Deze voorwaarden gelden voor deze spelsoort gedurende het gehele jaar. Groene velden hier invullen. </t>
  </si>
  <si>
    <t>J</t>
  </si>
  <si>
    <t>BV  De Fotsers</t>
  </si>
  <si>
    <t>Nog te spelen partijen</t>
  </si>
  <si>
    <t xml:space="preserve"> aantal rondes</t>
  </si>
  <si>
    <t xml:space="preserve"> Aantal te spelen rondes</t>
  </si>
  <si>
    <t>Aantal te spelen rondes</t>
  </si>
  <si>
    <t>te spelen part</t>
  </si>
  <si>
    <t>e car</t>
  </si>
  <si>
    <t>Eindklassement</t>
  </si>
  <si>
    <t>N</t>
  </si>
  <si>
    <t>Deze voorwaarden gelden voor deze spelsoort gedurende het gehele jaar.</t>
  </si>
  <si>
    <t xml:space="preserve">  Voorwaarden tabel tbv berekeningen 2e halfjaar</t>
  </si>
  <si>
    <t xml:space="preserve">  Voorwaarden tabel tbv berekeningen 1e halfjaar</t>
  </si>
  <si>
    <r>
      <t xml:space="preserve">tbv kolom </t>
    </r>
    <r>
      <rPr>
        <u/>
        <sz val="8"/>
        <rFont val="Verdana"/>
        <family val="2"/>
      </rPr>
      <t>Ʃ spel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</si>
</sst>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 ;\-0\ "/>
    <numFmt numFmtId="165" formatCode="0.0_ ;\-0.0\ "/>
    <numFmt numFmtId="166" formatCode="0.00_ ;\-0.00\ "/>
    <numFmt numFmtId="167" formatCode="0.000_ ;\-0.000\ "/>
    <numFmt numFmtId="168" formatCode="0.0%"/>
    <numFmt numFmtId="169" formatCode="#,##0_ ;\-#,##0\ "/>
  </numFmts>
  <fonts count="44" x14ac:knownFonts="1">
    <font>
      <sz val="10"/>
      <name val="Arial"/>
    </font>
    <font>
      <sz val="10"/>
      <name val="Arial"/>
      <family val="2"/>
    </font>
    <font>
      <b/>
      <sz val="12"/>
      <name val="Verdana"/>
      <family val="2"/>
    </font>
    <font>
      <sz val="12"/>
      <name val="Verdana"/>
      <family val="2"/>
    </font>
    <font>
      <b/>
      <sz val="9"/>
      <name val="Verdana"/>
      <family val="2"/>
    </font>
    <font>
      <sz val="9"/>
      <name val="Verdana"/>
      <family val="2"/>
    </font>
    <font>
      <sz val="8"/>
      <name val="Verdana"/>
      <family val="2"/>
    </font>
    <font>
      <b/>
      <sz val="10"/>
      <name val="Verdana"/>
      <family val="2"/>
    </font>
    <font>
      <sz val="10"/>
      <name val="Verdana"/>
      <family val="2"/>
    </font>
    <font>
      <sz val="9"/>
      <color indexed="10"/>
      <name val="Verdana"/>
      <family val="2"/>
    </font>
    <font>
      <sz val="8"/>
      <name val="Arial"/>
      <family val="2"/>
    </font>
    <font>
      <sz val="12"/>
      <name val="Arial"/>
      <family val="2"/>
    </font>
    <font>
      <sz val="10"/>
      <name val="Calibri Light"/>
      <family val="2"/>
    </font>
    <font>
      <sz val="13"/>
      <name val="Verdana"/>
      <family val="2"/>
    </font>
    <font>
      <sz val="13"/>
      <name val="Calibri Light"/>
      <family val="2"/>
    </font>
    <font>
      <sz val="13"/>
      <name val="Arial"/>
      <family val="2"/>
    </font>
    <font>
      <sz val="9"/>
      <name val="Arial"/>
      <family val="2"/>
    </font>
    <font>
      <b/>
      <sz val="9"/>
      <name val="Arial"/>
      <family val="2"/>
    </font>
    <font>
      <b/>
      <sz val="10"/>
      <name val="Arial"/>
      <family val="2"/>
    </font>
    <font>
      <sz val="11"/>
      <name val="Verdana"/>
      <family val="2"/>
    </font>
    <font>
      <sz val="12"/>
      <name val="Calibri Light"/>
      <family val="2"/>
    </font>
    <font>
      <b/>
      <sz val="9"/>
      <color rgb="FFFF0000"/>
      <name val="Verdana"/>
      <family val="2"/>
    </font>
    <font>
      <sz val="10"/>
      <color rgb="FFFF0000"/>
      <name val="Arial"/>
      <family val="2"/>
    </font>
    <font>
      <sz val="12"/>
      <color rgb="FFFF0000"/>
      <name val="Verdana"/>
      <family val="2"/>
    </font>
    <font>
      <b/>
      <sz val="10"/>
      <color rgb="FFFF0000"/>
      <name val="Verdana"/>
      <family val="2"/>
    </font>
    <font>
      <sz val="9"/>
      <color rgb="FFFF0000"/>
      <name val="Verdana"/>
      <family val="2"/>
    </font>
    <font>
      <b/>
      <sz val="13"/>
      <color rgb="FFFF0000"/>
      <name val="Calibri"/>
      <family val="2"/>
    </font>
    <font>
      <sz val="10"/>
      <color rgb="FFFFC000"/>
      <name val="Arial"/>
      <family val="2"/>
    </font>
    <font>
      <sz val="8"/>
      <color rgb="FFFF0000"/>
      <name val="Arial"/>
      <family val="2"/>
    </font>
    <font>
      <b/>
      <sz val="10"/>
      <color rgb="FFFF0000"/>
      <name val="Arial"/>
      <family val="2"/>
    </font>
    <font>
      <sz val="11"/>
      <color rgb="FFFF0000"/>
      <name val="Arial"/>
      <family val="2"/>
    </font>
    <font>
      <b/>
      <sz val="11"/>
      <color rgb="FFFF0000"/>
      <name val="Arial"/>
      <family val="2"/>
    </font>
    <font>
      <b/>
      <sz val="9"/>
      <color indexed="81"/>
      <name val="Tahoma"/>
      <family val="2"/>
    </font>
    <font>
      <sz val="14"/>
      <name val="Verdana"/>
      <family val="2"/>
    </font>
    <font>
      <b/>
      <sz val="14"/>
      <name val="Verdana"/>
      <family val="2"/>
    </font>
    <font>
      <sz val="12"/>
      <color rgb="FF0070C0"/>
      <name val="Verdana"/>
      <family val="2"/>
    </font>
    <font>
      <b/>
      <sz val="10"/>
      <color rgb="FF0070C0"/>
      <name val="Verdana"/>
      <family val="2"/>
    </font>
    <font>
      <sz val="8"/>
      <color rgb="FFFF0000"/>
      <name val="Verdana"/>
      <family val="2"/>
    </font>
    <font>
      <b/>
      <sz val="8"/>
      <name val="Verdana"/>
      <family val="2"/>
    </font>
    <font>
      <b/>
      <sz val="11"/>
      <name val="Verdana"/>
      <family val="2"/>
    </font>
    <font>
      <sz val="10"/>
      <color rgb="FFFFC000"/>
      <name val="Verdana"/>
      <family val="2"/>
    </font>
    <font>
      <b/>
      <sz val="8"/>
      <color rgb="FFFF0000"/>
      <name val="Verdana"/>
      <family val="2"/>
    </font>
    <font>
      <b/>
      <sz val="11"/>
      <name val="Arial"/>
      <family val="2"/>
    </font>
    <font>
      <u/>
      <sz val="8"/>
      <name val="Verdana"/>
      <family val="2"/>
    </font>
  </fonts>
  <fills count="2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59996337778862885"/>
        <bgColor indexed="64"/>
      </patternFill>
    </fill>
    <fill>
      <patternFill patternType="solid">
        <fgColor rgb="FFFFFF66"/>
        <bgColor indexed="64"/>
      </patternFill>
    </fill>
    <fill>
      <patternFill patternType="solid">
        <fgColor rgb="FFCCFF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2"/>
        <bgColor indexed="64"/>
      </patternFill>
    </fill>
    <fill>
      <patternFill patternType="solid">
        <fgColor theme="2"/>
        <bgColor theme="2"/>
      </patternFill>
    </fill>
    <fill>
      <patternFill patternType="solid">
        <fgColor theme="9" tint="0.59999389629810485"/>
        <bgColor theme="2"/>
      </patternFill>
    </fill>
    <fill>
      <patternFill patternType="solid">
        <fgColor theme="9" tint="0.59999389629810485"/>
        <bgColor indexed="64"/>
      </patternFill>
    </fill>
    <fill>
      <patternFill patternType="solid">
        <fgColor theme="9" tint="0.59996337778862885"/>
        <bgColor theme="0" tint="-4.9989318521683403E-2"/>
      </patternFill>
    </fill>
    <fill>
      <patternFill patternType="solid">
        <fgColor rgb="FFFFFF00"/>
        <bgColor theme="2"/>
      </patternFill>
    </fill>
    <fill>
      <patternFill patternType="solid">
        <fgColor theme="0" tint="-0.14996795556505021"/>
        <bgColor theme="2"/>
      </patternFill>
    </fill>
    <fill>
      <patternFill patternType="solid">
        <fgColor theme="2"/>
        <bgColor theme="0" tint="-4.9989318521683403E-2"/>
      </patternFill>
    </fill>
    <fill>
      <patternFill patternType="solid">
        <fgColor theme="8" tint="0.79998168889431442"/>
        <bgColor theme="8" tint="0.79998168889431442"/>
      </patternFill>
    </fill>
    <fill>
      <patternFill patternType="solid">
        <fgColor rgb="FFFFCCFF"/>
        <bgColor indexed="64"/>
      </patternFill>
    </fill>
    <fill>
      <patternFill patternType="solid">
        <fgColor theme="5" tint="0.79998168889431442"/>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top/>
      <bottom style="hair">
        <color indexed="64"/>
      </bottom>
      <diagonal/>
    </border>
    <border>
      <left/>
      <right/>
      <top/>
      <bottom style="medium">
        <color indexed="64"/>
      </bottom>
      <diagonal/>
    </border>
    <border>
      <left style="thick">
        <color indexed="64"/>
      </left>
      <right/>
      <top style="thin">
        <color indexed="64"/>
      </top>
      <bottom style="thin">
        <color indexed="64"/>
      </bottom>
      <diagonal/>
    </border>
    <border>
      <left style="hair">
        <color indexed="64"/>
      </left>
      <right/>
      <top style="thin">
        <color indexed="64"/>
      </top>
      <bottom style="hair">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style="medium">
        <color indexed="64"/>
      </left>
      <right/>
      <top style="thin">
        <color indexed="64"/>
      </top>
      <bottom style="thin">
        <color indexed="64"/>
      </bottom>
      <diagonal/>
    </border>
    <border>
      <left style="thick">
        <color indexed="64"/>
      </left>
      <right/>
      <top style="medium">
        <color indexed="64"/>
      </top>
      <bottom style="medium">
        <color indexed="64"/>
      </bottom>
      <diagonal/>
    </border>
  </borders>
  <cellStyleXfs count="2">
    <xf numFmtId="0" fontId="0" fillId="0" borderId="0"/>
    <xf numFmtId="0" fontId="1" fillId="0" borderId="0"/>
  </cellStyleXfs>
  <cellXfs count="565">
    <xf numFmtId="0" fontId="0" fillId="0" borderId="0" xfId="0"/>
    <xf numFmtId="0" fontId="5" fillId="0" borderId="0" xfId="0" applyFont="1"/>
    <xf numFmtId="0" fontId="8" fillId="0" borderId="0" xfId="0" applyFont="1" applyAlignment="1">
      <alignment horizontal="center" vertical="center"/>
    </xf>
    <xf numFmtId="0" fontId="8" fillId="0" borderId="0" xfId="0" applyFont="1"/>
    <xf numFmtId="0" fontId="4" fillId="0" borderId="0" xfId="0" applyFont="1"/>
    <xf numFmtId="168" fontId="6" fillId="0" borderId="4" xfId="0" applyNumberFormat="1" applyFont="1" applyBorder="1" applyAlignment="1">
      <alignment horizontal="center"/>
    </xf>
    <xf numFmtId="1" fontId="5" fillId="0" borderId="6" xfId="0" applyNumberFormat="1" applyFont="1" applyBorder="1" applyAlignment="1" applyProtection="1">
      <alignment horizontal="center"/>
      <protection locked="0"/>
    </xf>
    <xf numFmtId="0" fontId="7" fillId="0" borderId="0" xfId="0" applyFont="1"/>
    <xf numFmtId="0" fontId="3" fillId="0" borderId="8" xfId="1" applyFont="1" applyBorder="1" applyAlignment="1">
      <alignment horizontal="left" vertical="center"/>
    </xf>
    <xf numFmtId="0" fontId="3" fillId="0" borderId="7" xfId="1" applyFont="1" applyBorder="1" applyAlignment="1">
      <alignment horizontal="center" vertical="center"/>
    </xf>
    <xf numFmtId="0" fontId="1" fillId="0" borderId="0" xfId="1"/>
    <xf numFmtId="1" fontId="5" fillId="3" borderId="5" xfId="1" applyNumberFormat="1" applyFont="1" applyFill="1" applyBorder="1" applyAlignment="1" applyProtection="1">
      <alignment horizontal="center"/>
      <protection locked="0"/>
    </xf>
    <xf numFmtId="1" fontId="5" fillId="0" borderId="5" xfId="1" applyNumberFormat="1" applyFont="1" applyBorder="1" applyAlignment="1" applyProtection="1">
      <alignment horizontal="center"/>
      <protection locked="0"/>
    </xf>
    <xf numFmtId="1" fontId="5" fillId="0" borderId="6" xfId="1" applyNumberFormat="1" applyFont="1" applyBorder="1" applyAlignment="1" applyProtection="1">
      <alignment horizontal="center"/>
      <protection locked="0"/>
    </xf>
    <xf numFmtId="0" fontId="10" fillId="0" borderId="0" xfId="1" applyFont="1"/>
    <xf numFmtId="0" fontId="1" fillId="0" borderId="0" xfId="1" applyAlignment="1">
      <alignment horizontal="center"/>
    </xf>
    <xf numFmtId="164" fontId="6" fillId="0" borderId="0" xfId="0" applyNumberFormat="1" applyFont="1"/>
    <xf numFmtId="1" fontId="5" fillId="3" borderId="4" xfId="1" applyNumberFormat="1" applyFont="1" applyFill="1" applyBorder="1" applyAlignment="1" applyProtection="1">
      <alignment horizontal="center"/>
      <protection locked="0"/>
    </xf>
    <xf numFmtId="1" fontId="5" fillId="0" borderId="4" xfId="1" applyNumberFormat="1" applyFont="1" applyBorder="1" applyAlignment="1" applyProtection="1">
      <alignment horizontal="center"/>
      <protection locked="0"/>
    </xf>
    <xf numFmtId="164" fontId="1" fillId="0" borderId="0" xfId="1" applyNumberFormat="1" applyAlignment="1">
      <alignment horizontal="center"/>
    </xf>
    <xf numFmtId="165" fontId="1" fillId="0" borderId="0" xfId="1" applyNumberFormat="1"/>
    <xf numFmtId="167" fontId="3" fillId="0" borderId="7" xfId="1" applyNumberFormat="1" applyFont="1" applyBorder="1" applyAlignment="1">
      <alignment horizontal="center" vertical="center"/>
    </xf>
    <xf numFmtId="167" fontId="1" fillId="0" borderId="0" xfId="1" applyNumberFormat="1"/>
    <xf numFmtId="164" fontId="5" fillId="0" borderId="15" xfId="0" applyNumberFormat="1" applyFont="1" applyBorder="1" applyAlignment="1">
      <alignment horizontal="right"/>
    </xf>
    <xf numFmtId="164" fontId="5" fillId="0" borderId="4" xfId="0" applyNumberFormat="1" applyFont="1" applyBorder="1" applyAlignment="1">
      <alignment horizontal="right"/>
    </xf>
    <xf numFmtId="168" fontId="6" fillId="4" borderId="15" xfId="0" applyNumberFormat="1" applyFont="1" applyFill="1" applyBorder="1" applyAlignment="1">
      <alignment horizontal="center"/>
    </xf>
    <xf numFmtId="164" fontId="21" fillId="4" borderId="11" xfId="0" applyNumberFormat="1" applyFont="1" applyFill="1" applyBorder="1" applyAlignment="1">
      <alignment horizontal="center"/>
    </xf>
    <xf numFmtId="164" fontId="21" fillId="4" borderId="10" xfId="0" applyNumberFormat="1" applyFont="1" applyFill="1" applyBorder="1" applyAlignment="1">
      <alignment horizontal="center"/>
    </xf>
    <xf numFmtId="164" fontId="1" fillId="0" borderId="0" xfId="1" applyNumberFormat="1"/>
    <xf numFmtId="0" fontId="13" fillId="0" borderId="7" xfId="1" applyFont="1" applyBorder="1" applyAlignment="1">
      <alignment horizontal="center" vertical="center"/>
    </xf>
    <xf numFmtId="0" fontId="15" fillId="0" borderId="0" xfId="1" applyFont="1"/>
    <xf numFmtId="0" fontId="7" fillId="0" borderId="3" xfId="0" applyFont="1" applyBorder="1" applyAlignment="1">
      <alignment horizontal="center" vertical="center" wrapText="1"/>
    </xf>
    <xf numFmtId="0" fontId="5" fillId="0" borderId="6" xfId="1" applyFont="1" applyBorder="1"/>
    <xf numFmtId="0" fontId="1" fillId="0" borderId="6" xfId="1" applyBorder="1"/>
    <xf numFmtId="164" fontId="1" fillId="0" borderId="6" xfId="1" applyNumberFormat="1" applyBorder="1"/>
    <xf numFmtId="165" fontId="1" fillId="0" borderId="6" xfId="1" applyNumberFormat="1" applyBorder="1"/>
    <xf numFmtId="168" fontId="5" fillId="0" borderId="0" xfId="1" applyNumberFormat="1" applyFont="1"/>
    <xf numFmtId="0" fontId="6" fillId="0" borderId="12" xfId="0" applyFont="1" applyBorder="1" applyAlignment="1">
      <alignment horizontal="left" vertical="center"/>
    </xf>
    <xf numFmtId="0" fontId="1" fillId="0" borderId="0" xfId="1" applyAlignment="1">
      <alignment vertical="center"/>
    </xf>
    <xf numFmtId="0" fontId="0" fillId="0" borderId="16" xfId="0" applyBorder="1"/>
    <xf numFmtId="165" fontId="5" fillId="0" borderId="4" xfId="0" applyNumberFormat="1" applyFont="1" applyBorder="1"/>
    <xf numFmtId="164" fontId="5" fillId="0" borderId="20" xfId="0" applyNumberFormat="1" applyFont="1" applyBorder="1" applyAlignment="1">
      <alignment horizontal="right"/>
    </xf>
    <xf numFmtId="164" fontId="5" fillId="0" borderId="21" xfId="0" applyNumberFormat="1" applyFont="1" applyBorder="1" applyAlignment="1">
      <alignment horizontal="right"/>
    </xf>
    <xf numFmtId="165" fontId="5" fillId="0" borderId="21" xfId="0" applyNumberFormat="1" applyFont="1" applyBorder="1"/>
    <xf numFmtId="168" fontId="6" fillId="0" borderId="21" xfId="0" applyNumberFormat="1" applyFont="1" applyBorder="1" applyAlignment="1">
      <alignment horizontal="center"/>
    </xf>
    <xf numFmtId="168" fontId="6" fillId="4" borderId="20" xfId="0" applyNumberFormat="1" applyFont="1" applyFill="1" applyBorder="1" applyAlignment="1">
      <alignment horizontal="center"/>
    </xf>
    <xf numFmtId="164" fontId="21" fillId="4" borderId="22" xfId="0" applyNumberFormat="1" applyFont="1" applyFill="1" applyBorder="1" applyAlignment="1">
      <alignment horizontal="center"/>
    </xf>
    <xf numFmtId="0" fontId="24" fillId="0" borderId="0" xfId="0" applyFont="1"/>
    <xf numFmtId="49" fontId="5" fillId="8" borderId="8" xfId="0" applyNumberFormat="1" applyFont="1" applyFill="1" applyBorder="1" applyAlignment="1">
      <alignment horizontal="center" vertical="center"/>
    </xf>
    <xf numFmtId="49" fontId="5" fillId="4" borderId="23" xfId="0" applyNumberFormat="1" applyFont="1" applyFill="1" applyBorder="1" applyAlignment="1">
      <alignment horizontal="center" vertical="center" wrapText="1"/>
    </xf>
    <xf numFmtId="49" fontId="16" fillId="4" borderId="24" xfId="0" applyNumberFormat="1" applyFont="1" applyFill="1" applyBorder="1" applyAlignment="1">
      <alignment horizontal="center" vertical="center" wrapText="1"/>
    </xf>
    <xf numFmtId="0" fontId="5" fillId="0" borderId="0" xfId="0" applyFont="1" applyAlignment="1">
      <alignment horizontal="center" vertical="center"/>
    </xf>
    <xf numFmtId="164" fontId="21" fillId="0" borderId="6" xfId="0" applyNumberFormat="1" applyFont="1" applyBorder="1" applyAlignment="1">
      <alignment horizontal="center"/>
    </xf>
    <xf numFmtId="164" fontId="5" fillId="0" borderId="10" xfId="0" applyNumberFormat="1" applyFont="1" applyBorder="1" applyAlignment="1">
      <alignment horizontal="right"/>
    </xf>
    <xf numFmtId="164" fontId="5" fillId="9" borderId="15" xfId="0" applyNumberFormat="1" applyFont="1" applyFill="1" applyBorder="1" applyAlignment="1">
      <alignment horizontal="center"/>
    </xf>
    <xf numFmtId="0" fontId="5" fillId="9" borderId="1" xfId="0" applyFont="1" applyFill="1" applyBorder="1" applyAlignment="1">
      <alignment horizontal="center" vertical="top"/>
    </xf>
    <xf numFmtId="168" fontId="6" fillId="9" borderId="4" xfId="0" applyNumberFormat="1" applyFont="1" applyFill="1" applyBorder="1" applyAlignment="1">
      <alignment horizontal="center"/>
    </xf>
    <xf numFmtId="164" fontId="5" fillId="9" borderId="20" xfId="0" applyNumberFormat="1" applyFont="1" applyFill="1" applyBorder="1" applyAlignment="1">
      <alignment horizontal="center"/>
    </xf>
    <xf numFmtId="168" fontId="6" fillId="9" borderId="21" xfId="0" applyNumberFormat="1" applyFont="1" applyFill="1" applyBorder="1" applyAlignment="1">
      <alignment horizontal="center"/>
    </xf>
    <xf numFmtId="49" fontId="5" fillId="8" borderId="25" xfId="0" applyNumberFormat="1" applyFont="1" applyFill="1" applyBorder="1" applyAlignment="1">
      <alignment horizontal="center" vertical="center"/>
    </xf>
    <xf numFmtId="0" fontId="6" fillId="0" borderId="0" xfId="0" applyFont="1"/>
    <xf numFmtId="0" fontId="26" fillId="0" borderId="0" xfId="0" applyFont="1"/>
    <xf numFmtId="0" fontId="1" fillId="0" borderId="12" xfId="1" applyBorder="1"/>
    <xf numFmtId="0" fontId="8" fillId="0" borderId="7" xfId="0" applyFont="1" applyBorder="1"/>
    <xf numFmtId="164" fontId="5" fillId="3" borderId="15" xfId="0" applyNumberFormat="1" applyFont="1" applyFill="1" applyBorder="1" applyAlignment="1">
      <alignment horizontal="right"/>
    </xf>
    <xf numFmtId="164" fontId="5" fillId="3" borderId="4" xfId="0" applyNumberFormat="1" applyFont="1" applyFill="1" applyBorder="1" applyAlignment="1">
      <alignment horizontal="right"/>
    </xf>
    <xf numFmtId="165" fontId="5" fillId="3" borderId="4" xfId="0" applyNumberFormat="1" applyFont="1" applyFill="1" applyBorder="1"/>
    <xf numFmtId="168" fontId="6" fillId="3" borderId="4" xfId="0" applyNumberFormat="1" applyFont="1" applyFill="1" applyBorder="1" applyAlignment="1">
      <alignment horizontal="center"/>
    </xf>
    <xf numFmtId="164" fontId="21" fillId="3" borderId="5" xfId="0" applyNumberFormat="1" applyFont="1" applyFill="1" applyBorder="1" applyAlignment="1">
      <alignment horizontal="center"/>
    </xf>
    <xf numFmtId="164" fontId="21" fillId="3" borderId="6" xfId="0" applyNumberFormat="1" applyFont="1" applyFill="1" applyBorder="1" applyAlignment="1">
      <alignment horizontal="center"/>
    </xf>
    <xf numFmtId="164" fontId="5" fillId="3" borderId="10" xfId="0" applyNumberFormat="1" applyFont="1" applyFill="1" applyBorder="1" applyAlignment="1">
      <alignment horizontal="right"/>
    </xf>
    <xf numFmtId="164" fontId="5" fillId="3" borderId="21" xfId="0" applyNumberFormat="1" applyFont="1" applyFill="1" applyBorder="1" applyAlignment="1">
      <alignment horizontal="right"/>
    </xf>
    <xf numFmtId="165" fontId="5" fillId="3" borderId="21" xfId="0" applyNumberFormat="1" applyFont="1" applyFill="1" applyBorder="1"/>
    <xf numFmtId="168" fontId="6" fillId="3" borderId="21" xfId="0" applyNumberFormat="1" applyFont="1" applyFill="1" applyBorder="1" applyAlignment="1">
      <alignment horizontal="center"/>
    </xf>
    <xf numFmtId="1" fontId="5" fillId="3" borderId="4" xfId="0" applyNumberFormat="1" applyFont="1" applyFill="1" applyBorder="1" applyAlignment="1" applyProtection="1">
      <alignment horizontal="center"/>
      <protection locked="0"/>
    </xf>
    <xf numFmtId="1" fontId="5" fillId="0" borderId="4" xfId="0" applyNumberFormat="1" applyFont="1" applyBorder="1" applyAlignment="1" applyProtection="1">
      <alignment horizontal="center"/>
      <protection locked="0"/>
    </xf>
    <xf numFmtId="0" fontId="8" fillId="0" borderId="0" xfId="1" applyFont="1"/>
    <xf numFmtId="0" fontId="17" fillId="0" borderId="4" xfId="1" applyFont="1" applyBorder="1"/>
    <xf numFmtId="0" fontId="18" fillId="0" borderId="0" xfId="1" applyFont="1"/>
    <xf numFmtId="0" fontId="5" fillId="0" borderId="31" xfId="0" applyFont="1" applyBorder="1" applyAlignment="1">
      <alignment horizontal="left" vertical="center" wrapText="1"/>
    </xf>
    <xf numFmtId="0" fontId="8" fillId="0" borderId="3" xfId="0" applyFont="1" applyBorder="1" applyAlignment="1">
      <alignment horizontal="left" vertical="center" wrapText="1"/>
    </xf>
    <xf numFmtId="164" fontId="5" fillId="2" borderId="15" xfId="0" applyNumberFormat="1" applyFont="1" applyFill="1" applyBorder="1" applyAlignment="1">
      <alignment horizontal="right"/>
    </xf>
    <xf numFmtId="164" fontId="5" fillId="2" borderId="4" xfId="0" applyNumberFormat="1" applyFont="1" applyFill="1" applyBorder="1" applyAlignment="1">
      <alignment horizontal="right"/>
    </xf>
    <xf numFmtId="165" fontId="5" fillId="2" borderId="4" xfId="0" applyNumberFormat="1" applyFont="1" applyFill="1" applyBorder="1"/>
    <xf numFmtId="168" fontId="6" fillId="2" borderId="4" xfId="0" applyNumberFormat="1" applyFont="1" applyFill="1" applyBorder="1" applyAlignment="1">
      <alignment horizontal="center"/>
    </xf>
    <xf numFmtId="164" fontId="21" fillId="2" borderId="6" xfId="0" applyNumberFormat="1" applyFont="1" applyFill="1" applyBorder="1" applyAlignment="1">
      <alignment horizontal="center"/>
    </xf>
    <xf numFmtId="164" fontId="5" fillId="2" borderId="10" xfId="0" applyNumberFormat="1" applyFont="1" applyFill="1" applyBorder="1" applyAlignment="1">
      <alignment horizontal="right"/>
    </xf>
    <xf numFmtId="168" fontId="6" fillId="2" borderId="15" xfId="0" applyNumberFormat="1" applyFont="1" applyFill="1" applyBorder="1" applyAlignment="1">
      <alignment horizontal="center"/>
    </xf>
    <xf numFmtId="164" fontId="21" fillId="2" borderId="11" xfId="0" applyNumberFormat="1" applyFont="1" applyFill="1" applyBorder="1" applyAlignment="1">
      <alignment horizontal="center"/>
    </xf>
    <xf numFmtId="164" fontId="5" fillId="2" borderId="15" xfId="0" applyNumberFormat="1" applyFont="1" applyFill="1" applyBorder="1" applyAlignment="1">
      <alignment horizontal="center"/>
    </xf>
    <xf numFmtId="164" fontId="21" fillId="2" borderId="10" xfId="0" applyNumberFormat="1" applyFont="1" applyFill="1" applyBorder="1" applyAlignment="1">
      <alignment horizontal="center"/>
    </xf>
    <xf numFmtId="0" fontId="30" fillId="6" borderId="16" xfId="1" applyFont="1" applyFill="1" applyBorder="1" applyAlignment="1">
      <alignment horizontal="center" vertical="center"/>
    </xf>
    <xf numFmtId="0" fontId="19" fillId="6" borderId="12" xfId="1" applyFont="1" applyFill="1" applyBorder="1" applyAlignment="1">
      <alignment horizontal="left" vertical="center"/>
    </xf>
    <xf numFmtId="0" fontId="31" fillId="6" borderId="17" xfId="1" applyFont="1" applyFill="1" applyBorder="1" applyAlignment="1">
      <alignment horizontal="center" vertical="center"/>
    </xf>
    <xf numFmtId="0" fontId="0" fillId="11" borderId="19" xfId="0" applyFill="1" applyBorder="1" applyAlignment="1">
      <alignment horizontal="center" vertical="center"/>
    </xf>
    <xf numFmtId="164" fontId="1" fillId="0" borderId="16" xfId="1" applyNumberFormat="1" applyBorder="1"/>
    <xf numFmtId="165" fontId="1" fillId="0" borderId="17" xfId="1" applyNumberFormat="1" applyBorder="1"/>
    <xf numFmtId="164" fontId="6" fillId="0" borderId="16" xfId="0" applyNumberFormat="1" applyFont="1" applyBorder="1"/>
    <xf numFmtId="164" fontId="6" fillId="0" borderId="16" xfId="0" applyNumberFormat="1" applyFont="1" applyBorder="1" applyAlignment="1">
      <alignment horizontal="center"/>
    </xf>
    <xf numFmtId="0" fontId="3" fillId="0" borderId="7" xfId="1" applyFont="1" applyBorder="1" applyAlignment="1">
      <alignment horizontal="right" vertical="center"/>
    </xf>
    <xf numFmtId="0" fontId="5" fillId="12" borderId="6" xfId="1" applyFont="1" applyFill="1" applyBorder="1"/>
    <xf numFmtId="164" fontId="1" fillId="12" borderId="0" xfId="1" applyNumberFormat="1" applyFill="1"/>
    <xf numFmtId="165" fontId="1" fillId="12" borderId="0" xfId="1" applyNumberFormat="1" applyFill="1"/>
    <xf numFmtId="167" fontId="1" fillId="12" borderId="0" xfId="1" applyNumberFormat="1" applyFill="1"/>
    <xf numFmtId="168" fontId="5" fillId="12" borderId="0" xfId="1" applyNumberFormat="1" applyFont="1" applyFill="1"/>
    <xf numFmtId="164" fontId="5" fillId="12" borderId="26" xfId="1" applyNumberFormat="1" applyFont="1" applyFill="1" applyBorder="1"/>
    <xf numFmtId="1" fontId="5" fillId="3" borderId="6" xfId="1" applyNumberFormat="1" applyFont="1" applyFill="1" applyBorder="1" applyAlignment="1" applyProtection="1">
      <alignment horizontal="center"/>
      <protection locked="0"/>
    </xf>
    <xf numFmtId="164" fontId="28" fillId="6" borderId="0" xfId="1" applyNumberFormat="1" applyFont="1" applyFill="1"/>
    <xf numFmtId="0" fontId="5" fillId="12" borderId="12" xfId="1" applyFont="1" applyFill="1" applyBorder="1"/>
    <xf numFmtId="164" fontId="5" fillId="12" borderId="19" xfId="0" applyNumberFormat="1" applyFont="1" applyFill="1" applyBorder="1" applyAlignment="1">
      <alignment horizontal="right"/>
    </xf>
    <xf numFmtId="165" fontId="5" fillId="12" borderId="19" xfId="0" applyNumberFormat="1" applyFont="1" applyFill="1" applyBorder="1"/>
    <xf numFmtId="168" fontId="6" fillId="12" borderId="19" xfId="0" applyNumberFormat="1" applyFont="1" applyFill="1" applyBorder="1" applyAlignment="1">
      <alignment horizontal="center"/>
    </xf>
    <xf numFmtId="164" fontId="21" fillId="12" borderId="16" xfId="0" applyNumberFormat="1" applyFont="1" applyFill="1" applyBorder="1" applyAlignment="1">
      <alignment horizontal="center"/>
    </xf>
    <xf numFmtId="164" fontId="5" fillId="12" borderId="16" xfId="0" applyNumberFormat="1" applyFont="1" applyFill="1" applyBorder="1" applyAlignment="1">
      <alignment horizontal="right"/>
    </xf>
    <xf numFmtId="164" fontId="5" fillId="12" borderId="19" xfId="0" applyNumberFormat="1" applyFont="1" applyFill="1" applyBorder="1" applyAlignment="1">
      <alignment horizontal="center"/>
    </xf>
    <xf numFmtId="164" fontId="21" fillId="3" borderId="34" xfId="0" applyNumberFormat="1" applyFont="1" applyFill="1" applyBorder="1" applyAlignment="1">
      <alignment horizontal="center"/>
    </xf>
    <xf numFmtId="0" fontId="5" fillId="2" borderId="6" xfId="1" applyFont="1" applyFill="1" applyBorder="1"/>
    <xf numFmtId="0" fontId="4" fillId="9" borderId="1" xfId="0" applyFont="1" applyFill="1" applyBorder="1" applyAlignment="1">
      <alignment horizontal="left" vertical="top"/>
    </xf>
    <xf numFmtId="0" fontId="21" fillId="3" borderId="1" xfId="0" applyFont="1" applyFill="1" applyBorder="1" applyAlignment="1">
      <alignment horizontal="left" vertical="center"/>
    </xf>
    <xf numFmtId="0" fontId="21" fillId="0" borderId="1" xfId="0" applyFont="1" applyBorder="1" applyAlignment="1">
      <alignment horizontal="left" vertical="center"/>
    </xf>
    <xf numFmtId="0" fontId="21" fillId="4" borderId="1" xfId="0" applyFont="1" applyFill="1" applyBorder="1" applyAlignment="1">
      <alignment horizontal="left" vertical="center"/>
    </xf>
    <xf numFmtId="0" fontId="22" fillId="0" borderId="0" xfId="1" applyFont="1" applyAlignment="1">
      <alignment vertical="center"/>
    </xf>
    <xf numFmtId="164" fontId="8" fillId="0" borderId="0" xfId="1" applyNumberFormat="1" applyFont="1" applyAlignment="1">
      <alignment horizontal="center"/>
    </xf>
    <xf numFmtId="164" fontId="5" fillId="11" borderId="0" xfId="1" applyNumberFormat="1" applyFont="1" applyFill="1" applyAlignment="1">
      <alignment horizontal="center"/>
    </xf>
    <xf numFmtId="164" fontId="5" fillId="12" borderId="0" xfId="1" applyNumberFormat="1" applyFont="1" applyFill="1" applyAlignment="1">
      <alignment horizontal="center"/>
    </xf>
    <xf numFmtId="164" fontId="1" fillId="11" borderId="6" xfId="1" applyNumberFormat="1" applyFill="1" applyBorder="1" applyAlignment="1">
      <alignment horizontal="center"/>
    </xf>
    <xf numFmtId="0" fontId="27" fillId="0" borderId="21" xfId="1" applyFont="1" applyBorder="1" applyAlignment="1">
      <alignment vertical="center"/>
    </xf>
    <xf numFmtId="0" fontId="1" fillId="11" borderId="13" xfId="1" applyFill="1" applyBorder="1" applyAlignment="1">
      <alignment vertical="center"/>
    </xf>
    <xf numFmtId="0" fontId="1" fillId="11" borderId="19" xfId="1" applyFill="1" applyBorder="1" applyAlignment="1">
      <alignment horizontal="center" vertical="center"/>
    </xf>
    <xf numFmtId="0" fontId="0" fillId="11" borderId="26" xfId="0" applyFill="1" applyBorder="1" applyAlignment="1">
      <alignment horizontal="center" vertical="center"/>
    </xf>
    <xf numFmtId="164" fontId="28" fillId="6" borderId="0" xfId="1" applyNumberFormat="1" applyFont="1" applyFill="1" applyAlignment="1">
      <alignment horizontal="center"/>
    </xf>
    <xf numFmtId="164" fontId="5" fillId="5" borderId="0" xfId="1" applyNumberFormat="1" applyFont="1" applyFill="1" applyAlignment="1">
      <alignment horizontal="center"/>
    </xf>
    <xf numFmtId="164" fontId="1" fillId="5" borderId="6" xfId="1" applyNumberFormat="1" applyFill="1" applyBorder="1" applyAlignment="1">
      <alignment horizontal="center"/>
    </xf>
    <xf numFmtId="0" fontId="1" fillId="5" borderId="13" xfId="1" applyFill="1" applyBorder="1" applyAlignment="1">
      <alignment vertical="center"/>
    </xf>
    <xf numFmtId="0" fontId="0" fillId="5" borderId="19" xfId="0" applyFill="1" applyBorder="1" applyAlignment="1">
      <alignment horizontal="center" vertical="center"/>
    </xf>
    <xf numFmtId="0" fontId="1" fillId="5" borderId="19" xfId="1" applyFill="1" applyBorder="1" applyAlignment="1">
      <alignment horizontal="center" vertical="center"/>
    </xf>
    <xf numFmtId="0" fontId="0" fillId="5" borderId="26" xfId="0" applyFill="1" applyBorder="1" applyAlignment="1">
      <alignment horizontal="center" vertical="center"/>
    </xf>
    <xf numFmtId="168" fontId="7" fillId="4" borderId="1" xfId="0" applyNumberFormat="1" applyFont="1" applyFill="1" applyBorder="1" applyAlignment="1">
      <alignment horizontal="left" vertical="center"/>
    </xf>
    <xf numFmtId="164" fontId="3" fillId="0" borderId="7" xfId="1" applyNumberFormat="1" applyFont="1" applyBorder="1" applyAlignment="1">
      <alignment horizontal="center" vertical="center"/>
    </xf>
    <xf numFmtId="164" fontId="6" fillId="13" borderId="0" xfId="0" applyNumberFormat="1" applyFont="1" applyFill="1"/>
    <xf numFmtId="0" fontId="8" fillId="13" borderId="29" xfId="0" applyFont="1" applyFill="1" applyBorder="1"/>
    <xf numFmtId="164" fontId="6" fillId="13" borderId="18" xfId="0" applyNumberFormat="1" applyFont="1" applyFill="1" applyBorder="1"/>
    <xf numFmtId="0" fontId="1" fillId="13" borderId="27" xfId="0" applyFont="1" applyFill="1" applyBorder="1" applyAlignment="1">
      <alignment horizontal="left" vertical="center"/>
    </xf>
    <xf numFmtId="0" fontId="6" fillId="13" borderId="0" xfId="0" applyFont="1" applyFill="1"/>
    <xf numFmtId="164" fontId="6" fillId="13" borderId="49" xfId="0" applyNumberFormat="1" applyFont="1" applyFill="1" applyBorder="1"/>
    <xf numFmtId="164" fontId="6" fillId="13" borderId="50" xfId="0" applyNumberFormat="1" applyFont="1" applyFill="1" applyBorder="1"/>
    <xf numFmtId="164" fontId="6" fillId="13" borderId="51" xfId="0" applyNumberFormat="1" applyFont="1" applyFill="1" applyBorder="1"/>
    <xf numFmtId="0" fontId="8" fillId="13" borderId="36" xfId="0" applyFont="1" applyFill="1" applyBorder="1"/>
    <xf numFmtId="164" fontId="6" fillId="13" borderId="0" xfId="0" applyNumberFormat="1" applyFont="1" applyFill="1" applyAlignment="1">
      <alignment horizontal="right"/>
    </xf>
    <xf numFmtId="0" fontId="33" fillId="0" borderId="8" xfId="0" applyFont="1" applyBorder="1"/>
    <xf numFmtId="0" fontId="33" fillId="3" borderId="7" xfId="0" applyFont="1" applyFill="1" applyBorder="1" applyAlignment="1">
      <alignment horizontal="center" vertical="center"/>
    </xf>
    <xf numFmtId="0" fontId="33" fillId="0" borderId="7" xfId="0" applyFont="1" applyBorder="1" applyAlignment="1">
      <alignment horizontal="center" vertical="center"/>
    </xf>
    <xf numFmtId="0" fontId="33" fillId="0" borderId="7" xfId="0" applyFont="1" applyBorder="1" applyAlignment="1">
      <alignment horizontal="left" vertical="center"/>
    </xf>
    <xf numFmtId="0" fontId="33" fillId="0" borderId="7" xfId="1" applyFont="1" applyBorder="1" applyAlignment="1">
      <alignment horizontal="center" vertical="center"/>
    </xf>
    <xf numFmtId="0" fontId="33" fillId="0" borderId="7" xfId="0" applyFont="1" applyBorder="1"/>
    <xf numFmtId="0" fontId="34" fillId="0" borderId="9" xfId="0" applyFont="1" applyBorder="1"/>
    <xf numFmtId="0" fontId="0" fillId="0" borderId="9" xfId="0" applyBorder="1" applyAlignment="1">
      <alignment horizontal="center" vertical="center"/>
    </xf>
    <xf numFmtId="0" fontId="8" fillId="14" borderId="6" xfId="1" applyFont="1" applyFill="1" applyBorder="1" applyAlignment="1">
      <alignment horizontal="center" vertical="center"/>
    </xf>
    <xf numFmtId="0" fontId="8" fillId="14" borderId="12" xfId="1" applyFont="1" applyFill="1" applyBorder="1" applyAlignment="1">
      <alignment horizontal="left" vertical="center"/>
    </xf>
    <xf numFmtId="0" fontId="8" fillId="14" borderId="12" xfId="1" applyFont="1" applyFill="1" applyBorder="1" applyAlignment="1">
      <alignment horizontal="left"/>
    </xf>
    <xf numFmtId="49" fontId="5" fillId="5" borderId="6" xfId="0" applyNumberFormat="1" applyFont="1" applyFill="1" applyBorder="1" applyAlignment="1">
      <alignment horizontal="center" vertical="center"/>
    </xf>
    <xf numFmtId="49" fontId="16" fillId="5" borderId="6" xfId="1" applyNumberFormat="1" applyFont="1" applyFill="1" applyBorder="1" applyAlignment="1">
      <alignment horizontal="center"/>
    </xf>
    <xf numFmtId="49" fontId="5" fillId="5" borderId="6" xfId="1" applyNumberFormat="1" applyFont="1" applyFill="1" applyBorder="1" applyAlignment="1">
      <alignment horizontal="center"/>
    </xf>
    <xf numFmtId="49" fontId="5" fillId="11" borderId="6" xfId="0" applyNumberFormat="1" applyFont="1" applyFill="1" applyBorder="1" applyAlignment="1">
      <alignment horizontal="center" vertical="center"/>
    </xf>
    <xf numFmtId="49" fontId="16" fillId="11" borderId="6" xfId="1" applyNumberFormat="1" applyFont="1" applyFill="1" applyBorder="1" applyAlignment="1">
      <alignment horizontal="center"/>
    </xf>
    <xf numFmtId="49" fontId="5" fillId="11" borderId="6" xfId="1" applyNumberFormat="1" applyFont="1" applyFill="1" applyBorder="1" applyAlignment="1">
      <alignment horizontal="center"/>
    </xf>
    <xf numFmtId="0" fontId="6" fillId="17" borderId="17" xfId="0" applyFont="1" applyFill="1" applyBorder="1" applyAlignment="1">
      <alignment horizontal="center" vertical="center"/>
    </xf>
    <xf numFmtId="0" fontId="1" fillId="0" borderId="27" xfId="1" applyBorder="1" applyAlignment="1">
      <alignment horizontal="center" vertical="center"/>
    </xf>
    <xf numFmtId="164" fontId="5" fillId="11" borderId="18" xfId="1" applyNumberFormat="1" applyFont="1" applyFill="1" applyBorder="1"/>
    <xf numFmtId="164" fontId="5" fillId="11" borderId="0" xfId="1" applyNumberFormat="1" applyFont="1" applyFill="1"/>
    <xf numFmtId="164" fontId="5" fillId="11" borderId="19" xfId="1" applyNumberFormat="1" applyFont="1" applyFill="1" applyBorder="1"/>
    <xf numFmtId="164" fontId="1" fillId="11" borderId="12" xfId="1" applyNumberFormat="1" applyFill="1" applyBorder="1"/>
    <xf numFmtId="164" fontId="5" fillId="5" borderId="18" xfId="1" applyNumberFormat="1" applyFont="1" applyFill="1" applyBorder="1" applyAlignment="1">
      <alignment horizontal="center"/>
    </xf>
    <xf numFmtId="164" fontId="5" fillId="5" borderId="19" xfId="1" applyNumberFormat="1" applyFont="1" applyFill="1" applyBorder="1" applyAlignment="1">
      <alignment horizontal="center"/>
    </xf>
    <xf numFmtId="164" fontId="5" fillId="5" borderId="26" xfId="1" applyNumberFormat="1" applyFont="1" applyFill="1" applyBorder="1" applyAlignment="1">
      <alignment horizontal="center"/>
    </xf>
    <xf numFmtId="164" fontId="1" fillId="5" borderId="12" xfId="1" applyNumberFormat="1" applyFill="1" applyBorder="1" applyAlignment="1">
      <alignment horizontal="center"/>
    </xf>
    <xf numFmtId="167" fontId="25" fillId="6" borderId="18" xfId="1" applyNumberFormat="1" applyFont="1" applyFill="1" applyBorder="1" applyAlignment="1">
      <alignment horizontal="center"/>
    </xf>
    <xf numFmtId="0" fontId="13" fillId="16" borderId="37" xfId="1" applyFont="1" applyFill="1" applyBorder="1" applyAlignment="1" applyProtection="1">
      <alignment horizontal="center" vertical="center"/>
      <protection locked="0"/>
    </xf>
    <xf numFmtId="0" fontId="1" fillId="7" borderId="0" xfId="1" applyFill="1" applyProtection="1">
      <protection locked="0"/>
    </xf>
    <xf numFmtId="0" fontId="8" fillId="0" borderId="6" xfId="1" applyFont="1" applyBorder="1" applyAlignment="1" applyProtection="1">
      <alignment horizontal="center"/>
      <protection locked="0"/>
    </xf>
    <xf numFmtId="0" fontId="8" fillId="0" borderId="6" xfId="1" applyFont="1" applyBorder="1" applyProtection="1">
      <protection locked="0"/>
    </xf>
    <xf numFmtId="169" fontId="8" fillId="0" borderId="38" xfId="1" applyNumberFormat="1" applyFont="1" applyBorder="1" applyProtection="1">
      <protection locked="0"/>
    </xf>
    <xf numFmtId="169" fontId="8" fillId="0" borderId="39" xfId="1" applyNumberFormat="1" applyFont="1" applyBorder="1" applyProtection="1">
      <protection locked="0"/>
    </xf>
    <xf numFmtId="169" fontId="8" fillId="0" borderId="40" xfId="1" applyNumberFormat="1" applyFont="1" applyBorder="1" applyProtection="1">
      <protection locked="0"/>
    </xf>
    <xf numFmtId="0" fontId="8" fillId="12" borderId="6" xfId="1" applyFont="1" applyFill="1" applyBorder="1" applyProtection="1">
      <protection locked="0"/>
    </xf>
    <xf numFmtId="169" fontId="8" fillId="12" borderId="35" xfId="1" applyNumberFormat="1" applyFont="1" applyFill="1" applyBorder="1" applyProtection="1">
      <protection locked="0"/>
    </xf>
    <xf numFmtId="169" fontId="8" fillId="12" borderId="52" xfId="1" applyNumberFormat="1" applyFont="1" applyFill="1" applyBorder="1" applyProtection="1">
      <protection locked="0"/>
    </xf>
    <xf numFmtId="169" fontId="8" fillId="12" borderId="30" xfId="1" applyNumberFormat="1" applyFont="1" applyFill="1" applyBorder="1" applyProtection="1">
      <protection locked="0"/>
    </xf>
    <xf numFmtId="0" fontId="36" fillId="15" borderId="6" xfId="1" applyFont="1" applyFill="1" applyBorder="1" applyAlignment="1" applyProtection="1">
      <alignment horizontal="center" vertical="center"/>
      <protection locked="0"/>
    </xf>
    <xf numFmtId="0" fontId="15" fillId="0" borderId="7" xfId="1" applyFont="1" applyBorder="1"/>
    <xf numFmtId="0" fontId="1" fillId="0" borderId="7" xfId="1" applyBorder="1"/>
    <xf numFmtId="164" fontId="3" fillId="0" borderId="7" xfId="1" applyNumberFormat="1" applyFont="1" applyBorder="1" applyAlignment="1">
      <alignment horizontal="right" vertical="center"/>
    </xf>
    <xf numFmtId="165" fontId="1" fillId="0" borderId="7" xfId="1" applyNumberFormat="1" applyBorder="1"/>
    <xf numFmtId="0" fontId="1" fillId="0" borderId="9" xfId="1" applyBorder="1" applyAlignment="1">
      <alignment horizontal="center"/>
    </xf>
    <xf numFmtId="0" fontId="8" fillId="13" borderId="48" xfId="1" applyFont="1" applyFill="1" applyBorder="1"/>
    <xf numFmtId="0" fontId="8" fillId="13" borderId="47" xfId="1" applyFont="1" applyFill="1" applyBorder="1" applyAlignment="1">
      <alignment horizontal="center"/>
    </xf>
    <xf numFmtId="0" fontId="8" fillId="13" borderId="43" xfId="1" applyFont="1" applyFill="1" applyBorder="1" applyAlignment="1">
      <alignment horizontal="right"/>
    </xf>
    <xf numFmtId="0" fontId="8" fillId="13" borderId="45" xfId="1" applyFont="1" applyFill="1" applyBorder="1"/>
    <xf numFmtId="0" fontId="5" fillId="0" borderId="1" xfId="1" applyFont="1" applyBorder="1" applyAlignment="1">
      <alignment horizontal="left"/>
    </xf>
    <xf numFmtId="0" fontId="5" fillId="0" borderId="1" xfId="0" applyFont="1" applyBorder="1" applyAlignment="1">
      <alignment horizontal="left"/>
    </xf>
    <xf numFmtId="167" fontId="5" fillId="0" borderId="1" xfId="1" applyNumberFormat="1" applyFont="1" applyBorder="1" applyAlignment="1">
      <alignment horizontal="left"/>
    </xf>
    <xf numFmtId="165" fontId="5" fillId="0" borderId="1" xfId="1" applyNumberFormat="1" applyFont="1" applyBorder="1" applyAlignment="1">
      <alignment horizontal="left"/>
    </xf>
    <xf numFmtId="165" fontId="5" fillId="0" borderId="3" xfId="1" applyNumberFormat="1" applyFont="1" applyBorder="1" applyAlignment="1">
      <alignment horizontal="left"/>
    </xf>
    <xf numFmtId="0" fontId="5" fillId="0" borderId="3" xfId="1" applyFont="1" applyBorder="1" applyAlignment="1">
      <alignment horizontal="left"/>
    </xf>
    <xf numFmtId="0" fontId="6" fillId="13" borderId="48" xfId="1" applyFont="1" applyFill="1" applyBorder="1"/>
    <xf numFmtId="0" fontId="8" fillId="13" borderId="43" xfId="1" applyFont="1" applyFill="1" applyBorder="1" applyAlignment="1">
      <alignment horizontal="center"/>
    </xf>
    <xf numFmtId="0" fontId="22" fillId="13" borderId="43" xfId="1" applyFont="1" applyFill="1" applyBorder="1" applyAlignment="1">
      <alignment vertical="center"/>
    </xf>
    <xf numFmtId="0" fontId="1" fillId="13" borderId="44" xfId="1" applyFill="1" applyBorder="1"/>
    <xf numFmtId="0" fontId="1" fillId="13" borderId="45" xfId="1" applyFill="1" applyBorder="1"/>
    <xf numFmtId="0" fontId="9" fillId="13" borderId="5" xfId="1" applyFont="1" applyFill="1" applyBorder="1" applyAlignment="1">
      <alignment horizontal="center"/>
    </xf>
    <xf numFmtId="1" fontId="5" fillId="13" borderId="5" xfId="1" applyNumberFormat="1" applyFont="1" applyFill="1" applyBorder="1"/>
    <xf numFmtId="1" fontId="5" fillId="13" borderId="6" xfId="1" applyNumberFormat="1" applyFont="1" applyFill="1" applyBorder="1" applyAlignment="1">
      <alignment horizontal="center"/>
    </xf>
    <xf numFmtId="167" fontId="5" fillId="13" borderId="5" xfId="1" applyNumberFormat="1" applyFont="1" applyFill="1" applyBorder="1" applyAlignment="1">
      <alignment horizontal="center"/>
    </xf>
    <xf numFmtId="165" fontId="5" fillId="13" borderId="5" xfId="1" applyNumberFormat="1" applyFont="1" applyFill="1" applyBorder="1" applyAlignment="1">
      <alignment horizontal="center"/>
    </xf>
    <xf numFmtId="1" fontId="5" fillId="13" borderId="5" xfId="1" applyNumberFormat="1" applyFont="1" applyFill="1" applyBorder="1" applyAlignment="1">
      <alignment horizontal="center"/>
    </xf>
    <xf numFmtId="165" fontId="5" fillId="13" borderId="6" xfId="1" applyNumberFormat="1" applyFont="1" applyFill="1" applyBorder="1" applyAlignment="1">
      <alignment horizontal="center"/>
    </xf>
    <xf numFmtId="0" fontId="5" fillId="13" borderId="12" xfId="1" applyFont="1" applyFill="1" applyBorder="1" applyAlignment="1">
      <alignment horizontal="center"/>
    </xf>
    <xf numFmtId="164" fontId="8" fillId="13" borderId="14" xfId="1" applyNumberFormat="1" applyFont="1" applyFill="1" applyBorder="1" applyAlignment="1">
      <alignment horizontal="center"/>
    </xf>
    <xf numFmtId="0" fontId="9" fillId="13" borderId="6" xfId="1" applyFont="1" applyFill="1" applyBorder="1" applyAlignment="1">
      <alignment horizontal="center"/>
    </xf>
    <xf numFmtId="1" fontId="5" fillId="13" borderId="6" xfId="1" applyNumberFormat="1" applyFont="1" applyFill="1" applyBorder="1"/>
    <xf numFmtId="167" fontId="5" fillId="13" borderId="6" xfId="1" applyNumberFormat="1" applyFont="1" applyFill="1" applyBorder="1" applyAlignment="1">
      <alignment horizontal="center"/>
    </xf>
    <xf numFmtId="164" fontId="8" fillId="13" borderId="2" xfId="1" applyNumberFormat="1" applyFont="1" applyFill="1" applyBorder="1" applyAlignment="1">
      <alignment horizontal="center"/>
    </xf>
    <xf numFmtId="0" fontId="5" fillId="5" borderId="12" xfId="1" applyFont="1" applyFill="1" applyBorder="1" applyAlignment="1">
      <alignment horizontal="left"/>
    </xf>
    <xf numFmtId="1" fontId="5" fillId="5" borderId="16" xfId="1" applyNumberFormat="1" applyFont="1" applyFill="1" applyBorder="1" applyAlignment="1">
      <alignment horizontal="center"/>
    </xf>
    <xf numFmtId="0" fontId="5" fillId="10" borderId="16" xfId="1" applyFont="1" applyFill="1" applyBorder="1" applyAlignment="1">
      <alignment horizontal="center"/>
    </xf>
    <xf numFmtId="0" fontId="5" fillId="10" borderId="16" xfId="1" applyFont="1" applyFill="1" applyBorder="1"/>
    <xf numFmtId="167" fontId="5" fillId="10" borderId="16" xfId="1" applyNumberFormat="1" applyFont="1" applyFill="1" applyBorder="1"/>
    <xf numFmtId="165" fontId="5" fillId="10" borderId="16" xfId="1" applyNumberFormat="1" applyFont="1" applyFill="1" applyBorder="1"/>
    <xf numFmtId="167" fontId="5" fillId="5" borderId="16" xfId="1" applyNumberFormat="1" applyFont="1" applyFill="1" applyBorder="1" applyAlignment="1">
      <alignment horizontal="right"/>
    </xf>
    <xf numFmtId="164" fontId="5" fillId="5" borderId="16" xfId="1" applyNumberFormat="1" applyFont="1" applyFill="1" applyBorder="1" applyAlignment="1">
      <alignment horizontal="center"/>
    </xf>
    <xf numFmtId="165" fontId="5" fillId="10" borderId="16" xfId="1" applyNumberFormat="1" applyFont="1" applyFill="1" applyBorder="1" applyAlignment="1">
      <alignment horizontal="right"/>
    </xf>
    <xf numFmtId="164" fontId="5" fillId="10" borderId="16" xfId="1" applyNumberFormat="1" applyFont="1" applyFill="1" applyBorder="1" applyAlignment="1">
      <alignment horizontal="center"/>
    </xf>
    <xf numFmtId="0" fontId="5" fillId="10" borderId="33" xfId="1" applyFont="1" applyFill="1" applyBorder="1" applyAlignment="1">
      <alignment horizontal="center"/>
    </xf>
    <xf numFmtId="0" fontId="9" fillId="13" borderId="4" xfId="1" applyFont="1" applyFill="1" applyBorder="1" applyAlignment="1">
      <alignment horizontal="center"/>
    </xf>
    <xf numFmtId="1" fontId="5" fillId="13" borderId="4" xfId="1" applyNumberFormat="1" applyFont="1" applyFill="1" applyBorder="1"/>
    <xf numFmtId="1" fontId="5" fillId="13" borderId="4" xfId="1" applyNumberFormat="1" applyFont="1" applyFill="1" applyBorder="1" applyAlignment="1">
      <alignment horizontal="center"/>
    </xf>
    <xf numFmtId="167" fontId="5" fillId="13" borderId="4" xfId="1" applyNumberFormat="1" applyFont="1" applyFill="1" applyBorder="1" applyAlignment="1">
      <alignment horizontal="center"/>
    </xf>
    <xf numFmtId="0" fontId="5" fillId="13" borderId="13" xfId="1" applyFont="1" applyFill="1" applyBorder="1" applyAlignment="1">
      <alignment horizontal="center"/>
    </xf>
    <xf numFmtId="0" fontId="12" fillId="0" borderId="0" xfId="1" applyFont="1" applyAlignment="1">
      <alignment horizontal="center" vertical="center" wrapText="1"/>
    </xf>
    <xf numFmtId="0" fontId="20" fillId="0" borderId="0" xfId="0" applyFont="1" applyAlignment="1">
      <alignment horizontal="center" vertical="center" wrapText="1"/>
    </xf>
    <xf numFmtId="0" fontId="14" fillId="0" borderId="0" xfId="0" applyFont="1" applyAlignment="1">
      <alignment horizontal="center" vertical="center" wrapText="1"/>
    </xf>
    <xf numFmtId="0" fontId="12" fillId="0" borderId="0" xfId="0" applyFont="1" applyAlignment="1">
      <alignment horizontal="center" vertical="center" wrapText="1"/>
    </xf>
    <xf numFmtId="0" fontId="11" fillId="0" borderId="0" xfId="1" applyFont="1"/>
    <xf numFmtId="167" fontId="10" fillId="0" borderId="0" xfId="1" applyNumberFormat="1" applyFont="1"/>
    <xf numFmtId="165" fontId="10" fillId="0" borderId="0" xfId="1" applyNumberFormat="1" applyFont="1"/>
    <xf numFmtId="0" fontId="5" fillId="0" borderId="0" xfId="1" applyFont="1" applyAlignment="1">
      <alignment horizontal="right"/>
    </xf>
    <xf numFmtId="1" fontId="15" fillId="0" borderId="0" xfId="0" applyNumberFormat="1" applyFont="1"/>
    <xf numFmtId="0" fontId="22" fillId="0" borderId="0" xfId="1" applyFont="1"/>
    <xf numFmtId="0" fontId="15" fillId="0" borderId="0" xfId="1" applyFont="1" applyAlignment="1">
      <alignment horizontal="center"/>
    </xf>
    <xf numFmtId="164" fontId="22" fillId="0" borderId="0" xfId="1" applyNumberFormat="1" applyFont="1" applyAlignment="1">
      <alignment horizontal="right"/>
    </xf>
    <xf numFmtId="164" fontId="1" fillId="0" borderId="0" xfId="1" applyNumberFormat="1" applyAlignment="1">
      <alignment horizontal="right"/>
    </xf>
    <xf numFmtId="0" fontId="6" fillId="0" borderId="12" xfId="1" applyFont="1" applyBorder="1"/>
    <xf numFmtId="0" fontId="6" fillId="0" borderId="16" xfId="1" applyFont="1" applyBorder="1" applyAlignment="1">
      <alignment horizontal="right"/>
    </xf>
    <xf numFmtId="0" fontId="6" fillId="0" borderId="16" xfId="1" applyFont="1" applyBorder="1"/>
    <xf numFmtId="0" fontId="6" fillId="0" borderId="17" xfId="1" applyFont="1" applyBorder="1"/>
    <xf numFmtId="165" fontId="3" fillId="0" borderId="7" xfId="1" applyNumberFormat="1" applyFont="1" applyBorder="1" applyAlignment="1">
      <alignment horizontal="center" vertical="center"/>
    </xf>
    <xf numFmtId="0" fontId="0" fillId="0" borderId="7" xfId="0" applyBorder="1"/>
    <xf numFmtId="165" fontId="0" fillId="0" borderId="7" xfId="0" applyNumberFormat="1" applyBorder="1"/>
    <xf numFmtId="14" fontId="23" fillId="0" borderId="0" xfId="1" applyNumberFormat="1" applyFont="1" applyAlignment="1">
      <alignment horizontal="center" vertical="center"/>
    </xf>
    <xf numFmtId="0" fontId="23" fillId="0" borderId="0" xfId="0" applyFont="1" applyAlignment="1">
      <alignment horizontal="center" vertical="center"/>
    </xf>
    <xf numFmtId="0" fontId="5" fillId="0" borderId="3" xfId="0" applyFont="1" applyBorder="1" applyAlignment="1">
      <alignment horizontal="left"/>
    </xf>
    <xf numFmtId="167" fontId="5" fillId="0" borderId="1" xfId="0" applyNumberFormat="1" applyFont="1" applyBorder="1" applyAlignment="1">
      <alignment horizontal="left"/>
    </xf>
    <xf numFmtId="165" fontId="5" fillId="0" borderId="3" xfId="0" applyNumberFormat="1" applyFont="1" applyBorder="1" applyAlignment="1">
      <alignment horizontal="left"/>
    </xf>
    <xf numFmtId="0" fontId="1" fillId="13" borderId="47" xfId="1" applyFill="1" applyBorder="1" applyAlignment="1">
      <alignment horizontal="center"/>
    </xf>
    <xf numFmtId="0" fontId="1" fillId="13" borderId="46" xfId="1" applyFill="1" applyBorder="1" applyAlignment="1">
      <alignment horizontal="center"/>
    </xf>
    <xf numFmtId="167" fontId="5" fillId="13" borderId="5" xfId="0" applyNumberFormat="1" applyFont="1" applyFill="1" applyBorder="1" applyAlignment="1">
      <alignment horizontal="center"/>
    </xf>
    <xf numFmtId="164" fontId="1" fillId="13" borderId="2" xfId="1" applyNumberFormat="1" applyFill="1" applyBorder="1" applyAlignment="1">
      <alignment horizontal="center"/>
    </xf>
    <xf numFmtId="167" fontId="5" fillId="13" borderId="6" xfId="0" applyNumberFormat="1" applyFont="1" applyFill="1" applyBorder="1" applyAlignment="1">
      <alignment horizontal="center"/>
    </xf>
    <xf numFmtId="165" fontId="5" fillId="13" borderId="6" xfId="0" applyNumberFormat="1" applyFont="1" applyFill="1" applyBorder="1" applyAlignment="1">
      <alignment horizontal="center"/>
    </xf>
    <xf numFmtId="1" fontId="5" fillId="13" borderId="4" xfId="0" applyNumberFormat="1" applyFont="1" applyFill="1" applyBorder="1"/>
    <xf numFmtId="167" fontId="5" fillId="13" borderId="4" xfId="0" applyNumberFormat="1" applyFont="1" applyFill="1" applyBorder="1" applyAlignment="1">
      <alignment horizontal="center"/>
    </xf>
    <xf numFmtId="165" fontId="5" fillId="13" borderId="4" xfId="0" applyNumberFormat="1" applyFont="1" applyFill="1" applyBorder="1" applyAlignment="1">
      <alignment horizontal="center"/>
    </xf>
    <xf numFmtId="1" fontId="5" fillId="13" borderId="6" xfId="0" applyNumberFormat="1" applyFont="1" applyFill="1" applyBorder="1"/>
    <xf numFmtId="166" fontId="0" fillId="0" borderId="0" xfId="0" applyNumberFormat="1"/>
    <xf numFmtId="164" fontId="5" fillId="0" borderId="0" xfId="1" applyNumberFormat="1" applyFont="1" applyAlignment="1">
      <alignment horizontal="center"/>
    </xf>
    <xf numFmtId="0" fontId="29" fillId="0" borderId="0" xfId="1" applyFont="1"/>
    <xf numFmtId="0" fontId="11" fillId="0" borderId="0" xfId="0" applyFont="1"/>
    <xf numFmtId="0" fontId="15" fillId="0" borderId="0" xfId="0" applyFont="1"/>
    <xf numFmtId="167" fontId="0" fillId="0" borderId="0" xfId="0" applyNumberFormat="1"/>
    <xf numFmtId="165" fontId="0" fillId="0" borderId="0" xfId="0" applyNumberFormat="1"/>
    <xf numFmtId="165" fontId="0" fillId="0" borderId="0" xfId="0" applyNumberFormat="1" applyAlignment="1">
      <alignment horizontal="center"/>
    </xf>
    <xf numFmtId="0" fontId="1" fillId="0" borderId="53" xfId="1" applyBorder="1"/>
    <xf numFmtId="0" fontId="1" fillId="0" borderId="50" xfId="1" applyBorder="1"/>
    <xf numFmtId="0" fontId="28" fillId="6" borderId="0" xfId="1" applyFont="1" applyFill="1" applyAlignment="1">
      <alignment vertical="center"/>
    </xf>
    <xf numFmtId="49" fontId="35" fillId="16" borderId="7" xfId="1" applyNumberFormat="1" applyFont="1" applyFill="1" applyBorder="1" applyAlignment="1" applyProtection="1">
      <alignment horizontal="center" vertical="center"/>
      <protection locked="0"/>
    </xf>
    <xf numFmtId="49" fontId="8" fillId="14" borderId="16" xfId="1" applyNumberFormat="1" applyFont="1" applyFill="1" applyBorder="1" applyAlignment="1">
      <alignment horizontal="center" vertical="center"/>
    </xf>
    <xf numFmtId="49" fontId="8" fillId="14" borderId="6" xfId="1" applyNumberFormat="1" applyFont="1" applyFill="1" applyBorder="1" applyAlignment="1">
      <alignment horizontal="center" vertical="center"/>
    </xf>
    <xf numFmtId="49" fontId="8" fillId="14" borderId="17" xfId="1" applyNumberFormat="1" applyFont="1" applyFill="1" applyBorder="1" applyAlignment="1">
      <alignment horizontal="center" vertical="center"/>
    </xf>
    <xf numFmtId="0" fontId="8" fillId="14" borderId="17" xfId="1" applyFont="1" applyFill="1" applyBorder="1" applyAlignment="1">
      <alignment horizontal="center" vertical="center"/>
    </xf>
    <xf numFmtId="0" fontId="1" fillId="13" borderId="43" xfId="1" applyFill="1" applyBorder="1"/>
    <xf numFmtId="0" fontId="1" fillId="13" borderId="44" xfId="1" applyFill="1" applyBorder="1" applyAlignment="1">
      <alignment horizontal="right"/>
    </xf>
    <xf numFmtId="164" fontId="1" fillId="13" borderId="44" xfId="1" applyNumberFormat="1" applyFill="1" applyBorder="1" applyAlignment="1">
      <alignment horizontal="center"/>
    </xf>
    <xf numFmtId="164" fontId="1" fillId="13" borderId="44" xfId="1" applyNumberFormat="1" applyFill="1" applyBorder="1" applyAlignment="1">
      <alignment horizontal="left"/>
    </xf>
    <xf numFmtId="164" fontId="1" fillId="13" borderId="45" xfId="1" applyNumberFormat="1" applyFill="1" applyBorder="1" applyAlignment="1">
      <alignment horizontal="center"/>
    </xf>
    <xf numFmtId="0" fontId="36" fillId="10" borderId="47" xfId="1" applyFont="1" applyFill="1" applyBorder="1" applyAlignment="1" applyProtection="1">
      <alignment horizontal="center"/>
      <protection locked="0"/>
    </xf>
    <xf numFmtId="0" fontId="36" fillId="10" borderId="46" xfId="1" applyFont="1" applyFill="1" applyBorder="1" applyAlignment="1" applyProtection="1">
      <alignment horizontal="center"/>
      <protection locked="0"/>
    </xf>
    <xf numFmtId="0" fontId="0" fillId="0" borderId="27" xfId="0" applyBorder="1" applyAlignment="1">
      <alignment horizontal="center" vertical="center"/>
    </xf>
    <xf numFmtId="0" fontId="1" fillId="0" borderId="27" xfId="1" applyBorder="1"/>
    <xf numFmtId="49" fontId="5" fillId="0" borderId="27" xfId="1" applyNumberFormat="1" applyFont="1" applyBorder="1" applyAlignment="1">
      <alignment horizontal="center"/>
    </xf>
    <xf numFmtId="164" fontId="1" fillId="0" borderId="27" xfId="1" applyNumberFormat="1" applyBorder="1" applyAlignment="1">
      <alignment horizontal="center" vertical="center"/>
    </xf>
    <xf numFmtId="164" fontId="28" fillId="0" borderId="0" xfId="1" applyNumberFormat="1" applyFont="1" applyAlignment="1">
      <alignment horizontal="center"/>
    </xf>
    <xf numFmtId="164" fontId="5" fillId="3" borderId="1" xfId="0" applyNumberFormat="1" applyFont="1" applyFill="1" applyBorder="1" applyAlignment="1">
      <alignment horizontal="left" vertical="center"/>
    </xf>
    <xf numFmtId="165" fontId="5" fillId="3" borderId="1" xfId="0" applyNumberFormat="1" applyFont="1" applyFill="1" applyBorder="1" applyAlignment="1">
      <alignment horizontal="left" vertical="center"/>
    </xf>
    <xf numFmtId="0" fontId="5" fillId="3" borderId="1" xfId="0" applyFont="1" applyFill="1" applyBorder="1" applyAlignment="1">
      <alignment horizontal="left" vertical="center"/>
    </xf>
    <xf numFmtId="164" fontId="5" fillId="0" borderId="1" xfId="0" applyNumberFormat="1" applyFont="1" applyBorder="1" applyAlignment="1">
      <alignment horizontal="left" vertical="center"/>
    </xf>
    <xf numFmtId="165" fontId="5" fillId="0" borderId="1" xfId="0" applyNumberFormat="1" applyFont="1" applyBorder="1" applyAlignment="1">
      <alignment horizontal="left" vertical="center"/>
    </xf>
    <xf numFmtId="0" fontId="5" fillId="0" borderId="1" xfId="0" applyFont="1" applyBorder="1" applyAlignment="1">
      <alignment horizontal="left" vertical="center"/>
    </xf>
    <xf numFmtId="0" fontId="6" fillId="14" borderId="13" xfId="0" applyFont="1" applyFill="1" applyBorder="1" applyAlignment="1">
      <alignment horizontal="right"/>
    </xf>
    <xf numFmtId="164" fontId="37" fillId="18" borderId="13" xfId="0" applyNumberFormat="1" applyFont="1" applyFill="1" applyBorder="1"/>
    <xf numFmtId="164" fontId="37" fillId="18" borderId="19" xfId="0" applyNumberFormat="1" applyFont="1" applyFill="1" applyBorder="1"/>
    <xf numFmtId="164" fontId="37" fillId="18" borderId="26" xfId="0" applyNumberFormat="1" applyFont="1" applyFill="1" applyBorder="1"/>
    <xf numFmtId="0" fontId="0" fillId="0" borderId="27" xfId="0" applyBorder="1"/>
    <xf numFmtId="169" fontId="8" fillId="14" borderId="41" xfId="1" applyNumberFormat="1" applyFont="1" applyFill="1" applyBorder="1"/>
    <xf numFmtId="169" fontId="8" fillId="14" borderId="6" xfId="1" applyNumberFormat="1" applyFont="1" applyFill="1" applyBorder="1"/>
    <xf numFmtId="0" fontId="16" fillId="11" borderId="21" xfId="1" applyFont="1" applyFill="1" applyBorder="1" applyAlignment="1">
      <alignment horizontal="center" vertical="center"/>
    </xf>
    <xf numFmtId="0" fontId="1" fillId="11" borderId="27" xfId="1" applyFill="1" applyBorder="1" applyAlignment="1">
      <alignment horizontal="center" vertical="center"/>
    </xf>
    <xf numFmtId="49" fontId="5" fillId="11" borderId="4" xfId="1" applyNumberFormat="1" applyFont="1" applyFill="1" applyBorder="1" applyAlignment="1">
      <alignment horizontal="center"/>
    </xf>
    <xf numFmtId="49" fontId="5" fillId="11" borderId="13" xfId="1" applyNumberFormat="1" applyFont="1" applyFill="1" applyBorder="1" applyAlignment="1">
      <alignment horizontal="center"/>
    </xf>
    <xf numFmtId="0" fontId="16" fillId="5" borderId="21" xfId="1" applyFont="1" applyFill="1" applyBorder="1" applyAlignment="1">
      <alignment horizontal="center" vertical="center"/>
    </xf>
    <xf numFmtId="0" fontId="1" fillId="5" borderId="27" xfId="1" applyFill="1" applyBorder="1" applyAlignment="1">
      <alignment horizontal="center" vertical="center"/>
    </xf>
    <xf numFmtId="49" fontId="5" fillId="5" borderId="4" xfId="1" applyNumberFormat="1" applyFont="1" applyFill="1" applyBorder="1" applyAlignment="1">
      <alignment horizontal="center"/>
    </xf>
    <xf numFmtId="49" fontId="5" fillId="5" borderId="13" xfId="1" applyNumberFormat="1" applyFont="1" applyFill="1" applyBorder="1" applyAlignment="1">
      <alignment horizontal="center"/>
    </xf>
    <xf numFmtId="0" fontId="1" fillId="0" borderId="0" xfId="1" applyProtection="1">
      <protection locked="0"/>
    </xf>
    <xf numFmtId="169" fontId="8" fillId="0" borderId="0" xfId="1" applyNumberFormat="1" applyFont="1" applyProtection="1">
      <protection locked="0"/>
    </xf>
    <xf numFmtId="0" fontId="8" fillId="13" borderId="6" xfId="1" applyFont="1" applyFill="1" applyBorder="1"/>
    <xf numFmtId="0" fontId="1" fillId="2" borderId="0" xfId="1" applyFill="1"/>
    <xf numFmtId="0" fontId="6" fillId="0" borderId="0" xfId="1" applyFont="1"/>
    <xf numFmtId="0" fontId="6" fillId="14" borderId="27" xfId="0" applyFont="1" applyFill="1" applyBorder="1" applyAlignment="1">
      <alignment horizontal="right"/>
    </xf>
    <xf numFmtId="164" fontId="6" fillId="14" borderId="27" xfId="0" applyNumberFormat="1" applyFont="1" applyFill="1" applyBorder="1"/>
    <xf numFmtId="164" fontId="6" fillId="14" borderId="0" xfId="0" applyNumberFormat="1" applyFont="1" applyFill="1"/>
    <xf numFmtId="164" fontId="6" fillId="14" borderId="28" xfId="0" applyNumberFormat="1" applyFont="1" applyFill="1" applyBorder="1"/>
    <xf numFmtId="0" fontId="6" fillId="0" borderId="17" xfId="0" applyFont="1" applyBorder="1" applyAlignment="1">
      <alignment horizontal="right"/>
    </xf>
    <xf numFmtId="0" fontId="6" fillId="0" borderId="27" xfId="0" applyFont="1" applyBorder="1" applyAlignment="1">
      <alignment horizontal="left" vertical="center"/>
    </xf>
    <xf numFmtId="164" fontId="6" fillId="0" borderId="0" xfId="0" applyNumberFormat="1" applyFont="1" applyAlignment="1">
      <alignment horizontal="center"/>
    </xf>
    <xf numFmtId="164" fontId="5" fillId="3" borderId="26" xfId="0" applyNumberFormat="1" applyFont="1" applyFill="1" applyBorder="1" applyAlignment="1">
      <alignment horizontal="right"/>
    </xf>
    <xf numFmtId="0" fontId="6" fillId="4" borderId="12" xfId="0" applyFont="1" applyFill="1" applyBorder="1" applyAlignment="1">
      <alignment horizontal="left" vertical="center"/>
    </xf>
    <xf numFmtId="164" fontId="6" fillId="4" borderId="16" xfId="0" applyNumberFormat="1" applyFont="1" applyFill="1" applyBorder="1"/>
    <xf numFmtId="169" fontId="6" fillId="4" borderId="17" xfId="0" applyNumberFormat="1" applyFont="1" applyFill="1" applyBorder="1"/>
    <xf numFmtId="169" fontId="6" fillId="10" borderId="12" xfId="0" applyNumberFormat="1" applyFont="1" applyFill="1" applyBorder="1" applyAlignment="1">
      <alignment horizontal="center"/>
    </xf>
    <xf numFmtId="164" fontId="6" fillId="10" borderId="16" xfId="0" applyNumberFormat="1" applyFont="1" applyFill="1" applyBorder="1"/>
    <xf numFmtId="164" fontId="6" fillId="10" borderId="17" xfId="0" applyNumberFormat="1" applyFont="1" applyFill="1" applyBorder="1"/>
    <xf numFmtId="164" fontId="6" fillId="0" borderId="12" xfId="1" applyNumberFormat="1" applyFont="1" applyBorder="1" applyAlignment="1">
      <alignment horizontal="left"/>
    </xf>
    <xf numFmtId="164" fontId="6" fillId="0" borderId="16" xfId="1" applyNumberFormat="1" applyFont="1" applyBorder="1" applyAlignment="1">
      <alignment horizontal="center"/>
    </xf>
    <xf numFmtId="164" fontId="6" fillId="0" borderId="17" xfId="1" applyNumberFormat="1" applyFont="1" applyBorder="1" applyAlignment="1">
      <alignment horizontal="center"/>
    </xf>
    <xf numFmtId="164" fontId="6" fillId="0" borderId="16" xfId="1" applyNumberFormat="1" applyFont="1" applyBorder="1" applyAlignment="1">
      <alignment horizontal="right"/>
    </xf>
    <xf numFmtId="0" fontId="40" fillId="0" borderId="21" xfId="1" applyFont="1" applyBorder="1" applyAlignment="1">
      <alignment vertical="center"/>
    </xf>
    <xf numFmtId="0" fontId="8" fillId="11" borderId="42" xfId="1" applyFont="1" applyFill="1" applyBorder="1" applyAlignment="1">
      <alignment horizontal="center" vertical="center"/>
    </xf>
    <xf numFmtId="164" fontId="8" fillId="0" borderId="0" xfId="1" applyNumberFormat="1" applyFont="1"/>
    <xf numFmtId="165" fontId="8" fillId="0" borderId="0" xfId="1" applyNumberFormat="1" applyFont="1"/>
    <xf numFmtId="167" fontId="8" fillId="0" borderId="0" xfId="1" applyNumberFormat="1" applyFont="1"/>
    <xf numFmtId="164" fontId="8" fillId="12" borderId="0" xfId="1" applyNumberFormat="1" applyFont="1" applyFill="1"/>
    <xf numFmtId="165" fontId="8" fillId="12" borderId="0" xfId="1" applyNumberFormat="1" applyFont="1" applyFill="1"/>
    <xf numFmtId="167" fontId="8" fillId="12" borderId="0" xfId="1" applyNumberFormat="1" applyFont="1" applyFill="1"/>
    <xf numFmtId="0" fontId="8" fillId="0" borderId="6" xfId="1" applyFont="1" applyBorder="1"/>
    <xf numFmtId="164" fontId="8" fillId="11" borderId="6" xfId="1" applyNumberFormat="1" applyFont="1" applyFill="1" applyBorder="1" applyAlignment="1">
      <alignment horizontal="center"/>
    </xf>
    <xf numFmtId="164" fontId="8" fillId="0" borderId="6" xfId="1" applyNumberFormat="1" applyFont="1" applyBorder="1"/>
    <xf numFmtId="165" fontId="8" fillId="0" borderId="6" xfId="1" applyNumberFormat="1" applyFont="1" applyBorder="1"/>
    <xf numFmtId="0" fontId="8" fillId="0" borderId="12" xfId="1" applyFont="1" applyBorder="1"/>
    <xf numFmtId="164" fontId="8" fillId="0" borderId="16" xfId="1" applyNumberFormat="1" applyFont="1" applyBorder="1"/>
    <xf numFmtId="165" fontId="8" fillId="0" borderId="17" xfId="1" applyNumberFormat="1" applyFont="1" applyBorder="1"/>
    <xf numFmtId="164" fontId="8" fillId="11" borderId="6" xfId="1" applyNumberFormat="1" applyFont="1" applyFill="1" applyBorder="1"/>
    <xf numFmtId="0" fontId="8" fillId="11" borderId="21" xfId="1" applyFont="1" applyFill="1" applyBorder="1" applyAlignment="1">
      <alignment horizontal="center" vertical="center"/>
    </xf>
    <xf numFmtId="0" fontId="8" fillId="11" borderId="27" xfId="1" applyFont="1" applyFill="1" applyBorder="1" applyAlignment="1">
      <alignment horizontal="center" vertical="center"/>
    </xf>
    <xf numFmtId="164" fontId="8" fillId="11" borderId="0" xfId="1" applyNumberFormat="1" applyFont="1" applyFill="1" applyAlignment="1">
      <alignment horizontal="center"/>
    </xf>
    <xf numFmtId="168" fontId="8" fillId="0" borderId="0" xfId="1" applyNumberFormat="1" applyFont="1"/>
    <xf numFmtId="164" fontId="8" fillId="11" borderId="30" xfId="1" applyNumberFormat="1" applyFont="1" applyFill="1" applyBorder="1"/>
    <xf numFmtId="164" fontId="8" fillId="11" borderId="28" xfId="1" applyNumberFormat="1" applyFont="1" applyFill="1" applyBorder="1"/>
    <xf numFmtId="0" fontId="8" fillId="12" borderId="6" xfId="1" applyFont="1" applyFill="1" applyBorder="1"/>
    <xf numFmtId="164" fontId="8" fillId="12" borderId="0" xfId="1" applyNumberFormat="1" applyFont="1" applyFill="1" applyAlignment="1">
      <alignment horizontal="center"/>
    </xf>
    <xf numFmtId="168" fontId="8" fillId="12" borderId="0" xfId="1" applyNumberFormat="1" applyFont="1" applyFill="1"/>
    <xf numFmtId="0" fontId="8" fillId="5" borderId="42" xfId="1" applyFont="1" applyFill="1" applyBorder="1" applyAlignment="1">
      <alignment horizontal="center" vertical="center"/>
    </xf>
    <xf numFmtId="164" fontId="8" fillId="5" borderId="6" xfId="1" applyNumberFormat="1" applyFont="1" applyFill="1" applyBorder="1" applyAlignment="1">
      <alignment horizontal="center"/>
    </xf>
    <xf numFmtId="0" fontId="8" fillId="5" borderId="21" xfId="1" applyFont="1" applyFill="1" applyBorder="1" applyAlignment="1">
      <alignment horizontal="center" vertical="center"/>
    </xf>
    <xf numFmtId="0" fontId="8" fillId="5" borderId="27" xfId="1" applyFont="1" applyFill="1" applyBorder="1" applyAlignment="1">
      <alignment horizontal="center" vertical="center"/>
    </xf>
    <xf numFmtId="164" fontId="8" fillId="5" borderId="0" xfId="1" applyNumberFormat="1" applyFont="1" applyFill="1" applyAlignment="1">
      <alignment horizontal="center"/>
    </xf>
    <xf numFmtId="164" fontId="8" fillId="5" borderId="30" xfId="1" applyNumberFormat="1" applyFont="1" applyFill="1" applyBorder="1" applyAlignment="1">
      <alignment horizontal="center"/>
    </xf>
    <xf numFmtId="164" fontId="8" fillId="5" borderId="28" xfId="1" applyNumberFormat="1" applyFont="1" applyFill="1" applyBorder="1" applyAlignment="1">
      <alignment horizontal="center"/>
    </xf>
    <xf numFmtId="164" fontId="8" fillId="5" borderId="26" xfId="1" applyNumberFormat="1" applyFont="1" applyFill="1" applyBorder="1" applyAlignment="1">
      <alignment horizontal="center"/>
    </xf>
    <xf numFmtId="0" fontId="8" fillId="11" borderId="4" xfId="1" applyFont="1" applyFill="1" applyBorder="1" applyAlignment="1">
      <alignment horizontal="center"/>
    </xf>
    <xf numFmtId="0" fontId="8" fillId="5" borderId="4" xfId="1" applyFont="1" applyFill="1" applyBorder="1" applyAlignment="1">
      <alignment horizontal="center"/>
    </xf>
    <xf numFmtId="164" fontId="6" fillId="0" borderId="16" xfId="1" applyNumberFormat="1" applyFont="1" applyBorder="1" applyAlignment="1">
      <alignment horizontal="left"/>
    </xf>
    <xf numFmtId="164" fontId="6" fillId="0" borderId="27" xfId="1" applyNumberFormat="1" applyFont="1" applyBorder="1" applyAlignment="1">
      <alignment horizontal="center"/>
    </xf>
    <xf numFmtId="164" fontId="3" fillId="0" borderId="9" xfId="1" applyNumberFormat="1" applyFont="1" applyBorder="1" applyAlignment="1">
      <alignment horizontal="center" vertical="center"/>
    </xf>
    <xf numFmtId="164" fontId="1" fillId="0" borderId="19" xfId="1" applyNumberFormat="1" applyBorder="1" applyAlignment="1">
      <alignment horizontal="center"/>
    </xf>
    <xf numFmtId="0" fontId="18" fillId="0" borderId="54" xfId="1" applyFont="1" applyBorder="1"/>
    <xf numFmtId="0" fontId="1" fillId="0" borderId="54" xfId="1" applyBorder="1" applyAlignment="1">
      <alignment horizontal="center"/>
    </xf>
    <xf numFmtId="0" fontId="1" fillId="0" borderId="54" xfId="1" applyBorder="1"/>
    <xf numFmtId="0" fontId="7" fillId="0" borderId="42" xfId="1" applyFont="1" applyBorder="1"/>
    <xf numFmtId="0" fontId="39" fillId="0" borderId="4" xfId="1" applyFont="1" applyBorder="1"/>
    <xf numFmtId="0" fontId="35" fillId="16" borderId="37" xfId="1" applyFont="1" applyFill="1" applyBorder="1" applyAlignment="1" applyProtection="1">
      <alignment horizontal="left" vertical="center"/>
      <protection locked="0"/>
    </xf>
    <xf numFmtId="0" fontId="23" fillId="16" borderId="37" xfId="1" applyFont="1" applyFill="1" applyBorder="1" applyAlignment="1" applyProtection="1">
      <alignment horizontal="left" vertical="center"/>
      <protection locked="0"/>
    </xf>
    <xf numFmtId="0" fontId="3" fillId="16" borderId="37" xfId="1" applyFont="1" applyFill="1" applyBorder="1" applyAlignment="1" applyProtection="1">
      <alignment horizontal="left" vertical="center"/>
      <protection locked="0"/>
    </xf>
    <xf numFmtId="0" fontId="23" fillId="7" borderId="37" xfId="1" applyFont="1" applyFill="1" applyBorder="1" applyAlignment="1" applyProtection="1">
      <alignment horizontal="center" vertical="center"/>
      <protection locked="0"/>
    </xf>
    <xf numFmtId="0" fontId="35" fillId="0" borderId="0" xfId="1" applyFont="1" applyAlignment="1" applyProtection="1">
      <alignment horizontal="left" vertical="center"/>
      <protection locked="0"/>
    </xf>
    <xf numFmtId="0" fontId="23" fillId="0" borderId="0" xfId="1" applyFont="1" applyAlignment="1" applyProtection="1">
      <alignment horizontal="left" vertical="center"/>
      <protection locked="0"/>
    </xf>
    <xf numFmtId="0" fontId="1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23" fillId="0" borderId="0" xfId="1" applyFont="1" applyAlignment="1" applyProtection="1">
      <alignment horizontal="center" vertical="center"/>
      <protection locked="0"/>
    </xf>
    <xf numFmtId="0" fontId="19" fillId="19" borderId="12" xfId="1" applyFont="1" applyFill="1" applyBorder="1" applyAlignment="1">
      <alignment horizontal="left" vertical="center"/>
    </xf>
    <xf numFmtId="0" fontId="1" fillId="19" borderId="16" xfId="1" applyFill="1" applyBorder="1"/>
    <xf numFmtId="0" fontId="8" fillId="19" borderId="16" xfId="1" applyFont="1" applyFill="1" applyBorder="1" applyAlignment="1">
      <alignment horizontal="left" vertical="center"/>
    </xf>
    <xf numFmtId="0" fontId="8" fillId="19" borderId="16" xfId="1" applyFont="1" applyFill="1" applyBorder="1" applyAlignment="1">
      <alignment horizontal="center" vertical="center"/>
    </xf>
    <xf numFmtId="0" fontId="8" fillId="19" borderId="17" xfId="0" applyFont="1" applyFill="1" applyBorder="1" applyAlignment="1">
      <alignment horizontal="center" vertical="center"/>
    </xf>
    <xf numFmtId="0" fontId="19" fillId="19" borderId="16" xfId="1" applyFont="1" applyFill="1" applyBorder="1" applyAlignment="1">
      <alignment horizontal="left" vertical="center"/>
    </xf>
    <xf numFmtId="0" fontId="8" fillId="19" borderId="16" xfId="0" applyFont="1" applyFill="1" applyBorder="1" applyAlignment="1">
      <alignment horizontal="center" vertical="center"/>
    </xf>
    <xf numFmtId="0" fontId="8" fillId="19" borderId="4" xfId="1" applyFont="1" applyFill="1" applyBorder="1" applyAlignment="1">
      <alignment horizontal="center"/>
    </xf>
    <xf numFmtId="0" fontId="7" fillId="19" borderId="4" xfId="1" applyFont="1" applyFill="1" applyBorder="1"/>
    <xf numFmtId="0" fontId="8" fillId="19" borderId="6" xfId="1" applyFont="1" applyFill="1" applyBorder="1" applyAlignment="1">
      <alignment horizontal="center"/>
    </xf>
    <xf numFmtId="0" fontId="8" fillId="19" borderId="13" xfId="1" applyFont="1" applyFill="1" applyBorder="1" applyAlignment="1">
      <alignment horizontal="center"/>
    </xf>
    <xf numFmtId="169" fontId="8" fillId="0" borderId="56" xfId="1" applyNumberFormat="1" applyFont="1" applyBorder="1" applyProtection="1">
      <protection locked="0"/>
    </xf>
    <xf numFmtId="169" fontId="8" fillId="12" borderId="18" xfId="1" applyNumberFormat="1" applyFont="1" applyFill="1" applyBorder="1" applyProtection="1">
      <protection locked="0"/>
    </xf>
    <xf numFmtId="169" fontId="8" fillId="14" borderId="12" xfId="1" applyNumberFormat="1" applyFont="1" applyFill="1" applyBorder="1"/>
    <xf numFmtId="0" fontId="8" fillId="19" borderId="57" xfId="1" applyFont="1" applyFill="1" applyBorder="1" applyAlignment="1">
      <alignment horizontal="center"/>
    </xf>
    <xf numFmtId="0" fontId="8" fillId="0" borderId="58" xfId="1" applyFont="1" applyBorder="1" applyAlignment="1" applyProtection="1">
      <alignment horizontal="center"/>
      <protection locked="0"/>
    </xf>
    <xf numFmtId="0" fontId="8" fillId="13" borderId="58" xfId="1" applyFont="1" applyFill="1" applyBorder="1"/>
    <xf numFmtId="0" fontId="19" fillId="19" borderId="55" xfId="1" applyFont="1" applyFill="1" applyBorder="1" applyAlignment="1">
      <alignment horizontal="left" vertical="center"/>
    </xf>
    <xf numFmtId="0" fontId="8" fillId="0" borderId="19" xfId="1" applyFont="1" applyBorder="1" applyAlignment="1">
      <alignment horizontal="center"/>
    </xf>
    <xf numFmtId="0" fontId="1" fillId="20" borderId="12" xfId="1" applyFill="1" applyBorder="1" applyAlignment="1">
      <alignment vertical="center"/>
    </xf>
    <xf numFmtId="164" fontId="1" fillId="20" borderId="16" xfId="1" applyNumberFormat="1" applyFill="1" applyBorder="1" applyAlignment="1">
      <alignment horizontal="center"/>
    </xf>
    <xf numFmtId="164" fontId="1" fillId="20" borderId="17" xfId="1" applyNumberFormat="1" applyFill="1" applyBorder="1" applyAlignment="1">
      <alignment horizontal="center"/>
    </xf>
    <xf numFmtId="0" fontId="6" fillId="20" borderId="12" xfId="0" applyFont="1" applyFill="1" applyBorder="1" applyAlignment="1">
      <alignment horizontal="center" vertical="center"/>
    </xf>
    <xf numFmtId="0" fontId="6" fillId="20" borderId="17" xfId="0" applyFont="1" applyFill="1" applyBorder="1" applyAlignment="1">
      <alignment horizontal="center" vertical="center"/>
    </xf>
    <xf numFmtId="0" fontId="1" fillId="13" borderId="0" xfId="1" applyFill="1"/>
    <xf numFmtId="0" fontId="16" fillId="20" borderId="13" xfId="1" applyFont="1" applyFill="1" applyBorder="1" applyAlignment="1">
      <alignment horizontal="left" vertical="center"/>
    </xf>
    <xf numFmtId="0" fontId="0" fillId="20" borderId="19" xfId="0" applyFill="1" applyBorder="1" applyAlignment="1">
      <alignment horizontal="center" vertical="center"/>
    </xf>
    <xf numFmtId="0" fontId="0" fillId="20" borderId="26" xfId="0" applyFill="1" applyBorder="1" applyAlignment="1">
      <alignment horizontal="center" vertical="center"/>
    </xf>
    <xf numFmtId="0" fontId="5" fillId="10" borderId="12" xfId="1" applyFont="1" applyFill="1" applyBorder="1" applyAlignment="1">
      <alignment horizontal="center"/>
    </xf>
    <xf numFmtId="165" fontId="5" fillId="10" borderId="17" xfId="1" applyNumberFormat="1" applyFont="1" applyFill="1" applyBorder="1"/>
    <xf numFmtId="0" fontId="5" fillId="10" borderId="12" xfId="1" applyFont="1" applyFill="1" applyBorder="1"/>
    <xf numFmtId="164" fontId="5" fillId="12" borderId="26" xfId="1" applyNumberFormat="1" applyFont="1" applyFill="1" applyBorder="1" applyAlignment="1">
      <alignment horizontal="center"/>
    </xf>
    <xf numFmtId="164" fontId="5" fillId="2" borderId="26" xfId="0" applyNumberFormat="1" applyFont="1" applyFill="1" applyBorder="1" applyAlignment="1">
      <alignment horizontal="right"/>
    </xf>
    <xf numFmtId="0" fontId="6" fillId="17" borderId="13" xfId="0" applyFont="1" applyFill="1" applyBorder="1" applyAlignment="1">
      <alignment horizontal="center" vertical="center"/>
    </xf>
    <xf numFmtId="0" fontId="16" fillId="21" borderId="21" xfId="1" applyFont="1" applyFill="1" applyBorder="1" applyAlignment="1">
      <alignment horizontal="center" vertical="center"/>
    </xf>
    <xf numFmtId="0" fontId="8" fillId="21" borderId="27" xfId="1" applyFont="1" applyFill="1" applyBorder="1" applyAlignment="1">
      <alignment horizontal="center" vertical="center"/>
    </xf>
    <xf numFmtId="0" fontId="1" fillId="21" borderId="13" xfId="1" applyFill="1" applyBorder="1" applyAlignment="1">
      <alignment vertical="center"/>
    </xf>
    <xf numFmtId="0" fontId="0" fillId="21" borderId="19" xfId="0" applyFill="1" applyBorder="1" applyAlignment="1">
      <alignment horizontal="center" vertical="center"/>
    </xf>
    <xf numFmtId="0" fontId="1" fillId="21" borderId="19" xfId="1" applyFill="1" applyBorder="1" applyAlignment="1">
      <alignment horizontal="center" vertical="center"/>
    </xf>
    <xf numFmtId="0" fontId="0" fillId="21" borderId="26" xfId="0" applyFill="1" applyBorder="1" applyAlignment="1">
      <alignment horizontal="center" vertical="center"/>
    </xf>
    <xf numFmtId="0" fontId="1" fillId="21" borderId="27" xfId="1" applyFill="1" applyBorder="1" applyAlignment="1">
      <alignment horizontal="center" vertical="center"/>
    </xf>
    <xf numFmtId="49" fontId="5" fillId="21" borderId="4" xfId="1" applyNumberFormat="1" applyFont="1" applyFill="1" applyBorder="1" applyAlignment="1">
      <alignment horizontal="center"/>
    </xf>
    <xf numFmtId="0" fontId="8" fillId="21" borderId="4" xfId="1" applyFont="1" applyFill="1" applyBorder="1" applyAlignment="1">
      <alignment horizontal="center"/>
    </xf>
    <xf numFmtId="49" fontId="5" fillId="21" borderId="6" xfId="0" applyNumberFormat="1" applyFont="1" applyFill="1" applyBorder="1" applyAlignment="1">
      <alignment horizontal="center" vertical="center"/>
    </xf>
    <xf numFmtId="49" fontId="16" fillId="21" borderId="6" xfId="1" applyNumberFormat="1" applyFont="1" applyFill="1" applyBorder="1" applyAlignment="1">
      <alignment horizontal="center"/>
    </xf>
    <xf numFmtId="49" fontId="5" fillId="21" borderId="6" xfId="1" applyNumberFormat="1" applyFont="1" applyFill="1" applyBorder="1" applyAlignment="1">
      <alignment horizontal="center"/>
    </xf>
    <xf numFmtId="49" fontId="5" fillId="21" borderId="13" xfId="1" applyNumberFormat="1" applyFont="1" applyFill="1" applyBorder="1" applyAlignment="1">
      <alignment horizontal="center"/>
    </xf>
    <xf numFmtId="0" fontId="6" fillId="14" borderId="13" xfId="0" applyFont="1" applyFill="1" applyBorder="1"/>
    <xf numFmtId="0" fontId="6" fillId="14" borderId="26" xfId="0" applyFont="1" applyFill="1" applyBorder="1"/>
    <xf numFmtId="164" fontId="6" fillId="0" borderId="29" xfId="0" applyNumberFormat="1" applyFont="1" applyBorder="1"/>
    <xf numFmtId="164" fontId="6" fillId="0" borderId="30" xfId="0" applyNumberFormat="1" applyFont="1" applyBorder="1"/>
    <xf numFmtId="164" fontId="6" fillId="0" borderId="27" xfId="0" applyNumberFormat="1" applyFont="1" applyBorder="1"/>
    <xf numFmtId="164" fontId="6" fillId="0" borderId="28" xfId="0" applyNumberFormat="1" applyFont="1" applyBorder="1"/>
    <xf numFmtId="0" fontId="6" fillId="0" borderId="13" xfId="0" applyFont="1" applyBorder="1"/>
    <xf numFmtId="0" fontId="6" fillId="0" borderId="26" xfId="0" applyFont="1" applyBorder="1"/>
    <xf numFmtId="164" fontId="7" fillId="7" borderId="29" xfId="0" applyNumberFormat="1" applyFont="1" applyFill="1" applyBorder="1" applyAlignment="1">
      <alignment horizontal="center" vertical="center"/>
    </xf>
    <xf numFmtId="0" fontId="0" fillId="13" borderId="27" xfId="0" applyFill="1" applyBorder="1"/>
    <xf numFmtId="0" fontId="0" fillId="13" borderId="13" xfId="0" applyFill="1" applyBorder="1"/>
    <xf numFmtId="0" fontId="6" fillId="0" borderId="28" xfId="0" applyFont="1" applyBorder="1" applyAlignment="1">
      <alignment horizontal="right"/>
    </xf>
    <xf numFmtId="0" fontId="0" fillId="0" borderId="28" xfId="0" applyBorder="1"/>
    <xf numFmtId="0" fontId="6" fillId="0" borderId="19" xfId="0" applyFont="1" applyBorder="1"/>
    <xf numFmtId="0" fontId="38" fillId="0" borderId="26" xfId="0" applyFont="1" applyBorder="1"/>
    <xf numFmtId="0" fontId="6" fillId="0" borderId="16" xfId="0" applyFont="1" applyBorder="1" applyAlignment="1">
      <alignment horizontal="left" vertical="center"/>
    </xf>
    <xf numFmtId="0" fontId="1" fillId="0" borderId="0" xfId="1" applyAlignment="1">
      <alignment horizontal="center" vertical="center"/>
    </xf>
    <xf numFmtId="164" fontId="1" fillId="0" borderId="18" xfId="1" applyNumberFormat="1" applyBorder="1" applyAlignment="1">
      <alignment horizontal="center"/>
    </xf>
    <xf numFmtId="164" fontId="28" fillId="6" borderId="17" xfId="1" applyNumberFormat="1" applyFont="1" applyFill="1" applyBorder="1" applyAlignment="1">
      <alignment horizontal="center"/>
    </xf>
    <xf numFmtId="0" fontId="1" fillId="0" borderId="16" xfId="1" applyBorder="1"/>
    <xf numFmtId="164" fontId="6" fillId="0" borderId="0" xfId="1" applyNumberFormat="1" applyFont="1" applyAlignment="1">
      <alignment horizontal="center"/>
    </xf>
    <xf numFmtId="0" fontId="6" fillId="0" borderId="27" xfId="1" applyFont="1" applyBorder="1"/>
    <xf numFmtId="164" fontId="6" fillId="0" borderId="0" xfId="1" applyNumberFormat="1" applyFont="1" applyAlignment="1">
      <alignment horizontal="right"/>
    </xf>
    <xf numFmtId="0" fontId="2" fillId="22" borderId="1" xfId="1" applyFont="1" applyFill="1" applyBorder="1" applyAlignment="1">
      <alignment horizontal="center"/>
    </xf>
    <xf numFmtId="0" fontId="36" fillId="10" borderId="59" xfId="1" applyFont="1" applyFill="1" applyBorder="1" applyAlignment="1" applyProtection="1">
      <alignment horizontal="center"/>
      <protection locked="0"/>
    </xf>
    <xf numFmtId="0" fontId="8" fillId="13" borderId="60" xfId="1" applyFont="1" applyFill="1" applyBorder="1" applyAlignment="1">
      <alignment horizontal="center"/>
    </xf>
    <xf numFmtId="0" fontId="1" fillId="22" borderId="61" xfId="1" applyFill="1" applyBorder="1"/>
    <xf numFmtId="0" fontId="1" fillId="22" borderId="16" xfId="1" applyFill="1" applyBorder="1"/>
    <xf numFmtId="0" fontId="1" fillId="22" borderId="17" xfId="1" applyFill="1" applyBorder="1" applyAlignment="1">
      <alignment horizontal="center"/>
    </xf>
    <xf numFmtId="164" fontId="6" fillId="14" borderId="28" xfId="0" applyNumberFormat="1" applyFont="1" applyFill="1" applyBorder="1" applyAlignment="1">
      <alignment horizontal="left"/>
    </xf>
    <xf numFmtId="0" fontId="37" fillId="6" borderId="0" xfId="1" applyFont="1" applyFill="1" applyAlignment="1">
      <alignment vertical="center"/>
    </xf>
    <xf numFmtId="164" fontId="41" fillId="6" borderId="0" xfId="1" applyNumberFormat="1" applyFont="1" applyFill="1" applyAlignment="1">
      <alignment horizontal="center" vertical="center"/>
    </xf>
    <xf numFmtId="164" fontId="41" fillId="6" borderId="53" xfId="1" applyNumberFormat="1" applyFont="1" applyFill="1" applyBorder="1" applyAlignment="1">
      <alignment horizontal="center" vertical="center"/>
    </xf>
    <xf numFmtId="0" fontId="1" fillId="2" borderId="0" xfId="1" applyFill="1" applyAlignment="1">
      <alignment horizontal="center"/>
    </xf>
    <xf numFmtId="0" fontId="1" fillId="0" borderId="18" xfId="1" applyBorder="1"/>
    <xf numFmtId="0" fontId="24" fillId="0" borderId="3" xfId="0" applyFont="1" applyBorder="1" applyAlignment="1">
      <alignment horizontal="center" vertical="center"/>
    </xf>
    <xf numFmtId="49" fontId="24" fillId="0" borderId="31" xfId="0" applyNumberFormat="1" applyFont="1" applyBorder="1" applyAlignment="1">
      <alignment horizontal="center" vertical="center"/>
    </xf>
    <xf numFmtId="164" fontId="24" fillId="0" borderId="11" xfId="0" applyNumberFormat="1" applyFont="1" applyBorder="1" applyAlignment="1">
      <alignment horizontal="center"/>
    </xf>
    <xf numFmtId="164" fontId="24" fillId="2" borderId="10" xfId="0" applyNumberFormat="1" applyFont="1" applyFill="1" applyBorder="1" applyAlignment="1">
      <alignment horizontal="center"/>
    </xf>
    <xf numFmtId="164" fontId="24" fillId="0" borderId="10" xfId="0" applyNumberFormat="1" applyFont="1" applyBorder="1" applyAlignment="1">
      <alignment horizontal="center"/>
    </xf>
    <xf numFmtId="164" fontId="24" fillId="0" borderId="22" xfId="0" applyNumberFormat="1" applyFont="1" applyBorder="1" applyAlignment="1">
      <alignment horizontal="center"/>
    </xf>
    <xf numFmtId="164" fontId="24" fillId="12" borderId="16" xfId="0" applyNumberFormat="1" applyFont="1" applyFill="1" applyBorder="1" applyAlignment="1">
      <alignment horizontal="center"/>
    </xf>
    <xf numFmtId="0" fontId="8" fillId="2" borderId="0" xfId="0" applyFont="1" applyFill="1"/>
    <xf numFmtId="0" fontId="0" fillId="2" borderId="0" xfId="0" applyFill="1" applyAlignment="1">
      <alignment vertical="top"/>
    </xf>
    <xf numFmtId="0" fontId="6" fillId="20" borderId="16" xfId="0" applyFont="1" applyFill="1" applyBorder="1" applyAlignment="1">
      <alignment horizontal="center" vertical="center"/>
    </xf>
    <xf numFmtId="0" fontId="6" fillId="20" borderId="17" xfId="0" applyFont="1" applyFill="1" applyBorder="1" applyAlignment="1">
      <alignment horizontal="left" vertical="center"/>
    </xf>
    <xf numFmtId="0" fontId="6" fillId="20" borderId="12" xfId="0" applyFont="1" applyFill="1" applyBorder="1" applyAlignment="1">
      <alignment horizontal="right" vertical="center"/>
    </xf>
    <xf numFmtId="0" fontId="5" fillId="20" borderId="17" xfId="0" applyFont="1" applyFill="1" applyBorder="1" applyAlignment="1">
      <alignment horizontal="left" vertical="center"/>
    </xf>
    <xf numFmtId="0" fontId="6" fillId="17" borderId="12" xfId="0" applyFont="1" applyFill="1" applyBorder="1" applyAlignment="1">
      <alignment horizontal="center" vertical="center"/>
    </xf>
    <xf numFmtId="0" fontId="19" fillId="23" borderId="13" xfId="1" applyFont="1" applyFill="1" applyBorder="1" applyAlignment="1">
      <alignment vertical="center"/>
    </xf>
    <xf numFmtId="0" fontId="19" fillId="23" borderId="19" xfId="0" applyFont="1" applyFill="1" applyBorder="1" applyAlignment="1">
      <alignment horizontal="center" vertical="center"/>
    </xf>
    <xf numFmtId="0" fontId="19" fillId="23" borderId="19" xfId="1" applyFont="1" applyFill="1" applyBorder="1" applyAlignment="1">
      <alignment horizontal="center" vertical="center"/>
    </xf>
    <xf numFmtId="0" fontId="19" fillId="23" borderId="26" xfId="0" applyFont="1" applyFill="1" applyBorder="1" applyAlignment="1">
      <alignment horizontal="center" vertical="center"/>
    </xf>
    <xf numFmtId="49" fontId="8" fillId="23" borderId="6" xfId="0" applyNumberFormat="1" applyFont="1" applyFill="1" applyBorder="1" applyAlignment="1">
      <alignment horizontal="center" vertical="center"/>
    </xf>
    <xf numFmtId="49" fontId="8" fillId="23" borderId="6" xfId="1" applyNumberFormat="1" applyFont="1" applyFill="1" applyBorder="1" applyAlignment="1">
      <alignment horizontal="center"/>
    </xf>
    <xf numFmtId="0" fontId="8" fillId="23" borderId="13" xfId="1" applyFont="1" applyFill="1" applyBorder="1" applyAlignment="1">
      <alignment vertical="center"/>
    </xf>
    <xf numFmtId="0" fontId="8" fillId="23" borderId="19" xfId="0" applyFont="1" applyFill="1" applyBorder="1" applyAlignment="1">
      <alignment horizontal="center" vertical="center"/>
    </xf>
    <xf numFmtId="0" fontId="8" fillId="23" borderId="19" xfId="1" applyFont="1" applyFill="1" applyBorder="1" applyAlignment="1">
      <alignment horizontal="center" vertical="center"/>
    </xf>
    <xf numFmtId="0" fontId="8" fillId="23" borderId="26" xfId="0" applyFont="1" applyFill="1" applyBorder="1" applyAlignment="1">
      <alignment horizontal="center" vertical="center"/>
    </xf>
    <xf numFmtId="164" fontId="10" fillId="20" borderId="16" xfId="1" applyNumberFormat="1" applyFont="1" applyFill="1" applyBorder="1" applyAlignment="1">
      <alignment horizontal="center"/>
    </xf>
    <xf numFmtId="0" fontId="1" fillId="0" borderId="0" xfId="0" applyFont="1"/>
    <xf numFmtId="0" fontId="1" fillId="0" borderId="0" xfId="1" applyAlignment="1">
      <alignment horizontal="left"/>
    </xf>
    <xf numFmtId="0" fontId="6" fillId="20" borderId="13" xfId="0" applyFont="1" applyFill="1" applyBorder="1" applyAlignment="1">
      <alignment horizontal="center" vertical="center"/>
    </xf>
    <xf numFmtId="9" fontId="6" fillId="20" borderId="19" xfId="0" applyNumberFormat="1" applyFont="1" applyFill="1" applyBorder="1" applyAlignment="1">
      <alignment horizontal="center" vertical="center"/>
    </xf>
    <xf numFmtId="0" fontId="6" fillId="20" borderId="26" xfId="0" applyFont="1" applyFill="1" applyBorder="1" applyAlignment="1">
      <alignment horizontal="center" vertical="center"/>
    </xf>
    <xf numFmtId="164" fontId="10" fillId="14" borderId="16" xfId="1" applyNumberFormat="1" applyFont="1" applyFill="1" applyBorder="1" applyAlignment="1">
      <alignment horizontal="center"/>
    </xf>
    <xf numFmtId="0" fontId="6" fillId="14" borderId="16" xfId="0" applyFont="1" applyFill="1" applyBorder="1" applyAlignment="1">
      <alignment horizontal="center" vertical="center"/>
    </xf>
    <xf numFmtId="164" fontId="1" fillId="14" borderId="16" xfId="1" applyNumberFormat="1" applyFill="1" applyBorder="1" applyAlignment="1">
      <alignment horizontal="center"/>
    </xf>
    <xf numFmtId="0" fontId="6" fillId="20" borderId="26" xfId="0" applyFont="1" applyFill="1" applyBorder="1" applyAlignment="1">
      <alignment horizontal="left" vertical="center"/>
    </xf>
    <xf numFmtId="9" fontId="6" fillId="17" borderId="19" xfId="0" applyNumberFormat="1" applyFont="1" applyFill="1" applyBorder="1" applyAlignment="1">
      <alignment horizontal="center" vertical="center"/>
    </xf>
    <xf numFmtId="164" fontId="28" fillId="0" borderId="0" xfId="1" applyNumberFormat="1" applyFont="1"/>
    <xf numFmtId="0" fontId="1" fillId="0" borderId="19" xfId="1" applyBorder="1"/>
    <xf numFmtId="167" fontId="25" fillId="0" borderId="0" xfId="1" applyNumberFormat="1" applyFont="1" applyAlignment="1">
      <alignment horizontal="center"/>
    </xf>
    <xf numFmtId="0" fontId="38" fillId="13" borderId="0" xfId="0" applyFont="1" applyFill="1" applyAlignment="1">
      <alignment horizontal="center" vertical="center"/>
    </xf>
    <xf numFmtId="164" fontId="6" fillId="13" borderId="18" xfId="0" applyNumberFormat="1" applyFont="1" applyFill="1" applyBorder="1" applyAlignment="1">
      <alignment horizontal="center" vertical="center"/>
    </xf>
    <xf numFmtId="164" fontId="6" fillId="13" borderId="18" xfId="0" applyNumberFormat="1" applyFont="1" applyFill="1" applyBorder="1" applyAlignment="1">
      <alignment vertical="center"/>
    </xf>
    <xf numFmtId="164" fontId="6" fillId="13" borderId="0" xfId="0" applyNumberFormat="1" applyFont="1" applyFill="1" applyAlignment="1">
      <alignment horizontal="center" vertical="center"/>
    </xf>
    <xf numFmtId="164" fontId="6" fillId="13" borderId="0" xfId="0" applyNumberFormat="1" applyFont="1" applyFill="1" applyAlignment="1">
      <alignment vertical="center"/>
    </xf>
    <xf numFmtId="164" fontId="38" fillId="13" borderId="0" xfId="0" applyNumberFormat="1" applyFont="1" applyFill="1" applyAlignment="1">
      <alignment horizontal="center" vertical="center"/>
    </xf>
    <xf numFmtId="164" fontId="6" fillId="13" borderId="19" xfId="0" applyNumberFormat="1" applyFont="1" applyFill="1" applyBorder="1" applyAlignment="1">
      <alignment vertical="center"/>
    </xf>
    <xf numFmtId="164" fontId="38" fillId="13" borderId="50" xfId="0" applyNumberFormat="1" applyFont="1" applyFill="1" applyBorder="1"/>
    <xf numFmtId="9" fontId="6" fillId="0" borderId="27" xfId="0" applyNumberFormat="1" applyFont="1" applyBorder="1"/>
    <xf numFmtId="0" fontId="8" fillId="13" borderId="34" xfId="1" applyFont="1" applyFill="1" applyBorder="1" applyAlignment="1">
      <alignment vertical="center"/>
    </xf>
    <xf numFmtId="0" fontId="8" fillId="13" borderId="4" xfId="0" applyFont="1" applyFill="1" applyBorder="1" applyAlignment="1">
      <alignment vertical="center"/>
    </xf>
    <xf numFmtId="164" fontId="8" fillId="0" borderId="3" xfId="1" applyNumberFormat="1" applyFont="1" applyBorder="1" applyAlignment="1">
      <alignment horizontal="left" vertical="center" textRotation="90"/>
    </xf>
    <xf numFmtId="0" fontId="8" fillId="0" borderId="32" xfId="0" applyFont="1" applyBorder="1" applyAlignment="1">
      <alignment horizontal="left" vertical="center" textRotation="90"/>
    </xf>
    <xf numFmtId="0" fontId="6" fillId="2" borderId="0" xfId="0" applyFont="1" applyFill="1" applyAlignment="1">
      <alignment horizontal="center" vertical="center" wrapText="1"/>
    </xf>
    <xf numFmtId="0" fontId="10" fillId="0" borderId="0" xfId="0" applyFont="1" applyAlignment="1">
      <alignment horizontal="center" vertical="center" wrapText="1"/>
    </xf>
    <xf numFmtId="0" fontId="1" fillId="0" borderId="3" xfId="1" applyBorder="1" applyAlignment="1">
      <alignment horizontal="left" textRotation="90"/>
    </xf>
    <xf numFmtId="0" fontId="0" fillId="0" borderId="32" xfId="0" applyBorder="1" applyAlignment="1">
      <alignment horizontal="left" textRotation="90"/>
    </xf>
    <xf numFmtId="0" fontId="3" fillId="0" borderId="7" xfId="1" applyFont="1" applyBorder="1" applyAlignment="1">
      <alignment horizontal="right" vertical="center"/>
    </xf>
    <xf numFmtId="0" fontId="0" fillId="0" borderId="7" xfId="0" applyBorder="1" applyAlignment="1">
      <alignment vertical="center"/>
    </xf>
    <xf numFmtId="164" fontId="6" fillId="13" borderId="18" xfId="0" applyNumberFormat="1" applyFont="1" applyFill="1" applyBorder="1" applyAlignment="1">
      <alignment horizontal="center" vertical="center" wrapText="1"/>
    </xf>
    <xf numFmtId="0" fontId="0" fillId="13" borderId="30" xfId="0" applyFill="1" applyBorder="1" applyAlignment="1">
      <alignment horizontal="center" vertical="center" wrapText="1"/>
    </xf>
    <xf numFmtId="0" fontId="0" fillId="13" borderId="0" xfId="0" applyFill="1" applyAlignment="1">
      <alignment horizontal="center" vertical="center" wrapText="1"/>
    </xf>
    <xf numFmtId="0" fontId="0" fillId="13" borderId="28" xfId="0" applyFill="1" applyBorder="1" applyAlignment="1">
      <alignment horizontal="center" vertical="center" wrapText="1"/>
    </xf>
    <xf numFmtId="0" fontId="0" fillId="0" borderId="19" xfId="0" applyBorder="1" applyAlignment="1">
      <alignment horizontal="center" vertical="center" wrapText="1"/>
    </xf>
    <xf numFmtId="0" fontId="0" fillId="0" borderId="26" xfId="0" applyBorder="1" applyAlignment="1">
      <alignment horizontal="center" vertical="center" wrapText="1"/>
    </xf>
    <xf numFmtId="0" fontId="6" fillId="4" borderId="23"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8" fillId="9" borderId="8" xfId="0" applyFont="1" applyFill="1" applyBorder="1" applyAlignment="1">
      <alignment horizontal="center" vertical="center"/>
    </xf>
    <xf numFmtId="0" fontId="8" fillId="9" borderId="7" xfId="0" applyFont="1" applyFill="1" applyBorder="1" applyAlignment="1">
      <alignment horizontal="center" vertical="center"/>
    </xf>
    <xf numFmtId="0" fontId="0" fillId="9" borderId="7" xfId="0" applyFill="1" applyBorder="1" applyAlignment="1">
      <alignment horizontal="center" vertical="center"/>
    </xf>
    <xf numFmtId="0" fontId="0" fillId="9" borderId="9" xfId="0" applyFill="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49" fontId="5" fillId="9" borderId="62" xfId="0" applyNumberFormat="1" applyFont="1" applyFill="1" applyBorder="1" applyAlignment="1">
      <alignment horizontal="center" vertical="center"/>
    </xf>
    <xf numFmtId="0" fontId="39" fillId="9" borderId="8" xfId="0" applyFont="1" applyFill="1" applyBorder="1" applyAlignment="1">
      <alignment horizontal="center" vertical="center"/>
    </xf>
    <xf numFmtId="0" fontId="39" fillId="9" borderId="7" xfId="0" applyFont="1" applyFill="1" applyBorder="1" applyAlignment="1">
      <alignment horizontal="center" vertical="center"/>
    </xf>
    <xf numFmtId="0" fontId="42" fillId="0" borderId="9" xfId="0" applyFont="1" applyBorder="1" applyAlignment="1">
      <alignment horizontal="center" vertical="center"/>
    </xf>
    <xf numFmtId="0" fontId="33" fillId="0" borderId="7" xfId="0" applyFont="1" applyBorder="1" applyAlignment="1">
      <alignment horizontal="left" vertical="center"/>
    </xf>
    <xf numFmtId="0" fontId="0" fillId="0" borderId="7" xfId="0" applyBorder="1" applyAlignment="1">
      <alignment horizontal="left" vertical="center"/>
    </xf>
    <xf numFmtId="49" fontId="5" fillId="3" borderId="8" xfId="0" applyNumberFormat="1" applyFont="1" applyFill="1" applyBorder="1" applyAlignment="1">
      <alignment horizontal="center" vertical="center"/>
    </xf>
    <xf numFmtId="49" fontId="16" fillId="3" borderId="7" xfId="0" applyNumberFormat="1" applyFont="1" applyFill="1" applyBorder="1" applyAlignment="1">
      <alignment horizontal="center" vertical="center"/>
    </xf>
    <xf numFmtId="49" fontId="16" fillId="3" borderId="9" xfId="0" applyNumberFormat="1" applyFont="1" applyFill="1" applyBorder="1" applyAlignment="1">
      <alignment horizontal="center"/>
    </xf>
    <xf numFmtId="49" fontId="5" fillId="0" borderId="8"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9" xfId="0" applyNumberFormat="1" applyFont="1" applyBorder="1" applyAlignment="1">
      <alignment horizontal="center"/>
    </xf>
  </cellXfs>
  <cellStyles count="2">
    <cellStyle name="Standaard" xfId="0" builtinId="0"/>
    <cellStyle name="Standaard 2" xfId="1" xr:uid="{00000000-0005-0000-0000-000001000000}"/>
  </cellStyles>
  <dxfs count="0"/>
  <tableStyles count="0" defaultTableStyle="TableStyleMedium2" defaultPivotStyle="PivotStyleLight16"/>
  <colors>
    <mruColors>
      <color rgb="FFFFCCFF"/>
      <color rgb="FFFFFFCC"/>
      <color rgb="FFFF00FF"/>
      <color rgb="FFFFFF99"/>
      <color rgb="FFCCFF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83820</xdr:colOff>
      <xdr:row>0</xdr:row>
      <xdr:rowOff>38100</xdr:rowOff>
    </xdr:from>
    <xdr:to>
      <xdr:col>10</xdr:col>
      <xdr:colOff>487680</xdr:colOff>
      <xdr:row>26</xdr:row>
      <xdr:rowOff>60960</xdr:rowOff>
    </xdr:to>
    <xdr:sp macro="" textlink="">
      <xdr:nvSpPr>
        <xdr:cNvPr id="2" name="Tekstvak 1">
          <a:extLst>
            <a:ext uri="{FF2B5EF4-FFF2-40B4-BE49-F238E27FC236}">
              <a16:creationId xmlns:a16="http://schemas.microsoft.com/office/drawing/2014/main" id="{0D243F32-8544-EB0D-9B8F-1677571582D2}"/>
            </a:ext>
          </a:extLst>
        </xdr:cNvPr>
        <xdr:cNvSpPr txBox="1"/>
      </xdr:nvSpPr>
      <xdr:spPr>
        <a:xfrm>
          <a:off x="83820" y="38100"/>
          <a:ext cx="6499860" cy="7749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kern="1200">
              <a:latin typeface="Verdana" panose="020B0604030504040204" pitchFamily="34" charset="0"/>
              <a:ea typeface="Verdana" panose="020B0604030504040204" pitchFamily="34" charset="0"/>
            </a:rPr>
            <a:t>Toelichting over dit biljartprogramma</a:t>
          </a:r>
        </a:p>
        <a:p>
          <a:endParaRPr lang="nl-NL" sz="1000" kern="1200">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Dit wedstrijdprogramma is gemaakt voor de spelsoorten:</a:t>
          </a:r>
        </a:p>
        <a:p>
          <a:r>
            <a:rPr lang="nl-NL" sz="1000" kern="1200">
              <a:latin typeface="Verdana" panose="020B0604030504040204" pitchFamily="34" charset="0"/>
              <a:ea typeface="Verdana" panose="020B0604030504040204" pitchFamily="34" charset="0"/>
            </a:rPr>
            <a:t>Driebanden-groot, Driebanden-klein, Bandstoten en Libre.</a:t>
          </a:r>
        </a:p>
        <a:p>
          <a:r>
            <a:rPr lang="nl-NL" sz="1000" kern="1200">
              <a:latin typeface="Verdana" panose="020B0604030504040204" pitchFamily="34" charset="0"/>
              <a:ea typeface="Verdana" panose="020B0604030504040204" pitchFamily="34" charset="0"/>
            </a:rPr>
            <a:t>Het aantal deelnemers is onbeperkt. Doch bij meer dan het huidige</a:t>
          </a:r>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aantal </a:t>
          </a:r>
          <a:r>
            <a:rPr lang="nl-NL" sz="1000" kern="1200">
              <a:latin typeface="Verdana" panose="020B0604030504040204" pitchFamily="34" charset="0"/>
              <a:ea typeface="Verdana" panose="020B0604030504040204" pitchFamily="34" charset="0"/>
            </a:rPr>
            <a:t>deelnemers dienen alle tabbladen</a:t>
          </a:r>
          <a:r>
            <a:rPr lang="nl-NL" sz="1000" kern="1200" baseline="0">
              <a:latin typeface="Verdana" panose="020B0604030504040204" pitchFamily="34" charset="0"/>
              <a:ea typeface="Verdana" panose="020B0604030504040204" pitchFamily="34" charset="0"/>
            </a:rPr>
            <a:t> </a:t>
          </a:r>
          <a:r>
            <a:rPr lang="nl-NL" sz="1000" kern="1200">
              <a:latin typeface="Verdana" panose="020B0604030504040204" pitchFamily="34" charset="0"/>
              <a:ea typeface="Verdana" panose="020B0604030504040204" pitchFamily="34" charset="0"/>
            </a:rPr>
            <a:t>aangepast te worden.</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Indien één van de bovengenoemde spelsoorten niet van toepassing</a:t>
          </a:r>
        </a:p>
        <a:p>
          <a:r>
            <a:rPr lang="nl-NL" sz="1000" kern="1200">
              <a:latin typeface="Verdana" panose="020B0604030504040204" pitchFamily="34" charset="0"/>
              <a:ea typeface="Verdana" panose="020B0604030504040204" pitchFamily="34" charset="0"/>
            </a:rPr>
            <a:t>is kunnen de betreffende tabbladen verborgen worden.</a:t>
          </a:r>
        </a:p>
        <a:p>
          <a:r>
            <a:rPr lang="nl-NL" sz="1000" kern="1200">
              <a:latin typeface="Verdana" panose="020B0604030504040204" pitchFamily="34" charset="0"/>
              <a:ea typeface="Verdana" panose="020B0604030504040204" pitchFamily="34" charset="0"/>
            </a:rPr>
            <a:t>Dat geldt ook voor het gedeelte van die spelsoort in "Klassement".</a:t>
          </a:r>
        </a:p>
        <a:p>
          <a:endParaRPr lang="nl-NL" sz="1000" kern="1200">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In tabblad "Deelnemers" staan alle leden van de club die mee willen doen.</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Bij elke spelsoort staan voor die spelers de aanvangscaramboles waarvan verwacht mag worden dat ze die kunnen maken op grond van ervaringen.</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Voor elk van de spelsoorten zijn twee tabbladen gemaakt waarin de resultaten van gespeelde partijen genoteerd kunnen worden: respectievelijk voor het 1e en 2e half jaar.</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lengte van deze tabbladen hangt samen met de lengte van de lijst in "Deelnemers".</a:t>
          </a:r>
          <a:endParaRPr lang="nl-NL" sz="1000">
            <a:effectLst/>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Deze versie biedt de mogelijkheid van het spelen van drie rondes per half jaar c.q. per tabblad .</a:t>
          </a:r>
        </a:p>
        <a:p>
          <a:r>
            <a:rPr lang="nl-NL" sz="1000" kern="1200">
              <a:latin typeface="Verdana" panose="020B0604030504040204" pitchFamily="34" charset="0"/>
              <a:ea typeface="Verdana" panose="020B0604030504040204" pitchFamily="34" charset="0"/>
            </a:rPr>
            <a:t>Per</a:t>
          </a:r>
          <a:r>
            <a:rPr lang="nl-NL" sz="1000" kern="1200" baseline="0">
              <a:latin typeface="Verdana" panose="020B0604030504040204" pitchFamily="34" charset="0"/>
              <a:ea typeface="Verdana" panose="020B0604030504040204" pitchFamily="34" charset="0"/>
            </a:rPr>
            <a:t> tabblad kan bepaald worden of er minder dan drie rondes gespeeld zullen worden.</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Voor elke spelsoort is een derde tabblad gemaakt (</a:t>
          </a:r>
          <a:r>
            <a:rPr lang="nl-NL" sz="1000" u="sng" kern="1200">
              <a:latin typeface="Verdana" panose="020B0604030504040204" pitchFamily="34" charset="0"/>
              <a:ea typeface="Verdana" panose="020B0604030504040204" pitchFamily="34" charset="0"/>
            </a:rPr>
            <a:t>tot</a:t>
          </a:r>
          <a:r>
            <a:rPr lang="nl-NL" sz="1000" kern="1200">
              <a:latin typeface="Verdana" panose="020B0604030504040204" pitchFamily="34" charset="0"/>
              <a:ea typeface="Verdana" panose="020B0604030504040204" pitchFamily="34" charset="0"/>
            </a:rPr>
            <a:t>) voor een samenvatting van de resultaten per speler over het 1e en 2e halfjaar. Deze kan gepresenteerd worden aan de leden van de club. Een samenvatting uit tabbald </a:t>
          </a:r>
          <a:r>
            <a:rPr lang="nl-NL" sz="1000" u="sng" kern="1200">
              <a:latin typeface="Verdana" panose="020B0604030504040204" pitchFamily="34" charset="0"/>
              <a:ea typeface="Verdana" panose="020B0604030504040204" pitchFamily="34" charset="0"/>
            </a:rPr>
            <a:t>tot</a:t>
          </a:r>
          <a:r>
            <a:rPr lang="nl-NL" sz="1000" kern="1200">
              <a:latin typeface="Verdana" panose="020B0604030504040204" pitchFamily="34" charset="0"/>
              <a:ea typeface="Verdana" panose="020B0604030504040204" pitchFamily="34" charset="0"/>
            </a:rPr>
            <a:t> komt tot uitdrukking in "Klassement".</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In "Klassement"</a:t>
          </a:r>
          <a:r>
            <a:rPr lang="nl-NL" sz="1000" kern="1200" baseline="0">
              <a:latin typeface="Verdana" panose="020B0604030504040204" pitchFamily="34" charset="0"/>
              <a:ea typeface="Verdana" panose="020B0604030504040204" pitchFamily="34" charset="0"/>
            </a:rPr>
            <a:t> </a:t>
          </a:r>
          <a:r>
            <a:rPr lang="nl-NL" sz="1000" kern="1200">
              <a:latin typeface="Verdana" panose="020B0604030504040204" pitchFamily="34" charset="0"/>
              <a:ea typeface="Verdana" panose="020B0604030504040204" pitchFamily="34" charset="0"/>
            </a:rPr>
            <a:t>wordt een overzicht samengesteld</a:t>
          </a:r>
          <a:r>
            <a:rPr lang="nl-NL" sz="1000" kern="1200" baseline="0">
              <a:latin typeface="Verdana" panose="020B0604030504040204" pitchFamily="34" charset="0"/>
              <a:ea typeface="Verdana" panose="020B0604030504040204" pitchFamily="34" charset="0"/>
            </a:rPr>
            <a:t> per spelsoort met de resultaten per speler over een heel seizoen. Tevens wordt </a:t>
          </a:r>
          <a:r>
            <a:rPr lang="nl-NL" sz="1000" kern="1200">
              <a:latin typeface="Verdana" panose="020B0604030504040204" pitchFamily="34" charset="0"/>
              <a:ea typeface="Verdana" panose="020B0604030504040204" pitchFamily="34" charset="0"/>
            </a:rPr>
            <a:t>berekend wie in 'n spelsoort kampioen is geworden. In dit programma wordt ook een kampioenschap</a:t>
          </a:r>
          <a:r>
            <a:rPr lang="nl-NL" sz="1000" kern="1200" baseline="0">
              <a:latin typeface="Verdana" panose="020B0604030504040204" pitchFamily="34" charset="0"/>
              <a:ea typeface="Verdana" panose="020B0604030504040204" pitchFamily="34" charset="0"/>
            </a:rPr>
            <a:t> berekend over het totaal van de twee driebanden spelsoorten; alleen voor spelers die aan beide hebben deelgenomen.</a:t>
          </a:r>
        </a:p>
        <a:p>
          <a:r>
            <a:rPr lang="nl-NL" sz="1000" kern="1200" baseline="0">
              <a:latin typeface="Verdana" panose="020B0604030504040204" pitchFamily="34" charset="0"/>
              <a:ea typeface="Verdana" panose="020B0604030504040204" pitchFamily="34" charset="0"/>
            </a:rPr>
            <a:t>Daarnaast wordt over het geheel van de vier spelsoorten ook een kampioen berekend. Mits men aan een minimaal aantal spelsoorten heeft deelgenomen.</a:t>
          </a:r>
          <a:endParaRPr lang="nl-NL" sz="1000" kern="1200">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De toelichtingen in de tabbladen is om te duiden waarvoor ze zijn, hoe het technisch werkt, doch zeker ook om de gebruiker van dit programma de gelenheid te geven aanpassingen te doen zoals inkrimpen of uitbreiden.</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In de tabbladen met de te spelen partijen wordt aan de hand van de gemaakte caramboles en de gebruikte beurten een moyenne en aantal punten berekend. Voor de berekening van de punten kan gekozen worden voor meerdere opties. Door middel van een tabel "Te behalen punten" in het 1e tabblad van elke spelsoort kan men kiezen hoe de opties te gebruiken. </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Tabbladen kunnen geblokkeerd zijn. Met "Alt X B B"</a:t>
          </a:r>
          <a:r>
            <a:rPr lang="nl-NL" sz="1000" kern="1200" baseline="0">
              <a:latin typeface="Verdana" panose="020B0604030504040204" pitchFamily="34" charset="0"/>
              <a:ea typeface="Verdana" panose="020B0604030504040204" pitchFamily="34" charset="0"/>
            </a:rPr>
            <a:t> weer vrij te geven. Met "Alt X B B Enter" weer in te stellen.</a:t>
          </a:r>
        </a:p>
        <a:p>
          <a:r>
            <a:rPr lang="nl-NL" sz="1000" kern="1200">
              <a:latin typeface="Verdana" panose="020B0604030504040204" pitchFamily="34" charset="0"/>
              <a:ea typeface="Verdana" panose="020B0604030504040204" pitchFamily="34" charset="0"/>
            </a:rPr>
            <a:t>Een afdruk van deze toelichting kan gemaakt worden door het bereik van rijen</a:t>
          </a:r>
          <a:r>
            <a:rPr lang="nl-NL" sz="1000" kern="1200" baseline="0">
              <a:latin typeface="Verdana" panose="020B0604030504040204" pitchFamily="34" charset="0"/>
              <a:ea typeface="Verdana" panose="020B0604030504040204" pitchFamily="34" charset="0"/>
            </a:rPr>
            <a:t> en kolommen (staan al standaard ingegeven bij "Pagina instelling") waarbinnen de toelichting staat (grijze cellen) met Ctrl P af te drukken.</a:t>
          </a:r>
        </a:p>
        <a:p>
          <a:r>
            <a:rPr lang="nl-NL" sz="1000" kern="1200" baseline="0">
              <a:latin typeface="Verdana" panose="020B0604030504040204" pitchFamily="34" charset="0"/>
              <a:ea typeface="Verdana" panose="020B0604030504040204" pitchFamily="34" charset="0"/>
            </a:rPr>
            <a:t> </a:t>
          </a:r>
          <a:endParaRPr lang="nl-NL" sz="1000" kern="1200">
            <a:latin typeface="Verdana" panose="020B0604030504040204" pitchFamily="34" charset="0"/>
            <a:ea typeface="Verdana" panose="020B0604030504040204" pitchFamily="34" charset="0"/>
          </a:endParaRPr>
        </a:p>
        <a:p>
          <a:r>
            <a:rPr lang="nl-NL" sz="800" kern="1200">
              <a:latin typeface="Verdana" panose="020B0604030504040204" pitchFamily="34" charset="0"/>
              <a:ea typeface="Verdana" panose="020B0604030504040204" pitchFamily="34" charset="0"/>
            </a:rPr>
            <a:t>Auteur: Hans de Groot, 06-53774493, hansdegroot1951@gmail.com </a:t>
          </a:r>
        </a:p>
        <a:p>
          <a:r>
            <a:rPr lang="nl-NL" sz="800" kern="1200">
              <a:latin typeface="Verdana" panose="020B0604030504040204" pitchFamily="34" charset="0"/>
              <a:ea typeface="Verdana" panose="020B0604030504040204" pitchFamily="34" charset="0"/>
            </a:rPr>
            <a:t>Suggesties zijn altijd welkom.</a:t>
          </a:r>
        </a:p>
        <a:p>
          <a:r>
            <a:rPr lang="nl-NL" sz="800" kern="1200">
              <a:latin typeface="Verdana" panose="020B0604030504040204" pitchFamily="34" charset="0"/>
              <a:ea typeface="Verdana" panose="020B0604030504040204" pitchFamily="34" charset="0"/>
            </a:rPr>
            <a:t>Versie januari 2025</a:t>
          </a:r>
        </a:p>
      </xdr:txBody>
    </xdr:sp>
    <xdr:clientData/>
  </xdr:twoCellAnchor>
  <xdr:twoCellAnchor editAs="oneCell">
    <xdr:from>
      <xdr:col>7</xdr:col>
      <xdr:colOff>491171</xdr:colOff>
      <xdr:row>1</xdr:row>
      <xdr:rowOff>45720</xdr:rowOff>
    </xdr:from>
    <xdr:to>
      <xdr:col>10</xdr:col>
      <xdr:colOff>416368</xdr:colOff>
      <xdr:row>5</xdr:row>
      <xdr:rowOff>586740</xdr:rowOff>
    </xdr:to>
    <xdr:pic>
      <xdr:nvPicPr>
        <xdr:cNvPr id="4" name="Afbeelding 3" descr="Biljart Clipart - Bommeltje.nl">
          <a:extLst>
            <a:ext uri="{FF2B5EF4-FFF2-40B4-BE49-F238E27FC236}">
              <a16:creationId xmlns:a16="http://schemas.microsoft.com/office/drawing/2014/main" id="{837EE8F9-496A-4567-9FB4-83F4C480E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371" y="396240"/>
          <a:ext cx="1753997" cy="1402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76200</xdr:colOff>
      <xdr:row>29</xdr:row>
      <xdr:rowOff>89533</xdr:rowOff>
    </xdr:from>
    <xdr:ext cx="11727180" cy="6425567"/>
    <xdr:sp macro="" textlink="">
      <xdr:nvSpPr>
        <xdr:cNvPr id="4" name="Tekstvak 3">
          <a:extLst>
            <a:ext uri="{FF2B5EF4-FFF2-40B4-BE49-F238E27FC236}">
              <a16:creationId xmlns:a16="http://schemas.microsoft.com/office/drawing/2014/main" id="{2C99F35F-1764-8AE7-7847-07A6655AC692}"/>
            </a:ext>
          </a:extLst>
        </xdr:cNvPr>
        <xdr:cNvSpPr txBox="1"/>
      </xdr:nvSpPr>
      <xdr:spPr>
        <a:xfrm>
          <a:off x="76200" y="5111113"/>
          <a:ext cx="11727180" cy="6425567"/>
        </a:xfrm>
        <a:prstGeom prst="rect">
          <a:avLst/>
        </a:prstGeom>
        <a:solidFill>
          <a:schemeClr val="bg1"/>
        </a:solidFill>
        <a:ln w="12700" cmpd="sng">
          <a:solidFill>
            <a:schemeClr val="tx1">
              <a:alpha val="9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l-NL"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Toelichting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De </a:t>
          </a:r>
          <a:r>
            <a:rPr lang="nl-NL" sz="1000" b="0" i="0" u="sng" baseline="0">
              <a:solidFill>
                <a:schemeClr val="dk1"/>
              </a:solidFill>
              <a:effectLst/>
              <a:latin typeface="Verdana" panose="020B0604030504040204" pitchFamily="34" charset="0"/>
              <a:ea typeface="Verdana" panose="020B0604030504040204" pitchFamily="34" charset="0"/>
              <a:cs typeface="+mn-cs"/>
            </a:rPr>
            <a:t>naam van de club</a:t>
          </a:r>
          <a:r>
            <a:rPr lang="nl-NL" sz="1000" b="0" i="0" baseline="0">
              <a:solidFill>
                <a:schemeClr val="dk1"/>
              </a:solidFill>
              <a:effectLst/>
              <a:latin typeface="Verdana" panose="020B0604030504040204" pitchFamily="34" charset="0"/>
              <a:ea typeface="Verdana" panose="020B0604030504040204" pitchFamily="34" charset="0"/>
              <a:cs typeface="+mn-cs"/>
            </a:rPr>
            <a:t> kan hier worden ingevoerd. Deze wordt in de koppen van de andere tabbladen opgehaald.</a:t>
          </a:r>
          <a:endParaRPr lang="nl-NL" sz="10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Hier dus wijzigen !</a:t>
          </a:r>
        </a:p>
        <a:p>
          <a:pPr marL="0" marR="0" lvl="0" indent="0" defTabSz="914400" eaLnBrk="1" fontAlgn="auto" latinLnBrk="0" hangingPunct="1">
            <a:lnSpc>
              <a:spcPct val="100000"/>
            </a:lnSpc>
            <a:spcBef>
              <a:spcPts val="0"/>
            </a:spcBef>
            <a:spcAft>
              <a:spcPts val="0"/>
            </a:spcAft>
            <a:buClrTx/>
            <a:buSzTx/>
            <a:buFontTx/>
            <a:buNone/>
            <a:tabLst/>
            <a:defRPr/>
          </a:pPr>
          <a:endParaRPr lang="nl-NL" sz="1000" b="0" i="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Het </a:t>
          </a:r>
          <a:r>
            <a:rPr lang="nl-NL" sz="1000" b="0" i="0" u="sng" baseline="0">
              <a:solidFill>
                <a:schemeClr val="dk1"/>
              </a:solidFill>
              <a:effectLst/>
              <a:latin typeface="Verdana" panose="020B0604030504040204" pitchFamily="34" charset="0"/>
              <a:ea typeface="Verdana" panose="020B0604030504040204" pitchFamily="34" charset="0"/>
              <a:cs typeface="+mn-cs"/>
            </a:rPr>
            <a:t>jaartal</a:t>
          </a:r>
          <a:r>
            <a:rPr lang="nl-NL" sz="1000" b="0" i="0" baseline="0">
              <a:solidFill>
                <a:schemeClr val="dk1"/>
              </a:solidFill>
              <a:effectLst/>
              <a:latin typeface="Verdana" panose="020B0604030504040204" pitchFamily="34" charset="0"/>
              <a:ea typeface="Verdana" panose="020B0604030504040204" pitchFamily="34" charset="0"/>
              <a:cs typeface="+mn-cs"/>
            </a:rPr>
            <a:t> waarin de competitie gespeeld wordt (kalenderjaar) of waarin de </a:t>
          </a:r>
          <a:r>
            <a:rPr lang="nl-NL" sz="1000" b="0" i="0" u="sng" baseline="0">
              <a:solidFill>
                <a:schemeClr val="dk1"/>
              </a:solidFill>
              <a:effectLst/>
              <a:latin typeface="Verdana" panose="020B0604030504040204" pitchFamily="34" charset="0"/>
              <a:ea typeface="Verdana" panose="020B0604030504040204" pitchFamily="34" charset="0"/>
              <a:cs typeface="+mn-cs"/>
            </a:rPr>
            <a:t>aanvang</a:t>
          </a:r>
          <a:r>
            <a:rPr lang="nl-NL" sz="1000" b="0" i="0" baseline="0">
              <a:solidFill>
                <a:schemeClr val="dk1"/>
              </a:solidFill>
              <a:effectLst/>
              <a:latin typeface="Verdana" panose="020B0604030504040204" pitchFamily="34" charset="0"/>
              <a:ea typeface="Verdana" panose="020B0604030504040204" pitchFamily="34" charset="0"/>
              <a:cs typeface="+mn-cs"/>
            </a:rPr>
            <a:t> van de competitie plaats </a:t>
          </a:r>
          <a:r>
            <a:rPr lang="nl-NL" sz="1100" b="0" i="0" baseline="0">
              <a:solidFill>
                <a:schemeClr val="dk1"/>
              </a:solidFill>
              <a:effectLst/>
              <a:latin typeface="+mn-lt"/>
              <a:ea typeface="+mn-ea"/>
              <a:cs typeface="+mn-cs"/>
            </a:rPr>
            <a:t>vindt </a:t>
          </a:r>
          <a:r>
            <a:rPr lang="nl-NL" sz="1000" b="0" i="0" baseline="0">
              <a:solidFill>
                <a:schemeClr val="dk1"/>
              </a:solidFill>
              <a:effectLst/>
              <a:latin typeface="Verdana" panose="020B0604030504040204" pitchFamily="34" charset="0"/>
              <a:ea typeface="Verdana" panose="020B0604030504040204" pitchFamily="34" charset="0"/>
              <a:cs typeface="+mn-cs"/>
            </a:rPr>
            <a:t>(seizoen) kan op regel 1 in het </a:t>
          </a:r>
          <a:r>
            <a:rPr lang="nl-NL" sz="1000" b="0" i="0" u="sng" baseline="0">
              <a:solidFill>
                <a:schemeClr val="dk1"/>
              </a:solidFill>
              <a:effectLst/>
              <a:latin typeface="Verdana" panose="020B0604030504040204" pitchFamily="34" charset="0"/>
              <a:ea typeface="Verdana" panose="020B0604030504040204" pitchFamily="34" charset="0"/>
              <a:cs typeface="+mn-cs"/>
            </a:rPr>
            <a:t>groene veld</a:t>
          </a:r>
          <a:r>
            <a:rPr lang="nl-NL" sz="1000" b="0" i="0" baseline="0">
              <a:solidFill>
                <a:schemeClr val="dk1"/>
              </a:solidFill>
              <a:effectLst/>
              <a:latin typeface="Verdana" panose="020B0604030504040204" pitchFamily="34" charset="0"/>
              <a:ea typeface="Verdana" panose="020B0604030504040204" pitchFamily="34" charset="0"/>
              <a:cs typeface="+mn-cs"/>
            </a:rPr>
            <a:t> aangegeven worden.</a:t>
          </a: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Dit jaartal wordt ook in de andere tabbladen gebruikt voor het aangeven van de juiste periode</a:t>
          </a: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Dus hier wijzigen ! </a:t>
          </a: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In de selectietabel (grijs) staat in het </a:t>
          </a:r>
          <a:r>
            <a:rPr lang="nl-NL" sz="1000" b="0" i="0" u="sng" baseline="0">
              <a:solidFill>
                <a:schemeClr val="dk1"/>
              </a:solidFill>
              <a:effectLst/>
              <a:latin typeface="Verdana" panose="020B0604030504040204" pitchFamily="34" charset="0"/>
              <a:ea typeface="Verdana" panose="020B0604030504040204" pitchFamily="34" charset="0"/>
              <a:cs typeface="+mn-cs"/>
            </a:rPr>
            <a:t>groene veld</a:t>
          </a:r>
          <a:r>
            <a:rPr lang="nl-NL" sz="1000" b="0" i="0" baseline="0">
              <a:solidFill>
                <a:schemeClr val="dk1"/>
              </a:solidFill>
              <a:effectLst/>
              <a:latin typeface="Verdana" panose="020B0604030504040204" pitchFamily="34" charset="0"/>
              <a:ea typeface="Verdana" panose="020B0604030504040204" pitchFamily="34" charset="0"/>
              <a:cs typeface="+mn-cs"/>
            </a:rPr>
            <a:t> de mogelijkheid te kiezen voor een competitie die het kalender (1) of het seizoen volgt (0).</a:t>
          </a: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Indien als keuze 1 (kalender) ingevuld wordt, volgt er automatisch in het veld eronder een 0 (seizoen). En andersom.</a:t>
          </a: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Met de formule </a:t>
          </a:r>
          <a:r>
            <a:rPr lang="nl-NL" sz="1000" b="0" i="0" u="sng" baseline="0">
              <a:solidFill>
                <a:schemeClr val="dk1"/>
              </a:solidFill>
              <a:effectLst/>
              <a:latin typeface="Verdana" panose="020B0604030504040204" pitchFamily="34" charset="0"/>
              <a:ea typeface="Verdana" panose="020B0604030504040204" pitchFamily="34" charset="0"/>
              <a:cs typeface="+mn-cs"/>
            </a:rPr>
            <a:t>=vert.zoeken()</a:t>
          </a:r>
          <a:r>
            <a:rPr lang="nl-NL" sz="1000" b="0" i="0" baseline="0">
              <a:solidFill>
                <a:schemeClr val="dk1"/>
              </a:solidFill>
              <a:effectLst/>
              <a:latin typeface="Verdana" panose="020B0604030504040204" pitchFamily="34" charset="0"/>
              <a:ea typeface="Verdana" panose="020B0604030504040204" pitchFamily="34" charset="0"/>
              <a:cs typeface="+mn-cs"/>
            </a:rPr>
            <a:t> wordt op basis van de 1 in de andere tabbladen het juiste jaartal of periode gebruikt.</a:t>
          </a: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De datum in het overzicht </a:t>
          </a:r>
          <a:r>
            <a:rPr lang="nl-NL" sz="1000" b="0" i="0" u="sng" baseline="0">
              <a:solidFill>
                <a:schemeClr val="dk1"/>
              </a:solidFill>
              <a:effectLst/>
              <a:latin typeface="Verdana" panose="020B0604030504040204" pitchFamily="34" charset="0"/>
              <a:ea typeface="Verdana" panose="020B0604030504040204" pitchFamily="34" charset="0"/>
              <a:cs typeface="+mn-cs"/>
            </a:rPr>
            <a:t>Caramboles </a:t>
          </a:r>
          <a:r>
            <a:rPr lang="nl-NL" sz="1000" b="1" i="0" u="sng" baseline="0">
              <a:solidFill>
                <a:schemeClr val="dk1"/>
              </a:solidFill>
              <a:effectLst/>
              <a:latin typeface="Verdana" panose="020B0604030504040204" pitchFamily="34" charset="0"/>
              <a:ea typeface="Verdana" panose="020B0604030504040204" pitchFamily="34" charset="0"/>
              <a:cs typeface="+mn-cs"/>
            </a:rPr>
            <a:t>aanvang</a:t>
          </a:r>
          <a:r>
            <a:rPr lang="nl-NL" sz="1000" b="0" i="0" u="sng" baseline="0">
              <a:solidFill>
                <a:schemeClr val="dk1"/>
              </a:solidFill>
              <a:effectLst/>
              <a:latin typeface="Verdana" panose="020B0604030504040204" pitchFamily="34" charset="0"/>
              <a:ea typeface="Verdana" panose="020B0604030504040204" pitchFamily="34" charset="0"/>
              <a:cs typeface="+mn-cs"/>
            </a:rPr>
            <a:t> </a:t>
          </a:r>
          <a:r>
            <a:rPr lang="nl-NL" sz="1000" b="1" i="0" u="sng" baseline="0">
              <a:solidFill>
                <a:schemeClr val="dk1"/>
              </a:solidFill>
              <a:effectLst/>
              <a:latin typeface="Verdana" panose="020B0604030504040204" pitchFamily="34" charset="0"/>
              <a:ea typeface="Verdana" panose="020B0604030504040204" pitchFamily="34" charset="0"/>
              <a:cs typeface="+mn-cs"/>
            </a:rPr>
            <a:t>1e</a:t>
          </a:r>
          <a:r>
            <a:rPr lang="nl-NL" sz="1000" b="0" i="0" u="sng" baseline="0">
              <a:solidFill>
                <a:schemeClr val="dk1"/>
              </a:solidFill>
              <a:effectLst/>
              <a:latin typeface="Verdana" panose="020B0604030504040204" pitchFamily="34" charset="0"/>
              <a:ea typeface="Verdana" panose="020B0604030504040204" pitchFamily="34" charset="0"/>
              <a:cs typeface="+mn-cs"/>
            </a:rPr>
            <a:t> halfjaar competitie</a:t>
          </a:r>
          <a:r>
            <a:rPr lang="nl-NL" sz="1000" b="0" i="0" baseline="0">
              <a:solidFill>
                <a:schemeClr val="dk1"/>
              </a:solidFill>
              <a:effectLst/>
              <a:latin typeface="Verdana" panose="020B0604030504040204" pitchFamily="34" charset="0"/>
              <a:ea typeface="Verdana" panose="020B0604030504040204" pitchFamily="34" charset="0"/>
              <a:cs typeface="+mn-cs"/>
            </a:rPr>
            <a:t> én </a:t>
          </a:r>
          <a:r>
            <a:rPr lang="nl-NL" sz="1000" b="0" i="0" u="sng" baseline="0">
              <a:solidFill>
                <a:schemeClr val="dk1"/>
              </a:solidFill>
              <a:effectLst/>
              <a:latin typeface="Verdana" panose="020B0604030504040204" pitchFamily="34" charset="0"/>
              <a:ea typeface="Verdana" panose="020B0604030504040204" pitchFamily="34" charset="0"/>
              <a:cs typeface="+mn-cs"/>
            </a:rPr>
            <a:t>Caramboles </a:t>
          </a:r>
          <a:r>
            <a:rPr lang="nl-NL" sz="1000" b="1" i="0" u="sng" baseline="0">
              <a:solidFill>
                <a:schemeClr val="dk1"/>
              </a:solidFill>
              <a:effectLst/>
              <a:latin typeface="Verdana" panose="020B0604030504040204" pitchFamily="34" charset="0"/>
              <a:ea typeface="Verdana" panose="020B0604030504040204" pitchFamily="34" charset="0"/>
              <a:cs typeface="+mn-cs"/>
            </a:rPr>
            <a:t>aanvang</a:t>
          </a:r>
          <a:r>
            <a:rPr lang="nl-NL" sz="1000" b="0" i="0" u="sng" baseline="0">
              <a:solidFill>
                <a:schemeClr val="dk1"/>
              </a:solidFill>
              <a:effectLst/>
              <a:latin typeface="Verdana" panose="020B0604030504040204" pitchFamily="34" charset="0"/>
              <a:ea typeface="Verdana" panose="020B0604030504040204" pitchFamily="34" charset="0"/>
              <a:cs typeface="+mn-cs"/>
            </a:rPr>
            <a:t> </a:t>
          </a:r>
          <a:r>
            <a:rPr lang="nl-NL" sz="1000" b="1" i="0" u="sng" baseline="0">
              <a:solidFill>
                <a:schemeClr val="dk1"/>
              </a:solidFill>
              <a:effectLst/>
              <a:latin typeface="Verdana" panose="020B0604030504040204" pitchFamily="34" charset="0"/>
              <a:ea typeface="Verdana" panose="020B0604030504040204" pitchFamily="34" charset="0"/>
              <a:cs typeface="+mn-cs"/>
            </a:rPr>
            <a:t>2e</a:t>
          </a:r>
          <a:r>
            <a:rPr lang="nl-NL" sz="1000" b="0" i="0" u="sng" baseline="0">
              <a:solidFill>
                <a:schemeClr val="dk1"/>
              </a:solidFill>
              <a:effectLst/>
              <a:latin typeface="Verdana" panose="020B0604030504040204" pitchFamily="34" charset="0"/>
              <a:ea typeface="Verdana" panose="020B0604030504040204" pitchFamily="34" charset="0"/>
              <a:cs typeface="+mn-cs"/>
            </a:rPr>
            <a:t> halfjaar competitie</a:t>
          </a:r>
          <a:r>
            <a:rPr lang="nl-NL" sz="1000" b="0" i="0" u="none" baseline="0">
              <a:solidFill>
                <a:schemeClr val="dk1"/>
              </a:solidFill>
              <a:effectLst/>
              <a:latin typeface="Verdana" panose="020B0604030504040204" pitchFamily="34" charset="0"/>
              <a:ea typeface="Verdana" panose="020B0604030504040204" pitchFamily="34" charset="0"/>
              <a:cs typeface="+mn-cs"/>
            </a:rPr>
            <a:t> </a:t>
          </a:r>
          <a:r>
            <a:rPr lang="nl-NL" sz="1000" b="0" i="0" baseline="0">
              <a:solidFill>
                <a:schemeClr val="dk1"/>
              </a:solidFill>
              <a:effectLst/>
              <a:latin typeface="Verdana" panose="020B0604030504040204" pitchFamily="34" charset="0"/>
              <a:ea typeface="Verdana" panose="020B0604030504040204" pitchFamily="34" charset="0"/>
              <a:cs typeface="+mn-cs"/>
            </a:rPr>
            <a:t>wordt automatisch gevuld aan de hand van de keuze </a:t>
          </a:r>
          <a:r>
            <a:rPr lang="nl-NL" sz="1000" b="0" i="0" u="sng" baseline="0">
              <a:solidFill>
                <a:schemeClr val="dk1"/>
              </a:solidFill>
              <a:effectLst/>
              <a:latin typeface="Verdana" panose="020B0604030504040204" pitchFamily="34" charset="0"/>
              <a:ea typeface="Verdana" panose="020B0604030504040204" pitchFamily="34" charset="0"/>
              <a:cs typeface="+mn-cs"/>
            </a:rPr>
            <a:t>kalender</a:t>
          </a:r>
          <a:r>
            <a:rPr lang="nl-NL" sz="1000" b="0" i="0" baseline="0">
              <a:solidFill>
                <a:schemeClr val="dk1"/>
              </a:solidFill>
              <a:effectLst/>
              <a:latin typeface="Verdana" panose="020B0604030504040204" pitchFamily="34" charset="0"/>
              <a:ea typeface="Verdana" panose="020B0604030504040204" pitchFamily="34" charset="0"/>
              <a:cs typeface="+mn-cs"/>
            </a:rPr>
            <a:t> of </a:t>
          </a:r>
          <a:r>
            <a:rPr lang="nl-NL" sz="1000" b="0" i="0" u="sng" baseline="0">
              <a:solidFill>
                <a:schemeClr val="dk1"/>
              </a:solidFill>
              <a:effectLst/>
              <a:latin typeface="Verdana" panose="020B0604030504040204" pitchFamily="34" charset="0"/>
              <a:ea typeface="Verdana" panose="020B0604030504040204" pitchFamily="34" charset="0"/>
              <a:cs typeface="+mn-cs"/>
            </a:rPr>
            <a:t>seizoen (1 of 0)</a:t>
          </a:r>
          <a:r>
            <a:rPr lang="nl-NL" sz="1000" b="0" i="0" baseline="0">
              <a:solidFill>
                <a:schemeClr val="dk1"/>
              </a:solidFill>
              <a:effectLst/>
              <a:latin typeface="Verdana" panose="020B0604030504040204" pitchFamily="34" charset="0"/>
              <a:ea typeface="Verdana" panose="020B0604030504040204" pitchFamily="34" charset="0"/>
              <a:cs typeface="+mn-cs"/>
            </a:rPr>
            <a:t>. Deze datum is de aanvangsdatum van dat halfjaar.</a:t>
          </a:r>
        </a:p>
        <a:p>
          <a:pPr marL="0" marR="0" lvl="0" indent="0" defTabSz="914400" eaLnBrk="1" fontAlgn="auto" latinLnBrk="0" hangingPunct="1">
            <a:lnSpc>
              <a:spcPct val="100000"/>
            </a:lnSpc>
            <a:spcBef>
              <a:spcPts val="0"/>
            </a:spcBef>
            <a:spcAft>
              <a:spcPts val="0"/>
            </a:spcAft>
            <a:buClrTx/>
            <a:buSzTx/>
            <a:buFontTx/>
            <a:buNone/>
            <a:tabLst/>
            <a:defRPr/>
          </a:pPr>
          <a:endParaRPr lang="nl-NL" sz="1000" b="0" i="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Spelersnamen veranderen is alleen met de hand toegestaan. Dat geldt ook voor de bijbehorende caramboles.</a:t>
          </a: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De caramboles bij </a:t>
          </a:r>
          <a:r>
            <a:rPr lang="nl-NL" sz="1000" b="0" i="0" u="sng" baseline="0">
              <a:solidFill>
                <a:schemeClr val="dk1"/>
              </a:solidFill>
              <a:effectLst/>
              <a:latin typeface="Verdana" panose="020B0604030504040204" pitchFamily="34" charset="0"/>
              <a:ea typeface="Verdana" panose="020B0604030504040204" pitchFamily="34" charset="0"/>
              <a:cs typeface="+mn-cs"/>
            </a:rPr>
            <a:t>aanvang 1e halfjaar van de competitie</a:t>
          </a:r>
          <a:r>
            <a:rPr lang="nl-NL" sz="1000" b="0" i="0" baseline="0">
              <a:solidFill>
                <a:schemeClr val="dk1"/>
              </a:solidFill>
              <a:effectLst/>
              <a:latin typeface="Verdana" panose="020B0604030504040204" pitchFamily="34" charset="0"/>
              <a:ea typeface="Verdana" panose="020B0604030504040204" pitchFamily="34" charset="0"/>
              <a:cs typeface="+mn-cs"/>
            </a:rPr>
            <a:t> (witte velden) met de hand invoeren.</a:t>
          </a: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Indien een speler pas met ingang van het 2e halfjaar gaat deelnemen kan (alleen bij die speler) in het overzicht </a:t>
          </a:r>
          <a:r>
            <a:rPr lang="nl-NL" sz="1000" b="0" i="0" u="sng" baseline="0">
              <a:solidFill>
                <a:schemeClr val="dk1"/>
              </a:solidFill>
              <a:effectLst/>
              <a:latin typeface="Verdana" panose="020B0604030504040204" pitchFamily="34" charset="0"/>
              <a:ea typeface="Verdana" panose="020B0604030504040204" pitchFamily="34" charset="0"/>
              <a:cs typeface="+mn-cs"/>
            </a:rPr>
            <a:t>aanvang 2e halfjaar competitie</a:t>
          </a:r>
          <a:r>
            <a:rPr lang="nl-NL" sz="1000" b="0" i="0" baseline="0">
              <a:solidFill>
                <a:schemeClr val="dk1"/>
              </a:solidFill>
              <a:effectLst/>
              <a:latin typeface="Verdana" panose="020B0604030504040204" pitchFamily="34" charset="0"/>
              <a:ea typeface="Verdana" panose="020B0604030504040204" pitchFamily="34" charset="0"/>
              <a:cs typeface="+mn-cs"/>
            </a:rPr>
            <a:t> zijn/haar te maken caramboles met de hand worden ingevoerd.</a:t>
          </a: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Mocht er aanleiding zijn om de eindcaramboles van het 1e halfjaar bij 'n speler aan te passen (omhoog/omlaag) ten behoeve van de aanvang van het 2e halfjaar, dient die aanvulling (+/-) in </a:t>
          </a:r>
          <a:r>
            <a:rPr lang="nl-NL" sz="1000" b="0" i="0" u="sng" baseline="0">
              <a:solidFill>
                <a:schemeClr val="dk1"/>
              </a:solidFill>
              <a:effectLst/>
              <a:latin typeface="Verdana" panose="020B0604030504040204" pitchFamily="34" charset="0"/>
              <a:ea typeface="Verdana" panose="020B0604030504040204" pitchFamily="34" charset="0"/>
              <a:cs typeface="+mn-cs"/>
            </a:rPr>
            <a:t>Caramboles </a:t>
          </a:r>
          <a:r>
            <a:rPr lang="nl-NL" sz="1000" b="1" i="0" u="sng" baseline="0">
              <a:solidFill>
                <a:schemeClr val="dk1"/>
              </a:solidFill>
              <a:effectLst/>
              <a:latin typeface="Verdana" panose="020B0604030504040204" pitchFamily="34" charset="0"/>
              <a:ea typeface="Verdana" panose="020B0604030504040204" pitchFamily="34" charset="0"/>
              <a:cs typeface="+mn-cs"/>
            </a:rPr>
            <a:t>aanvang</a:t>
          </a:r>
          <a:r>
            <a:rPr lang="nl-NL" sz="1000" b="0" i="0" u="sng" baseline="0">
              <a:solidFill>
                <a:schemeClr val="dk1"/>
              </a:solidFill>
              <a:effectLst/>
              <a:latin typeface="Verdana" panose="020B0604030504040204" pitchFamily="34" charset="0"/>
              <a:ea typeface="Verdana" panose="020B0604030504040204" pitchFamily="34" charset="0"/>
              <a:cs typeface="+mn-cs"/>
            </a:rPr>
            <a:t> </a:t>
          </a:r>
          <a:r>
            <a:rPr lang="nl-NL" sz="1000" b="1" i="0" u="sng" baseline="0">
              <a:solidFill>
                <a:schemeClr val="dk1"/>
              </a:solidFill>
              <a:effectLst/>
              <a:latin typeface="Verdana" panose="020B0604030504040204" pitchFamily="34" charset="0"/>
              <a:ea typeface="Verdana" panose="020B0604030504040204" pitchFamily="34" charset="0"/>
              <a:cs typeface="+mn-cs"/>
            </a:rPr>
            <a:t>2e</a:t>
          </a:r>
          <a:r>
            <a:rPr lang="nl-NL" sz="1000" b="0" i="0" u="sng" baseline="0">
              <a:solidFill>
                <a:schemeClr val="dk1"/>
              </a:solidFill>
              <a:effectLst/>
              <a:latin typeface="Verdana" panose="020B0604030504040204" pitchFamily="34" charset="0"/>
              <a:ea typeface="Verdana" panose="020B0604030504040204" pitchFamily="34" charset="0"/>
              <a:cs typeface="+mn-cs"/>
            </a:rPr>
            <a:t> halfjaar competitie</a:t>
          </a:r>
          <a:r>
            <a:rPr lang="nl-NL" sz="1000" b="0" i="0" u="none" baseline="0">
              <a:solidFill>
                <a:schemeClr val="dk1"/>
              </a:solidFill>
              <a:effectLst/>
              <a:latin typeface="Verdana" panose="020B0604030504040204" pitchFamily="34" charset="0"/>
              <a:ea typeface="Verdana" panose="020B0604030504040204" pitchFamily="34" charset="0"/>
              <a:cs typeface="+mn-cs"/>
            </a:rPr>
            <a:t> te worden ingevuld.</a:t>
          </a:r>
        </a:p>
        <a:p>
          <a:pPr marL="0" marR="0" lvl="0" indent="0" defTabSz="914400" eaLnBrk="1" fontAlgn="auto" latinLnBrk="0" hangingPunct="1">
            <a:lnSpc>
              <a:spcPct val="100000"/>
            </a:lnSpc>
            <a:spcBef>
              <a:spcPts val="0"/>
            </a:spcBef>
            <a:spcAft>
              <a:spcPts val="0"/>
            </a:spcAft>
            <a:buClrTx/>
            <a:buSzTx/>
            <a:buFontTx/>
            <a:buNone/>
            <a:tabLst/>
            <a:defRPr/>
          </a:pPr>
          <a:endParaRPr lang="nl-NL" sz="1000" b="0" i="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De nummering van de spelers (kolom A) met de hand aanpassen.</a:t>
          </a:r>
        </a:p>
        <a:p>
          <a:pPr marL="0" marR="0" lvl="0" indent="0" defTabSz="914400" eaLnBrk="1" fontAlgn="auto" latinLnBrk="0" hangingPunct="1">
            <a:lnSpc>
              <a:spcPct val="100000"/>
            </a:lnSpc>
            <a:spcBef>
              <a:spcPts val="0"/>
            </a:spcBef>
            <a:spcAft>
              <a:spcPts val="0"/>
            </a:spcAft>
            <a:buClrTx/>
            <a:buSzTx/>
            <a:buFontTx/>
            <a:buNone/>
            <a:tabLst/>
            <a:defRPr/>
          </a:pPr>
          <a:endParaRPr lang="nl-NL" sz="1000" b="0" i="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Bij weghalen of toevoegen van regels werken de andere tabbladen </a:t>
          </a:r>
          <a:r>
            <a:rPr lang="nl-NL" sz="1000" b="1" i="0" baseline="0">
              <a:solidFill>
                <a:schemeClr val="dk1"/>
              </a:solidFill>
              <a:effectLst/>
              <a:latin typeface="Verdana" panose="020B0604030504040204" pitchFamily="34" charset="0"/>
              <a:ea typeface="Verdana" panose="020B0604030504040204" pitchFamily="34" charset="0"/>
              <a:cs typeface="+mn-cs"/>
            </a:rPr>
            <a:t>niet meer correct</a:t>
          </a:r>
          <a:r>
            <a:rPr lang="nl-NL" sz="1000" b="0" i="0" baseline="0">
              <a:solidFill>
                <a:schemeClr val="dk1"/>
              </a:solidFill>
              <a:effectLst/>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 naam van de speler die dit jaar, of een gedeelte daarvan, meedoet bij één van de spelsoorten, dient hier in kolom B ingevuld te worden. Deze naam, en de volgorde hierin dient </a:t>
          </a:r>
          <a:r>
            <a:rPr kumimoji="0" lang="nl-NL"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tijdens de competitie</a:t>
          </a: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voor het gehele jaar én alle spelsoorten </a:t>
          </a:r>
          <a:r>
            <a:rPr kumimoji="0" lang="nl-NL" sz="10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niet gewijzigd</a:t>
          </a: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te worden.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Op een regel met een 'n' kan een nieuwe speler worden ingevuld. Plus de bijbehorende caramboles.</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0" i="0" baseline="0">
              <a:solidFill>
                <a:schemeClr val="dk1"/>
              </a:solidFill>
              <a:effectLst/>
              <a:latin typeface="Verdana" panose="020B0604030504040204" pitchFamily="34" charset="0"/>
              <a:ea typeface="Verdana" panose="020B0604030504040204" pitchFamily="34" charset="0"/>
              <a:cs typeface="+mn-cs"/>
            </a:rPr>
            <a:t>Het overzicht in dit tabblad mag </a:t>
          </a:r>
          <a:r>
            <a:rPr lang="nl-NL" sz="1000" b="0" i="0" u="sng" baseline="0">
              <a:solidFill>
                <a:schemeClr val="dk1"/>
              </a:solidFill>
              <a:effectLst/>
              <a:latin typeface="Verdana" panose="020B0604030504040204" pitchFamily="34" charset="0"/>
              <a:ea typeface="Verdana" panose="020B0604030504040204" pitchFamily="34" charset="0"/>
              <a:cs typeface="+mn-cs"/>
            </a:rPr>
            <a:t>niet gesorteerd</a:t>
          </a:r>
          <a:r>
            <a:rPr lang="nl-NL" sz="1000" b="0" i="0" baseline="0">
              <a:solidFill>
                <a:schemeClr val="dk1"/>
              </a:solidFill>
              <a:effectLst/>
              <a:latin typeface="Verdana" panose="020B0604030504040204" pitchFamily="34" charset="0"/>
              <a:ea typeface="Verdana" panose="020B0604030504040204" pitchFamily="34" charset="0"/>
              <a:cs typeface="+mn-cs"/>
            </a:rPr>
            <a:t> worden!</a:t>
          </a:r>
          <a:endParaRPr lang="nl-NL" sz="1000" b="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In </a:t>
          </a:r>
          <a:r>
            <a:rPr lang="nl-NL" sz="1000" b="0" i="0" u="sng" baseline="0">
              <a:solidFill>
                <a:schemeClr val="dk1"/>
              </a:solidFill>
              <a:effectLst/>
              <a:latin typeface="Verdana" panose="020B0604030504040204" pitchFamily="34" charset="0"/>
              <a:ea typeface="Verdana" panose="020B0604030504040204" pitchFamily="34" charset="0"/>
              <a:cs typeface="+mn-cs"/>
            </a:rPr>
            <a:t>Caramboles </a:t>
          </a:r>
          <a:r>
            <a:rPr lang="nl-NL" sz="1000" b="1" i="0" u="sng" baseline="0">
              <a:solidFill>
                <a:schemeClr val="dk1"/>
              </a:solidFill>
              <a:effectLst/>
              <a:latin typeface="Verdana" panose="020B0604030504040204" pitchFamily="34" charset="0"/>
              <a:ea typeface="Verdana" panose="020B0604030504040204" pitchFamily="34" charset="0"/>
              <a:cs typeface="+mn-cs"/>
            </a:rPr>
            <a:t>aanvang</a:t>
          </a:r>
          <a:r>
            <a:rPr lang="nl-NL" sz="1000" b="0" i="0" u="sng" baseline="0">
              <a:solidFill>
                <a:schemeClr val="dk1"/>
              </a:solidFill>
              <a:effectLst/>
              <a:latin typeface="Verdana" panose="020B0604030504040204" pitchFamily="34" charset="0"/>
              <a:ea typeface="Verdana" panose="020B0604030504040204" pitchFamily="34" charset="0"/>
              <a:cs typeface="+mn-cs"/>
            </a:rPr>
            <a:t> </a:t>
          </a:r>
          <a:r>
            <a:rPr lang="nl-NL" sz="1000" b="1" i="0" u="sng" baseline="0">
              <a:solidFill>
                <a:schemeClr val="dk1"/>
              </a:solidFill>
              <a:effectLst/>
              <a:latin typeface="Verdana" panose="020B0604030504040204" pitchFamily="34" charset="0"/>
              <a:ea typeface="Verdana" panose="020B0604030504040204" pitchFamily="34" charset="0"/>
              <a:cs typeface="+mn-cs"/>
            </a:rPr>
            <a:t>1e</a:t>
          </a:r>
          <a:r>
            <a:rPr lang="nl-NL" sz="1000" b="0" i="0" u="sng" baseline="0">
              <a:solidFill>
                <a:schemeClr val="dk1"/>
              </a:solidFill>
              <a:effectLst/>
              <a:latin typeface="Verdana" panose="020B0604030504040204" pitchFamily="34" charset="0"/>
              <a:ea typeface="Verdana" panose="020B0604030504040204" pitchFamily="34" charset="0"/>
              <a:cs typeface="+mn-cs"/>
            </a:rPr>
            <a:t> halfjaar competitie</a:t>
          </a:r>
          <a:r>
            <a:rPr lang="nl-NL" sz="1000" b="0" i="0" u="none" baseline="0">
              <a:solidFill>
                <a:schemeClr val="dk1"/>
              </a:solidFill>
              <a:effectLst/>
              <a:latin typeface="Verdana" panose="020B0604030504040204" pitchFamily="34" charset="0"/>
              <a:ea typeface="Verdana" panose="020B0604030504040204" pitchFamily="34" charset="0"/>
              <a:cs typeface="+mn-cs"/>
            </a:rPr>
            <a:t> dient </a:t>
          </a: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bij elke spelsoort minimaal een 0 voor caramboles te worden ingevuld.</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Deze gegevens worden gebruikt in alle ander tabbladen.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Om te voorkomen dat er te makkelijk cellen gewijzigd worden die </a:t>
          </a:r>
          <a:r>
            <a:rPr kumimoji="0" lang="nl-NL" sz="1000" b="0" i="0" u="sng"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niet</a:t>
          </a: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gewijzigd mogen worden is voor dit tabblad een blokkade ingesteld met uitzondering voor de velden die wél gemuteerd mogen worden vóór aanvang van de competitie.</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Doormiddel van </a:t>
          </a:r>
          <a:r>
            <a:rPr kumimoji="0" lang="nl-NL" sz="1000" b="0" i="0" u="sng"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Alt X B B</a:t>
          </a: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kan deze blokkade worden opgeheven; en weer ingesteld door middel van </a:t>
          </a:r>
          <a:r>
            <a:rPr lang="nl-NL" sz="1100" b="0" i="0" u="sng" baseline="0">
              <a:solidFill>
                <a:schemeClr val="dk1"/>
              </a:solidFill>
              <a:effectLst/>
              <a:latin typeface="+mn-lt"/>
              <a:ea typeface="+mn-ea"/>
              <a:cs typeface="+mn-cs"/>
            </a:rPr>
            <a:t>Alt X B B Enter</a:t>
          </a: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endParaRPr>
        </a:p>
      </xdr:txBody>
    </xdr:sp>
    <xdr:clientData/>
  </xdr:oneCellAnchor>
  <xdr:twoCellAnchor>
    <xdr:from>
      <xdr:col>13</xdr:col>
      <xdr:colOff>68580</xdr:colOff>
      <xdr:row>3</xdr:row>
      <xdr:rowOff>53340</xdr:rowOff>
    </xdr:from>
    <xdr:to>
      <xdr:col>23</xdr:col>
      <xdr:colOff>556260</xdr:colOff>
      <xdr:row>5</xdr:row>
      <xdr:rowOff>15240</xdr:rowOff>
    </xdr:to>
    <xdr:sp macro="" textlink="">
      <xdr:nvSpPr>
        <xdr:cNvPr id="2" name="Tekstvak 1">
          <a:extLst>
            <a:ext uri="{FF2B5EF4-FFF2-40B4-BE49-F238E27FC236}">
              <a16:creationId xmlns:a16="http://schemas.microsoft.com/office/drawing/2014/main" id="{44AB52B0-AFF9-ABA3-3BC1-E9CA616ED4DE}"/>
            </a:ext>
          </a:extLst>
        </xdr:cNvPr>
        <xdr:cNvSpPr txBox="1"/>
      </xdr:nvSpPr>
      <xdr:spPr>
        <a:xfrm>
          <a:off x="8610600" y="800100"/>
          <a:ext cx="6850380" cy="297180"/>
        </a:xfrm>
        <a:prstGeom prst="rect">
          <a:avLst/>
        </a:prstGeom>
        <a:solidFill>
          <a:schemeClr val="lt1"/>
        </a:solidFill>
        <a:ln w="9525" cmpd="sng">
          <a:solidFill>
            <a:schemeClr val="tx1">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kern="1200">
              <a:latin typeface="Verdana" panose="020B0604030504040204" pitchFamily="34" charset="0"/>
              <a:ea typeface="Verdana" panose="020B0604030504040204" pitchFamily="34" charset="0"/>
            </a:rPr>
            <a:t>De keuze voor 1 of 0 bepaalt welk</a:t>
          </a:r>
          <a:r>
            <a:rPr lang="nl-NL" sz="1000" kern="1200" baseline="0">
              <a:latin typeface="Verdana" panose="020B0604030504040204" pitchFamily="34" charset="0"/>
              <a:ea typeface="Verdana" panose="020B0604030504040204" pitchFamily="34" charset="0"/>
            </a:rPr>
            <a:t> jaar, jaren of periodes worden gebruikt in de andere tabbladen.</a:t>
          </a:r>
          <a:endParaRPr lang="nl-NL" sz="1000" kern="1200">
            <a:latin typeface="Verdana" panose="020B0604030504040204" pitchFamily="34" charset="0"/>
            <a:ea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152400</xdr:colOff>
      <xdr:row>4</xdr:row>
      <xdr:rowOff>15240</xdr:rowOff>
    </xdr:from>
    <xdr:to>
      <xdr:col>26</xdr:col>
      <xdr:colOff>152400</xdr:colOff>
      <xdr:row>69</xdr:row>
      <xdr:rowOff>129540</xdr:rowOff>
    </xdr:to>
    <xdr:sp macro="" textlink="">
      <xdr:nvSpPr>
        <xdr:cNvPr id="5" name="Tekstvak 4">
          <a:extLst>
            <a:ext uri="{FF2B5EF4-FFF2-40B4-BE49-F238E27FC236}">
              <a16:creationId xmlns:a16="http://schemas.microsoft.com/office/drawing/2014/main" id="{982F5FB5-4AD0-E43F-2888-216AF067FB86}"/>
            </a:ext>
          </a:extLst>
        </xdr:cNvPr>
        <xdr:cNvSpPr txBox="1"/>
      </xdr:nvSpPr>
      <xdr:spPr>
        <a:xfrm>
          <a:off x="7277100" y="891540"/>
          <a:ext cx="7414260" cy="12496800"/>
        </a:xfrm>
        <a:prstGeom prst="rect">
          <a:avLst/>
        </a:prstGeom>
        <a:solidFill>
          <a:schemeClr val="bg1">
            <a:alpha val="95000"/>
          </a:schemeClr>
        </a:solidFill>
        <a:ln w="9525" cmpd="sng">
          <a:solidFill>
            <a:schemeClr val="tx1">
              <a:alpha val="94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kern="1200">
              <a:latin typeface="Verdana" panose="020B0604030504040204" pitchFamily="34" charset="0"/>
              <a:ea typeface="Verdana" panose="020B0604030504040204" pitchFamily="34" charset="0"/>
            </a:rPr>
            <a:t>Toelichting</a:t>
          </a:r>
        </a:p>
        <a:p>
          <a:endParaRPr lang="nl-NL" sz="1000" kern="12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Deze toelichting geldt voor de </a:t>
          </a:r>
          <a:r>
            <a:rPr lang="nl-NL" sz="1000" u="sng" baseline="0">
              <a:solidFill>
                <a:schemeClr val="dk1"/>
              </a:solidFill>
              <a:effectLst/>
              <a:latin typeface="Verdana" panose="020B0604030504040204" pitchFamily="34" charset="0"/>
              <a:ea typeface="Verdana" panose="020B0604030504040204" pitchFamily="34" charset="0"/>
              <a:cs typeface="+mn-cs"/>
            </a:rPr>
            <a:t>tabblad 1</a:t>
          </a:r>
          <a:r>
            <a:rPr lang="nl-NL" sz="1000" baseline="0">
              <a:solidFill>
                <a:schemeClr val="dk1"/>
              </a:solidFill>
              <a:effectLst/>
              <a:latin typeface="Verdana" panose="020B0604030504040204" pitchFamily="34" charset="0"/>
              <a:ea typeface="Verdana" panose="020B0604030504040204" pitchFamily="34" charset="0"/>
              <a:cs typeface="+mn-cs"/>
            </a:rPr>
            <a:t> voor alle spelsoorten.</a:t>
          </a:r>
          <a:endParaRPr lang="nl-NL" sz="10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Een aanvulling op deze toelichting staat hieronder naast ronde 2.</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Dit tabblad is ingericht om in het eerste halve jaar van de competitie drie rondes te kunnen spelen. Uiteraard mag er voor gekozen worden om het bij 1 of 2 rondes te houden.</a:t>
          </a:r>
        </a:p>
        <a:p>
          <a:r>
            <a:rPr lang="nl-NL" sz="1000" kern="1200">
              <a:latin typeface="Verdana" panose="020B0604030504040204" pitchFamily="34" charset="0"/>
              <a:ea typeface="Verdana" panose="020B0604030504040204" pitchFamily="34" charset="0"/>
            </a:rPr>
            <a:t>Meerdere rondes is mogelijk:</a:t>
          </a:r>
          <a:r>
            <a:rPr lang="nl-NL" sz="1000" kern="1200" baseline="0">
              <a:latin typeface="Verdana" panose="020B0604030504040204" pitchFamily="34" charset="0"/>
              <a:ea typeface="Verdana" panose="020B0604030504040204" pitchFamily="34" charset="0"/>
            </a:rPr>
            <a:t> door ronde 3 in zijn geheel te kopiëren en te plakken onder het huidige geheel. Daarna kolom </a:t>
          </a:r>
          <a:r>
            <a:rPr lang="nl-NL" sz="1000" u="sng" kern="1200" baseline="0">
              <a:latin typeface="Verdana" panose="020B0604030504040204" pitchFamily="34" charset="0"/>
              <a:ea typeface="Verdana" panose="020B0604030504040204" pitchFamily="34" charset="0"/>
            </a:rPr>
            <a:t>ronde</a:t>
          </a:r>
          <a:r>
            <a:rPr lang="nl-NL" sz="1000" kern="1200" baseline="0">
              <a:latin typeface="Verdana" panose="020B0604030504040204" pitchFamily="34" charset="0"/>
              <a:ea typeface="Verdana" panose="020B0604030504040204" pitchFamily="34" charset="0"/>
            </a:rPr>
            <a:t> wijzigen in 4.</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Hierboven wordt, </a:t>
          </a:r>
          <a:r>
            <a:rPr lang="nl-NL" sz="1000" baseline="0">
              <a:solidFill>
                <a:schemeClr val="dk1"/>
              </a:solidFill>
              <a:effectLst/>
              <a:latin typeface="Verdana" panose="020B0604030504040204" pitchFamily="34" charset="0"/>
              <a:ea typeface="Verdana" panose="020B0604030504040204" pitchFamily="34" charset="0"/>
              <a:cs typeface="+mn-cs"/>
            </a:rPr>
            <a:t>ten behoeve van "Klassement",</a:t>
          </a:r>
          <a:r>
            <a:rPr lang="nl-NL" sz="1000" kern="1200" baseline="0">
              <a:latin typeface="Verdana" panose="020B0604030504040204" pitchFamily="34" charset="0"/>
              <a:ea typeface="Verdana" panose="020B0604030504040204" pitchFamily="34" charset="0"/>
            </a:rPr>
            <a:t> opgeteld hoeveel </a:t>
          </a:r>
          <a:r>
            <a:rPr lang="nl-NL" sz="1000" u="sng" kern="1200" baseline="0">
              <a:latin typeface="Verdana" panose="020B0604030504040204" pitchFamily="34" charset="0"/>
              <a:ea typeface="Verdana" panose="020B0604030504040204" pitchFamily="34" charset="0"/>
            </a:rPr>
            <a:t>rondes</a:t>
          </a:r>
          <a:r>
            <a:rPr lang="nl-NL" sz="1000" kern="1200" baseline="0">
              <a:latin typeface="Verdana" panose="020B0604030504040204" pitchFamily="34" charset="0"/>
              <a:ea typeface="Verdana" panose="020B0604030504040204" pitchFamily="34" charset="0"/>
            </a:rPr>
            <a:t> er gespeeld zullen worden dit halfjaar in deze spelsoort.</a:t>
          </a:r>
          <a:endParaRPr lang="nl-NL" sz="1000" kern="1200">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In de kop van dit overzicht worden de naam van de club, de periode en</a:t>
          </a:r>
          <a:r>
            <a:rPr lang="nl-NL" sz="1000" kern="1200" baseline="0">
              <a:latin typeface="Verdana" panose="020B0604030504040204" pitchFamily="34" charset="0"/>
              <a:ea typeface="Verdana" panose="020B0604030504040204" pitchFamily="34" charset="0"/>
            </a:rPr>
            <a:t> het jaar automatisch </a:t>
          </a:r>
          <a:r>
            <a:rPr lang="nl-NL" sz="1000" kern="1200">
              <a:latin typeface="Verdana" panose="020B0604030504040204" pitchFamily="34" charset="0"/>
              <a:ea typeface="Verdana" panose="020B0604030504040204" pitchFamily="34" charset="0"/>
            </a:rPr>
            <a:t>gevuld vanuit "</a:t>
          </a:r>
          <a:r>
            <a:rPr lang="nl-NL" sz="1000" b="0" kern="1200">
              <a:latin typeface="Verdana" panose="020B0604030504040204" pitchFamily="34" charset="0"/>
              <a:ea typeface="Verdana" panose="020B0604030504040204" pitchFamily="34" charset="0"/>
            </a:rPr>
            <a:t>Deelnemers"</a:t>
          </a:r>
          <a:r>
            <a:rPr lang="nl-NL" sz="1000" kern="1200">
              <a:latin typeface="Verdana" panose="020B0604030504040204" pitchFamily="34" charset="0"/>
              <a:ea typeface="Verdana" panose="020B060403050404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nl-NL" sz="10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De opties hierboven in de tabel </a:t>
          </a:r>
          <a:r>
            <a:rPr lang="nl-NL" sz="1000" u="sng" baseline="0">
              <a:solidFill>
                <a:schemeClr val="dk1"/>
              </a:solidFill>
              <a:effectLst/>
              <a:latin typeface="Verdana" panose="020B0604030504040204" pitchFamily="34" charset="0"/>
              <a:ea typeface="Verdana" panose="020B0604030504040204" pitchFamily="34" charset="0"/>
              <a:cs typeface="+mn-cs"/>
            </a:rPr>
            <a:t>Te behalen punten</a:t>
          </a:r>
          <a:r>
            <a:rPr lang="nl-NL" sz="1000" baseline="0">
              <a:solidFill>
                <a:schemeClr val="dk1"/>
              </a:solidFill>
              <a:effectLst/>
              <a:latin typeface="Verdana" panose="020B0604030504040204" pitchFamily="34" charset="0"/>
              <a:ea typeface="Verdana" panose="020B0604030504040204" pitchFamily="34" charset="0"/>
              <a:cs typeface="+mn-cs"/>
            </a:rPr>
            <a:t> gelden voor deze spelsoort en moeten ingevuld worden vóór aanvang van de competitie.</a:t>
          </a:r>
        </a:p>
        <a:p>
          <a:pPr marL="0" marR="0" lvl="0" indent="0" defTabSz="914400" eaLnBrk="1" fontAlgn="auto" latinLnBrk="0" hangingPunct="1">
            <a:lnSpc>
              <a:spcPct val="100000"/>
            </a:lnSpc>
            <a:spcBef>
              <a:spcPts val="0"/>
            </a:spcBef>
            <a:spcAft>
              <a:spcPts val="0"/>
            </a:spcAft>
            <a:buClrTx/>
            <a:buSzTx/>
            <a:buFontTx/>
            <a:buNone/>
            <a:tabLst/>
            <a:defRPr/>
          </a:pPr>
          <a:endParaRPr lang="nl-NL" sz="10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Verdana" panose="020B0604030504040204" pitchFamily="34" charset="0"/>
              <a:ea typeface="Verdana" panose="020B0604030504040204" pitchFamily="34" charset="0"/>
              <a:cs typeface="+mn-cs"/>
            </a:rPr>
            <a:t>De grijze kolommen zijn berekeningen. De witte kolommen om de resultaten van de gespeelde partijen in te vullen.</a:t>
          </a:r>
          <a:endParaRPr lang="nl-NL" sz="1000" kern="1200">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u="sng" kern="1200">
              <a:latin typeface="Verdana" panose="020B0604030504040204" pitchFamily="34" charset="0"/>
              <a:ea typeface="Verdana" panose="020B0604030504040204" pitchFamily="34" charset="0"/>
            </a:rPr>
            <a:t>Spelersnaam</a:t>
          </a:r>
        </a:p>
        <a:p>
          <a:r>
            <a:rPr lang="nl-NL" sz="1000" kern="1200">
              <a:latin typeface="Verdana" panose="020B0604030504040204" pitchFamily="34" charset="0"/>
              <a:ea typeface="Verdana" panose="020B0604030504040204" pitchFamily="34" charset="0"/>
            </a:rPr>
            <a:t>In ronde 1, kolom B, op de eerste regel wordt de naam</a:t>
          </a:r>
          <a:r>
            <a:rPr lang="nl-NL" sz="1000" kern="1200" baseline="0">
              <a:latin typeface="Verdana" panose="020B0604030504040204" pitchFamily="34" charset="0"/>
              <a:ea typeface="Verdana" panose="020B0604030504040204" pitchFamily="34" charset="0"/>
            </a:rPr>
            <a:t> van de </a:t>
          </a:r>
          <a:r>
            <a:rPr lang="nl-NL" sz="1000" kern="1200">
              <a:latin typeface="Verdana" panose="020B0604030504040204" pitchFamily="34" charset="0"/>
              <a:ea typeface="Verdana" panose="020B0604030504040204" pitchFamily="34" charset="0"/>
            </a:rPr>
            <a:t>1e speler uit "</a:t>
          </a:r>
          <a:r>
            <a:rPr lang="nl-NL" sz="1000" b="0" kern="1200">
              <a:latin typeface="Verdana" panose="020B0604030504040204" pitchFamily="34" charset="0"/>
              <a:ea typeface="Verdana" panose="020B0604030504040204" pitchFamily="34" charset="0"/>
            </a:rPr>
            <a:t>Deelnemers"</a:t>
          </a:r>
          <a:r>
            <a:rPr lang="nl-NL" sz="1000" kern="1200">
              <a:latin typeface="Verdana" panose="020B0604030504040204" pitchFamily="34" charset="0"/>
              <a:ea typeface="Verdana" panose="020B0604030504040204" pitchFamily="34" charset="0"/>
            </a:rPr>
            <a:t> opgehaald  met de formule </a:t>
          </a:r>
          <a:r>
            <a:rPr lang="nl-NL" sz="1000" u="sng" kern="1200">
              <a:latin typeface="Verdana" panose="020B0604030504040204" pitchFamily="34" charset="0"/>
              <a:ea typeface="Verdana" panose="020B0604030504040204" pitchFamily="34" charset="0"/>
            </a:rPr>
            <a:t>=( )</a:t>
          </a:r>
          <a:r>
            <a:rPr lang="nl-NL" sz="1000" kern="1200">
              <a:latin typeface="Verdana" panose="020B0604030504040204" pitchFamily="34" charset="0"/>
              <a:ea typeface="Verdana" panose="020B0604030504040204" pitchFamily="34" charset="0"/>
            </a:rPr>
            <a:t>. Op de tweede regel wordt met de formule </a:t>
          </a:r>
          <a:r>
            <a:rPr lang="nl-NL" sz="1000" u="sng" kern="1200">
              <a:latin typeface="Verdana" panose="020B0604030504040204" pitchFamily="34" charset="0"/>
              <a:ea typeface="Verdana" panose="020B0604030504040204" pitchFamily="34" charset="0"/>
            </a:rPr>
            <a:t>=b3</a:t>
          </a:r>
          <a:r>
            <a:rPr lang="nl-NL" sz="1000" kern="1200">
              <a:latin typeface="Verdana" panose="020B0604030504040204" pitchFamily="34" charset="0"/>
              <a:ea typeface="Verdana" panose="020B0604030504040204" pitchFamily="34" charset="0"/>
            </a:rPr>
            <a:t> </a:t>
          </a:r>
          <a:r>
            <a:rPr lang="nl-NL" sz="1000" kern="1200" baseline="0">
              <a:latin typeface="Verdana" panose="020B0604030504040204" pitchFamily="34" charset="0"/>
              <a:ea typeface="Verdana" panose="020B0604030504040204" pitchFamily="34" charset="0"/>
            </a:rPr>
            <a:t>deze spelersnaam opgehaald uit de cel erboven (eerste regel). Daarna wordt deze cel (van regel twee) naar beneden gekopieerd zodat er een rij van </a:t>
          </a:r>
          <a:r>
            <a:rPr lang="nl-NL" sz="1000" b="1" kern="1200" baseline="0">
              <a:latin typeface="Verdana" panose="020B0604030504040204" pitchFamily="34" charset="0"/>
              <a:ea typeface="Verdana" panose="020B0604030504040204" pitchFamily="34" charset="0"/>
            </a:rPr>
            <a:t>N-1-maal</a:t>
          </a:r>
          <a:r>
            <a:rPr lang="nl-NL" sz="1000" kern="1200" baseline="0">
              <a:latin typeface="Verdana" panose="020B0604030504040204" pitchFamily="34" charset="0"/>
              <a:ea typeface="Verdana" panose="020B0604030504040204" pitchFamily="34" charset="0"/>
            </a:rPr>
            <a:t> de naam van speler 1 ontstaat.</a:t>
          </a:r>
          <a:endParaRPr lang="nl-NL" sz="1000" u="none" kern="1200" baseline="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Dat herhaald</a:t>
          </a:r>
          <a:r>
            <a:rPr lang="nl-NL" sz="1000" kern="1200" baseline="0">
              <a:latin typeface="Verdana" panose="020B0604030504040204" pitchFamily="34" charset="0"/>
              <a:ea typeface="Verdana" panose="020B0604030504040204" pitchFamily="34" charset="0"/>
            </a:rPr>
            <a:t> zich in kolom B voor de tweede speler; maar dan </a:t>
          </a:r>
          <a:r>
            <a:rPr lang="nl-NL" sz="1000" b="1" kern="1200" baseline="0">
              <a:latin typeface="Verdana" panose="020B0604030504040204" pitchFamily="34" charset="0"/>
              <a:ea typeface="Verdana" panose="020B0604030504040204" pitchFamily="34" charset="0"/>
            </a:rPr>
            <a:t>N-2-maal</a:t>
          </a:r>
          <a:r>
            <a:rPr lang="nl-NL" sz="1000" kern="1200" baseline="0">
              <a:latin typeface="Verdana" panose="020B0604030504040204" pitchFamily="34" charset="0"/>
              <a:ea typeface="Verdana" panose="020B0604030504040204" pitchFamily="34" charset="0"/>
            </a:rPr>
            <a:t>. Enzovoort.</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In kolom H wordt op de eerste regel de </a:t>
          </a:r>
          <a:r>
            <a:rPr lang="nl-NL" sz="1000" u="sng" kern="1200" baseline="0">
              <a:latin typeface="Verdana" panose="020B0604030504040204" pitchFamily="34" charset="0"/>
              <a:ea typeface="Verdana" panose="020B0604030504040204" pitchFamily="34" charset="0"/>
            </a:rPr>
            <a:t>1e tegenstander</a:t>
          </a:r>
          <a:r>
            <a:rPr lang="nl-NL" sz="1000" kern="1200" baseline="0">
              <a:latin typeface="Verdana" panose="020B0604030504040204" pitchFamily="34" charset="0"/>
              <a:ea typeface="Verdana" panose="020B0604030504040204" pitchFamily="34" charset="0"/>
            </a:rPr>
            <a:t> van speler 1 in kolom B  opgehaald uit "</a:t>
          </a:r>
          <a:r>
            <a:rPr lang="nl-NL" sz="1000" b="0" kern="1200" baseline="0">
              <a:latin typeface="Verdana" panose="020B0604030504040204" pitchFamily="34" charset="0"/>
              <a:ea typeface="Verdana" panose="020B0604030504040204" pitchFamily="34" charset="0"/>
            </a:rPr>
            <a:t>Deelnemers"</a:t>
          </a:r>
          <a:r>
            <a:rPr lang="nl-NL" sz="1000" kern="1200" baseline="0">
              <a:latin typeface="Verdana" panose="020B0604030504040204" pitchFamily="34" charset="0"/>
              <a:ea typeface="Verdana" panose="020B0604030504040204" pitchFamily="34" charset="0"/>
            </a:rPr>
            <a:t> met de formule  </a:t>
          </a:r>
          <a:r>
            <a:rPr lang="nl-NL" sz="1000" u="sng" kern="1200" baseline="0">
              <a:latin typeface="Verdana" panose="020B0604030504040204" pitchFamily="34" charset="0"/>
              <a:ea typeface="Verdana" panose="020B0604030504040204" pitchFamily="34" charset="0"/>
            </a:rPr>
            <a:t>=( )</a:t>
          </a:r>
          <a:r>
            <a:rPr lang="nl-NL" sz="1000" kern="1200" baseline="0">
              <a:latin typeface="Verdana" panose="020B0604030504040204" pitchFamily="34" charset="0"/>
              <a:ea typeface="Verdana" panose="020B0604030504040204" pitchFamily="34" charset="0"/>
            </a:rPr>
            <a:t>. Daarna deze cel (van regel 1 in kolom H)  </a:t>
          </a:r>
          <a:r>
            <a:rPr lang="nl-NL" sz="1000" b="1" kern="1200" baseline="0">
              <a:latin typeface="Verdana" panose="020B0604030504040204" pitchFamily="34" charset="0"/>
              <a:ea typeface="Verdana" panose="020B0604030504040204" pitchFamily="34" charset="0"/>
            </a:rPr>
            <a:t>N-1-maal</a:t>
          </a:r>
          <a:r>
            <a:rPr lang="nl-NL" sz="1000" kern="1200" baseline="0">
              <a:latin typeface="Verdana" panose="020B0604030504040204" pitchFamily="34" charset="0"/>
              <a:ea typeface="Verdana" panose="020B0604030504040204" pitchFamily="34" charset="0"/>
            </a:rPr>
            <a:t> naar beneden kopiëren. Zo ontstaat in kolom H een lijst van tegenstanders van de speler in kolom B.</a:t>
          </a:r>
        </a:p>
        <a:p>
          <a:r>
            <a:rPr lang="nl-NL" sz="1000" kern="1200" baseline="0">
              <a:latin typeface="Verdana" panose="020B0604030504040204" pitchFamily="34" charset="0"/>
              <a:ea typeface="Verdana" panose="020B0604030504040204" pitchFamily="34" charset="0"/>
            </a:rPr>
            <a:t>Door daarna onder die lijst in kolom H speler 3 op te halen uit "Deelnemers" en </a:t>
          </a:r>
          <a:r>
            <a:rPr lang="nl-NL" sz="1000" b="1" baseline="0">
              <a:solidFill>
                <a:schemeClr val="dk1"/>
              </a:solidFill>
              <a:effectLst/>
              <a:latin typeface="Verdana" panose="020B0604030504040204" pitchFamily="34" charset="0"/>
              <a:ea typeface="Verdana" panose="020B0604030504040204" pitchFamily="34" charset="0"/>
              <a:cs typeface="+mn-cs"/>
            </a:rPr>
            <a:t>N-2-maal</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kern="1200" baseline="0">
              <a:latin typeface="Verdana" panose="020B0604030504040204" pitchFamily="34" charset="0"/>
              <a:ea typeface="Verdana" panose="020B0604030504040204" pitchFamily="34" charset="0"/>
            </a:rPr>
            <a:t>te kopiëren naar beneden ontstaat een lijst van tegenstanders van de tweede speler in kolom B.</a:t>
          </a:r>
        </a:p>
        <a:p>
          <a:r>
            <a:rPr lang="nl-NL" sz="1000" kern="1200" baseline="0">
              <a:latin typeface="Verdana" panose="020B0604030504040204" pitchFamily="34" charset="0"/>
              <a:ea typeface="Verdana" panose="020B0604030504040204" pitchFamily="34" charset="0"/>
            </a:rPr>
            <a:t>Dat herhaald zich in kolom H voor de 4e t/m N-de speler.</a:t>
          </a:r>
        </a:p>
        <a:p>
          <a:endParaRPr lang="nl-NL" sz="1000" kern="12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Pas als er een wijziging komt in de lengte van de lijst met spelers in "Deelnemers" dienen bovenstaande werkwijzen opnieuw uitgevoerd te worden.</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u="sng" kern="1200">
              <a:latin typeface="Verdana" panose="020B0604030504040204" pitchFamily="34" charset="0"/>
              <a:ea typeface="Verdana" panose="020B0604030504040204" pitchFamily="34" charset="0"/>
            </a:rPr>
            <a:t>Caramboles</a:t>
          </a:r>
        </a:p>
        <a:p>
          <a:r>
            <a:rPr lang="nl-NL" sz="1000" kern="1200">
              <a:latin typeface="Verdana" panose="020B0604030504040204" pitchFamily="34" charset="0"/>
              <a:ea typeface="Verdana" panose="020B0604030504040204" pitchFamily="34" charset="0"/>
            </a:rPr>
            <a:t>In kolom C en I (</a:t>
          </a:r>
          <a:r>
            <a:rPr lang="nl-NL" sz="1000" u="sng" kern="1200">
              <a:latin typeface="Verdana" panose="020B0604030504040204" pitchFamily="34" charset="0"/>
              <a:ea typeface="Verdana" panose="020B0604030504040204" pitchFamily="34" charset="0"/>
            </a:rPr>
            <a:t>te car</a:t>
          </a:r>
          <a:r>
            <a:rPr lang="nl-NL" sz="1000" kern="1200">
              <a:latin typeface="Verdana" panose="020B0604030504040204" pitchFamily="34" charset="0"/>
              <a:ea typeface="Verdana" panose="020B0604030504040204" pitchFamily="34" charset="0"/>
            </a:rPr>
            <a:t>) wordt met behulp van de formule </a:t>
          </a:r>
          <a:r>
            <a:rPr lang="nl-NL" sz="1000" u="sng" kern="1200">
              <a:latin typeface="Verdana" panose="020B0604030504040204" pitchFamily="34" charset="0"/>
              <a:ea typeface="Verdana" panose="020B0604030504040204" pitchFamily="34" charset="0"/>
            </a:rPr>
            <a:t>=som.als(</a:t>
          </a:r>
          <a:r>
            <a:rPr lang="nl-NL" sz="1000" u="sng" kern="1200" baseline="0">
              <a:latin typeface="Verdana" panose="020B0604030504040204" pitchFamily="34" charset="0"/>
              <a:ea typeface="Verdana" panose="020B0604030504040204" pitchFamily="34" charset="0"/>
            </a:rPr>
            <a:t> ; ; )</a:t>
          </a:r>
          <a:r>
            <a:rPr lang="nl-NL" sz="1000" kern="1200" baseline="0">
              <a:latin typeface="Verdana" panose="020B0604030504040204" pitchFamily="34" charset="0"/>
              <a:ea typeface="Verdana" panose="020B0604030504040204" pitchFamily="34" charset="0"/>
            </a:rPr>
            <a:t> uit "</a:t>
          </a:r>
          <a:r>
            <a:rPr lang="nl-NL" sz="1000" b="0" kern="1200" baseline="0">
              <a:latin typeface="Verdana" panose="020B0604030504040204" pitchFamily="34" charset="0"/>
              <a:ea typeface="Verdana" panose="020B0604030504040204" pitchFamily="34" charset="0"/>
            </a:rPr>
            <a:t>Deelnemers"</a:t>
          </a:r>
          <a:r>
            <a:rPr lang="nl-NL" sz="1000" kern="1200" baseline="0">
              <a:latin typeface="Verdana" panose="020B0604030504040204" pitchFamily="34" charset="0"/>
              <a:ea typeface="Verdana" panose="020B0604030504040204" pitchFamily="34" charset="0"/>
            </a:rPr>
            <a:t> de caramboles opgehaald die de spelers van kolom B en H moet gaan maken.</a:t>
          </a:r>
        </a:p>
        <a:p>
          <a:r>
            <a:rPr lang="nl-NL" sz="1000" kern="1200" baseline="0">
              <a:latin typeface="Verdana" panose="020B0604030504040204" pitchFamily="34" charset="0"/>
              <a:ea typeface="Verdana" panose="020B0604030504040204" pitchFamily="34" charset="0"/>
            </a:rPr>
            <a:t>Als er in "</a:t>
          </a:r>
          <a:r>
            <a:rPr lang="nl-NL" sz="1000" b="0" kern="1200" baseline="0">
              <a:latin typeface="Verdana" panose="020B0604030504040204" pitchFamily="34" charset="0"/>
              <a:ea typeface="Verdana" panose="020B0604030504040204" pitchFamily="34" charset="0"/>
            </a:rPr>
            <a:t>Deelnemers"</a:t>
          </a:r>
          <a:r>
            <a:rPr lang="nl-NL" sz="1000" kern="1200" baseline="0">
              <a:latin typeface="Verdana" panose="020B0604030504040204" pitchFamily="34" charset="0"/>
              <a:ea typeface="Verdana" panose="020B0604030504040204" pitchFamily="34" charset="0"/>
            </a:rPr>
            <a:t> regels zijn met de naam "n" of met 0 caramboles voor 'n spelsoort wordt dat hier zichtbaar. Door een filter in kolom </a:t>
          </a:r>
          <a:r>
            <a:rPr lang="nl-NL" sz="1000" u="sng" kern="1200" baseline="0">
              <a:latin typeface="Verdana" panose="020B0604030504040204" pitchFamily="34" charset="0"/>
              <a:ea typeface="Verdana" panose="020B0604030504040204" pitchFamily="34" charset="0"/>
            </a:rPr>
            <a:t>te car</a:t>
          </a:r>
          <a:r>
            <a:rPr lang="nl-NL" sz="1000" kern="1200" baseline="0">
              <a:latin typeface="Verdana" panose="020B0604030504040204" pitchFamily="34" charset="0"/>
              <a:ea typeface="Verdana" panose="020B0604030504040204" pitchFamily="34" charset="0"/>
            </a:rPr>
            <a:t> te gebruiken kunnen die regels onderdrukt worden.</a:t>
          </a:r>
        </a:p>
        <a:p>
          <a:endParaRPr lang="nl-NL" sz="1000" kern="1200">
            <a:latin typeface="Verdana" panose="020B0604030504040204" pitchFamily="34" charset="0"/>
            <a:ea typeface="Verdana" panose="020B0604030504040204" pitchFamily="34" charset="0"/>
          </a:endParaRPr>
        </a:p>
        <a:p>
          <a:pPr eaLnBrk="1" fontAlgn="auto" latinLnBrk="0" hangingPunct="1"/>
          <a:r>
            <a:rPr lang="nl-NL" sz="1000" b="0" u="sng">
              <a:solidFill>
                <a:schemeClr val="dk1"/>
              </a:solidFill>
              <a:effectLst/>
              <a:latin typeface="Verdana" panose="020B0604030504040204" pitchFamily="34" charset="0"/>
              <a:ea typeface="Verdana" panose="020B0604030504040204" pitchFamily="34" charset="0"/>
              <a:cs typeface="+mn-cs"/>
            </a:rPr>
            <a:t>Wel/niet een ronde spelen</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In alle rondes is </a:t>
          </a:r>
          <a:r>
            <a:rPr lang="nl-NL" sz="1000" baseline="0">
              <a:solidFill>
                <a:schemeClr val="dk1"/>
              </a:solidFill>
              <a:effectLst/>
              <a:latin typeface="Verdana" panose="020B0604030504040204" pitchFamily="34" charset="0"/>
              <a:ea typeface="Verdana" panose="020B0604030504040204" pitchFamily="34" charset="0"/>
              <a:cs typeface="+mn-cs"/>
            </a:rPr>
            <a:t>bovengenoemde</a:t>
          </a:r>
          <a:r>
            <a:rPr lang="nl-NL" sz="1000">
              <a:solidFill>
                <a:schemeClr val="dk1"/>
              </a:solidFill>
              <a:effectLst/>
              <a:latin typeface="Verdana" panose="020B0604030504040204" pitchFamily="34" charset="0"/>
              <a:ea typeface="Verdana" panose="020B0604030504040204" pitchFamily="34" charset="0"/>
              <a:cs typeface="+mn-cs"/>
            </a:rPr>
            <a:t> formule als volgt uitgebreid:  </a:t>
          </a:r>
          <a:r>
            <a:rPr lang="nl-NL" sz="1000" u="sng">
              <a:solidFill>
                <a:schemeClr val="dk1"/>
              </a:solidFill>
              <a:effectLst/>
              <a:latin typeface="Verdana" panose="020B0604030504040204" pitchFamily="34" charset="0"/>
              <a:ea typeface="Verdana" panose="020B0604030504040204" pitchFamily="34" charset="0"/>
              <a:cs typeface="+mn-cs"/>
            </a:rPr>
            <a:t>ALS(P$175="J";</a:t>
          </a:r>
          <a:r>
            <a:rPr lang="nl-NL" sz="1000" u="sng" baseline="0">
              <a:solidFill>
                <a:schemeClr val="dk1"/>
              </a:solidFill>
              <a:effectLst/>
              <a:latin typeface="Verdana" panose="020B0604030504040204" pitchFamily="34" charset="0"/>
              <a:ea typeface="Verdana" panose="020B0604030504040204" pitchFamily="34" charset="0"/>
              <a:cs typeface="+mn-cs"/>
            </a:rPr>
            <a:t>som.als( ; ; ) </a:t>
          </a:r>
          <a:r>
            <a:rPr lang="nl-NL" sz="1000" u="sng">
              <a:solidFill>
                <a:schemeClr val="dk1"/>
              </a:solidFill>
              <a:effectLst/>
              <a:latin typeface="Verdana" panose="020B0604030504040204" pitchFamily="34" charset="0"/>
              <a:ea typeface="Verdana" panose="020B0604030504040204" pitchFamily="34" charset="0"/>
              <a:cs typeface="+mn-cs"/>
            </a:rPr>
            <a:t>;0)</a:t>
          </a:r>
          <a:r>
            <a:rPr lang="nl-NL" sz="1000">
              <a:solidFill>
                <a:schemeClr val="dk1"/>
              </a:solidFill>
              <a:effectLst/>
              <a:latin typeface="Verdana" panose="020B0604030504040204" pitchFamily="34" charset="0"/>
              <a:ea typeface="Verdana" panose="020B0604030504040204" pitchFamily="34" charset="0"/>
              <a:cs typeface="+mn-cs"/>
            </a:rPr>
            <a:t> .</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Dit is om </a:t>
          </a:r>
          <a:r>
            <a:rPr lang="nl-NL" sz="1000" u="sng">
              <a:solidFill>
                <a:schemeClr val="dk1"/>
              </a:solidFill>
              <a:effectLst/>
              <a:latin typeface="Verdana" panose="020B0604030504040204" pitchFamily="34" charset="0"/>
              <a:ea typeface="Verdana" panose="020B0604030504040204" pitchFamily="34" charset="0"/>
              <a:cs typeface="+mn-cs"/>
            </a:rPr>
            <a:t>te kunnen</a:t>
          </a:r>
          <a:r>
            <a:rPr lang="nl-NL" sz="1000">
              <a:solidFill>
                <a:schemeClr val="dk1"/>
              </a:solidFill>
              <a:effectLst/>
              <a:latin typeface="Verdana" panose="020B0604030504040204" pitchFamily="34" charset="0"/>
              <a:ea typeface="Verdana" panose="020B0604030504040204" pitchFamily="34" charset="0"/>
              <a:cs typeface="+mn-cs"/>
            </a:rPr>
            <a:t> bepalen of er in die ronde J/N caramboles worden ingevuld</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a:solidFill>
                <a:schemeClr val="dk1"/>
              </a:solidFill>
              <a:effectLst/>
              <a:latin typeface="Verdana" panose="020B0604030504040204" pitchFamily="34" charset="0"/>
              <a:ea typeface="Verdana" panose="020B0604030504040204" pitchFamily="34" charset="0"/>
              <a:cs typeface="+mn-cs"/>
            </a:rPr>
            <a:t> in de kolommen </a:t>
          </a:r>
          <a:r>
            <a:rPr lang="nl-NL" sz="1000" u="sng">
              <a:solidFill>
                <a:schemeClr val="dk1"/>
              </a:solidFill>
              <a:effectLst/>
              <a:latin typeface="Verdana" panose="020B0604030504040204" pitchFamily="34" charset="0"/>
              <a:ea typeface="Verdana" panose="020B0604030504040204" pitchFamily="34" charset="0"/>
              <a:cs typeface="+mn-cs"/>
            </a:rPr>
            <a:t>te car</a:t>
          </a:r>
          <a:r>
            <a:rPr lang="nl-NL" sz="100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Op de 1e regel van elke ronde staat in kolom P de keuze die daarvoor gemaakt kan worden: J of N.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Als gevolg van de keuze N worden er geen caramboles ingevuld en daardoor ook geen partijnummers toegekend.</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u="sng" kern="1200">
              <a:latin typeface="Verdana" panose="020B0604030504040204" pitchFamily="34" charset="0"/>
              <a:ea typeface="Verdana" panose="020B0604030504040204" pitchFamily="34" charset="0"/>
            </a:rPr>
            <a:t>Partijen</a:t>
          </a:r>
        </a:p>
        <a:p>
          <a:r>
            <a:rPr lang="nl-NL" sz="1000" kern="1200">
              <a:latin typeface="Verdana" panose="020B0604030504040204" pitchFamily="34" charset="0"/>
              <a:ea typeface="Verdana" panose="020B0604030504040204" pitchFamily="34" charset="0"/>
            </a:rPr>
            <a:t>Met in kolom A de formule </a:t>
          </a:r>
          <a:r>
            <a:rPr lang="nl-NL" sz="1000" u="sng" kern="1200">
              <a:latin typeface="Verdana" panose="020B0604030504040204" pitchFamily="34" charset="0"/>
              <a:ea typeface="Verdana" panose="020B0604030504040204" pitchFamily="34" charset="0"/>
            </a:rPr>
            <a:t>=ALS(C3=0;"";ALS(I3=0;"";MAX(A$2:A2)+1))</a:t>
          </a:r>
          <a:r>
            <a:rPr lang="nl-NL" sz="1000" kern="1200">
              <a:latin typeface="Verdana" panose="020B0604030504040204" pitchFamily="34" charset="0"/>
              <a:ea typeface="Verdana" panose="020B0604030504040204" pitchFamily="34" charset="0"/>
            </a:rPr>
            <a:t> wordt bekeken of er op die regel een partij mogelijk is. Dat leidt tot een partijnummer; anders geen. Door die formule in kolom A naar beneden te kopiëren wordt</a:t>
          </a:r>
          <a:r>
            <a:rPr lang="nl-NL" sz="1000" kern="1200" baseline="0">
              <a:latin typeface="Verdana" panose="020B0604030504040204" pitchFamily="34" charset="0"/>
              <a:ea typeface="Verdana" panose="020B0604030504040204" pitchFamily="34" charset="0"/>
            </a:rPr>
            <a:t> op alle regels </a:t>
          </a:r>
          <a:r>
            <a:rPr lang="nl-NL" sz="1000" kern="1200">
              <a:latin typeface="Verdana" panose="020B0604030504040204" pitchFamily="34" charset="0"/>
              <a:ea typeface="Verdana" panose="020B0604030504040204" pitchFamily="34" charset="0"/>
            </a:rPr>
            <a:t>alle te spelen partijen van een partijnummer voorzien.</a:t>
          </a:r>
        </a:p>
        <a:p>
          <a:r>
            <a:rPr lang="nl-NL" sz="1000" kern="1200">
              <a:latin typeface="Verdana" panose="020B0604030504040204" pitchFamily="34" charset="0"/>
              <a:ea typeface="Verdana" panose="020B0604030504040204" pitchFamily="34" charset="0"/>
            </a:rPr>
            <a:t>Het overzicht is in te korten met gebruik</a:t>
          </a:r>
          <a:r>
            <a:rPr lang="nl-NL" sz="1000" kern="1200" baseline="0">
              <a:latin typeface="Verdana" panose="020B0604030504040204" pitchFamily="34" charset="0"/>
              <a:ea typeface="Verdana" panose="020B0604030504040204" pitchFamily="34" charset="0"/>
            </a:rPr>
            <a:t> van het filter in kolom A.</a:t>
          </a:r>
        </a:p>
        <a:p>
          <a:endParaRPr lang="nl-NL" sz="1000" kern="1200" baseline="0">
            <a:latin typeface="Verdana" panose="020B0604030504040204" pitchFamily="34" charset="0"/>
            <a:ea typeface="Verdana" panose="020B0604030504040204" pitchFamily="34" charset="0"/>
          </a:endParaRPr>
        </a:p>
        <a:p>
          <a:r>
            <a:rPr lang="nl-NL" sz="1000" u="sng" kern="1200" baseline="0">
              <a:latin typeface="Verdana" panose="020B0604030504040204" pitchFamily="34" charset="0"/>
              <a:ea typeface="Verdana" panose="020B0604030504040204" pitchFamily="34" charset="0"/>
            </a:rPr>
            <a:t>Moyenne en punten</a:t>
          </a:r>
        </a:p>
        <a:p>
          <a:r>
            <a:rPr lang="nl-NL" sz="1000" kern="1200" baseline="0">
              <a:latin typeface="Verdana" panose="020B0604030504040204" pitchFamily="34" charset="0"/>
              <a:ea typeface="Verdana" panose="020B0604030504040204" pitchFamily="34" charset="0"/>
            </a:rPr>
            <a:t>Het moyenne wordt berekend door </a:t>
          </a:r>
          <a:r>
            <a:rPr lang="nl-NL" sz="1000" u="sng" kern="1200" baseline="0">
              <a:latin typeface="Verdana" panose="020B0604030504040204" pitchFamily="34" charset="0"/>
              <a:ea typeface="Verdana" panose="020B0604030504040204" pitchFamily="34" charset="0"/>
            </a:rPr>
            <a:t>D/E</a:t>
          </a:r>
          <a:r>
            <a:rPr lang="nl-NL" sz="1000" kern="1200" baseline="0">
              <a:latin typeface="Verdana" panose="020B0604030504040204" pitchFamily="34" charset="0"/>
              <a:ea typeface="Verdana" panose="020B0604030504040204" pitchFamily="34" charset="0"/>
            </a:rPr>
            <a:t> respectievelijk </a:t>
          </a:r>
          <a:r>
            <a:rPr lang="nl-NL" sz="1000" u="sng" kern="1200" baseline="0">
              <a:latin typeface="Verdana" panose="020B0604030504040204" pitchFamily="34" charset="0"/>
              <a:ea typeface="Verdana" panose="020B0604030504040204" pitchFamily="34" charset="0"/>
            </a:rPr>
            <a:t>J/K</a:t>
          </a:r>
          <a:r>
            <a:rPr lang="nl-NL" sz="1000" u="none" kern="1200" baseline="0">
              <a:latin typeface="Verdana" panose="020B0604030504040204" pitchFamily="34" charset="0"/>
              <a:ea typeface="Verdana" panose="020B0604030504040204" pitchFamily="34" charset="0"/>
            </a:rPr>
            <a:t>.</a:t>
          </a:r>
        </a:p>
        <a:p>
          <a:r>
            <a:rPr lang="nl-NL" sz="1000" kern="1200" baseline="0">
              <a:latin typeface="Verdana" panose="020B0604030504040204" pitchFamily="34" charset="0"/>
              <a:ea typeface="Verdana" panose="020B0604030504040204" pitchFamily="34" charset="0"/>
            </a:rPr>
            <a:t>De punten worden berekend met de formule :</a:t>
          </a:r>
          <a:r>
            <a:rPr lang="nl-NL" sz="1000" u="sng" kern="1200" baseline="0">
              <a:latin typeface="Verdana" panose="020B0604030504040204" pitchFamily="34" charset="0"/>
              <a:ea typeface="Verdana" panose="020B0604030504040204" pitchFamily="34" charset="0"/>
            </a:rPr>
            <a:t> </a:t>
          </a:r>
        </a:p>
        <a:p>
          <a:r>
            <a:rPr lang="nl-NL" sz="1000" u="none" kern="1200" baseline="0">
              <a:latin typeface="Verdana" panose="020B0604030504040204" pitchFamily="34" charset="0"/>
              <a:ea typeface="Verdana" panose="020B0604030504040204" pitchFamily="34" charset="0"/>
            </a:rPr>
            <a:t>in kolom G   </a:t>
          </a:r>
          <a:r>
            <a:rPr lang="nl-NL" sz="1000" u="sng" kern="1200" baseline="0">
              <a:latin typeface="Verdana" panose="020B0604030504040204" pitchFamily="34" charset="0"/>
              <a:ea typeface="Verdana" panose="020B0604030504040204" pitchFamily="34" charset="0"/>
            </a:rPr>
            <a:t>=ALS(D3&gt;0;ALS(C3-D3=0;r$2;ALS(D3&lt;C3;AFRONDEN(D3/C3*T$2;1);12));"")</a:t>
          </a:r>
          <a:r>
            <a:rPr lang="nl-NL" sz="1000" kern="1200" baseline="0">
              <a:latin typeface="Verdana" panose="020B0604030504040204" pitchFamily="34" charset="0"/>
              <a:ea typeface="Verdana" panose="020B0604030504040204" pitchFamily="34" charset="0"/>
            </a:rPr>
            <a:t>.</a:t>
          </a:r>
        </a:p>
        <a:p>
          <a:r>
            <a:rPr lang="nl-NL" sz="1000" kern="1200" baseline="0">
              <a:latin typeface="Verdana" panose="020B0604030504040204" pitchFamily="34" charset="0"/>
              <a:ea typeface="Verdana" panose="020B0604030504040204" pitchFamily="34" charset="0"/>
            </a:rPr>
            <a:t>in kolom M  </a:t>
          </a:r>
          <a:r>
            <a:rPr lang="nl-NL" sz="1000" u="sng" baseline="0">
              <a:solidFill>
                <a:schemeClr val="dk1"/>
              </a:solidFill>
              <a:effectLst/>
              <a:latin typeface="Verdana" panose="020B0604030504040204" pitchFamily="34" charset="0"/>
              <a:ea typeface="Verdana" panose="020B0604030504040204" pitchFamily="34" charset="0"/>
              <a:cs typeface="+mn-cs"/>
            </a:rPr>
            <a:t>=ALS(j3&gt;0;ALS(j3-i3=0;r$2;ALS(j3&lt;i3;AFRONDEN(j3/i3*T$2;1);12));"")</a:t>
          </a:r>
        </a:p>
        <a:p>
          <a:r>
            <a:rPr lang="nl-NL" sz="1000" kern="1200" baseline="0">
              <a:latin typeface="Verdana" panose="020B0604030504040204" pitchFamily="34" charset="0"/>
              <a:ea typeface="Verdana" panose="020B0604030504040204" pitchFamily="34" charset="0"/>
            </a:rPr>
            <a:t>Zie de tabel "Te behalen punten" bovenaan.</a:t>
          </a:r>
        </a:p>
        <a:p>
          <a:endParaRPr lang="nl-NL" sz="1000" b="1"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Om op te tellen hoeveel partijen een speler heeft gespeeld wordt dat berekend in kolom N met de formule </a:t>
          </a:r>
          <a:r>
            <a:rPr lang="nl-NL" sz="1000" u="sng" kern="1200" baseline="0">
              <a:latin typeface="Verdana" panose="020B0604030504040204" pitchFamily="34" charset="0"/>
              <a:ea typeface="Verdana" panose="020B0604030504040204" pitchFamily="34" charset="0"/>
            </a:rPr>
            <a:t>=ALS(E3&gt;0;1;"")</a:t>
          </a:r>
          <a:r>
            <a:rPr lang="nl-NL" sz="1000" kern="1200" baseline="0">
              <a:latin typeface="Verdana" panose="020B0604030504040204" pitchFamily="34" charset="0"/>
              <a:ea typeface="Verdana" panose="020B0604030504040204" pitchFamily="34" charset="0"/>
            </a:rPr>
            <a:t>.</a:t>
          </a:r>
        </a:p>
        <a:p>
          <a:endParaRPr lang="nl-NL" sz="1000" kern="1200" baseline="0">
            <a:latin typeface="Verdana" panose="020B0604030504040204" pitchFamily="34" charset="0"/>
            <a:ea typeface="Verdana" panose="020B0604030504040204" pitchFamily="34" charset="0"/>
          </a:endParaRPr>
        </a:p>
        <a:p>
          <a:r>
            <a:rPr lang="nl-NL" sz="1000" b="0" u="sng" kern="1200" baseline="0">
              <a:latin typeface="Verdana" panose="020B0604030504040204" pitchFamily="34" charset="0"/>
              <a:ea typeface="Verdana" panose="020B0604030504040204" pitchFamily="34" charset="0"/>
            </a:rPr>
            <a:t>Afdrukken</a:t>
          </a:r>
        </a:p>
        <a:p>
          <a:r>
            <a:rPr lang="nl-NL" sz="1000" kern="1200" baseline="0">
              <a:latin typeface="Verdana" panose="020B0604030504040204" pitchFamily="34" charset="0"/>
              <a:ea typeface="Verdana" panose="020B0604030504040204" pitchFamily="34" charset="0"/>
            </a:rPr>
            <a:t>Om op de club een handzame lijst te hebben is filteren op achtereenvolgens: kolom O en kolom A meestal afdoende. Nadat de resultaten van meerdere partijen zijn ingevuld is een extra filter op kolom D handig.</a:t>
          </a:r>
        </a:p>
        <a:p>
          <a:endParaRPr lang="nl-NL" sz="1000" kern="1200" baseline="0">
            <a:latin typeface="Verdana" panose="020B0604030504040204" pitchFamily="34" charset="0"/>
            <a:ea typeface="Verdana" panose="020B0604030504040204" pitchFamily="34" charset="0"/>
          </a:endParaRPr>
        </a:p>
        <a:p>
          <a:pPr eaLnBrk="1" fontAlgn="auto" latinLnBrk="0" hangingPunct="1"/>
          <a:r>
            <a:rPr lang="nl-NL" sz="1000" b="0" i="0" u="sng" baseline="0">
              <a:solidFill>
                <a:schemeClr val="dk1"/>
              </a:solidFill>
              <a:effectLst/>
              <a:latin typeface="Verdana" panose="020B0604030504040204" pitchFamily="34" charset="0"/>
              <a:ea typeface="Verdana" panose="020B0604030504040204" pitchFamily="34" charset="0"/>
              <a:cs typeface="+mn-cs"/>
            </a:rPr>
            <a:t>Geblokkeerd</a:t>
          </a:r>
          <a:endParaRPr lang="nl-NL" sz="1000" b="0" u="sng">
            <a:effectLst/>
            <a:latin typeface="Verdana" panose="020B0604030504040204" pitchFamily="34" charset="0"/>
            <a:ea typeface="Verdana" panose="020B0604030504040204" pitchFamily="34" charset="0"/>
          </a:endParaRP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Om te voorkomen dat er te makkelijk cellen gewijzigd worden die gedurende de competitie </a:t>
          </a:r>
          <a:r>
            <a:rPr lang="nl-NL" sz="1000" b="0" i="0" u="sng" baseline="0">
              <a:solidFill>
                <a:schemeClr val="dk1"/>
              </a:solidFill>
              <a:effectLst/>
              <a:latin typeface="Verdana" panose="020B0604030504040204" pitchFamily="34" charset="0"/>
              <a:ea typeface="Verdana" panose="020B0604030504040204" pitchFamily="34" charset="0"/>
              <a:cs typeface="+mn-cs"/>
            </a:rPr>
            <a:t>niet</a:t>
          </a:r>
          <a:r>
            <a:rPr lang="nl-NL" sz="1000" b="0" i="0" baseline="0">
              <a:solidFill>
                <a:schemeClr val="dk1"/>
              </a:solidFill>
              <a:effectLst/>
              <a:latin typeface="Verdana" panose="020B0604030504040204" pitchFamily="34" charset="0"/>
              <a:ea typeface="Verdana" panose="020B0604030504040204" pitchFamily="34" charset="0"/>
              <a:cs typeface="+mn-cs"/>
            </a:rPr>
            <a:t> gewijzigd mogen worden, is voor het gehele tabblad een blokkade ingesteld met uitzondering van de velden voor het invullen van de caramboles en beurten.</a:t>
          </a: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Doormiddel van "Alt X B B" kan deze blokkade worden opgeheven en weer ingesteld door "Alt X B B Enter".</a:t>
          </a:r>
          <a:endParaRPr lang="nl-NL" sz="1000">
            <a:effectLst/>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De toelichting aanpassen en filteren gaat niet met een ingestelde blokkade.</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Zie de toelichting naast ronde 2 én onder kolom </a:t>
          </a:r>
          <a:r>
            <a:rPr lang="nl-NL" sz="1000" u="sng" kern="1200" baseline="0">
              <a:latin typeface="Verdana" panose="020B0604030504040204" pitchFamily="34" charset="0"/>
              <a:ea typeface="Verdana" panose="020B0604030504040204" pitchFamily="34" charset="0"/>
            </a:rPr>
            <a:t>te spelen partijen</a:t>
          </a:r>
          <a:r>
            <a:rPr lang="nl-NL" sz="1000" kern="1200" baseline="0">
              <a:latin typeface="Verdana" panose="020B0604030504040204" pitchFamily="34" charset="0"/>
              <a:ea typeface="Verdana" panose="020B0604030504040204" pitchFamily="34" charset="0"/>
            </a:rPr>
            <a:t> (AB).</a:t>
          </a:r>
        </a:p>
        <a:p>
          <a:endParaRPr lang="nl-NL" sz="1000" kern="1200" baseline="0">
            <a:latin typeface="Verdana" panose="020B0604030504040204" pitchFamily="34" charset="0"/>
            <a:ea typeface="Verdana" panose="020B0604030504040204" pitchFamily="34" charset="0"/>
          </a:endParaRPr>
        </a:p>
        <a:p>
          <a:r>
            <a:rPr lang="nl-NL" sz="1000" u="sng" kern="1200" baseline="0">
              <a:latin typeface="Verdana" panose="020B0604030504040204" pitchFamily="34" charset="0"/>
              <a:ea typeface="Verdana" panose="020B0604030504040204" pitchFamily="34" charset="0"/>
            </a:rPr>
            <a:t>Afdrukken toelichting</a:t>
          </a:r>
        </a:p>
        <a:p>
          <a:r>
            <a:rPr lang="nl-NL" sz="1000" kern="1200" baseline="0">
              <a:latin typeface="Verdana" panose="020B0604030504040204" pitchFamily="34" charset="0"/>
              <a:ea typeface="Verdana" panose="020B0604030504040204" pitchFamily="34" charset="0"/>
            </a:rPr>
            <a:t>Indien de cellen (rijen en kolommen) net buiten het bereik van de toelichting worden geselecteerd kan met</a:t>
          </a:r>
        </a:p>
        <a:p>
          <a:r>
            <a:rPr lang="nl-NL" sz="1000" u="sng" kern="1200" baseline="0">
              <a:latin typeface="Verdana" panose="020B0604030504040204" pitchFamily="34" charset="0"/>
              <a:ea typeface="Verdana" panose="020B0604030504040204" pitchFamily="34" charset="0"/>
            </a:rPr>
            <a:t>Ctrl P</a:t>
          </a:r>
          <a:r>
            <a:rPr lang="nl-NL" sz="1000" kern="1200" baseline="0">
              <a:latin typeface="Verdana" panose="020B0604030504040204" pitchFamily="34" charset="0"/>
              <a:ea typeface="Verdana" panose="020B0604030504040204" pitchFamily="34" charset="0"/>
            </a:rPr>
            <a:t> en </a:t>
          </a:r>
          <a:r>
            <a:rPr lang="nl-NL" sz="1000" u="sng" kern="1200" baseline="0">
              <a:latin typeface="Verdana" panose="020B0604030504040204" pitchFamily="34" charset="0"/>
              <a:ea typeface="Verdana" panose="020B0604030504040204" pitchFamily="34" charset="0"/>
            </a:rPr>
            <a:t>selectie</a:t>
          </a:r>
          <a:r>
            <a:rPr lang="nl-NL" sz="1000" kern="1200" baseline="0">
              <a:latin typeface="Verdana" panose="020B0604030504040204" pitchFamily="34" charset="0"/>
              <a:ea typeface="Verdana" panose="020B0604030504040204" pitchFamily="34" charset="0"/>
            </a:rPr>
            <a:t> een afdruk gemaakt worden.</a:t>
          </a:r>
        </a:p>
      </xdr:txBody>
    </xdr:sp>
    <xdr:clientData/>
  </xdr:twoCellAnchor>
  <xdr:twoCellAnchor>
    <xdr:from>
      <xdr:col>15</xdr:col>
      <xdr:colOff>91440</xdr:colOff>
      <xdr:row>176</xdr:row>
      <xdr:rowOff>22859</xdr:rowOff>
    </xdr:from>
    <xdr:to>
      <xdr:col>26</xdr:col>
      <xdr:colOff>190500</xdr:colOff>
      <xdr:row>186</xdr:row>
      <xdr:rowOff>60960</xdr:rowOff>
    </xdr:to>
    <xdr:sp macro="" textlink="">
      <xdr:nvSpPr>
        <xdr:cNvPr id="6" name="Tekstvak 5">
          <a:extLst>
            <a:ext uri="{FF2B5EF4-FFF2-40B4-BE49-F238E27FC236}">
              <a16:creationId xmlns:a16="http://schemas.microsoft.com/office/drawing/2014/main" id="{C818C9C3-1C15-F027-977C-50881B2979CB}"/>
            </a:ext>
          </a:extLst>
        </xdr:cNvPr>
        <xdr:cNvSpPr txBox="1"/>
      </xdr:nvSpPr>
      <xdr:spPr>
        <a:xfrm>
          <a:off x="7216140" y="33665159"/>
          <a:ext cx="7513320" cy="1943101"/>
        </a:xfrm>
        <a:prstGeom prst="rect">
          <a:avLst/>
        </a:prstGeom>
        <a:solidFill>
          <a:schemeClr val="lt1"/>
        </a:solidFill>
        <a:ln w="9525" cmpd="sng">
          <a:solidFill>
            <a:schemeClr val="tx1">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dk1"/>
              </a:solidFill>
              <a:effectLst/>
              <a:latin typeface="Verdana" panose="020B0604030504040204" pitchFamily="34" charset="0"/>
              <a:ea typeface="Verdana" panose="020B0604030504040204" pitchFamily="34" charset="0"/>
              <a:cs typeface="+mn-cs"/>
            </a:rPr>
            <a:t>Vervolg toelichting</a:t>
          </a:r>
        </a:p>
        <a:p>
          <a:endParaRPr lang="nl-NL" sz="1000" b="1">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Verdana" panose="020B0604030504040204" pitchFamily="34" charset="0"/>
              <a:ea typeface="Verdana" panose="020B0604030504040204" pitchFamily="34" charset="0"/>
              <a:cs typeface="+mn-cs"/>
            </a:rPr>
            <a:t>Deze toelichting geldt voor de </a:t>
          </a:r>
          <a:r>
            <a:rPr lang="nl-NL" sz="1000" u="sng">
              <a:solidFill>
                <a:schemeClr val="dk1"/>
              </a:solidFill>
              <a:effectLst/>
              <a:latin typeface="Verdana" panose="020B0604030504040204" pitchFamily="34" charset="0"/>
              <a:ea typeface="Verdana" panose="020B0604030504040204" pitchFamily="34" charset="0"/>
              <a:cs typeface="+mn-cs"/>
            </a:rPr>
            <a:t>tabbladen 1</a:t>
          </a:r>
          <a:r>
            <a:rPr lang="nl-NL" sz="1000">
              <a:solidFill>
                <a:schemeClr val="dk1"/>
              </a:solidFill>
              <a:effectLst/>
              <a:latin typeface="Verdana" panose="020B0604030504040204" pitchFamily="34" charset="0"/>
              <a:ea typeface="Verdana" panose="020B0604030504040204" pitchFamily="34" charset="0"/>
              <a:cs typeface="+mn-cs"/>
            </a:rPr>
            <a:t> van alle spelsoorten.</a:t>
          </a:r>
          <a:endParaRPr lang="nl-NL" sz="1000">
            <a:effectLst/>
            <a:latin typeface="Verdana" panose="020B0604030504040204" pitchFamily="34" charset="0"/>
            <a:ea typeface="Verdana" panose="020B0604030504040204" pitchFamily="34" charset="0"/>
          </a:endParaRPr>
        </a:p>
        <a:p>
          <a:endParaRPr lang="nl-NL" sz="1000" b="1">
            <a:solidFill>
              <a:schemeClr val="dk1"/>
            </a:solidFill>
            <a:effectLst/>
            <a:latin typeface="Verdana" panose="020B0604030504040204" pitchFamily="34" charset="0"/>
            <a:ea typeface="Verdana" panose="020B0604030504040204" pitchFamily="34" charset="0"/>
            <a:cs typeface="+mn-cs"/>
          </a:endParaRPr>
        </a:p>
        <a:p>
          <a:r>
            <a:rPr lang="nl-NL" sz="1000" b="0" u="sng">
              <a:solidFill>
                <a:schemeClr val="dk1"/>
              </a:solidFill>
              <a:effectLst/>
              <a:latin typeface="Verdana" panose="020B0604030504040204" pitchFamily="34" charset="0"/>
              <a:ea typeface="Verdana" panose="020B0604030504040204" pitchFamily="34" charset="0"/>
              <a:cs typeface="+mn-cs"/>
            </a:rPr>
            <a:t>Spelersnamen</a:t>
          </a:r>
        </a:p>
        <a:p>
          <a:r>
            <a:rPr lang="nl-NL" sz="1000">
              <a:solidFill>
                <a:schemeClr val="dk1"/>
              </a:solidFill>
              <a:effectLst/>
              <a:latin typeface="Verdana" panose="020B0604030504040204" pitchFamily="34" charset="0"/>
              <a:ea typeface="Verdana" panose="020B0604030504040204" pitchFamily="34" charset="0"/>
              <a:cs typeface="+mn-cs"/>
            </a:rPr>
            <a:t>Het vullen van de spelersnamen in de kolommen </a:t>
          </a:r>
          <a:r>
            <a:rPr lang="nl-NL" sz="1000" u="sng">
              <a:solidFill>
                <a:schemeClr val="dk1"/>
              </a:solidFill>
              <a:effectLst/>
              <a:latin typeface="Verdana" panose="020B0604030504040204" pitchFamily="34" charset="0"/>
              <a:ea typeface="Verdana" panose="020B0604030504040204" pitchFamily="34" charset="0"/>
              <a:cs typeface="+mn-cs"/>
            </a:rPr>
            <a:t>naam</a:t>
          </a:r>
          <a:r>
            <a:rPr lang="nl-NL" sz="1000">
              <a:solidFill>
                <a:schemeClr val="dk1"/>
              </a:solidFill>
              <a:effectLst/>
              <a:latin typeface="Verdana" panose="020B0604030504040204" pitchFamily="34" charset="0"/>
              <a:ea typeface="Verdana" panose="020B0604030504040204" pitchFamily="34" charset="0"/>
              <a:cs typeface="+mn-cs"/>
            </a:rPr>
            <a:t> gaat in ronde 2 als</a:t>
          </a:r>
          <a:r>
            <a:rPr lang="nl-NL" sz="1000" baseline="0">
              <a:solidFill>
                <a:schemeClr val="dk1"/>
              </a:solidFill>
              <a:effectLst/>
              <a:latin typeface="Verdana" panose="020B0604030504040204" pitchFamily="34" charset="0"/>
              <a:ea typeface="Verdana" panose="020B0604030504040204" pitchFamily="34" charset="0"/>
              <a:cs typeface="+mn-cs"/>
            </a:rPr>
            <a:t> volgt: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  Op regel 1 van ronde 2 wordt in kolom B met de formule =b3 de naam opgehaald van de speler die in kolom B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    op de eerste regel van ronde 1 staat.</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  Daarna wordt deze cel naar beneden gekopieerd tot het einde van ronde 2.</a:t>
          </a:r>
        </a:p>
        <a:p>
          <a:r>
            <a:rPr lang="nl-NL" sz="1000">
              <a:solidFill>
                <a:schemeClr val="dk1"/>
              </a:solidFill>
              <a:effectLst/>
              <a:latin typeface="Verdana" panose="020B0604030504040204" pitchFamily="34" charset="0"/>
              <a:ea typeface="Verdana" panose="020B0604030504040204" pitchFamily="34" charset="0"/>
              <a:cs typeface="+mn-cs"/>
            </a:rPr>
            <a:t>Dit geldt ook voor kolom H.</a:t>
          </a:r>
        </a:p>
        <a:p>
          <a:r>
            <a:rPr lang="nl-NL" sz="1000">
              <a:solidFill>
                <a:schemeClr val="dk1"/>
              </a:solidFill>
              <a:effectLst/>
              <a:latin typeface="Verdana" panose="020B0604030504040204" pitchFamily="34" charset="0"/>
              <a:ea typeface="Verdana" panose="020B0604030504040204" pitchFamily="34" charset="0"/>
              <a:cs typeface="+mn-cs"/>
            </a:rPr>
            <a:t>In ronde 3 wordt dit op dezelfde wijze uitgevoerd.</a:t>
          </a:r>
          <a:endParaRPr lang="nl-NL" sz="1000">
            <a:effectLst/>
            <a:latin typeface="Verdana" panose="020B0604030504040204" pitchFamily="34" charset="0"/>
            <a:ea typeface="Verdana" panose="020B0604030504040204" pitchFamily="34" charset="0"/>
          </a:endParaRPr>
        </a:p>
        <a:p>
          <a:endParaRPr lang="nl-NL" sz="1000" b="1">
            <a:solidFill>
              <a:schemeClr val="dk1"/>
            </a:solidFill>
            <a:effectLst/>
            <a:latin typeface="Verdana" panose="020B0604030504040204" pitchFamily="34" charset="0"/>
            <a:ea typeface="Verdana" panose="020B0604030504040204" pitchFamily="34" charset="0"/>
            <a:cs typeface="+mn-cs"/>
          </a:endParaRPr>
        </a:p>
      </xdr:txBody>
    </xdr:sp>
    <xdr:clientData/>
  </xdr:twoCellAnchor>
  <xdr:twoCellAnchor>
    <xdr:from>
      <xdr:col>23</xdr:col>
      <xdr:colOff>510540</xdr:colOff>
      <xdr:row>518</xdr:row>
      <xdr:rowOff>38099</xdr:rowOff>
    </xdr:from>
    <xdr:to>
      <xdr:col>28</xdr:col>
      <xdr:colOff>38100</xdr:colOff>
      <xdr:row>525</xdr:row>
      <xdr:rowOff>152399</xdr:rowOff>
    </xdr:to>
    <xdr:sp macro="" textlink="">
      <xdr:nvSpPr>
        <xdr:cNvPr id="2" name="Tekstvak 1">
          <a:extLst>
            <a:ext uri="{FF2B5EF4-FFF2-40B4-BE49-F238E27FC236}">
              <a16:creationId xmlns:a16="http://schemas.microsoft.com/office/drawing/2014/main" id="{5EE5E80C-CDAD-BA3E-0335-12D2CEFC0CBA}"/>
            </a:ext>
          </a:extLst>
        </xdr:cNvPr>
        <xdr:cNvSpPr txBox="1"/>
      </xdr:nvSpPr>
      <xdr:spPr>
        <a:xfrm>
          <a:off x="12121515" y="98802824"/>
          <a:ext cx="2908935" cy="1247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kern="1200"/>
            <a:t>Toelichting berekeningen "te spelen partijen"</a:t>
          </a:r>
          <a:endParaRPr lang="nl-NL" sz="1100" b="1" kern="1200" baseline="0"/>
        </a:p>
        <a:p>
          <a:endParaRPr lang="nl-NL" sz="1100" kern="1200"/>
        </a:p>
        <a:p>
          <a:r>
            <a:rPr lang="nl-NL" sz="1100" kern="1200"/>
            <a:t>In de kolom "Te spelen partijen" wordt</a:t>
          </a:r>
          <a:r>
            <a:rPr lang="nl-NL" sz="1100" baseline="0">
              <a:solidFill>
                <a:schemeClr val="dk1"/>
              </a:solidFill>
              <a:effectLst/>
              <a:latin typeface="+mn-lt"/>
              <a:ea typeface="+mn-ea"/>
              <a:cs typeface="+mn-cs"/>
            </a:rPr>
            <a:t>, over alle drie rondes,</a:t>
          </a:r>
          <a:r>
            <a:rPr lang="nl-NL" sz="1100" kern="1200"/>
            <a:t> vastgeteld</a:t>
          </a:r>
          <a:r>
            <a:rPr lang="nl-NL" sz="1100" kern="1200" baseline="0"/>
            <a:t> of er sprake is van een partij (kolom A). Zo ja een 1 en anders een 0.</a:t>
          </a:r>
        </a:p>
        <a:p>
          <a:endParaRPr lang="nl-NL" sz="1100" kern="1200"/>
        </a:p>
      </xdr:txBody>
    </xdr:sp>
    <xdr:clientData/>
  </xdr:twoCellAnchor>
  <xdr:twoCellAnchor>
    <xdr:from>
      <xdr:col>15</xdr:col>
      <xdr:colOff>116204</xdr:colOff>
      <xdr:row>348</xdr:row>
      <xdr:rowOff>60007</xdr:rowOff>
    </xdr:from>
    <xdr:to>
      <xdr:col>17</xdr:col>
      <xdr:colOff>440054</xdr:colOff>
      <xdr:row>350</xdr:row>
      <xdr:rowOff>45720</xdr:rowOff>
    </xdr:to>
    <xdr:sp macro="" textlink="">
      <xdr:nvSpPr>
        <xdr:cNvPr id="3" name="Tekstvak 2">
          <a:extLst>
            <a:ext uri="{FF2B5EF4-FFF2-40B4-BE49-F238E27FC236}">
              <a16:creationId xmlns:a16="http://schemas.microsoft.com/office/drawing/2014/main" id="{A8908D77-B620-0B18-E952-FEC04B9B1C91}"/>
            </a:ext>
          </a:extLst>
        </xdr:cNvPr>
        <xdr:cNvSpPr txBox="1"/>
      </xdr:nvSpPr>
      <xdr:spPr>
        <a:xfrm>
          <a:off x="7240904" y="66453067"/>
          <a:ext cx="2175510" cy="3667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kern="1200"/>
            <a:t>Zie toelichting bij ronde 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144780</xdr:colOff>
      <xdr:row>4</xdr:row>
      <xdr:rowOff>30480</xdr:rowOff>
    </xdr:from>
    <xdr:to>
      <xdr:col>26</xdr:col>
      <xdr:colOff>533400</xdr:colOff>
      <xdr:row>35</xdr:row>
      <xdr:rowOff>83820</xdr:rowOff>
    </xdr:to>
    <xdr:sp macro="" textlink="">
      <xdr:nvSpPr>
        <xdr:cNvPr id="2" name="Tekstvak 1">
          <a:extLst>
            <a:ext uri="{FF2B5EF4-FFF2-40B4-BE49-F238E27FC236}">
              <a16:creationId xmlns:a16="http://schemas.microsoft.com/office/drawing/2014/main" id="{8EDB8E4E-E9B9-E249-ABAF-2F3262A275DC}"/>
            </a:ext>
          </a:extLst>
        </xdr:cNvPr>
        <xdr:cNvSpPr txBox="1"/>
      </xdr:nvSpPr>
      <xdr:spPr>
        <a:xfrm>
          <a:off x="7261860" y="906780"/>
          <a:ext cx="6842760" cy="5250180"/>
        </a:xfrm>
        <a:prstGeom prst="rect">
          <a:avLst/>
        </a:prstGeom>
        <a:solidFill>
          <a:schemeClr val="lt1"/>
        </a:solidFill>
        <a:ln w="9525" cmpd="sng">
          <a:solidFill>
            <a:schemeClr val="tx1">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kern="1200">
              <a:latin typeface="Verdana" panose="020B0604030504040204" pitchFamily="34" charset="0"/>
              <a:ea typeface="Verdana" panose="020B0604030504040204" pitchFamily="34" charset="0"/>
            </a:rPr>
            <a:t>Toelichting</a:t>
          </a:r>
        </a:p>
        <a:p>
          <a:endParaRPr lang="nl-NL" sz="1000" b="0" kern="1200">
            <a:latin typeface="Verdana" panose="020B0604030504040204" pitchFamily="34" charset="0"/>
            <a:ea typeface="Verdana" panose="020B0604030504040204" pitchFamily="34" charset="0"/>
          </a:endParaRPr>
        </a:p>
        <a:p>
          <a:r>
            <a:rPr lang="nl-NL" sz="1000" b="0" kern="1200">
              <a:latin typeface="Verdana" panose="020B0604030504040204" pitchFamily="34" charset="0"/>
              <a:ea typeface="Verdana" panose="020B0604030504040204" pitchFamily="34" charset="0"/>
            </a:rPr>
            <a:t>De</a:t>
          </a:r>
          <a:r>
            <a:rPr lang="nl-NL" sz="1000" b="0" kern="1200" baseline="0">
              <a:latin typeface="Verdana" panose="020B0604030504040204" pitchFamily="34" charset="0"/>
              <a:ea typeface="Verdana" panose="020B0604030504040204" pitchFamily="34" charset="0"/>
            </a:rPr>
            <a:t> meeste toelichting is te vinden </a:t>
          </a:r>
          <a:r>
            <a:rPr lang="nl-NL" sz="1000" b="0" baseline="0">
              <a:solidFill>
                <a:schemeClr val="dk1"/>
              </a:solidFill>
              <a:effectLst/>
              <a:latin typeface="Verdana" panose="020B0604030504040204" pitchFamily="34" charset="0"/>
              <a:ea typeface="Verdana" panose="020B0604030504040204" pitchFamily="34" charset="0"/>
              <a:cs typeface="+mn-cs"/>
            </a:rPr>
            <a:t> naast ronde 1 </a:t>
          </a:r>
          <a:r>
            <a:rPr lang="nl-NL" sz="1000" b="0" kern="1200" baseline="0">
              <a:latin typeface="Verdana" panose="020B0604030504040204" pitchFamily="34" charset="0"/>
              <a:ea typeface="Verdana" panose="020B0604030504040204" pitchFamily="34" charset="0"/>
            </a:rPr>
            <a:t>in tabblad 1 van deze spelsoort.</a:t>
          </a:r>
        </a:p>
        <a:p>
          <a:endParaRPr lang="nl-NL" sz="1000" b="0" kern="1200">
            <a:latin typeface="Verdana" panose="020B0604030504040204" pitchFamily="34" charset="0"/>
            <a:ea typeface="Verdana" panose="020B0604030504040204" pitchFamily="34" charset="0"/>
          </a:endParaRPr>
        </a:p>
        <a:p>
          <a:r>
            <a:rPr lang="nl-NL" sz="1000" b="0" u="sng" kern="1200">
              <a:latin typeface="Verdana" panose="020B0604030504040204" pitchFamily="34" charset="0"/>
              <a:ea typeface="Verdana" panose="020B0604030504040204" pitchFamily="34" charset="0"/>
            </a:rPr>
            <a:t>Spelersnamen</a:t>
          </a:r>
        </a:p>
        <a:p>
          <a:r>
            <a:rPr lang="nl-NL" sz="1000" b="0" kern="1200">
              <a:latin typeface="Verdana" panose="020B0604030504040204" pitchFamily="34" charset="0"/>
              <a:ea typeface="Verdana" panose="020B0604030504040204" pitchFamily="34" charset="0"/>
            </a:rPr>
            <a:t>Omdat </a:t>
          </a:r>
          <a:r>
            <a:rPr lang="nl-NL" sz="1000" b="0" baseline="0">
              <a:solidFill>
                <a:schemeClr val="dk1"/>
              </a:solidFill>
              <a:effectLst/>
              <a:latin typeface="Verdana" panose="020B0604030504040204" pitchFamily="34" charset="0"/>
              <a:ea typeface="Verdana" panose="020B0604030504040204" pitchFamily="34" charset="0"/>
              <a:cs typeface="+mn-cs"/>
            </a:rPr>
            <a:t>in tabblad 1</a:t>
          </a:r>
          <a:r>
            <a:rPr lang="nl-NL" sz="1000" b="0" kern="1200" baseline="0">
              <a:latin typeface="Verdana" panose="020B0604030504040204" pitchFamily="34" charset="0"/>
              <a:ea typeface="Verdana" panose="020B0604030504040204" pitchFamily="34" charset="0"/>
            </a:rPr>
            <a:t> alle </a:t>
          </a:r>
          <a:r>
            <a:rPr lang="nl-NL" sz="1000" b="0" u="none" kern="1200" baseline="0">
              <a:latin typeface="Verdana" panose="020B0604030504040204" pitchFamily="34" charset="0"/>
              <a:ea typeface="Verdana" panose="020B0604030504040204" pitchFamily="34" charset="0"/>
            </a:rPr>
            <a:t>spelersnamen</a:t>
          </a:r>
          <a:r>
            <a:rPr lang="nl-NL" sz="1000" b="0" kern="1200" baseline="0">
              <a:latin typeface="Verdana" panose="020B0604030504040204" pitchFamily="34" charset="0"/>
              <a:ea typeface="Verdana" panose="020B0604030504040204" pitchFamily="34" charset="0"/>
            </a:rPr>
            <a:t> al ingevuld zijn in kolom B en H, en de lengte van dat overzicht even groot is als van </a:t>
          </a:r>
          <a:r>
            <a:rPr lang="nl-NL" sz="1000" b="0" u="none" kern="1200" baseline="0">
              <a:latin typeface="Verdana" panose="020B0604030504040204" pitchFamily="34" charset="0"/>
              <a:ea typeface="Verdana" panose="020B0604030504040204" pitchFamily="34" charset="0"/>
            </a:rPr>
            <a:t>tabblad 2</a:t>
          </a:r>
          <a:r>
            <a:rPr lang="nl-NL" sz="1000" b="0" kern="1200" baseline="0">
              <a:latin typeface="Verdana" panose="020B0604030504040204" pitchFamily="34" charset="0"/>
              <a:ea typeface="Verdana" panose="020B0604030504040204" pitchFamily="34" charset="0"/>
            </a:rPr>
            <a:t>, worden de namen voor tabblad 2 opgehaald uit tabblad 1 als volgt:</a:t>
          </a:r>
        </a:p>
        <a:p>
          <a:r>
            <a:rPr lang="nl-NL" sz="1000" b="0" kern="1200" baseline="0">
              <a:latin typeface="Verdana" panose="020B0604030504040204" pitchFamily="34" charset="0"/>
              <a:ea typeface="Verdana" panose="020B0604030504040204" pitchFamily="34" charset="0"/>
            </a:rPr>
            <a:t>- ga in tabblad 2 in kolom B staan op de 1e regel en haal met de formule </a:t>
          </a:r>
          <a:r>
            <a:rPr lang="nl-NL" sz="1000" b="0" u="sng" kern="1200" baseline="0">
              <a:latin typeface="Verdana" panose="020B0604030504040204" pitchFamily="34" charset="0"/>
              <a:ea typeface="Verdana" panose="020B0604030504040204" pitchFamily="34" charset="0"/>
            </a:rPr>
            <a:t>=()</a:t>
          </a:r>
          <a:r>
            <a:rPr lang="nl-NL" sz="1000" b="0" kern="1200" baseline="0">
              <a:latin typeface="Verdana" panose="020B0604030504040204" pitchFamily="34" charset="0"/>
              <a:ea typeface="Verdana" panose="020B0604030504040204" pitchFamily="34" charset="0"/>
            </a:rPr>
            <a:t> de</a:t>
          </a:r>
        </a:p>
        <a:p>
          <a:r>
            <a:rPr lang="nl-NL" sz="1000" b="0" kern="1200" baseline="0">
              <a:latin typeface="Verdana" panose="020B0604030504040204" pitchFamily="34" charset="0"/>
              <a:ea typeface="Verdana" panose="020B0604030504040204" pitchFamily="34" charset="0"/>
            </a:rPr>
            <a:t>  spelersnaam op uit dezelfde cel in tabbald 1</a:t>
          </a:r>
        </a:p>
        <a:p>
          <a:r>
            <a:rPr lang="nl-NL" sz="1000" b="0" kern="1200">
              <a:latin typeface="Verdana" panose="020B0604030504040204" pitchFamily="34" charset="0"/>
              <a:ea typeface="Verdana" panose="020B0604030504040204" pitchFamily="34" charset="0"/>
            </a:rPr>
            <a:t>- kopieer daarna in tabblad</a:t>
          </a:r>
          <a:r>
            <a:rPr lang="nl-NL" sz="1000" b="0" kern="1200" baseline="0">
              <a:latin typeface="Verdana" panose="020B0604030504040204" pitchFamily="34" charset="0"/>
              <a:ea typeface="Verdana" panose="020B0604030504040204" pitchFamily="34" charset="0"/>
            </a:rPr>
            <a:t> 2</a:t>
          </a:r>
          <a:r>
            <a:rPr lang="nl-NL" sz="1000" b="0" kern="1200">
              <a:latin typeface="Verdana" panose="020B0604030504040204" pitchFamily="34" charset="0"/>
              <a:ea typeface="Verdana" panose="020B0604030504040204" pitchFamily="34" charset="0"/>
            </a:rPr>
            <a:t> cel B3 naar beneden tot het einde van ronde 1 én daarna in</a:t>
          </a:r>
        </a:p>
        <a:p>
          <a:r>
            <a:rPr lang="nl-NL" sz="1000" b="0" kern="1200" baseline="0">
              <a:latin typeface="Verdana" panose="020B0604030504040204" pitchFamily="34" charset="0"/>
              <a:ea typeface="Verdana" panose="020B0604030504040204" pitchFamily="34" charset="0"/>
            </a:rPr>
            <a:t> </a:t>
          </a:r>
          <a:r>
            <a:rPr lang="nl-NL" sz="1000" b="0" kern="1200">
              <a:latin typeface="Verdana" panose="020B0604030504040204" pitchFamily="34" charset="0"/>
              <a:ea typeface="Verdana" panose="020B0604030504040204" pitchFamily="34" charset="0"/>
            </a:rPr>
            <a:t> ronde 2 én 3 van de eerste tot en met de laatste regel. </a:t>
          </a:r>
        </a:p>
        <a:p>
          <a:r>
            <a:rPr lang="nl-NL" sz="1000" b="0" kern="1200">
              <a:latin typeface="Verdana" panose="020B0604030504040204" pitchFamily="34" charset="0"/>
              <a:ea typeface="Verdana" panose="020B0604030504040204" pitchFamily="34" charset="0"/>
            </a:rPr>
            <a:t>- hetzelfde</a:t>
          </a:r>
          <a:r>
            <a:rPr lang="nl-NL" sz="1000" b="0" kern="1200" baseline="0">
              <a:latin typeface="Verdana" panose="020B0604030504040204" pitchFamily="34" charset="0"/>
              <a:ea typeface="Verdana" panose="020B0604030504040204" pitchFamily="34" charset="0"/>
            </a:rPr>
            <a:t> in kolom H van dit tabblad in relatie tot kolom H in tabbald 1.</a:t>
          </a:r>
        </a:p>
        <a:p>
          <a:endParaRPr lang="nl-NL" sz="1000" b="0" kern="1200" baseline="0">
            <a:latin typeface="Verdana" panose="020B0604030504040204" pitchFamily="34" charset="0"/>
            <a:ea typeface="Verdana" panose="020B0604030504040204" pitchFamily="34" charset="0"/>
          </a:endParaRPr>
        </a:p>
        <a:p>
          <a:r>
            <a:rPr lang="nl-NL" sz="1000" b="0" u="sng" kern="1200">
              <a:latin typeface="Verdana" panose="020B0604030504040204" pitchFamily="34" charset="0"/>
              <a:ea typeface="Verdana" panose="020B0604030504040204" pitchFamily="34" charset="0"/>
            </a:rPr>
            <a:t>Te maken caramboles</a:t>
          </a:r>
        </a:p>
        <a:p>
          <a:r>
            <a:rPr lang="nl-NL" sz="1000" b="0" kern="1200">
              <a:latin typeface="Verdana" panose="020B0604030504040204" pitchFamily="34" charset="0"/>
              <a:ea typeface="Verdana" panose="020B0604030504040204" pitchFamily="34" charset="0"/>
            </a:rPr>
            <a:t>Omdat tabblad 2</a:t>
          </a:r>
          <a:r>
            <a:rPr lang="nl-NL" sz="1000" b="0" kern="1200" baseline="0">
              <a:latin typeface="Verdana" panose="020B0604030504040204" pitchFamily="34" charset="0"/>
              <a:ea typeface="Verdana" panose="020B0604030504040204" pitchFamily="34" charset="0"/>
            </a:rPr>
            <a:t> gaat over de </a:t>
          </a:r>
          <a:r>
            <a:rPr lang="nl-NL" sz="1000" b="0" u="sng" kern="1200" baseline="0">
              <a:latin typeface="Verdana" panose="020B0604030504040204" pitchFamily="34" charset="0"/>
              <a:ea typeface="Verdana" panose="020B0604030504040204" pitchFamily="34" charset="0"/>
            </a:rPr>
            <a:t>2e helft</a:t>
          </a:r>
          <a:r>
            <a:rPr lang="nl-NL" sz="1000" b="0" kern="1200" baseline="0">
              <a:latin typeface="Verdana" panose="020B0604030504040204" pitchFamily="34" charset="0"/>
              <a:ea typeface="Verdana" panose="020B0604030504040204" pitchFamily="34" charset="0"/>
            </a:rPr>
            <a:t> van de competitie dienen de </a:t>
          </a:r>
          <a:r>
            <a:rPr lang="nl-NL" sz="1000" b="0" u="sng" kern="1200" baseline="0">
              <a:latin typeface="Verdana" panose="020B0604030504040204" pitchFamily="34" charset="0"/>
              <a:ea typeface="Verdana" panose="020B0604030504040204" pitchFamily="34" charset="0"/>
            </a:rPr>
            <a:t>aanvangscaramboles</a:t>
          </a:r>
          <a:r>
            <a:rPr lang="nl-NL" sz="1000" b="0" kern="1200" baseline="0">
              <a:latin typeface="Verdana" panose="020B0604030504040204" pitchFamily="34" charset="0"/>
              <a:ea typeface="Verdana" panose="020B0604030504040204" pitchFamily="34" charset="0"/>
            </a:rPr>
            <a:t> in kolom C en I opgehaald te worden uit </a:t>
          </a:r>
          <a:r>
            <a:rPr lang="nl-NL" sz="1000" b="0" u="sng" kern="1200" baseline="0">
              <a:latin typeface="Verdana" panose="020B0604030504040204" pitchFamily="34" charset="0"/>
              <a:ea typeface="Verdana" panose="020B0604030504040204" pitchFamily="34" charset="0"/>
            </a:rPr>
            <a:t>tabblad tot</a:t>
          </a:r>
          <a:r>
            <a:rPr lang="nl-NL" sz="1000" b="0" kern="1200" baseline="0">
              <a:latin typeface="Verdana" panose="020B0604030504040204" pitchFamily="34" charset="0"/>
              <a:ea typeface="Verdana" panose="020B0604030504040204" pitchFamily="34" charset="0"/>
            </a:rPr>
            <a:t> met de formule </a:t>
          </a:r>
          <a:r>
            <a:rPr lang="nl-NL" sz="1000" u="sng">
              <a:solidFill>
                <a:schemeClr val="dk1"/>
              </a:solidFill>
              <a:effectLst/>
              <a:latin typeface="Verdana" panose="020B0604030504040204" pitchFamily="34" charset="0"/>
              <a:ea typeface="Verdana" panose="020B0604030504040204" pitchFamily="34" charset="0"/>
              <a:cs typeface="+mn-cs"/>
            </a:rPr>
            <a:t>=som.als(</a:t>
          </a:r>
          <a:r>
            <a:rPr lang="nl-NL" sz="1000" u="sng" baseline="0">
              <a:solidFill>
                <a:schemeClr val="dk1"/>
              </a:solidFill>
              <a:effectLst/>
              <a:latin typeface="Verdana" panose="020B0604030504040204" pitchFamily="34" charset="0"/>
              <a:ea typeface="Verdana" panose="020B0604030504040204" pitchFamily="34" charset="0"/>
              <a:cs typeface="+mn-cs"/>
            </a:rPr>
            <a:t> ; ; )</a:t>
          </a:r>
          <a:r>
            <a:rPr lang="nl-NL" sz="1000" u="none" baseline="0">
              <a:solidFill>
                <a:schemeClr val="dk1"/>
              </a:solidFill>
              <a:effectLst/>
              <a:latin typeface="Verdana" panose="020B0604030504040204" pitchFamily="34" charset="0"/>
              <a:ea typeface="Verdana" panose="020B0604030504040204" pitchFamily="34" charset="0"/>
              <a:cs typeface="+mn-cs"/>
            </a:rPr>
            <a:t> .</a:t>
          </a:r>
          <a:endParaRPr lang="nl-NL" sz="1000" b="0" u="none" kern="1200" baseline="0">
            <a:latin typeface="Verdana" panose="020B0604030504040204" pitchFamily="34" charset="0"/>
            <a:ea typeface="Verdana" panose="020B0604030504040204" pitchFamily="34" charset="0"/>
          </a:endParaRPr>
        </a:p>
        <a:p>
          <a:r>
            <a:rPr lang="nl-NL" sz="1000" b="0" kern="1200" baseline="0">
              <a:solidFill>
                <a:sysClr val="windowText" lastClr="000000"/>
              </a:solidFill>
              <a:latin typeface="Verdana" panose="020B0604030504040204" pitchFamily="34" charset="0"/>
              <a:ea typeface="Verdana" panose="020B0604030504040204" pitchFamily="34" charset="0"/>
            </a:rPr>
            <a:t>In tabblad tot worden </a:t>
          </a:r>
          <a:r>
            <a:rPr lang="nl-NL" sz="1000" b="1" kern="1200" baseline="0">
              <a:solidFill>
                <a:sysClr val="windowText" lastClr="000000"/>
              </a:solidFill>
              <a:latin typeface="Verdana" panose="020B0604030504040204" pitchFamily="34" charset="0"/>
              <a:ea typeface="Verdana" panose="020B0604030504040204" pitchFamily="34" charset="0"/>
            </a:rPr>
            <a:t>bovenop</a:t>
          </a:r>
          <a:r>
            <a:rPr lang="nl-NL" sz="1000" b="0" kern="1200" baseline="0">
              <a:solidFill>
                <a:sysClr val="windowText" lastClr="000000"/>
              </a:solidFill>
              <a:latin typeface="Verdana" panose="020B0604030504040204" pitchFamily="34" charset="0"/>
              <a:ea typeface="Verdana" panose="020B0604030504040204" pitchFamily="34" charset="0"/>
            </a:rPr>
            <a:t> de eindcaramboles van het 1e halfjaar:</a:t>
          </a:r>
        </a:p>
        <a:p>
          <a:r>
            <a:rPr lang="nl-NL" sz="1000" b="0" kern="1200" baseline="0">
              <a:solidFill>
                <a:sysClr val="windowText" lastClr="000000"/>
              </a:solidFill>
              <a:latin typeface="Verdana" panose="020B0604030504040204" pitchFamily="34" charset="0"/>
              <a:ea typeface="Verdana" panose="020B0604030504040204" pitchFamily="34" charset="0"/>
            </a:rPr>
            <a:t>- de aanvangscaramboles van spelers die pas in de 2e helft van de competitie gaan deelnemen</a:t>
          </a:r>
        </a:p>
        <a:p>
          <a:r>
            <a:rPr lang="nl-NL" sz="1000" b="0" kern="1200" baseline="0">
              <a:solidFill>
                <a:sysClr val="windowText" lastClr="000000"/>
              </a:solidFill>
              <a:latin typeface="Verdana" panose="020B0604030504040204" pitchFamily="34" charset="0"/>
              <a:ea typeface="Verdana" panose="020B0604030504040204" pitchFamily="34" charset="0"/>
            </a:rPr>
            <a:t>- plus eventuele correcties</a:t>
          </a:r>
        </a:p>
        <a:p>
          <a:r>
            <a:rPr lang="nl-NL" sz="1000" b="0" kern="1200" baseline="0">
              <a:solidFill>
                <a:sysClr val="windowText" lastClr="000000"/>
              </a:solidFill>
              <a:latin typeface="Verdana" panose="020B0604030504040204" pitchFamily="34" charset="0"/>
              <a:ea typeface="Verdana" panose="020B0604030504040204" pitchFamily="34" charset="0"/>
            </a:rPr>
            <a:t>   uit "Deelnemers" opgehaald.</a:t>
          </a:r>
        </a:p>
        <a:p>
          <a:endParaRPr lang="nl-NL" sz="1000" b="0" kern="1200" baseline="0">
            <a:solidFill>
              <a:srgbClr val="FF0000"/>
            </a:solidFill>
            <a:latin typeface="Verdana" panose="020B0604030504040204" pitchFamily="34" charset="0"/>
            <a:ea typeface="Verdana" panose="020B0604030504040204" pitchFamily="34" charset="0"/>
          </a:endParaRPr>
        </a:p>
        <a:p>
          <a:pPr eaLnBrk="1" fontAlgn="auto" latinLnBrk="0" hangingPunct="1"/>
          <a:r>
            <a:rPr lang="nl-NL" sz="1000" b="0" i="0" u="sng" baseline="0">
              <a:solidFill>
                <a:schemeClr val="dk1"/>
              </a:solidFill>
              <a:effectLst/>
              <a:latin typeface="Verdana" panose="020B0604030504040204" pitchFamily="34" charset="0"/>
              <a:ea typeface="Verdana" panose="020B0604030504040204" pitchFamily="34" charset="0"/>
              <a:cs typeface="+mn-cs"/>
            </a:rPr>
            <a:t>Wel/niet een ronde spelen</a:t>
          </a:r>
        </a:p>
        <a:p>
          <a:pPr eaLnBrk="1" fontAlgn="auto" latinLnBrk="0" hangingPunct="1"/>
          <a:r>
            <a:rPr lang="nl-NL" sz="1000" b="0" i="0" u="none" baseline="0">
              <a:solidFill>
                <a:schemeClr val="dk1"/>
              </a:solidFill>
              <a:effectLst/>
              <a:latin typeface="Verdana" panose="020B0604030504040204" pitchFamily="34" charset="0"/>
              <a:ea typeface="Verdana" panose="020B0604030504040204" pitchFamily="34" charset="0"/>
              <a:cs typeface="+mn-cs"/>
            </a:rPr>
            <a:t>Zie toelichting tabblad 1.</a:t>
          </a:r>
        </a:p>
        <a:p>
          <a:pPr eaLnBrk="1" fontAlgn="auto" latinLnBrk="0" hangingPunct="1"/>
          <a:endParaRPr lang="nl-NL" sz="1000" b="0" i="0" u="sng" baseline="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nl-NL" sz="1000" b="0" i="0" u="sng" baseline="0">
              <a:solidFill>
                <a:schemeClr val="dk1"/>
              </a:solidFill>
              <a:effectLst/>
              <a:latin typeface="Verdana" panose="020B0604030504040204" pitchFamily="34" charset="0"/>
              <a:ea typeface="Verdana" panose="020B0604030504040204" pitchFamily="34" charset="0"/>
              <a:cs typeface="+mn-cs"/>
            </a:rPr>
            <a:t>Geblokkeerd</a:t>
          </a:r>
          <a:endParaRPr lang="nl-NL" sz="1000" b="0" u="sng">
            <a:effectLst/>
            <a:latin typeface="Verdana" panose="020B0604030504040204" pitchFamily="34" charset="0"/>
            <a:ea typeface="Verdana" panose="020B0604030504040204" pitchFamily="34" charset="0"/>
          </a:endParaRP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Om te voorkomen dat er te makkelijk cellen gewijzigd worden die gedurende de competitie </a:t>
          </a:r>
          <a:r>
            <a:rPr lang="nl-NL" sz="1000" b="0" i="0" u="sng" baseline="0">
              <a:solidFill>
                <a:schemeClr val="dk1"/>
              </a:solidFill>
              <a:effectLst/>
              <a:latin typeface="Verdana" panose="020B0604030504040204" pitchFamily="34" charset="0"/>
              <a:ea typeface="Verdana" panose="020B0604030504040204" pitchFamily="34" charset="0"/>
              <a:cs typeface="+mn-cs"/>
            </a:rPr>
            <a:t>niet</a:t>
          </a:r>
          <a:r>
            <a:rPr lang="nl-NL" sz="1000" b="0" i="0" baseline="0">
              <a:solidFill>
                <a:schemeClr val="dk1"/>
              </a:solidFill>
              <a:effectLst/>
              <a:latin typeface="Verdana" panose="020B0604030504040204" pitchFamily="34" charset="0"/>
              <a:ea typeface="Verdana" panose="020B0604030504040204" pitchFamily="34" charset="0"/>
              <a:cs typeface="+mn-cs"/>
            </a:rPr>
            <a:t> gewijzigd mogen worden, is voor het gehele tabblad een blokkade ingesteld met uitzondering van de velden voor het invullen van de caramboles en beurten.</a:t>
          </a:r>
          <a:endParaRPr lang="nl-NL" sz="1000">
            <a:effectLst/>
            <a:latin typeface="Verdana" panose="020B0604030504040204" pitchFamily="34" charset="0"/>
            <a:ea typeface="Verdana" panose="020B0604030504040204" pitchFamily="34" charset="0"/>
          </a:endParaRP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Doormiddel van "Alt X B B" kan deze blokkade worden opgeheven en weer ingesteld door "Alt X B B Enter".</a:t>
          </a:r>
          <a:endParaRPr lang="nl-NL" sz="1000">
            <a:effectLst/>
            <a:latin typeface="Verdana" panose="020B0604030504040204" pitchFamily="34" charset="0"/>
            <a:ea typeface="Verdana" panose="020B0604030504040204" pitchFamily="34" charset="0"/>
          </a:endParaRPr>
        </a:p>
        <a:p>
          <a:endParaRPr lang="nl-NL" sz="1000" baseline="0">
            <a:solidFill>
              <a:schemeClr val="dk1"/>
            </a:solidFill>
            <a:effectLst/>
            <a:latin typeface="Verdana" panose="020B0604030504040204" pitchFamily="34" charset="0"/>
            <a:ea typeface="Verdana" panose="020B0604030504040204" pitchFamily="34" charset="0"/>
            <a:cs typeface="+mn-cs"/>
          </a:endParaRPr>
        </a:p>
        <a:p>
          <a:r>
            <a:rPr lang="nl-NL" sz="1000" baseline="0">
              <a:solidFill>
                <a:schemeClr val="dk1"/>
              </a:solidFill>
              <a:effectLst/>
              <a:latin typeface="Verdana" panose="020B0604030504040204" pitchFamily="34" charset="0"/>
              <a:ea typeface="Verdana" panose="020B0604030504040204" pitchFamily="34" charset="0"/>
              <a:cs typeface="+mn-cs"/>
            </a:rPr>
            <a:t>De toelichting aanpassen en filteren gaat niet met een ingestelde blokkade.</a:t>
          </a:r>
        </a:p>
        <a:p>
          <a:endParaRPr lang="nl-NL" sz="1000" baseline="0">
            <a:solidFill>
              <a:schemeClr val="dk1"/>
            </a:solidFill>
            <a:effectLst/>
            <a:latin typeface="Verdana" panose="020B0604030504040204" pitchFamily="34" charset="0"/>
            <a:ea typeface="Verdana" panose="020B0604030504040204" pitchFamily="34" charset="0"/>
            <a:cs typeface="+mn-cs"/>
          </a:endParaRPr>
        </a:p>
      </xdr:txBody>
    </xdr:sp>
    <xdr:clientData/>
  </xdr:twoCellAnchor>
  <xdr:twoCellAnchor>
    <xdr:from>
      <xdr:col>23</xdr:col>
      <xdr:colOff>15240</xdr:colOff>
      <xdr:row>518</xdr:row>
      <xdr:rowOff>7620</xdr:rowOff>
    </xdr:from>
    <xdr:to>
      <xdr:col>28</xdr:col>
      <xdr:colOff>30480</xdr:colOff>
      <xdr:row>524</xdr:row>
      <xdr:rowOff>30480</xdr:rowOff>
    </xdr:to>
    <xdr:sp macro="" textlink="">
      <xdr:nvSpPr>
        <xdr:cNvPr id="6" name="Tekstvak 5">
          <a:extLst>
            <a:ext uri="{FF2B5EF4-FFF2-40B4-BE49-F238E27FC236}">
              <a16:creationId xmlns:a16="http://schemas.microsoft.com/office/drawing/2014/main" id="{F274E9BF-CE1B-42C0-812A-85550909BA46}"/>
            </a:ext>
          </a:extLst>
        </xdr:cNvPr>
        <xdr:cNvSpPr txBox="1"/>
      </xdr:nvSpPr>
      <xdr:spPr>
        <a:xfrm>
          <a:off x="11803380" y="90952320"/>
          <a:ext cx="3017520" cy="1028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kern="1200"/>
            <a:t>Toelichting berekeningen "te spelen partijen"</a:t>
          </a:r>
          <a:endParaRPr lang="nl-NL" sz="1100" b="1" kern="1200" baseline="0"/>
        </a:p>
        <a:p>
          <a:endParaRPr lang="nl-NL" sz="1100" kern="1200"/>
        </a:p>
        <a:p>
          <a:r>
            <a:rPr lang="nl-NL" sz="1100" kern="1200"/>
            <a:t>In de kolom "Te spelen partijen" wordt</a:t>
          </a:r>
          <a:r>
            <a:rPr lang="nl-NL" sz="1100" baseline="0">
              <a:solidFill>
                <a:schemeClr val="dk1"/>
              </a:solidFill>
              <a:effectLst/>
              <a:latin typeface="+mn-lt"/>
              <a:ea typeface="+mn-ea"/>
              <a:cs typeface="+mn-cs"/>
            </a:rPr>
            <a:t>, over alle drie rondes,</a:t>
          </a:r>
          <a:r>
            <a:rPr lang="nl-NL" sz="1100" kern="1200"/>
            <a:t> vastgeteld</a:t>
          </a:r>
          <a:r>
            <a:rPr lang="nl-NL" sz="1100" kern="1200" baseline="0"/>
            <a:t> of er sprake is van een partij (kolom A). Zo ja een 1 en anders een 0.</a:t>
          </a:r>
        </a:p>
        <a:p>
          <a:endParaRPr lang="nl-NL"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175260</xdr:colOff>
      <xdr:row>1</xdr:row>
      <xdr:rowOff>83820</xdr:rowOff>
    </xdr:from>
    <xdr:to>
      <xdr:col>21</xdr:col>
      <xdr:colOff>228600</xdr:colOff>
      <xdr:row>51</xdr:row>
      <xdr:rowOff>129540</xdr:rowOff>
    </xdr:to>
    <xdr:sp macro="" textlink="">
      <xdr:nvSpPr>
        <xdr:cNvPr id="2" name="Tekstvak 1">
          <a:extLst>
            <a:ext uri="{FF2B5EF4-FFF2-40B4-BE49-F238E27FC236}">
              <a16:creationId xmlns:a16="http://schemas.microsoft.com/office/drawing/2014/main" id="{3A115E88-2A8C-E7EA-BAA6-15FD376B7BAF}"/>
            </a:ext>
          </a:extLst>
        </xdr:cNvPr>
        <xdr:cNvSpPr txBox="1"/>
      </xdr:nvSpPr>
      <xdr:spPr>
        <a:xfrm>
          <a:off x="7056120" y="335280"/>
          <a:ext cx="6271260" cy="8755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dk1"/>
              </a:solidFill>
              <a:effectLst/>
              <a:latin typeface="Verdana" panose="020B0604030504040204" pitchFamily="34" charset="0"/>
              <a:ea typeface="Verdana" panose="020B0604030504040204" pitchFamily="34" charset="0"/>
              <a:cs typeface="+mn-cs"/>
            </a:rPr>
            <a:t>Toelichting</a:t>
          </a:r>
          <a:endParaRPr lang="nl-NL" sz="1000">
            <a:effectLst/>
            <a:latin typeface="Verdana" panose="020B0604030504040204" pitchFamily="34" charset="0"/>
            <a:ea typeface="Verdana" panose="020B0604030504040204" pitchFamily="34" charset="0"/>
          </a:endParaRPr>
        </a:p>
        <a:p>
          <a:endParaRPr lang="nl-NL" sz="1000" u="sng">
            <a:solidFill>
              <a:schemeClr val="dk1"/>
            </a:solidFill>
            <a:effectLst/>
            <a:latin typeface="Verdana" panose="020B0604030504040204" pitchFamily="34" charset="0"/>
            <a:ea typeface="Verdana" panose="020B0604030504040204" pitchFamily="34" charset="0"/>
            <a:cs typeface="+mn-cs"/>
          </a:endParaRPr>
        </a:p>
        <a:p>
          <a:r>
            <a:rPr lang="nl-NL" sz="1000" u="sng">
              <a:solidFill>
                <a:schemeClr val="dk1"/>
              </a:solidFill>
              <a:effectLst/>
              <a:latin typeface="Verdana" panose="020B0604030504040204" pitchFamily="34" charset="0"/>
              <a:ea typeface="Verdana" panose="020B0604030504040204" pitchFamily="34" charset="0"/>
              <a:cs typeface="+mn-cs"/>
            </a:rPr>
            <a:t>Blauwe</a:t>
          </a:r>
          <a:r>
            <a:rPr lang="nl-NL" sz="1000" u="sng" baseline="0">
              <a:solidFill>
                <a:schemeClr val="dk1"/>
              </a:solidFill>
              <a:effectLst/>
              <a:latin typeface="Verdana" panose="020B0604030504040204" pitchFamily="34" charset="0"/>
              <a:ea typeface="Verdana" panose="020B0604030504040204" pitchFamily="34" charset="0"/>
              <a:cs typeface="+mn-cs"/>
            </a:rPr>
            <a:t> overzicht, eerste halfjaar</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spelers worden opgehaald uit "Deelnemers"</a:t>
          </a:r>
          <a:r>
            <a:rPr lang="nl-NL" sz="1000" baseline="0">
              <a:solidFill>
                <a:schemeClr val="dk1"/>
              </a:solidFill>
              <a:effectLst/>
              <a:latin typeface="Verdana" panose="020B0604030504040204" pitchFamily="34" charset="0"/>
              <a:ea typeface="Verdana" panose="020B0604030504040204" pitchFamily="34" charset="0"/>
              <a:cs typeface="+mn-cs"/>
            </a:rPr>
            <a:t> met de formule </a:t>
          </a:r>
          <a:r>
            <a:rPr lang="nl-NL" sz="1000" u="sng" baseline="0">
              <a:solidFill>
                <a:schemeClr val="dk1"/>
              </a:solidFill>
              <a:effectLst/>
              <a:latin typeface="Verdana" panose="020B0604030504040204" pitchFamily="34" charset="0"/>
              <a:ea typeface="Verdana" panose="020B0604030504040204" pitchFamily="34" charset="0"/>
              <a:cs typeface="+mn-cs"/>
            </a:rPr>
            <a:t>=()</a:t>
          </a:r>
          <a:r>
            <a:rPr lang="nl-NL" sz="1000" baseline="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a:t>
          </a:r>
          <a:r>
            <a:rPr lang="nl-NL" sz="1000" u="sng">
              <a:solidFill>
                <a:schemeClr val="dk1"/>
              </a:solidFill>
              <a:effectLst/>
              <a:latin typeface="Verdana" panose="020B0604030504040204" pitchFamily="34" charset="0"/>
              <a:ea typeface="Verdana" panose="020B0604030504040204" pitchFamily="34" charset="0"/>
              <a:cs typeface="+mn-cs"/>
            </a:rPr>
            <a:t>te car</a:t>
          </a:r>
          <a:r>
            <a:rPr lang="nl-NL" sz="1000">
              <a:solidFill>
                <a:schemeClr val="dk1"/>
              </a:solidFill>
              <a:effectLst/>
              <a:latin typeface="Verdana" panose="020B0604030504040204" pitchFamily="34" charset="0"/>
              <a:ea typeface="Verdana" panose="020B0604030504040204" pitchFamily="34" charset="0"/>
              <a:cs typeface="+mn-cs"/>
            </a:rPr>
            <a:t> worden eveneens opgehaald uit "Deelnemers" met de formule </a:t>
          </a:r>
          <a:r>
            <a:rPr lang="nl-NL" sz="1000" u="sng">
              <a:solidFill>
                <a:schemeClr val="dk1"/>
              </a:solidFill>
              <a:effectLst/>
              <a:latin typeface="Verdana" panose="020B0604030504040204" pitchFamily="34" charset="0"/>
              <a:ea typeface="Verdana" panose="020B0604030504040204" pitchFamily="34" charset="0"/>
              <a:cs typeface="+mn-cs"/>
            </a:rPr>
            <a:t>=som.als(</a:t>
          </a:r>
          <a:r>
            <a:rPr lang="nl-NL" sz="1000" u="sng" baseline="0">
              <a:solidFill>
                <a:schemeClr val="dk1"/>
              </a:solidFill>
              <a:effectLst/>
              <a:latin typeface="Verdana" panose="020B0604030504040204" pitchFamily="34" charset="0"/>
              <a:ea typeface="Verdana" panose="020B0604030504040204" pitchFamily="34" charset="0"/>
              <a:cs typeface="+mn-cs"/>
            </a:rPr>
            <a:t> ; ; ).</a:t>
          </a:r>
          <a:endParaRPr lang="nl-NL" sz="1000">
            <a:effectLst/>
            <a:latin typeface="Verdana" panose="020B0604030504040204" pitchFamily="34" charset="0"/>
            <a:ea typeface="Verdana" panose="020B0604030504040204" pitchFamily="34" charset="0"/>
          </a:endParaRPr>
        </a:p>
        <a:p>
          <a:endParaRPr lang="nl-NL" sz="1000">
            <a:solidFill>
              <a:schemeClr val="dk1"/>
            </a:solidFill>
            <a:effectLst/>
            <a:latin typeface="Verdana" panose="020B0604030504040204" pitchFamily="34" charset="0"/>
            <a:ea typeface="Verdana" panose="020B0604030504040204" pitchFamily="34" charset="0"/>
            <a:cs typeface="+mn-cs"/>
          </a:endParaRPr>
        </a:p>
        <a:p>
          <a:r>
            <a:rPr lang="nl-NL" sz="1000">
              <a:solidFill>
                <a:schemeClr val="dk1"/>
              </a:solidFill>
              <a:effectLst/>
              <a:latin typeface="Verdana" panose="020B0604030504040204" pitchFamily="34" charset="0"/>
              <a:ea typeface="Verdana" panose="020B0604030504040204" pitchFamily="34" charset="0"/>
              <a:cs typeface="+mn-cs"/>
            </a:rPr>
            <a:t>De </a:t>
          </a:r>
          <a:r>
            <a:rPr lang="nl-NL" sz="1000" u="sng">
              <a:solidFill>
                <a:schemeClr val="dk1"/>
              </a:solidFill>
              <a:effectLst/>
              <a:latin typeface="Verdana" panose="020B0604030504040204" pitchFamily="34" charset="0"/>
              <a:ea typeface="Verdana" panose="020B0604030504040204" pitchFamily="34" charset="0"/>
              <a:cs typeface="+mn-cs"/>
            </a:rPr>
            <a:t>part</a:t>
          </a:r>
          <a:r>
            <a:rPr lang="nl-NL" sz="1000">
              <a:solidFill>
                <a:schemeClr val="dk1"/>
              </a:solidFill>
              <a:effectLst/>
              <a:latin typeface="Verdana" panose="020B0604030504040204" pitchFamily="34" charset="0"/>
              <a:ea typeface="Verdana" panose="020B0604030504040204" pitchFamily="34" charset="0"/>
              <a:cs typeface="+mn-cs"/>
            </a:rPr>
            <a:t>, </a:t>
          </a:r>
          <a:r>
            <a:rPr lang="nl-NL" sz="1000" u="sng">
              <a:solidFill>
                <a:schemeClr val="dk1"/>
              </a:solidFill>
              <a:effectLst/>
              <a:latin typeface="Verdana" panose="020B0604030504040204" pitchFamily="34" charset="0"/>
              <a:ea typeface="Verdana" panose="020B0604030504040204" pitchFamily="34" charset="0"/>
              <a:cs typeface="+mn-cs"/>
            </a:rPr>
            <a:t>car</a:t>
          </a:r>
          <a:r>
            <a:rPr lang="nl-NL" sz="1000">
              <a:solidFill>
                <a:schemeClr val="dk1"/>
              </a:solidFill>
              <a:effectLst/>
              <a:latin typeface="Verdana" panose="020B0604030504040204" pitchFamily="34" charset="0"/>
              <a:ea typeface="Verdana" panose="020B0604030504040204" pitchFamily="34" charset="0"/>
              <a:cs typeface="+mn-cs"/>
            </a:rPr>
            <a:t>, </a:t>
          </a:r>
          <a:r>
            <a:rPr lang="nl-NL" sz="1000" u="sng">
              <a:solidFill>
                <a:schemeClr val="dk1"/>
              </a:solidFill>
              <a:effectLst/>
              <a:latin typeface="Verdana" panose="020B0604030504040204" pitchFamily="34" charset="0"/>
              <a:ea typeface="Verdana" panose="020B0604030504040204" pitchFamily="34" charset="0"/>
              <a:cs typeface="+mn-cs"/>
            </a:rPr>
            <a:t>brt</a:t>
          </a:r>
          <a:r>
            <a:rPr lang="nl-NL" sz="1000">
              <a:solidFill>
                <a:schemeClr val="dk1"/>
              </a:solidFill>
              <a:effectLst/>
              <a:latin typeface="Verdana" panose="020B0604030504040204" pitchFamily="34" charset="0"/>
              <a:ea typeface="Verdana" panose="020B0604030504040204" pitchFamily="34" charset="0"/>
              <a:cs typeface="+mn-cs"/>
            </a:rPr>
            <a:t> en </a:t>
          </a:r>
          <a:r>
            <a:rPr lang="nl-NL" sz="1000" u="sng">
              <a:solidFill>
                <a:schemeClr val="dk1"/>
              </a:solidFill>
              <a:effectLst/>
              <a:latin typeface="Verdana" panose="020B0604030504040204" pitchFamily="34" charset="0"/>
              <a:ea typeface="Verdana" panose="020B0604030504040204" pitchFamily="34" charset="0"/>
              <a:cs typeface="+mn-cs"/>
            </a:rPr>
            <a:t>punt</a:t>
          </a:r>
          <a:r>
            <a:rPr lang="nl-NL" sz="1000">
              <a:solidFill>
                <a:schemeClr val="dk1"/>
              </a:solidFill>
              <a:effectLst/>
              <a:latin typeface="Verdana" panose="020B0604030504040204" pitchFamily="34" charset="0"/>
              <a:ea typeface="Verdana" panose="020B0604030504040204" pitchFamily="34" charset="0"/>
              <a:cs typeface="+mn-cs"/>
            </a:rPr>
            <a:t> worden opgehaald uit </a:t>
          </a:r>
          <a:r>
            <a:rPr lang="nl-NL" sz="1000" u="sng">
              <a:solidFill>
                <a:schemeClr val="dk1"/>
              </a:solidFill>
              <a:effectLst/>
              <a:latin typeface="Verdana" panose="020B0604030504040204" pitchFamily="34" charset="0"/>
              <a:ea typeface="Verdana" panose="020B0604030504040204" pitchFamily="34" charset="0"/>
              <a:cs typeface="+mn-cs"/>
            </a:rPr>
            <a:t>tabblad 1</a:t>
          </a:r>
          <a:r>
            <a:rPr lang="nl-NL" sz="1000">
              <a:solidFill>
                <a:schemeClr val="dk1"/>
              </a:solidFill>
              <a:effectLst/>
              <a:latin typeface="Verdana" panose="020B0604030504040204" pitchFamily="34" charset="0"/>
              <a:ea typeface="Verdana" panose="020B0604030504040204" pitchFamily="34" charset="0"/>
              <a:cs typeface="+mn-cs"/>
            </a:rPr>
            <a:t> met de formule </a:t>
          </a:r>
          <a:r>
            <a:rPr lang="nl-NL" sz="1000" u="sng">
              <a:solidFill>
                <a:schemeClr val="dk1"/>
              </a:solidFill>
              <a:effectLst/>
              <a:latin typeface="Verdana" panose="020B0604030504040204" pitchFamily="34" charset="0"/>
              <a:ea typeface="Verdana" panose="020B0604030504040204" pitchFamily="34" charset="0"/>
              <a:cs typeface="+mn-cs"/>
            </a:rPr>
            <a:t>=som.als(</a:t>
          </a:r>
          <a:r>
            <a:rPr lang="nl-NL" sz="1000" u="sng" baseline="0">
              <a:solidFill>
                <a:schemeClr val="dk1"/>
              </a:solidFill>
              <a:effectLst/>
              <a:latin typeface="Verdana" panose="020B0604030504040204" pitchFamily="34" charset="0"/>
              <a:ea typeface="Verdana" panose="020B0604030504040204" pitchFamily="34" charset="0"/>
              <a:cs typeface="+mn-cs"/>
            </a:rPr>
            <a:t> ; ; ).</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Het </a:t>
          </a:r>
          <a:r>
            <a:rPr lang="nl-NL" sz="1000" u="sng">
              <a:solidFill>
                <a:schemeClr val="dk1"/>
              </a:solidFill>
              <a:effectLst/>
              <a:latin typeface="Verdana" panose="020B0604030504040204" pitchFamily="34" charset="0"/>
              <a:ea typeface="Verdana" panose="020B0604030504040204" pitchFamily="34" charset="0"/>
              <a:cs typeface="+mn-cs"/>
            </a:rPr>
            <a:t>moy</a:t>
          </a:r>
          <a:r>
            <a:rPr lang="nl-NL" sz="1000">
              <a:solidFill>
                <a:schemeClr val="dk1"/>
              </a:solidFill>
              <a:effectLst/>
              <a:latin typeface="Verdana" panose="020B0604030504040204" pitchFamily="34" charset="0"/>
              <a:ea typeface="Verdana" panose="020B0604030504040204" pitchFamily="34" charset="0"/>
              <a:cs typeface="+mn-cs"/>
            </a:rPr>
            <a:t> wordt hier</a:t>
          </a:r>
          <a:r>
            <a:rPr lang="nl-NL" sz="1000" baseline="0">
              <a:solidFill>
                <a:schemeClr val="dk1"/>
              </a:solidFill>
              <a:effectLst/>
              <a:latin typeface="Verdana" panose="020B0604030504040204" pitchFamily="34" charset="0"/>
              <a:ea typeface="Verdana" panose="020B0604030504040204" pitchFamily="34" charset="0"/>
              <a:cs typeface="+mn-cs"/>
            </a:rPr>
            <a:t> uit deze gegevens berekend.</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Het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u="sng" baseline="0">
              <a:solidFill>
                <a:schemeClr val="dk1"/>
              </a:solidFill>
              <a:effectLst/>
              <a:latin typeface="Verdana" panose="020B0604030504040204" pitchFamily="34" charset="0"/>
              <a:ea typeface="Verdana" panose="020B0604030504040204" pitchFamily="34" charset="0"/>
              <a:cs typeface="+mn-cs"/>
            </a:rPr>
            <a:t>%</a:t>
          </a:r>
          <a:r>
            <a:rPr lang="nl-NL" sz="1000" baseline="0">
              <a:solidFill>
                <a:schemeClr val="dk1"/>
              </a:solidFill>
              <a:effectLst/>
              <a:latin typeface="Verdana" panose="020B0604030504040204" pitchFamily="34" charset="0"/>
              <a:ea typeface="Verdana" panose="020B0604030504040204" pitchFamily="34" charset="0"/>
              <a:cs typeface="+mn-cs"/>
            </a:rPr>
            <a:t> en de </a:t>
          </a:r>
          <a:r>
            <a:rPr lang="nl-NL" sz="1000" u="sng" baseline="0">
              <a:solidFill>
                <a:schemeClr val="dk1"/>
              </a:solidFill>
              <a:effectLst/>
              <a:latin typeface="Verdana" panose="020B0604030504040204" pitchFamily="34" charset="0"/>
              <a:ea typeface="Verdana" panose="020B0604030504040204" pitchFamily="34" charset="0"/>
              <a:cs typeface="+mn-cs"/>
            </a:rPr>
            <a:t>new car</a:t>
          </a:r>
          <a:r>
            <a:rPr lang="nl-NL" sz="1000" baseline="0">
              <a:solidFill>
                <a:schemeClr val="dk1"/>
              </a:solidFill>
              <a:effectLst/>
              <a:latin typeface="Verdana" panose="020B0604030504040204" pitchFamily="34" charset="0"/>
              <a:ea typeface="Verdana" panose="020B0604030504040204" pitchFamily="34" charset="0"/>
              <a:cs typeface="+mn-cs"/>
            </a:rPr>
            <a:t> wordt berekend met gebruikmaking van de </a:t>
          </a:r>
          <a:r>
            <a:rPr lang="nl-NL" sz="1000" u="sng" baseline="0">
              <a:solidFill>
                <a:schemeClr val="dk1"/>
              </a:solidFill>
              <a:effectLst/>
              <a:latin typeface="Verdana" panose="020B0604030504040204" pitchFamily="34" charset="0"/>
              <a:ea typeface="Verdana" panose="020B0604030504040204" pitchFamily="34" charset="0"/>
              <a:cs typeface="+mn-cs"/>
            </a:rPr>
            <a:t>voorwaardentabel</a:t>
          </a:r>
          <a:r>
            <a:rPr lang="nl-NL" sz="1000" u="none" baseline="0">
              <a:solidFill>
                <a:schemeClr val="dk1"/>
              </a:solidFill>
              <a:effectLst/>
              <a:latin typeface="Verdana" panose="020B0604030504040204" pitchFamily="34" charset="0"/>
              <a:ea typeface="Verdana" panose="020B0604030504040204" pitchFamily="34" charset="0"/>
              <a:cs typeface="+mn-cs"/>
            </a:rPr>
            <a:t> (onder het tweede halfjaar).</a:t>
          </a:r>
        </a:p>
        <a:p>
          <a:endParaRPr lang="nl-NL" sz="1000">
            <a:effectLst/>
            <a:latin typeface="Verdana" panose="020B0604030504040204" pitchFamily="34" charset="0"/>
            <a:ea typeface="Verdana" panose="020B0604030504040204" pitchFamily="34" charset="0"/>
          </a:endParaRPr>
        </a:p>
        <a:p>
          <a:r>
            <a:rPr lang="nl-NL" sz="1000" u="sng">
              <a:solidFill>
                <a:schemeClr val="dk1"/>
              </a:solidFill>
              <a:effectLst/>
              <a:latin typeface="Verdana" panose="020B0604030504040204" pitchFamily="34" charset="0"/>
              <a:ea typeface="Verdana" panose="020B0604030504040204" pitchFamily="34" charset="0"/>
              <a:cs typeface="+mn-cs"/>
            </a:rPr>
            <a:t>Gele overzicht, tweede halfjaar</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a:t>
          </a:r>
          <a:r>
            <a:rPr lang="nl-NL" sz="1000" u="sng">
              <a:solidFill>
                <a:schemeClr val="dk1"/>
              </a:solidFill>
              <a:effectLst/>
              <a:latin typeface="Verdana" panose="020B0604030504040204" pitchFamily="34" charset="0"/>
              <a:ea typeface="Verdana" panose="020B0604030504040204" pitchFamily="34" charset="0"/>
              <a:cs typeface="+mn-cs"/>
            </a:rPr>
            <a:t>te car</a:t>
          </a:r>
          <a:r>
            <a:rPr lang="nl-NL" sz="1000">
              <a:solidFill>
                <a:schemeClr val="dk1"/>
              </a:solidFill>
              <a:effectLst/>
              <a:latin typeface="Verdana" panose="020B0604030504040204" pitchFamily="34" charset="0"/>
              <a:ea typeface="Verdana" panose="020B0604030504040204" pitchFamily="34" charset="0"/>
              <a:cs typeface="+mn-cs"/>
            </a:rPr>
            <a:t> worden opgehaald uit de kolom </a:t>
          </a:r>
          <a:r>
            <a:rPr lang="nl-NL" sz="1000" u="sng">
              <a:solidFill>
                <a:schemeClr val="dk1"/>
              </a:solidFill>
              <a:effectLst/>
              <a:latin typeface="Verdana" panose="020B0604030504040204" pitchFamily="34" charset="0"/>
              <a:ea typeface="Verdana" panose="020B0604030504040204" pitchFamily="34" charset="0"/>
              <a:cs typeface="+mn-cs"/>
            </a:rPr>
            <a:t>new car</a:t>
          </a:r>
          <a:r>
            <a:rPr lang="nl-NL" sz="1000">
              <a:solidFill>
                <a:schemeClr val="dk1"/>
              </a:solidFill>
              <a:effectLst/>
              <a:latin typeface="Verdana" panose="020B0604030504040204" pitchFamily="34" charset="0"/>
              <a:ea typeface="Verdana" panose="020B0604030504040204" pitchFamily="34" charset="0"/>
              <a:cs typeface="+mn-cs"/>
            </a:rPr>
            <a:t> van het overzicht</a:t>
          </a:r>
          <a:r>
            <a:rPr lang="nl-NL" sz="1000" baseline="0">
              <a:solidFill>
                <a:schemeClr val="dk1"/>
              </a:solidFill>
              <a:effectLst/>
              <a:latin typeface="Verdana" panose="020B0604030504040204" pitchFamily="34" charset="0"/>
              <a:ea typeface="Verdana" panose="020B0604030504040204" pitchFamily="34" charset="0"/>
              <a:cs typeface="+mn-cs"/>
            </a:rPr>
            <a:t> van het eerste halfjaar in </a:t>
          </a:r>
          <a:r>
            <a:rPr lang="nl-NL" sz="1000" u="sng" baseline="0">
              <a:solidFill>
                <a:schemeClr val="dk1"/>
              </a:solidFill>
              <a:effectLst/>
              <a:latin typeface="Verdana" panose="020B0604030504040204" pitchFamily="34" charset="0"/>
              <a:ea typeface="Verdana" panose="020B0604030504040204" pitchFamily="34" charset="0"/>
              <a:cs typeface="+mn-cs"/>
            </a:rPr>
            <a:t>tabblad tot</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b="1" baseline="0">
              <a:solidFill>
                <a:schemeClr val="dk1"/>
              </a:solidFill>
              <a:effectLst/>
              <a:latin typeface="Verdana" panose="020B0604030504040204" pitchFamily="34" charset="0"/>
              <a:ea typeface="Verdana" panose="020B0604030504040204" pitchFamily="34" charset="0"/>
              <a:cs typeface="+mn-cs"/>
            </a:rPr>
            <a:t>plus</a:t>
          </a:r>
          <a:r>
            <a:rPr lang="nl-NL" sz="1000" baseline="0">
              <a:solidFill>
                <a:schemeClr val="dk1"/>
              </a:solidFill>
              <a:effectLst/>
              <a:latin typeface="Verdana" panose="020B0604030504040204" pitchFamily="34" charset="0"/>
              <a:ea typeface="Verdana" panose="020B0604030504040204" pitchFamily="34" charset="0"/>
              <a:cs typeface="+mn-cs"/>
            </a:rPr>
            <a:t> de aanvangscaramboles (correcties) 2e halfjaar uit "Deelnemers".</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andere gegevens worden identiek aan het</a:t>
          </a:r>
          <a:r>
            <a:rPr lang="nl-NL" sz="1000" baseline="0">
              <a:solidFill>
                <a:schemeClr val="dk1"/>
              </a:solidFill>
              <a:effectLst/>
              <a:latin typeface="Verdana" panose="020B0604030504040204" pitchFamily="34" charset="0"/>
              <a:ea typeface="Verdana" panose="020B0604030504040204" pitchFamily="34" charset="0"/>
              <a:cs typeface="+mn-cs"/>
            </a:rPr>
            <a:t> 1e halfjaar berekend.</a:t>
          </a:r>
          <a:endParaRPr lang="nl-NL"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endParaRPr lang="nl-NL" sz="1000">
            <a:effectLst/>
            <a:latin typeface="Verdana" panose="020B0604030504040204" pitchFamily="34" charset="0"/>
            <a:ea typeface="Verdana" panose="020B0604030504040204" pitchFamily="34" charset="0"/>
          </a:endParaRPr>
        </a:p>
        <a:p>
          <a:r>
            <a:rPr lang="nl-NL" sz="1000" u="sng">
              <a:solidFill>
                <a:schemeClr val="dk1"/>
              </a:solidFill>
              <a:effectLst/>
              <a:latin typeface="Verdana" panose="020B0604030504040204" pitchFamily="34" charset="0"/>
              <a:ea typeface="Verdana" panose="020B0604030504040204" pitchFamily="34" charset="0"/>
              <a:cs typeface="+mn-cs"/>
            </a:rPr>
            <a:t>Algemeen</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a:solidFill>
                <a:schemeClr val="dk1"/>
              </a:solidFill>
              <a:effectLst/>
              <a:latin typeface="Verdana" panose="020B0604030504040204" pitchFamily="34" charset="0"/>
              <a:ea typeface="Verdana" panose="020B0604030504040204" pitchFamily="34" charset="0"/>
              <a:cs typeface="+mn-cs"/>
            </a:rPr>
            <a:t> </a:t>
          </a:r>
          <a:r>
            <a:rPr lang="nl-NL" sz="1000" b="1">
              <a:solidFill>
                <a:schemeClr val="dk1"/>
              </a:solidFill>
              <a:effectLst/>
              <a:latin typeface="Verdana" panose="020B0604030504040204" pitchFamily="34" charset="0"/>
              <a:ea typeface="Verdana" panose="020B0604030504040204" pitchFamily="34" charset="0"/>
              <a:cs typeface="+mn-cs"/>
            </a:rPr>
            <a:t>gem car</a:t>
          </a:r>
          <a:r>
            <a:rPr lang="nl-NL" sz="1000">
              <a:solidFill>
                <a:schemeClr val="dk1"/>
              </a:solidFill>
              <a:effectLst/>
              <a:latin typeface="Verdana" panose="020B0604030504040204" pitchFamily="34" charset="0"/>
              <a:ea typeface="Verdana" panose="020B0604030504040204" pitchFamily="34" charset="0"/>
              <a:cs typeface="+mn-cs"/>
            </a:rPr>
            <a:t> worden berekend om vast te stellen of 'n speler minimaal het niveau heeft behaald dat aangegeven is in de </a:t>
          </a:r>
          <a:r>
            <a:rPr lang="nl-NL" sz="1000" u="sng">
              <a:solidFill>
                <a:schemeClr val="dk1"/>
              </a:solidFill>
              <a:effectLst/>
              <a:latin typeface="Verdana" panose="020B0604030504040204" pitchFamily="34" charset="0"/>
              <a:ea typeface="Verdana" panose="020B0604030504040204" pitchFamily="34" charset="0"/>
              <a:cs typeface="+mn-cs"/>
            </a:rPr>
            <a:t>voorwaardentabel</a:t>
          </a:r>
          <a:r>
            <a:rPr lang="nl-NL" sz="1000">
              <a:solidFill>
                <a:schemeClr val="dk1"/>
              </a:solidFill>
              <a:effectLst/>
              <a:latin typeface="Verdana" panose="020B0604030504040204" pitchFamily="34" charset="0"/>
              <a:ea typeface="Verdana" panose="020B0604030504040204" pitchFamily="34" charset="0"/>
              <a:cs typeface="+mn-cs"/>
            </a:rPr>
            <a:t> (</a:t>
          </a:r>
          <a:r>
            <a:rPr lang="nl-NL" sz="1000" b="1" baseline="0">
              <a:solidFill>
                <a:schemeClr val="dk1"/>
              </a:solidFill>
              <a:effectLst/>
              <a:latin typeface="Verdana" panose="020B0604030504040204" pitchFamily="34" charset="0"/>
              <a:ea typeface="Verdana" panose="020B0604030504040204" pitchFamily="34" charset="0"/>
              <a:cs typeface="+mn-cs"/>
            </a:rPr>
            <a:t>min car, in samenhang met de car/part</a:t>
          </a:r>
          <a:r>
            <a:rPr lang="nl-NL" sz="1000" baseline="0">
              <a:solidFill>
                <a:schemeClr val="dk1"/>
              </a:solidFill>
              <a:effectLst/>
              <a:latin typeface="Verdana" panose="020B0604030504040204" pitchFamily="34" charset="0"/>
              <a:ea typeface="Verdana" panose="020B0604030504040204" pitchFamily="34" charset="0"/>
              <a:cs typeface="+mn-cs"/>
            </a:rPr>
            <a:t>)</a:t>
          </a:r>
          <a:r>
            <a:rPr lang="nl-NL" sz="100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Mocht de speler dat niveau niet gehaald hebben, wordt de </a:t>
          </a:r>
          <a:r>
            <a:rPr lang="nl-NL" sz="1000" u="sng" baseline="0">
              <a:solidFill>
                <a:schemeClr val="dk1"/>
              </a:solidFill>
              <a:effectLst/>
              <a:latin typeface="Verdana" panose="020B0604030504040204" pitchFamily="34" charset="0"/>
              <a:ea typeface="Verdana" panose="020B0604030504040204" pitchFamily="34" charset="0"/>
              <a:cs typeface="+mn-cs"/>
            </a:rPr>
            <a:t>min car</a:t>
          </a:r>
          <a:r>
            <a:rPr lang="nl-NL" sz="1000" baseline="0">
              <a:solidFill>
                <a:schemeClr val="dk1"/>
              </a:solidFill>
              <a:effectLst/>
              <a:latin typeface="Verdana" panose="020B0604030504040204" pitchFamily="34" charset="0"/>
              <a:ea typeface="Verdana" panose="020B0604030504040204" pitchFamily="34" charset="0"/>
              <a:cs typeface="+mn-cs"/>
            </a:rPr>
            <a:t> ingevuld als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Het verlagen van de </a:t>
          </a:r>
          <a:r>
            <a:rPr lang="nl-NL" sz="1000" u="sng" baseline="0">
              <a:solidFill>
                <a:schemeClr val="dk1"/>
              </a:solidFill>
              <a:effectLst/>
              <a:latin typeface="Verdana" panose="020B0604030504040204" pitchFamily="34" charset="0"/>
              <a:ea typeface="Verdana" panose="020B0604030504040204" pitchFamily="34" charset="0"/>
              <a:cs typeface="+mn-cs"/>
            </a:rPr>
            <a:t>min car</a:t>
          </a:r>
          <a:r>
            <a:rPr lang="nl-NL" sz="1000" baseline="0">
              <a:solidFill>
                <a:schemeClr val="dk1"/>
              </a:solidFill>
              <a:effectLst/>
              <a:latin typeface="Verdana" panose="020B0604030504040204" pitchFamily="34" charset="0"/>
              <a:ea typeface="Verdana" panose="020B0604030504040204" pitchFamily="34" charset="0"/>
              <a:cs typeface="+mn-cs"/>
            </a:rPr>
            <a:t> in de </a:t>
          </a:r>
          <a:r>
            <a:rPr lang="nl-NL" sz="1000" u="sng" baseline="0">
              <a:solidFill>
                <a:schemeClr val="dk1"/>
              </a:solidFill>
              <a:effectLst/>
              <a:latin typeface="Verdana" panose="020B0604030504040204" pitchFamily="34" charset="0"/>
              <a:ea typeface="Verdana" panose="020B0604030504040204" pitchFamily="34" charset="0"/>
              <a:cs typeface="+mn-cs"/>
            </a:rPr>
            <a:t>voorwaardentabel</a:t>
          </a:r>
          <a:r>
            <a:rPr lang="nl-NL" sz="1000" baseline="0">
              <a:solidFill>
                <a:schemeClr val="dk1"/>
              </a:solidFill>
              <a:effectLst/>
              <a:latin typeface="Verdana" panose="020B0604030504040204" pitchFamily="34" charset="0"/>
              <a:ea typeface="Verdana" panose="020B0604030504040204" pitchFamily="34" charset="0"/>
              <a:cs typeface="+mn-cs"/>
            </a:rPr>
            <a:t> (alleen vóór aanvang van de competitie) zorgt ervoor dat de prestaties van een speler eerder wordt gehonoreerd in de kolom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Dus het op nihil stellen van de </a:t>
          </a:r>
          <a:r>
            <a:rPr lang="nl-NL" sz="1000" u="sng" baseline="0">
              <a:solidFill>
                <a:schemeClr val="dk1"/>
              </a:solidFill>
              <a:effectLst/>
              <a:latin typeface="Verdana" panose="020B0604030504040204" pitchFamily="34" charset="0"/>
              <a:ea typeface="Verdana" panose="020B0604030504040204" pitchFamily="34" charset="0"/>
              <a:cs typeface="+mn-cs"/>
            </a:rPr>
            <a:t>min car</a:t>
          </a:r>
          <a:r>
            <a:rPr lang="nl-NL" sz="1000" baseline="0">
              <a:solidFill>
                <a:schemeClr val="dk1"/>
              </a:solidFill>
              <a:effectLst/>
              <a:latin typeface="Verdana" panose="020B0604030504040204" pitchFamily="34" charset="0"/>
              <a:ea typeface="Verdana" panose="020B0604030504040204" pitchFamily="34" charset="0"/>
              <a:cs typeface="+mn-cs"/>
            </a:rPr>
            <a:t> zorgt ervoor dat dit gegeven niet meer relevant is in de bovenstaande berekening van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endParaRPr lang="nl-NL" sz="1000" b="1" baseline="0">
            <a:solidFill>
              <a:schemeClr val="dk1"/>
            </a:solidFill>
            <a:effectLst/>
            <a:latin typeface="Verdana" panose="020B0604030504040204" pitchFamily="34" charset="0"/>
            <a:ea typeface="Verdana" panose="020B0604030504040204" pitchFamily="34" charset="0"/>
            <a:cs typeface="+mn-cs"/>
          </a:endParaRPr>
        </a:p>
        <a:p>
          <a:r>
            <a:rPr lang="nl-NL" sz="1000" b="1" baseline="0">
              <a:solidFill>
                <a:schemeClr val="dk1"/>
              </a:solidFill>
              <a:effectLst/>
              <a:latin typeface="Verdana" panose="020B0604030504040204" pitchFamily="34" charset="0"/>
              <a:ea typeface="Verdana" panose="020B0604030504040204" pitchFamily="34" charset="0"/>
              <a:cs typeface="+mn-cs"/>
            </a:rPr>
            <a:t>In de kolom % </a:t>
          </a:r>
          <a:r>
            <a:rPr lang="nl-NL" sz="1000" baseline="0">
              <a:solidFill>
                <a:schemeClr val="dk1"/>
              </a:solidFill>
              <a:effectLst/>
              <a:latin typeface="Verdana" panose="020B0604030504040204" pitchFamily="34" charset="0"/>
              <a:ea typeface="Verdana" panose="020B0604030504040204" pitchFamily="34" charset="0"/>
              <a:cs typeface="+mn-cs"/>
            </a:rPr>
            <a:t>worden twee zaken berekend:</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1. Als er geen partijen zijn gespeeld door 'n speler wordt er geen % berekend (leeg veld).</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2. Indien er wel partijen gespleeld zijn, drukt het wel berekende % uit in welke mate 'n speler de maximaal te behalen punten per partij  (zie voorwaardentabel) heeft gerealiseerd.</a:t>
          </a:r>
          <a:endParaRPr lang="nl-NL" sz="1000">
            <a:effectLst/>
            <a:latin typeface="Verdana" panose="020B0604030504040204" pitchFamily="34" charset="0"/>
            <a:ea typeface="Verdana" panose="020B0604030504040204" pitchFamily="34" charset="0"/>
          </a:endParaRPr>
        </a:p>
        <a:p>
          <a:endParaRPr lang="nl-NL" sz="1000" b="1" baseline="0">
            <a:solidFill>
              <a:schemeClr val="dk1"/>
            </a:solidFill>
            <a:effectLst/>
            <a:latin typeface="Verdana" panose="020B0604030504040204" pitchFamily="34" charset="0"/>
            <a:ea typeface="Verdana" panose="020B0604030504040204" pitchFamily="34" charset="0"/>
            <a:cs typeface="+mn-cs"/>
          </a:endParaRPr>
        </a:p>
        <a:p>
          <a:r>
            <a:rPr lang="nl-NL" sz="1000" b="1" baseline="0">
              <a:solidFill>
                <a:schemeClr val="dk1"/>
              </a:solidFill>
              <a:effectLst/>
              <a:latin typeface="Verdana" panose="020B0604030504040204" pitchFamily="34" charset="0"/>
              <a:ea typeface="Verdana" panose="020B0604030504040204" pitchFamily="34" charset="0"/>
              <a:cs typeface="+mn-cs"/>
            </a:rPr>
            <a:t>In de kolom </a:t>
          </a:r>
          <a:r>
            <a:rPr lang="nl-NL" sz="1000" b="1" u="sng" baseline="0">
              <a:solidFill>
                <a:schemeClr val="dk1"/>
              </a:solidFill>
              <a:effectLst/>
              <a:latin typeface="Verdana" panose="020B0604030504040204" pitchFamily="34" charset="0"/>
              <a:ea typeface="Verdana" panose="020B0604030504040204" pitchFamily="34" charset="0"/>
              <a:cs typeface="+mn-cs"/>
            </a:rPr>
            <a:t>new car</a:t>
          </a:r>
          <a:r>
            <a:rPr lang="nl-NL" sz="1000" baseline="0">
              <a:solidFill>
                <a:schemeClr val="dk1"/>
              </a:solidFill>
              <a:effectLst/>
              <a:latin typeface="Verdana" panose="020B0604030504040204" pitchFamily="34" charset="0"/>
              <a:ea typeface="Verdana" panose="020B0604030504040204" pitchFamily="34" charset="0"/>
              <a:cs typeface="+mn-cs"/>
            </a:rPr>
            <a:t> wordt berekend met welk aantal caramboles 'n speler dat halfjaar heeft beëindigd als volgt: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1. Indien 'n speler niet het aantal </a:t>
          </a:r>
          <a:r>
            <a:rPr lang="nl-NL" sz="1000" u="sng" baseline="0">
              <a:solidFill>
                <a:schemeClr val="dk1"/>
              </a:solidFill>
              <a:effectLst/>
              <a:latin typeface="Verdana" panose="020B0604030504040204" pitchFamily="34" charset="0"/>
              <a:ea typeface="Verdana" panose="020B0604030504040204" pitchFamily="34" charset="0"/>
              <a:cs typeface="+mn-cs"/>
            </a:rPr>
            <a:t>min part</a:t>
          </a:r>
          <a:r>
            <a:rPr lang="nl-NL" sz="1000" baseline="0">
              <a:solidFill>
                <a:schemeClr val="dk1"/>
              </a:solidFill>
              <a:effectLst/>
              <a:latin typeface="Verdana" panose="020B0604030504040204" pitchFamily="34" charset="0"/>
              <a:ea typeface="Verdana" panose="020B0604030504040204" pitchFamily="34" charset="0"/>
              <a:cs typeface="+mn-cs"/>
            </a:rPr>
            <a:t> heeft gespeeld, wordt het aanvangscarambole</a:t>
          </a:r>
        </a:p>
        <a:p>
          <a:r>
            <a:rPr lang="nl-NL" sz="1000" baseline="0">
              <a:solidFill>
                <a:schemeClr val="dk1"/>
              </a:solidFill>
              <a:effectLst/>
              <a:latin typeface="Verdana" panose="020B0604030504040204" pitchFamily="34" charset="0"/>
              <a:ea typeface="Verdana" panose="020B0604030504040204" pitchFamily="34" charset="0"/>
              <a:cs typeface="+mn-cs"/>
            </a:rPr>
            <a:t>    ingevuld als eindcarambole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2. En anders wordt </a:t>
          </a:r>
          <a:r>
            <a:rPr lang="nl-NL" sz="1000" u="sng" baseline="0">
              <a:solidFill>
                <a:schemeClr val="dk1"/>
              </a:solidFill>
              <a:effectLst/>
              <a:latin typeface="Verdana" panose="020B0604030504040204" pitchFamily="34" charset="0"/>
              <a:ea typeface="Verdana" panose="020B0604030504040204" pitchFamily="34" charset="0"/>
              <a:cs typeface="+mn-cs"/>
            </a:rPr>
            <a:t>te car</a:t>
          </a:r>
          <a:r>
            <a:rPr lang="nl-NL" sz="1000" baseline="0">
              <a:solidFill>
                <a:schemeClr val="dk1"/>
              </a:solidFill>
              <a:effectLst/>
              <a:latin typeface="Verdana" panose="020B0604030504040204" pitchFamily="34" charset="0"/>
              <a:ea typeface="Verdana" panose="020B0604030504040204" pitchFamily="34" charset="0"/>
              <a:cs typeface="+mn-cs"/>
            </a:rPr>
            <a:t> opgeteld bij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en daarna, gedeeld door 2, opgeteld bij </a:t>
          </a:r>
          <a:r>
            <a:rPr lang="nl-NL" sz="1000" u="sng" baseline="0">
              <a:solidFill>
                <a:schemeClr val="dk1"/>
              </a:solidFill>
              <a:effectLst/>
              <a:latin typeface="Verdana" panose="020B0604030504040204" pitchFamily="34" charset="0"/>
              <a:ea typeface="Verdana" panose="020B0604030504040204" pitchFamily="34" charset="0"/>
              <a:cs typeface="+mn-cs"/>
            </a:rPr>
            <a:t>te car</a:t>
          </a:r>
          <a:r>
            <a:rPr lang="nl-NL" sz="1000" baseline="0">
              <a:solidFill>
                <a:schemeClr val="dk1"/>
              </a:solidFill>
              <a:effectLst/>
              <a:latin typeface="Verdana" panose="020B0604030504040204" pitchFamily="34" charset="0"/>
              <a:ea typeface="Verdana" panose="020B0604030504040204" pitchFamily="34" charset="0"/>
              <a:cs typeface="+mn-cs"/>
            </a:rPr>
            <a:t>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    = </a:t>
          </a:r>
          <a:r>
            <a:rPr lang="nl-NL" sz="1000" u="sng" baseline="0">
              <a:solidFill>
                <a:schemeClr val="dk1"/>
              </a:solidFill>
              <a:effectLst/>
              <a:latin typeface="Verdana" panose="020B0604030504040204" pitchFamily="34" charset="0"/>
              <a:ea typeface="Verdana" panose="020B0604030504040204" pitchFamily="34" charset="0"/>
              <a:cs typeface="+mn-cs"/>
            </a:rPr>
            <a:t>new car</a:t>
          </a:r>
          <a:r>
            <a:rPr lang="nl-NL" sz="1000" u="none" baseline="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pPr eaLnBrk="1" fontAlgn="auto" latinLnBrk="0" hangingPunct="1"/>
          <a:endParaRPr lang="nl-NL" sz="1000" baseline="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nl-NL" sz="1000" baseline="0">
              <a:solidFill>
                <a:schemeClr val="dk1"/>
              </a:solidFill>
              <a:effectLst/>
              <a:latin typeface="Verdana" panose="020B0604030504040204" pitchFamily="34" charset="0"/>
              <a:ea typeface="Verdana" panose="020B0604030504040204" pitchFamily="34" charset="0"/>
              <a:cs typeface="+mn-cs"/>
            </a:rPr>
            <a:t>In de voorwaardentabel wordt het </a:t>
          </a:r>
          <a:r>
            <a:rPr lang="nl-NL" sz="1000" u="sng" baseline="0">
              <a:solidFill>
                <a:schemeClr val="dk1"/>
              </a:solidFill>
              <a:effectLst/>
              <a:latin typeface="Verdana" panose="020B0604030504040204" pitchFamily="34" charset="0"/>
              <a:ea typeface="Verdana" panose="020B0604030504040204" pitchFamily="34" charset="0"/>
              <a:cs typeface="+mn-cs"/>
            </a:rPr>
            <a:t>min par</a:t>
          </a:r>
          <a:r>
            <a:rPr lang="nl-NL" sz="1000" baseline="0">
              <a:solidFill>
                <a:schemeClr val="dk1"/>
              </a:solidFill>
              <a:effectLst/>
              <a:latin typeface="Verdana" panose="020B0604030504040204" pitchFamily="34" charset="0"/>
              <a:ea typeface="Verdana" panose="020B0604030504040204" pitchFamily="34" charset="0"/>
              <a:cs typeface="+mn-cs"/>
            </a:rPr>
            <a:t> berekend door middel van een </a:t>
          </a:r>
          <a:r>
            <a:rPr lang="nl-NL" sz="1000" b="1" baseline="0">
              <a:solidFill>
                <a:schemeClr val="dk1"/>
              </a:solidFill>
              <a:effectLst/>
              <a:latin typeface="Verdana" panose="020B0604030504040204" pitchFamily="34" charset="0"/>
              <a:ea typeface="Verdana" panose="020B0604030504040204" pitchFamily="34" charset="0"/>
              <a:cs typeface="+mn-cs"/>
            </a:rPr>
            <a:t>percentage</a:t>
          </a:r>
          <a:r>
            <a:rPr lang="nl-NL" sz="1000" baseline="0">
              <a:solidFill>
                <a:schemeClr val="dk1"/>
              </a:solidFill>
              <a:effectLst/>
              <a:latin typeface="Verdana" panose="020B0604030504040204" pitchFamily="34" charset="0"/>
              <a:ea typeface="Verdana" panose="020B0604030504040204" pitchFamily="34" charset="0"/>
              <a:cs typeface="+mn-cs"/>
            </a:rPr>
            <a:t>. Zo is het aantal </a:t>
          </a:r>
          <a:r>
            <a:rPr lang="nl-NL" sz="1000" u="sng" baseline="0">
              <a:solidFill>
                <a:schemeClr val="dk1"/>
              </a:solidFill>
              <a:effectLst/>
              <a:latin typeface="Verdana" panose="020B0604030504040204" pitchFamily="34" charset="0"/>
              <a:ea typeface="Verdana" panose="020B0604030504040204" pitchFamily="34" charset="0"/>
              <a:cs typeface="+mn-cs"/>
            </a:rPr>
            <a:t>min part</a:t>
          </a:r>
          <a:r>
            <a:rPr lang="nl-NL" sz="1000" baseline="0">
              <a:solidFill>
                <a:schemeClr val="dk1"/>
              </a:solidFill>
              <a:effectLst/>
              <a:latin typeface="Verdana" panose="020B0604030504040204" pitchFamily="34" charset="0"/>
              <a:ea typeface="Verdana" panose="020B0604030504040204" pitchFamily="34" charset="0"/>
              <a:cs typeface="+mn-cs"/>
            </a:rPr>
            <a:t> afhankelijk van het per speler te spelen partijen </a:t>
          </a:r>
          <a:r>
            <a:rPr lang="nl-NL" sz="1000" b="1" baseline="0">
              <a:solidFill>
                <a:schemeClr val="dk1"/>
              </a:solidFill>
              <a:effectLst/>
              <a:latin typeface="Verdana" panose="020B0604030504040204" pitchFamily="34" charset="0"/>
              <a:ea typeface="Verdana" panose="020B0604030504040204" pitchFamily="34" charset="0"/>
              <a:cs typeface="+mn-cs"/>
            </a:rPr>
            <a:t>per</a:t>
          </a:r>
          <a:r>
            <a:rPr lang="nl-NL" sz="1000" baseline="0">
              <a:solidFill>
                <a:schemeClr val="dk1"/>
              </a:solidFill>
              <a:effectLst/>
              <a:latin typeface="Verdana" panose="020B0604030504040204" pitchFamily="34" charset="0"/>
              <a:ea typeface="Verdana" panose="020B0604030504040204" pitchFamily="34" charset="0"/>
              <a:cs typeface="+mn-cs"/>
            </a:rPr>
            <a:t> halfjaar.</a:t>
          </a:r>
        </a:p>
        <a:p>
          <a:pPr eaLnBrk="1" fontAlgn="auto" latinLnBrk="0" hangingPunct="1"/>
          <a:endParaRPr lang="nl-NL" sz="1000" baseline="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nl-NL" sz="1000" baseline="0">
              <a:solidFill>
                <a:schemeClr val="dk1"/>
              </a:solidFill>
              <a:effectLst/>
              <a:latin typeface="Verdana" panose="020B0604030504040204" pitchFamily="34" charset="0"/>
              <a:ea typeface="Verdana" panose="020B0604030504040204" pitchFamily="34" charset="0"/>
              <a:cs typeface="+mn-cs"/>
            </a:rPr>
            <a:t>Deze twee overzichten worden gebruikt om het "Klassement" te vullen met de gegevens over het gehele jaar (seizoen). </a:t>
          </a:r>
        </a:p>
        <a:p>
          <a:pPr eaLnBrk="1" fontAlgn="auto" latinLnBrk="0" hangingPunct="1"/>
          <a:endParaRPr lang="nl-NL" sz="1000">
            <a:effectLst/>
            <a:latin typeface="Verdana" panose="020B0604030504040204" pitchFamily="34" charset="0"/>
            <a:ea typeface="Verdana" panose="020B0604030504040204" pitchFamily="34" charset="0"/>
          </a:endParaRPr>
        </a:p>
        <a:p>
          <a:pPr eaLnBrk="1" fontAlgn="auto" latinLnBrk="0" hangingPunct="1"/>
          <a:r>
            <a:rPr lang="nl-NL" sz="1000" b="1">
              <a:solidFill>
                <a:schemeClr val="dk1"/>
              </a:solidFill>
              <a:effectLst/>
              <a:latin typeface="Verdana" panose="020B0604030504040204" pitchFamily="34" charset="0"/>
              <a:ea typeface="Verdana" panose="020B0604030504040204" pitchFamily="34" charset="0"/>
              <a:cs typeface="+mn-cs"/>
            </a:rPr>
            <a:t>Afdrukken</a:t>
          </a:r>
        </a:p>
        <a:p>
          <a:pPr eaLnBrk="1" fontAlgn="auto" latinLnBrk="0" hangingPunct="1"/>
          <a:r>
            <a:rPr lang="nl-NL" sz="1000" b="0" u="none">
              <a:solidFill>
                <a:schemeClr val="dk1"/>
              </a:solidFill>
              <a:effectLst/>
              <a:latin typeface="Verdana" panose="020B0604030504040204" pitchFamily="34" charset="0"/>
              <a:ea typeface="Verdana" panose="020B0604030504040204" pitchFamily="34" charset="0"/>
              <a:cs typeface="+mn-cs"/>
            </a:rPr>
            <a:t>Voor een afdruk zonder controlevelden (geel) eerst het filter gebruiken in kolom A.</a:t>
          </a:r>
        </a:p>
        <a:p>
          <a:pPr eaLnBrk="1" fontAlgn="auto" latinLnBrk="0" hangingPunct="1"/>
          <a:r>
            <a:rPr lang="nl-NL" sz="1000" u="sng">
              <a:solidFill>
                <a:schemeClr val="dk1"/>
              </a:solidFill>
              <a:effectLst/>
              <a:latin typeface="Verdana" panose="020B0604030504040204" pitchFamily="34" charset="0"/>
              <a:ea typeface="Verdana" panose="020B0604030504040204" pitchFamily="34" charset="0"/>
              <a:cs typeface="+mn-cs"/>
            </a:rPr>
            <a:t>Standaard </a:t>
          </a:r>
          <a:r>
            <a:rPr lang="nl-NL" sz="1000">
              <a:solidFill>
                <a:schemeClr val="dk1"/>
              </a:solidFill>
              <a:effectLst/>
              <a:latin typeface="Verdana" panose="020B0604030504040204" pitchFamily="34" charset="0"/>
              <a:ea typeface="Verdana" panose="020B0604030504040204" pitchFamily="34" charset="0"/>
              <a:cs typeface="+mn-cs"/>
            </a:rPr>
            <a:t>staan beide halve jaren in gesteld om af te drukken</a:t>
          </a:r>
          <a:r>
            <a:rPr lang="nl-NL" sz="1000" baseline="0">
              <a:solidFill>
                <a:schemeClr val="dk1"/>
              </a:solidFill>
              <a:effectLst/>
              <a:latin typeface="Verdana" panose="020B0604030504040204" pitchFamily="34" charset="0"/>
              <a:ea typeface="Verdana" panose="020B0604030504040204" pitchFamily="34" charset="0"/>
              <a:cs typeface="+mn-cs"/>
            </a:rPr>
            <a:t> met </a:t>
          </a:r>
          <a:r>
            <a:rPr lang="nl-NL" sz="1000" u="sng" baseline="0">
              <a:solidFill>
                <a:schemeClr val="dk1"/>
              </a:solidFill>
              <a:effectLst/>
              <a:latin typeface="Verdana" panose="020B0604030504040204" pitchFamily="34" charset="0"/>
              <a:ea typeface="Verdana" panose="020B0604030504040204" pitchFamily="34" charset="0"/>
              <a:cs typeface="+mn-cs"/>
            </a:rPr>
            <a:t>Ctrl-P-Enter</a:t>
          </a:r>
          <a:r>
            <a:rPr lang="nl-NL" sz="1000" u="none" baseline="0">
              <a:solidFill>
                <a:schemeClr val="dk1"/>
              </a:solidFill>
              <a:effectLst/>
              <a:latin typeface="Verdana" panose="020B0604030504040204" pitchFamily="34" charset="0"/>
              <a:ea typeface="Verdana" panose="020B0604030504040204" pitchFamily="34" charset="0"/>
              <a:cs typeface="+mn-cs"/>
            </a:rPr>
            <a:t>.</a:t>
          </a:r>
          <a:endParaRPr lang="nl-NL" sz="1000" u="none">
            <a:effectLst/>
            <a:latin typeface="Verdana" panose="020B0604030504040204" pitchFamily="34" charset="0"/>
            <a:ea typeface="Verdana" panose="020B0604030504040204" pitchFamily="34" charset="0"/>
          </a:endParaRPr>
        </a:p>
        <a:p>
          <a:pPr eaLnBrk="1" fontAlgn="auto" latinLnBrk="0" hangingPunct="1"/>
          <a:r>
            <a:rPr lang="nl-NL" sz="1000">
              <a:solidFill>
                <a:schemeClr val="dk1"/>
              </a:solidFill>
              <a:effectLst/>
              <a:latin typeface="Verdana" panose="020B0604030504040204" pitchFamily="34" charset="0"/>
              <a:ea typeface="Verdana" panose="020B0604030504040204" pitchFamily="34" charset="0"/>
              <a:cs typeface="+mn-cs"/>
            </a:rPr>
            <a:t>Om 'n half jaar apart af te drukken dienen</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u="sng" baseline="0">
              <a:solidFill>
                <a:schemeClr val="dk1"/>
              </a:solidFill>
              <a:effectLst/>
              <a:latin typeface="Verdana" panose="020B0604030504040204" pitchFamily="34" charset="0"/>
              <a:ea typeface="Verdana" panose="020B0604030504040204" pitchFamily="34" charset="0"/>
              <a:cs typeface="+mn-cs"/>
            </a:rPr>
            <a:t>de regels</a:t>
          </a:r>
          <a:r>
            <a:rPr lang="nl-NL" sz="1000" baseline="0">
              <a:solidFill>
                <a:schemeClr val="dk1"/>
              </a:solidFill>
              <a:effectLst/>
              <a:latin typeface="Verdana" panose="020B0604030504040204" pitchFamily="34" charset="0"/>
              <a:ea typeface="Verdana" panose="020B0604030504040204" pitchFamily="34" charset="0"/>
              <a:cs typeface="+mn-cs"/>
            </a:rPr>
            <a:t> van het andere halfjaar (van de kop tot en met het totaal) "verborgen" te worden.</a:t>
          </a:r>
          <a:endParaRPr lang="nl-NL" sz="1000">
            <a:effectLst/>
            <a:latin typeface="Verdana" panose="020B0604030504040204" pitchFamily="34" charset="0"/>
            <a:ea typeface="Verdana" panose="020B0604030504040204" pitchFamily="34" charset="0"/>
          </a:endParaRPr>
        </a:p>
        <a:p>
          <a:pPr eaLnBrk="1" fontAlgn="auto" latinLnBrk="0" hangingPunct="1"/>
          <a:r>
            <a:rPr lang="nl-NL" sz="1000" baseline="0">
              <a:solidFill>
                <a:schemeClr val="dk1"/>
              </a:solidFill>
              <a:effectLst/>
              <a:latin typeface="Verdana" panose="020B0604030504040204" pitchFamily="34" charset="0"/>
              <a:ea typeface="Verdana" panose="020B0604030504040204" pitchFamily="34" charset="0"/>
              <a:cs typeface="+mn-cs"/>
            </a:rPr>
            <a:t>Daarna weer met </a:t>
          </a:r>
          <a:r>
            <a:rPr lang="nl-NL" sz="1000" u="sng" baseline="0">
              <a:solidFill>
                <a:schemeClr val="dk1"/>
              </a:solidFill>
              <a:effectLst/>
              <a:latin typeface="Verdana" panose="020B0604030504040204" pitchFamily="34" charset="0"/>
              <a:ea typeface="Verdana" panose="020B0604030504040204" pitchFamily="34" charset="0"/>
              <a:cs typeface="+mn-cs"/>
            </a:rPr>
            <a:t>Ctrl-P-Enter</a:t>
          </a:r>
          <a:r>
            <a:rPr lang="nl-NL" sz="1000" baseline="0">
              <a:solidFill>
                <a:schemeClr val="dk1"/>
              </a:solidFill>
              <a:effectLst/>
              <a:latin typeface="Verdana" panose="020B0604030504040204" pitchFamily="34" charset="0"/>
              <a:ea typeface="Verdana" panose="020B0604030504040204" pitchFamily="34" charset="0"/>
              <a:cs typeface="+mn-cs"/>
            </a:rPr>
            <a:t> een afdruk maken.</a:t>
          </a:r>
          <a:endParaRPr lang="nl-NL" sz="1000">
            <a:effectLst/>
            <a:latin typeface="Verdana" panose="020B0604030504040204" pitchFamily="34" charset="0"/>
            <a:ea typeface="Verdana" panose="020B0604030504040204" pitchFamily="34" charset="0"/>
          </a:endParaRPr>
        </a:p>
        <a:p>
          <a:endParaRPr lang="nl-NL" sz="1000" kern="1200" baseline="0">
            <a:latin typeface="Verdana" panose="020B0604030504040204" pitchFamily="34" charset="0"/>
            <a:ea typeface="Verdana" panose="020B0604030504040204" pitchFamily="34" charset="0"/>
          </a:endParaRPr>
        </a:p>
        <a:p>
          <a:endParaRPr lang="nl-NL" sz="1000" kern="1200" baseline="0">
            <a:latin typeface="Verdana" panose="020B0604030504040204" pitchFamily="34" charset="0"/>
            <a:ea typeface="Verdana" panose="020B0604030504040204" pitchFamily="34" charset="0"/>
          </a:endParaRPr>
        </a:p>
      </xdr:txBody>
    </xdr:sp>
    <xdr:clientData/>
  </xdr:twoCellAnchor>
  <xdr:twoCellAnchor>
    <xdr:from>
      <xdr:col>6</xdr:col>
      <xdr:colOff>144780</xdr:colOff>
      <xdr:row>61</xdr:row>
      <xdr:rowOff>15240</xdr:rowOff>
    </xdr:from>
    <xdr:to>
      <xdr:col>21</xdr:col>
      <xdr:colOff>213360</xdr:colOff>
      <xdr:row>71</xdr:row>
      <xdr:rowOff>137160</xdr:rowOff>
    </xdr:to>
    <xdr:sp macro="" textlink="">
      <xdr:nvSpPr>
        <xdr:cNvPr id="3" name="Tekstvak 2">
          <a:extLst>
            <a:ext uri="{FF2B5EF4-FFF2-40B4-BE49-F238E27FC236}">
              <a16:creationId xmlns:a16="http://schemas.microsoft.com/office/drawing/2014/main" id="{B57555B7-4899-481C-899E-A765FC5FC2C9}"/>
            </a:ext>
          </a:extLst>
        </xdr:cNvPr>
        <xdr:cNvSpPr txBox="1"/>
      </xdr:nvSpPr>
      <xdr:spPr>
        <a:xfrm>
          <a:off x="4053840" y="10767060"/>
          <a:ext cx="9258300" cy="1889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kern="1200">
              <a:latin typeface="Verdana" panose="020B0604030504040204" pitchFamily="34" charset="0"/>
              <a:ea typeface="Verdana" panose="020B0604030504040204" pitchFamily="34" charset="0"/>
            </a:rPr>
            <a:t>Toelichting berekeningen "te spelen partijen"en</a:t>
          </a:r>
          <a:r>
            <a:rPr lang="nl-NL" sz="1000" b="1" kern="1200" baseline="0">
              <a:latin typeface="Verdana" panose="020B0604030504040204" pitchFamily="34" charset="0"/>
              <a:ea typeface="Verdana" panose="020B0604030504040204" pitchFamily="34" charset="0"/>
            </a:rPr>
            <a:t> "gespeelde partijen"; per speler en totaal</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In elk </a:t>
          </a:r>
          <a:r>
            <a:rPr lang="nl-NL" sz="1000" u="sng" kern="1200">
              <a:latin typeface="Verdana" panose="020B0604030504040204" pitchFamily="34" charset="0"/>
              <a:ea typeface="Verdana" panose="020B0604030504040204" pitchFamily="34" charset="0"/>
            </a:rPr>
            <a:t>half jaar</a:t>
          </a:r>
          <a:r>
            <a:rPr lang="nl-NL" sz="1000" kern="1200">
              <a:latin typeface="Verdana" panose="020B0604030504040204" pitchFamily="34" charset="0"/>
              <a:ea typeface="Verdana" panose="020B0604030504040204" pitchFamily="34" charset="0"/>
            </a:rPr>
            <a:t> staat in de kolom </a:t>
          </a:r>
          <a:r>
            <a:rPr lang="nl-NL" sz="1000" u="sng" kern="1200">
              <a:latin typeface="Verdana" panose="020B0604030504040204" pitchFamily="34" charset="0"/>
              <a:ea typeface="Verdana" panose="020B0604030504040204" pitchFamily="34" charset="0"/>
            </a:rPr>
            <a:t>te part</a:t>
          </a:r>
          <a:r>
            <a:rPr lang="nl-NL" sz="1000" u="none" kern="1200">
              <a:latin typeface="Verdana" panose="020B0604030504040204" pitchFamily="34" charset="0"/>
              <a:ea typeface="Verdana" panose="020B0604030504040204" pitchFamily="34" charset="0"/>
            </a:rPr>
            <a:t>:</a:t>
          </a:r>
        </a:p>
        <a:p>
          <a:r>
            <a:rPr lang="nl-NL" sz="1000" u="none" kern="1200">
              <a:latin typeface="Verdana" panose="020B0604030504040204" pitchFamily="34" charset="0"/>
              <a:ea typeface="Verdana" panose="020B0604030504040204" pitchFamily="34" charset="0"/>
            </a:rPr>
            <a:t>het aantal te spelen partijen per speler en in totaal</a:t>
          </a:r>
          <a:r>
            <a:rPr lang="nl-NL" sz="1000" u="none" kern="1200" baseline="0">
              <a:latin typeface="Verdana" panose="020B0604030504040204" pitchFamily="34" charset="0"/>
              <a:ea typeface="Verdana" panose="020B0604030504040204" pitchFamily="34" charset="0"/>
            </a:rPr>
            <a:t> afhankelijk van</a:t>
          </a:r>
          <a:r>
            <a:rPr lang="nl-NL" sz="1000" u="none" kern="1200">
              <a:latin typeface="Verdana" panose="020B0604030504040204" pitchFamily="34" charset="0"/>
              <a:ea typeface="Verdana" panose="020B0604030504040204" pitchFamily="34" charset="0"/>
            </a:rPr>
            <a:t> het aantal deelnemers dat in deze spelsoort deelneemt</a:t>
          </a:r>
          <a:r>
            <a:rPr lang="nl-NL" sz="1000" u="sng" kern="1200">
              <a:latin typeface="Verdana" panose="020B0604030504040204" pitchFamily="34" charset="0"/>
              <a:ea typeface="Verdana" panose="020B0604030504040204" pitchFamily="34" charset="0"/>
            </a:rPr>
            <a:t>.</a:t>
          </a:r>
        </a:p>
        <a:p>
          <a:r>
            <a:rPr lang="nl-NL" sz="1000" kern="1200" baseline="0">
              <a:latin typeface="Verdana" panose="020B0604030504040204" pitchFamily="34" charset="0"/>
              <a:ea typeface="Verdana" panose="020B0604030504040204" pitchFamily="34" charset="0"/>
            </a:rPr>
            <a:t>Daarnaast in kolom </a:t>
          </a:r>
          <a:r>
            <a:rPr lang="nl-NL" sz="1000" u="sng" kern="1200" baseline="0">
              <a:latin typeface="Verdana" panose="020B0604030504040204" pitchFamily="34" charset="0"/>
              <a:ea typeface="Verdana" panose="020B0604030504040204" pitchFamily="34" charset="0"/>
            </a:rPr>
            <a:t>part</a:t>
          </a:r>
          <a:r>
            <a:rPr lang="nl-NL" sz="1000" kern="1200" baseline="0">
              <a:latin typeface="Verdana" panose="020B0604030504040204" pitchFamily="34" charset="0"/>
              <a:ea typeface="Verdana" panose="020B0604030504040204" pitchFamily="34" charset="0"/>
            </a:rPr>
            <a:t> de gerealiseerde partijen.</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Omdat de competitie (in dit geval) met 19 spelers wordt gespeeld levert dat voor alle spelers maximaal 18 partijen per ronde op. Indien</a:t>
          </a:r>
          <a:r>
            <a:rPr lang="nl-NL" sz="1000" kern="1200">
              <a:latin typeface="Verdana" panose="020B0604030504040204" pitchFamily="34" charset="0"/>
              <a:ea typeface="Verdana" panose="020B0604030504040204" pitchFamily="34" charset="0"/>
            </a:rPr>
            <a:t> sommige spelers niet in deze spelsoort deelnemen</a:t>
          </a:r>
          <a:r>
            <a:rPr lang="nl-NL" sz="1000" kern="1200" baseline="0">
              <a:latin typeface="Verdana" panose="020B0604030504040204" pitchFamily="34" charset="0"/>
              <a:ea typeface="Verdana" panose="020B0604030504040204" pitchFamily="34" charset="0"/>
            </a:rPr>
            <a:t> worden het er minder. Omdat er gespeeld wordt over 3 rondes worden het in een half jaar driemaal het aantal partijen per ronde.</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Deze gegevens worden gebruikt in "Klassement" om daar deze stand te vermelden.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74295</xdr:colOff>
      <xdr:row>590</xdr:row>
      <xdr:rowOff>83820</xdr:rowOff>
    </xdr:from>
    <xdr:to>
      <xdr:col>13</xdr:col>
      <xdr:colOff>257172</xdr:colOff>
      <xdr:row>601</xdr:row>
      <xdr:rowOff>179071</xdr:rowOff>
    </xdr:to>
    <xdr:sp macro="" textlink="">
      <xdr:nvSpPr>
        <xdr:cNvPr id="2" name="Tekstvak 1">
          <a:extLst>
            <a:ext uri="{FF2B5EF4-FFF2-40B4-BE49-F238E27FC236}">
              <a16:creationId xmlns:a16="http://schemas.microsoft.com/office/drawing/2014/main" id="{088DB25C-64ED-4387-8157-5AE23D20EE41}"/>
            </a:ext>
          </a:extLst>
        </xdr:cNvPr>
        <xdr:cNvSpPr txBox="1"/>
      </xdr:nvSpPr>
      <xdr:spPr>
        <a:xfrm>
          <a:off x="74295" y="111122460"/>
          <a:ext cx="6614157" cy="2442211"/>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300" b="1" u="sng">
              <a:solidFill>
                <a:schemeClr val="dk1"/>
              </a:solidFill>
              <a:effectLst/>
              <a:latin typeface="Times New Roman" panose="02020603050405020304" pitchFamily="18" charset="0"/>
              <a:ea typeface="+mn-ea"/>
              <a:cs typeface="Times New Roman" panose="02020603050405020304" pitchFamily="18" charset="0"/>
            </a:rPr>
            <a:t>Printen van een speelronde voor op de club:</a:t>
          </a:r>
          <a:endParaRPr lang="nl-NL" sz="1300">
            <a:effectLst/>
            <a:latin typeface="Times New Roman" panose="02020603050405020304" pitchFamily="18" charset="0"/>
            <a:cs typeface="Times New Roman" panose="02020603050405020304" pitchFamily="18" charset="0"/>
          </a:endParaRPr>
        </a:p>
        <a:p>
          <a:r>
            <a:rPr lang="nl-NL" sz="1300">
              <a:solidFill>
                <a:schemeClr val="dk1"/>
              </a:solidFill>
              <a:effectLst/>
              <a:latin typeface="Times New Roman" panose="02020603050405020304" pitchFamily="18" charset="0"/>
              <a:ea typeface="+mn-ea"/>
              <a:cs typeface="Times New Roman" panose="02020603050405020304" pitchFamily="18" charset="0"/>
            </a:rPr>
            <a:t> </a:t>
          </a:r>
          <a:endParaRPr lang="nl-NL" sz="1300">
            <a:effectLst/>
            <a:latin typeface="Times New Roman" panose="02020603050405020304" pitchFamily="18" charset="0"/>
            <a:cs typeface="Times New Roman" panose="02020603050405020304" pitchFamily="18" charset="0"/>
          </a:endParaRPr>
        </a:p>
        <a:p>
          <a:r>
            <a:rPr lang="nl-NL" sz="1300">
              <a:solidFill>
                <a:schemeClr val="dk1"/>
              </a:solidFill>
              <a:effectLst/>
              <a:latin typeface="Times New Roman" panose="02020603050405020304" pitchFamily="18" charset="0"/>
              <a:ea typeface="+mn-ea"/>
              <a:cs typeface="Times New Roman" panose="02020603050405020304" pitchFamily="18" charset="0"/>
            </a:rPr>
            <a:t>In dit tabblad staat onder "Pagina-indeling/Pagina-instelling/Blad" een afdrukbereik ingesteld van </a:t>
          </a:r>
          <a:r>
            <a:rPr lang="nl-NL" sz="1300" b="1">
              <a:solidFill>
                <a:schemeClr val="dk1"/>
              </a:solidFill>
              <a:effectLst/>
              <a:latin typeface="Times New Roman" panose="02020603050405020304" pitchFamily="18" charset="0"/>
              <a:ea typeface="+mn-ea"/>
              <a:cs typeface="Times New Roman" panose="02020603050405020304" pitchFamily="18" charset="0"/>
            </a:rPr>
            <a:t>A3</a:t>
          </a:r>
          <a:r>
            <a:rPr lang="nl-NL" sz="1300">
              <a:solidFill>
                <a:schemeClr val="dk1"/>
              </a:solidFill>
              <a:effectLst/>
              <a:latin typeface="Times New Roman" panose="02020603050405020304" pitchFamily="18" charset="0"/>
              <a:ea typeface="+mn-ea"/>
              <a:cs typeface="Times New Roman" panose="02020603050405020304" pitchFamily="18" charset="0"/>
            </a:rPr>
            <a:t> t/m </a:t>
          </a:r>
          <a:r>
            <a:rPr lang="nl-NL" sz="1300" b="1">
              <a:solidFill>
                <a:schemeClr val="dk1"/>
              </a:solidFill>
              <a:effectLst/>
              <a:latin typeface="Times New Roman" panose="02020603050405020304" pitchFamily="18" charset="0"/>
              <a:ea typeface="+mn-ea"/>
              <a:cs typeface="Times New Roman" panose="02020603050405020304" pitchFamily="18" charset="0"/>
            </a:rPr>
            <a:t>Oxxx</a:t>
          </a:r>
          <a:r>
            <a:rPr lang="nl-NL" sz="1300">
              <a:solidFill>
                <a:schemeClr val="dk1"/>
              </a:solidFill>
              <a:effectLst/>
              <a:latin typeface="Times New Roman" panose="02020603050405020304" pitchFamily="18" charset="0"/>
              <a:ea typeface="+mn-ea"/>
              <a:cs typeface="Times New Roman" panose="02020603050405020304" pitchFamily="18" charset="0"/>
            </a:rPr>
            <a:t>. De xxx staan voor het regelnummer van de laatste</a:t>
          </a:r>
          <a:r>
            <a:rPr lang="nl-NL" sz="1300" baseline="0">
              <a:solidFill>
                <a:schemeClr val="dk1"/>
              </a:solidFill>
              <a:effectLst/>
              <a:latin typeface="Times New Roman" panose="02020603050405020304" pitchFamily="18" charset="0"/>
              <a:ea typeface="+mn-ea"/>
              <a:cs typeface="Times New Roman" panose="02020603050405020304" pitchFamily="18" charset="0"/>
            </a:rPr>
            <a:t> regel van het overzicht.</a:t>
          </a:r>
        </a:p>
        <a:p>
          <a:endParaRPr lang="nl-NL" sz="1300">
            <a:effectLst/>
            <a:latin typeface="Times New Roman" panose="02020603050405020304" pitchFamily="18" charset="0"/>
            <a:cs typeface="Times New Roman" panose="02020603050405020304" pitchFamily="18" charset="0"/>
          </a:endParaRPr>
        </a:p>
        <a:p>
          <a:r>
            <a:rPr lang="nl-NL" sz="1300">
              <a:solidFill>
                <a:schemeClr val="dk1"/>
              </a:solidFill>
              <a:effectLst/>
              <a:latin typeface="Times New Roman" panose="02020603050405020304" pitchFamily="18" charset="0"/>
              <a:ea typeface="+mn-ea"/>
              <a:cs typeface="Times New Roman" panose="02020603050405020304" pitchFamily="18" charset="0"/>
            </a:rPr>
            <a:t>Door</a:t>
          </a:r>
          <a:r>
            <a:rPr lang="nl-NL" sz="1300" baseline="0">
              <a:solidFill>
                <a:schemeClr val="dk1"/>
              </a:solidFill>
              <a:effectLst/>
              <a:latin typeface="Times New Roman" panose="02020603050405020304" pitchFamily="18" charset="0"/>
              <a:ea typeface="+mn-ea"/>
              <a:cs typeface="Times New Roman" panose="02020603050405020304" pitchFamily="18" charset="0"/>
            </a:rPr>
            <a:t> het overzicht te filteren op "ronde 1, 2 of 3" (kolom O)  en dan op "deze ronde" (kolom A), is het overzicht in de meeste gevallen af te drukken op twee pagina's.</a:t>
          </a:r>
        </a:p>
        <a:p>
          <a:endParaRPr lang="nl-NL" sz="1300">
            <a:effectLst/>
            <a:latin typeface="Times New Roman" panose="02020603050405020304" pitchFamily="18" charset="0"/>
            <a:cs typeface="Times New Roman" panose="02020603050405020304" pitchFamily="18" charset="0"/>
          </a:endParaRPr>
        </a:p>
        <a:p>
          <a:r>
            <a:rPr lang="nl-NL" sz="1300" baseline="0">
              <a:solidFill>
                <a:schemeClr val="dk1"/>
              </a:solidFill>
              <a:effectLst/>
              <a:latin typeface="Times New Roman" panose="02020603050405020304" pitchFamily="18" charset="0"/>
              <a:ea typeface="+mn-ea"/>
              <a:cs typeface="Times New Roman" panose="02020603050405020304" pitchFamily="18" charset="0"/>
            </a:rPr>
            <a:t>Bij "Pagina-indeling" staat die instelling al aangegeven.</a:t>
          </a:r>
          <a:endParaRPr lang="nl-NL" sz="1300">
            <a:effectLst/>
            <a:latin typeface="Times New Roman" panose="02020603050405020304" pitchFamily="18" charset="0"/>
            <a:cs typeface="Times New Roman" panose="02020603050405020304" pitchFamily="18" charset="0"/>
          </a:endParaRPr>
        </a:p>
        <a:p>
          <a:r>
            <a:rPr lang="nl-NL" sz="1300" baseline="0">
              <a:solidFill>
                <a:schemeClr val="dk1"/>
              </a:solidFill>
              <a:effectLst/>
              <a:latin typeface="Times New Roman" panose="02020603050405020304" pitchFamily="18" charset="0"/>
              <a:ea typeface="+mn-ea"/>
              <a:cs typeface="Times New Roman" panose="02020603050405020304" pitchFamily="18" charset="0"/>
            </a:rPr>
            <a:t>Kies voor het afdrukken (op papier én als PDF" voor "Actieve bladen".</a:t>
          </a:r>
          <a:endParaRPr lang="nl-NL" sz="1300">
            <a:effectLst/>
            <a:latin typeface="Times New Roman" panose="02020603050405020304" pitchFamily="18" charset="0"/>
            <a:cs typeface="Times New Roman" panose="02020603050405020304" pitchFamily="18" charset="0"/>
          </a:endParaRPr>
        </a:p>
        <a:p>
          <a:pPr>
            <a:lnSpc>
              <a:spcPts val="700"/>
            </a:lnSpc>
          </a:pPr>
          <a:endParaRPr lang="nl-NL" sz="1100"/>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300" b="1"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300" b="1"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Een overzicht uitprinten zonder de gespeelde partijen:</a:t>
          </a:r>
          <a:endPar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Ik kolom </a:t>
          </a:r>
          <a:r>
            <a:rPr kumimoji="0" lang="nl-NL" sz="13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D</a:t>
          </a:r>
          <a:r>
            <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op het pijltje achter car klikken. Op het uitrolmenu ‘Alles selecteren’ wegvinken en ‘Lege cellen’ (onder aan) weer aanvinken.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Nu dit bestand opslaan als hierboven is aangegeven. Ik gebruik daarvoor bijvoorbeeld de naam 'Driebanden-groot 1 1e ronde'.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p>
        <a:p>
          <a:pPr>
            <a:lnSpc>
              <a:spcPts val="700"/>
            </a:lnSpc>
          </a:pPr>
          <a:endParaRPr lang="nl-NL" sz="1100"/>
        </a:p>
      </xdr:txBody>
    </xdr:sp>
    <xdr:clientData/>
  </xdr:twoCellAnchor>
  <xdr:twoCellAnchor>
    <xdr:from>
      <xdr:col>15</xdr:col>
      <xdr:colOff>121920</xdr:colOff>
      <xdr:row>348</xdr:row>
      <xdr:rowOff>30480</xdr:rowOff>
    </xdr:from>
    <xdr:to>
      <xdr:col>17</xdr:col>
      <xdr:colOff>445770</xdr:colOff>
      <xdr:row>350</xdr:row>
      <xdr:rowOff>16193</xdr:rowOff>
    </xdr:to>
    <xdr:sp macro="" textlink="">
      <xdr:nvSpPr>
        <xdr:cNvPr id="3" name="Tekstvak 2">
          <a:extLst>
            <a:ext uri="{FF2B5EF4-FFF2-40B4-BE49-F238E27FC236}">
              <a16:creationId xmlns:a16="http://schemas.microsoft.com/office/drawing/2014/main" id="{0ED2E260-949D-4906-AA3B-C5AB31F4C29A}"/>
            </a:ext>
          </a:extLst>
        </xdr:cNvPr>
        <xdr:cNvSpPr txBox="1"/>
      </xdr:nvSpPr>
      <xdr:spPr>
        <a:xfrm>
          <a:off x="7178040" y="66423540"/>
          <a:ext cx="2175510" cy="3667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kern="1200"/>
            <a:t>Zie toelichting bij ronde 2.</a:t>
          </a:r>
        </a:p>
      </xdr:txBody>
    </xdr:sp>
    <xdr:clientData/>
  </xdr:twoCellAnchor>
  <xdr:twoCellAnchor>
    <xdr:from>
      <xdr:col>15</xdr:col>
      <xdr:colOff>114300</xdr:colOff>
      <xdr:row>4</xdr:row>
      <xdr:rowOff>99060</xdr:rowOff>
    </xdr:from>
    <xdr:to>
      <xdr:col>26</xdr:col>
      <xdr:colOff>525780</xdr:colOff>
      <xdr:row>70</xdr:row>
      <xdr:rowOff>22860</xdr:rowOff>
    </xdr:to>
    <xdr:sp macro="" textlink="">
      <xdr:nvSpPr>
        <xdr:cNvPr id="4" name="Tekstvak 3">
          <a:extLst>
            <a:ext uri="{FF2B5EF4-FFF2-40B4-BE49-F238E27FC236}">
              <a16:creationId xmlns:a16="http://schemas.microsoft.com/office/drawing/2014/main" id="{4DD53B82-BD01-443E-970C-9F79B6B86A64}"/>
            </a:ext>
          </a:extLst>
        </xdr:cNvPr>
        <xdr:cNvSpPr txBox="1"/>
      </xdr:nvSpPr>
      <xdr:spPr>
        <a:xfrm>
          <a:off x="7170420" y="975360"/>
          <a:ext cx="7193280" cy="12496800"/>
        </a:xfrm>
        <a:prstGeom prst="rect">
          <a:avLst/>
        </a:prstGeom>
        <a:solidFill>
          <a:schemeClr val="bg1">
            <a:alpha val="95000"/>
          </a:schemeClr>
        </a:solidFill>
        <a:ln w="9525" cmpd="sng">
          <a:solidFill>
            <a:schemeClr val="tx1">
              <a:alpha val="94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kern="1200">
              <a:latin typeface="Verdana" panose="020B0604030504040204" pitchFamily="34" charset="0"/>
              <a:ea typeface="Verdana" panose="020B0604030504040204" pitchFamily="34" charset="0"/>
            </a:rPr>
            <a:t>Toelichting</a:t>
          </a:r>
        </a:p>
        <a:p>
          <a:endParaRPr lang="nl-NL" sz="1000" kern="12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Deze toelichting geldt voor de </a:t>
          </a:r>
          <a:r>
            <a:rPr lang="nl-NL" sz="1000" u="sng" baseline="0">
              <a:solidFill>
                <a:schemeClr val="dk1"/>
              </a:solidFill>
              <a:effectLst/>
              <a:latin typeface="Verdana" panose="020B0604030504040204" pitchFamily="34" charset="0"/>
              <a:ea typeface="Verdana" panose="020B0604030504040204" pitchFamily="34" charset="0"/>
              <a:cs typeface="+mn-cs"/>
            </a:rPr>
            <a:t>tabblad 1</a:t>
          </a:r>
          <a:r>
            <a:rPr lang="nl-NL" sz="1000" baseline="0">
              <a:solidFill>
                <a:schemeClr val="dk1"/>
              </a:solidFill>
              <a:effectLst/>
              <a:latin typeface="Verdana" panose="020B0604030504040204" pitchFamily="34" charset="0"/>
              <a:ea typeface="Verdana" panose="020B0604030504040204" pitchFamily="34" charset="0"/>
              <a:cs typeface="+mn-cs"/>
            </a:rPr>
            <a:t> voor alle spelsoorten.</a:t>
          </a:r>
          <a:endParaRPr lang="nl-NL" sz="10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Een aanvulling op deze toelichting staat hieronder naast ronde 2.</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Dit tabblad is ingericht om in het eerste halve jaar van de competitie drie rondes te kunnen spelen. Uiteraard mag er voor gekozen worden om het bij 1 of 2 rondes te houden.</a:t>
          </a:r>
        </a:p>
        <a:p>
          <a:r>
            <a:rPr lang="nl-NL" sz="1000" kern="1200">
              <a:latin typeface="Verdana" panose="020B0604030504040204" pitchFamily="34" charset="0"/>
              <a:ea typeface="Verdana" panose="020B0604030504040204" pitchFamily="34" charset="0"/>
            </a:rPr>
            <a:t>Meerdere rondes is mogelijk:</a:t>
          </a:r>
          <a:r>
            <a:rPr lang="nl-NL" sz="1000" kern="1200" baseline="0">
              <a:latin typeface="Verdana" panose="020B0604030504040204" pitchFamily="34" charset="0"/>
              <a:ea typeface="Verdana" panose="020B0604030504040204" pitchFamily="34" charset="0"/>
            </a:rPr>
            <a:t> door ronde 3 in zijn geheel te kopiëren en te plakken onder het huidige geheel. Daarna kolom </a:t>
          </a:r>
          <a:r>
            <a:rPr lang="nl-NL" sz="1000" u="sng" kern="1200" baseline="0">
              <a:latin typeface="Verdana" panose="020B0604030504040204" pitchFamily="34" charset="0"/>
              <a:ea typeface="Verdana" panose="020B0604030504040204" pitchFamily="34" charset="0"/>
            </a:rPr>
            <a:t>ronde</a:t>
          </a:r>
          <a:r>
            <a:rPr lang="nl-NL" sz="1000" kern="1200" baseline="0">
              <a:latin typeface="Verdana" panose="020B0604030504040204" pitchFamily="34" charset="0"/>
              <a:ea typeface="Verdana" panose="020B0604030504040204" pitchFamily="34" charset="0"/>
            </a:rPr>
            <a:t> wijzigen in 4.</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Hierboven wordt, </a:t>
          </a:r>
          <a:r>
            <a:rPr lang="nl-NL" sz="1000" baseline="0">
              <a:solidFill>
                <a:schemeClr val="dk1"/>
              </a:solidFill>
              <a:effectLst/>
              <a:latin typeface="Verdana" panose="020B0604030504040204" pitchFamily="34" charset="0"/>
              <a:ea typeface="Verdana" panose="020B0604030504040204" pitchFamily="34" charset="0"/>
              <a:cs typeface="+mn-cs"/>
            </a:rPr>
            <a:t>ten behoeve van "Klassement",</a:t>
          </a:r>
          <a:r>
            <a:rPr lang="nl-NL" sz="1000" kern="1200" baseline="0">
              <a:latin typeface="Verdana" panose="020B0604030504040204" pitchFamily="34" charset="0"/>
              <a:ea typeface="Verdana" panose="020B0604030504040204" pitchFamily="34" charset="0"/>
            </a:rPr>
            <a:t> opgeteld hoeveel </a:t>
          </a:r>
          <a:r>
            <a:rPr lang="nl-NL" sz="1000" u="sng" kern="1200" baseline="0">
              <a:latin typeface="Verdana" panose="020B0604030504040204" pitchFamily="34" charset="0"/>
              <a:ea typeface="Verdana" panose="020B0604030504040204" pitchFamily="34" charset="0"/>
            </a:rPr>
            <a:t>rondes</a:t>
          </a:r>
          <a:r>
            <a:rPr lang="nl-NL" sz="1000" kern="1200" baseline="0">
              <a:latin typeface="Verdana" panose="020B0604030504040204" pitchFamily="34" charset="0"/>
              <a:ea typeface="Verdana" panose="020B0604030504040204" pitchFamily="34" charset="0"/>
            </a:rPr>
            <a:t> er gespeeld zullen worden dit halfjaar in deze spelsoort.</a:t>
          </a:r>
          <a:endParaRPr lang="nl-NL" sz="1000" kern="1200">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In de kop van dit overzicht worden de naam van de club, de periode en</a:t>
          </a:r>
          <a:r>
            <a:rPr lang="nl-NL" sz="1000" kern="1200" baseline="0">
              <a:latin typeface="Verdana" panose="020B0604030504040204" pitchFamily="34" charset="0"/>
              <a:ea typeface="Verdana" panose="020B0604030504040204" pitchFamily="34" charset="0"/>
            </a:rPr>
            <a:t> het jaar automatisch </a:t>
          </a:r>
          <a:r>
            <a:rPr lang="nl-NL" sz="1000" kern="1200">
              <a:latin typeface="Verdana" panose="020B0604030504040204" pitchFamily="34" charset="0"/>
              <a:ea typeface="Verdana" panose="020B0604030504040204" pitchFamily="34" charset="0"/>
            </a:rPr>
            <a:t>gevuld vanuit "</a:t>
          </a:r>
          <a:r>
            <a:rPr lang="nl-NL" sz="1000" b="0" kern="1200">
              <a:latin typeface="Verdana" panose="020B0604030504040204" pitchFamily="34" charset="0"/>
              <a:ea typeface="Verdana" panose="020B0604030504040204" pitchFamily="34" charset="0"/>
            </a:rPr>
            <a:t>Deelnemers"</a:t>
          </a:r>
          <a:r>
            <a:rPr lang="nl-NL" sz="1000" kern="1200">
              <a:latin typeface="Verdana" panose="020B0604030504040204" pitchFamily="34" charset="0"/>
              <a:ea typeface="Verdana" panose="020B060403050404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nl-NL" sz="10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De opties hierboven in de tabel </a:t>
          </a:r>
          <a:r>
            <a:rPr lang="nl-NL" sz="1000" u="sng" baseline="0">
              <a:solidFill>
                <a:schemeClr val="dk1"/>
              </a:solidFill>
              <a:effectLst/>
              <a:latin typeface="Verdana" panose="020B0604030504040204" pitchFamily="34" charset="0"/>
              <a:ea typeface="Verdana" panose="020B0604030504040204" pitchFamily="34" charset="0"/>
              <a:cs typeface="+mn-cs"/>
            </a:rPr>
            <a:t>Te behalen punten</a:t>
          </a:r>
          <a:r>
            <a:rPr lang="nl-NL" sz="1000" baseline="0">
              <a:solidFill>
                <a:schemeClr val="dk1"/>
              </a:solidFill>
              <a:effectLst/>
              <a:latin typeface="Verdana" panose="020B0604030504040204" pitchFamily="34" charset="0"/>
              <a:ea typeface="Verdana" panose="020B0604030504040204" pitchFamily="34" charset="0"/>
              <a:cs typeface="+mn-cs"/>
            </a:rPr>
            <a:t> gelden voor deze spelsoort en moeten ingevuld worden vóór aanvang van de competitie.</a:t>
          </a:r>
        </a:p>
        <a:p>
          <a:pPr marL="0" marR="0" lvl="0" indent="0" defTabSz="914400" eaLnBrk="1" fontAlgn="auto" latinLnBrk="0" hangingPunct="1">
            <a:lnSpc>
              <a:spcPct val="100000"/>
            </a:lnSpc>
            <a:spcBef>
              <a:spcPts val="0"/>
            </a:spcBef>
            <a:spcAft>
              <a:spcPts val="0"/>
            </a:spcAft>
            <a:buClrTx/>
            <a:buSzTx/>
            <a:buFontTx/>
            <a:buNone/>
            <a:tabLst/>
            <a:defRPr/>
          </a:pPr>
          <a:endParaRPr lang="nl-NL" sz="10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Verdana" panose="020B0604030504040204" pitchFamily="34" charset="0"/>
              <a:ea typeface="Verdana" panose="020B0604030504040204" pitchFamily="34" charset="0"/>
              <a:cs typeface="+mn-cs"/>
            </a:rPr>
            <a:t>De grijze kolommen zijn berekeningen. De witte kolommen om de resultaten van de gespeelde partijen in te vullen.</a:t>
          </a:r>
          <a:endParaRPr lang="nl-NL" sz="1000" kern="1200">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u="sng" kern="1200">
              <a:latin typeface="Verdana" panose="020B0604030504040204" pitchFamily="34" charset="0"/>
              <a:ea typeface="Verdana" panose="020B0604030504040204" pitchFamily="34" charset="0"/>
            </a:rPr>
            <a:t>Spelersnaam</a:t>
          </a:r>
        </a:p>
        <a:p>
          <a:r>
            <a:rPr lang="nl-NL" sz="1000" kern="1200">
              <a:latin typeface="Verdana" panose="020B0604030504040204" pitchFamily="34" charset="0"/>
              <a:ea typeface="Verdana" panose="020B0604030504040204" pitchFamily="34" charset="0"/>
            </a:rPr>
            <a:t>In ronde 1, kolom B, op de eerste regel wordt de naam</a:t>
          </a:r>
          <a:r>
            <a:rPr lang="nl-NL" sz="1000" kern="1200" baseline="0">
              <a:latin typeface="Verdana" panose="020B0604030504040204" pitchFamily="34" charset="0"/>
              <a:ea typeface="Verdana" panose="020B0604030504040204" pitchFamily="34" charset="0"/>
            </a:rPr>
            <a:t> van de </a:t>
          </a:r>
          <a:r>
            <a:rPr lang="nl-NL" sz="1000" kern="1200">
              <a:latin typeface="Verdana" panose="020B0604030504040204" pitchFamily="34" charset="0"/>
              <a:ea typeface="Verdana" panose="020B0604030504040204" pitchFamily="34" charset="0"/>
            </a:rPr>
            <a:t>1e speler uit "</a:t>
          </a:r>
          <a:r>
            <a:rPr lang="nl-NL" sz="1000" b="0" kern="1200">
              <a:latin typeface="Verdana" panose="020B0604030504040204" pitchFamily="34" charset="0"/>
              <a:ea typeface="Verdana" panose="020B0604030504040204" pitchFamily="34" charset="0"/>
            </a:rPr>
            <a:t>Deelnemers"</a:t>
          </a:r>
          <a:r>
            <a:rPr lang="nl-NL" sz="1000" kern="1200">
              <a:latin typeface="Verdana" panose="020B0604030504040204" pitchFamily="34" charset="0"/>
              <a:ea typeface="Verdana" panose="020B0604030504040204" pitchFamily="34" charset="0"/>
            </a:rPr>
            <a:t> opgehaald  met de formule </a:t>
          </a:r>
          <a:r>
            <a:rPr lang="nl-NL" sz="1000" u="sng" kern="1200">
              <a:latin typeface="Verdana" panose="020B0604030504040204" pitchFamily="34" charset="0"/>
              <a:ea typeface="Verdana" panose="020B0604030504040204" pitchFamily="34" charset="0"/>
            </a:rPr>
            <a:t>=( )</a:t>
          </a:r>
          <a:r>
            <a:rPr lang="nl-NL" sz="1000" kern="1200">
              <a:latin typeface="Verdana" panose="020B0604030504040204" pitchFamily="34" charset="0"/>
              <a:ea typeface="Verdana" panose="020B0604030504040204" pitchFamily="34" charset="0"/>
            </a:rPr>
            <a:t>. Op de tweede regel wordt met de formule </a:t>
          </a:r>
          <a:r>
            <a:rPr lang="nl-NL" sz="1000" u="sng" kern="1200">
              <a:latin typeface="Verdana" panose="020B0604030504040204" pitchFamily="34" charset="0"/>
              <a:ea typeface="Verdana" panose="020B0604030504040204" pitchFamily="34" charset="0"/>
            </a:rPr>
            <a:t>=b3</a:t>
          </a:r>
          <a:r>
            <a:rPr lang="nl-NL" sz="1000" kern="1200">
              <a:latin typeface="Verdana" panose="020B0604030504040204" pitchFamily="34" charset="0"/>
              <a:ea typeface="Verdana" panose="020B0604030504040204" pitchFamily="34" charset="0"/>
            </a:rPr>
            <a:t> </a:t>
          </a:r>
          <a:r>
            <a:rPr lang="nl-NL" sz="1000" kern="1200" baseline="0">
              <a:latin typeface="Verdana" panose="020B0604030504040204" pitchFamily="34" charset="0"/>
              <a:ea typeface="Verdana" panose="020B0604030504040204" pitchFamily="34" charset="0"/>
            </a:rPr>
            <a:t>deze spelersnaam opgehaald uit de cel erboven (eerste regel). Daarna wordt deze cel (van regel twee) naar beneden gekopieerd zodat er een rij van </a:t>
          </a:r>
          <a:r>
            <a:rPr lang="nl-NL" sz="1000" b="1" kern="1200" baseline="0">
              <a:latin typeface="Verdana" panose="020B0604030504040204" pitchFamily="34" charset="0"/>
              <a:ea typeface="Verdana" panose="020B0604030504040204" pitchFamily="34" charset="0"/>
            </a:rPr>
            <a:t>N-1-maal</a:t>
          </a:r>
          <a:r>
            <a:rPr lang="nl-NL" sz="1000" kern="1200" baseline="0">
              <a:latin typeface="Verdana" panose="020B0604030504040204" pitchFamily="34" charset="0"/>
              <a:ea typeface="Verdana" panose="020B0604030504040204" pitchFamily="34" charset="0"/>
            </a:rPr>
            <a:t> de naam van speler 1 ontstaat.</a:t>
          </a:r>
          <a:endParaRPr lang="nl-NL" sz="1000" u="none" kern="1200" baseline="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Dat herhaald</a:t>
          </a:r>
          <a:r>
            <a:rPr lang="nl-NL" sz="1000" kern="1200" baseline="0">
              <a:latin typeface="Verdana" panose="020B0604030504040204" pitchFamily="34" charset="0"/>
              <a:ea typeface="Verdana" panose="020B0604030504040204" pitchFamily="34" charset="0"/>
            </a:rPr>
            <a:t> zich in kolom B voor de tweede speler; maar dan </a:t>
          </a:r>
          <a:r>
            <a:rPr lang="nl-NL" sz="1000" b="1" kern="1200" baseline="0">
              <a:latin typeface="Verdana" panose="020B0604030504040204" pitchFamily="34" charset="0"/>
              <a:ea typeface="Verdana" panose="020B0604030504040204" pitchFamily="34" charset="0"/>
            </a:rPr>
            <a:t>N-2-maal</a:t>
          </a:r>
          <a:r>
            <a:rPr lang="nl-NL" sz="1000" kern="1200" baseline="0">
              <a:latin typeface="Verdana" panose="020B0604030504040204" pitchFamily="34" charset="0"/>
              <a:ea typeface="Verdana" panose="020B0604030504040204" pitchFamily="34" charset="0"/>
            </a:rPr>
            <a:t>. Enzovoort.</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In kolom H wordt op de eerste regel de </a:t>
          </a:r>
          <a:r>
            <a:rPr lang="nl-NL" sz="1000" u="sng" kern="1200" baseline="0">
              <a:latin typeface="Verdana" panose="020B0604030504040204" pitchFamily="34" charset="0"/>
              <a:ea typeface="Verdana" panose="020B0604030504040204" pitchFamily="34" charset="0"/>
            </a:rPr>
            <a:t>1e tegenstander</a:t>
          </a:r>
          <a:r>
            <a:rPr lang="nl-NL" sz="1000" kern="1200" baseline="0">
              <a:latin typeface="Verdana" panose="020B0604030504040204" pitchFamily="34" charset="0"/>
              <a:ea typeface="Verdana" panose="020B0604030504040204" pitchFamily="34" charset="0"/>
            </a:rPr>
            <a:t> van speler 1 in kolom B  opgehaald uit "</a:t>
          </a:r>
          <a:r>
            <a:rPr lang="nl-NL" sz="1000" b="0" kern="1200" baseline="0">
              <a:latin typeface="Verdana" panose="020B0604030504040204" pitchFamily="34" charset="0"/>
              <a:ea typeface="Verdana" panose="020B0604030504040204" pitchFamily="34" charset="0"/>
            </a:rPr>
            <a:t>Deelnemers"</a:t>
          </a:r>
          <a:r>
            <a:rPr lang="nl-NL" sz="1000" kern="1200" baseline="0">
              <a:latin typeface="Verdana" panose="020B0604030504040204" pitchFamily="34" charset="0"/>
              <a:ea typeface="Verdana" panose="020B0604030504040204" pitchFamily="34" charset="0"/>
            </a:rPr>
            <a:t> met de formule  </a:t>
          </a:r>
          <a:r>
            <a:rPr lang="nl-NL" sz="1000" u="sng" kern="1200" baseline="0">
              <a:latin typeface="Verdana" panose="020B0604030504040204" pitchFamily="34" charset="0"/>
              <a:ea typeface="Verdana" panose="020B0604030504040204" pitchFamily="34" charset="0"/>
            </a:rPr>
            <a:t>=( )</a:t>
          </a:r>
          <a:r>
            <a:rPr lang="nl-NL" sz="1000" kern="1200" baseline="0">
              <a:latin typeface="Verdana" panose="020B0604030504040204" pitchFamily="34" charset="0"/>
              <a:ea typeface="Verdana" panose="020B0604030504040204" pitchFamily="34" charset="0"/>
            </a:rPr>
            <a:t>. Daarna deze cel (van regel 1 in kolom H)  </a:t>
          </a:r>
          <a:r>
            <a:rPr lang="nl-NL" sz="1000" b="1" kern="1200" baseline="0">
              <a:latin typeface="Verdana" panose="020B0604030504040204" pitchFamily="34" charset="0"/>
              <a:ea typeface="Verdana" panose="020B0604030504040204" pitchFamily="34" charset="0"/>
            </a:rPr>
            <a:t>N-1-maal</a:t>
          </a:r>
          <a:r>
            <a:rPr lang="nl-NL" sz="1000" kern="1200" baseline="0">
              <a:latin typeface="Verdana" panose="020B0604030504040204" pitchFamily="34" charset="0"/>
              <a:ea typeface="Verdana" panose="020B0604030504040204" pitchFamily="34" charset="0"/>
            </a:rPr>
            <a:t> naar beneden kopiëren. Zo ontstaat in kolom H een lijst van tegenstanders van de speler in kolom B.</a:t>
          </a:r>
        </a:p>
        <a:p>
          <a:r>
            <a:rPr lang="nl-NL" sz="1000" kern="1200" baseline="0">
              <a:latin typeface="Verdana" panose="020B0604030504040204" pitchFamily="34" charset="0"/>
              <a:ea typeface="Verdana" panose="020B0604030504040204" pitchFamily="34" charset="0"/>
            </a:rPr>
            <a:t>Door daarna onder die lijst in kolom H speler 3 op te halen uit "Deelnemers" en </a:t>
          </a:r>
          <a:r>
            <a:rPr lang="nl-NL" sz="1000" b="1" baseline="0">
              <a:solidFill>
                <a:schemeClr val="dk1"/>
              </a:solidFill>
              <a:effectLst/>
              <a:latin typeface="Verdana" panose="020B0604030504040204" pitchFamily="34" charset="0"/>
              <a:ea typeface="Verdana" panose="020B0604030504040204" pitchFamily="34" charset="0"/>
              <a:cs typeface="+mn-cs"/>
            </a:rPr>
            <a:t>N-2-maal</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kern="1200" baseline="0">
              <a:latin typeface="Verdana" panose="020B0604030504040204" pitchFamily="34" charset="0"/>
              <a:ea typeface="Verdana" panose="020B0604030504040204" pitchFamily="34" charset="0"/>
            </a:rPr>
            <a:t>te kopiëren naar beneden ontstaat een lijst van tegenstanders van de tweede speler in kolom B.</a:t>
          </a:r>
        </a:p>
        <a:p>
          <a:r>
            <a:rPr lang="nl-NL" sz="1000" kern="1200" baseline="0">
              <a:latin typeface="Verdana" panose="020B0604030504040204" pitchFamily="34" charset="0"/>
              <a:ea typeface="Verdana" panose="020B0604030504040204" pitchFamily="34" charset="0"/>
            </a:rPr>
            <a:t>Dat herhaald zich in kolom H voor de 4e t/m N-de speler.</a:t>
          </a:r>
        </a:p>
        <a:p>
          <a:endParaRPr lang="nl-NL" sz="1000" kern="12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Pas als er een wijziging komt in de lengte van de lijst met spelers in "Deelnemers" dienen bovenstaande werkwijzen opnieuw uitgevoerd te worden.</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u="sng" kern="1200">
              <a:latin typeface="Verdana" panose="020B0604030504040204" pitchFamily="34" charset="0"/>
              <a:ea typeface="Verdana" panose="020B0604030504040204" pitchFamily="34" charset="0"/>
            </a:rPr>
            <a:t>Caramboles</a:t>
          </a:r>
        </a:p>
        <a:p>
          <a:r>
            <a:rPr lang="nl-NL" sz="1000" kern="1200">
              <a:latin typeface="Verdana" panose="020B0604030504040204" pitchFamily="34" charset="0"/>
              <a:ea typeface="Verdana" panose="020B0604030504040204" pitchFamily="34" charset="0"/>
            </a:rPr>
            <a:t>In kolom C en I (</a:t>
          </a:r>
          <a:r>
            <a:rPr lang="nl-NL" sz="1000" u="sng" kern="1200">
              <a:latin typeface="Verdana" panose="020B0604030504040204" pitchFamily="34" charset="0"/>
              <a:ea typeface="Verdana" panose="020B0604030504040204" pitchFamily="34" charset="0"/>
            </a:rPr>
            <a:t>te car</a:t>
          </a:r>
          <a:r>
            <a:rPr lang="nl-NL" sz="1000" kern="1200">
              <a:latin typeface="Verdana" panose="020B0604030504040204" pitchFamily="34" charset="0"/>
              <a:ea typeface="Verdana" panose="020B0604030504040204" pitchFamily="34" charset="0"/>
            </a:rPr>
            <a:t>) wordt met behulp van de formule </a:t>
          </a:r>
          <a:r>
            <a:rPr lang="nl-NL" sz="1000" u="sng" kern="1200">
              <a:latin typeface="Verdana" panose="020B0604030504040204" pitchFamily="34" charset="0"/>
              <a:ea typeface="Verdana" panose="020B0604030504040204" pitchFamily="34" charset="0"/>
            </a:rPr>
            <a:t>=som.als(</a:t>
          </a:r>
          <a:r>
            <a:rPr lang="nl-NL" sz="1000" u="sng" kern="1200" baseline="0">
              <a:latin typeface="Verdana" panose="020B0604030504040204" pitchFamily="34" charset="0"/>
              <a:ea typeface="Verdana" panose="020B0604030504040204" pitchFamily="34" charset="0"/>
            </a:rPr>
            <a:t> ; ; )</a:t>
          </a:r>
          <a:r>
            <a:rPr lang="nl-NL" sz="1000" kern="1200" baseline="0">
              <a:latin typeface="Verdana" panose="020B0604030504040204" pitchFamily="34" charset="0"/>
              <a:ea typeface="Verdana" panose="020B0604030504040204" pitchFamily="34" charset="0"/>
            </a:rPr>
            <a:t> uit "</a:t>
          </a:r>
          <a:r>
            <a:rPr lang="nl-NL" sz="1000" b="0" kern="1200" baseline="0">
              <a:latin typeface="Verdana" panose="020B0604030504040204" pitchFamily="34" charset="0"/>
              <a:ea typeface="Verdana" panose="020B0604030504040204" pitchFamily="34" charset="0"/>
            </a:rPr>
            <a:t>Deelnemers"</a:t>
          </a:r>
          <a:r>
            <a:rPr lang="nl-NL" sz="1000" kern="1200" baseline="0">
              <a:latin typeface="Verdana" panose="020B0604030504040204" pitchFamily="34" charset="0"/>
              <a:ea typeface="Verdana" panose="020B0604030504040204" pitchFamily="34" charset="0"/>
            </a:rPr>
            <a:t> de caramboles opgehaald die de spelers van kolom B en H moet gaan maken.</a:t>
          </a:r>
        </a:p>
        <a:p>
          <a:r>
            <a:rPr lang="nl-NL" sz="1000" kern="1200" baseline="0">
              <a:latin typeface="Verdana" panose="020B0604030504040204" pitchFamily="34" charset="0"/>
              <a:ea typeface="Verdana" panose="020B0604030504040204" pitchFamily="34" charset="0"/>
            </a:rPr>
            <a:t>Als er in "</a:t>
          </a:r>
          <a:r>
            <a:rPr lang="nl-NL" sz="1000" b="0" kern="1200" baseline="0">
              <a:latin typeface="Verdana" panose="020B0604030504040204" pitchFamily="34" charset="0"/>
              <a:ea typeface="Verdana" panose="020B0604030504040204" pitchFamily="34" charset="0"/>
            </a:rPr>
            <a:t>Deelnemers"</a:t>
          </a:r>
          <a:r>
            <a:rPr lang="nl-NL" sz="1000" kern="1200" baseline="0">
              <a:latin typeface="Verdana" panose="020B0604030504040204" pitchFamily="34" charset="0"/>
              <a:ea typeface="Verdana" panose="020B0604030504040204" pitchFamily="34" charset="0"/>
            </a:rPr>
            <a:t> regels zijn met de naam "n" of met 0 caramboles voor 'n spelsoort wordt dat hier zichtbaar. Door een filter in kolom </a:t>
          </a:r>
          <a:r>
            <a:rPr lang="nl-NL" sz="1000" u="sng" kern="1200" baseline="0">
              <a:latin typeface="Verdana" panose="020B0604030504040204" pitchFamily="34" charset="0"/>
              <a:ea typeface="Verdana" panose="020B0604030504040204" pitchFamily="34" charset="0"/>
            </a:rPr>
            <a:t>te car</a:t>
          </a:r>
          <a:r>
            <a:rPr lang="nl-NL" sz="1000" kern="1200" baseline="0">
              <a:latin typeface="Verdana" panose="020B0604030504040204" pitchFamily="34" charset="0"/>
              <a:ea typeface="Verdana" panose="020B0604030504040204" pitchFamily="34" charset="0"/>
            </a:rPr>
            <a:t> te gebruiken kunnen die regels onderdrukt worden.</a:t>
          </a:r>
        </a:p>
        <a:p>
          <a:endParaRPr lang="nl-NL" sz="1000" kern="1200">
            <a:latin typeface="Verdana" panose="020B0604030504040204" pitchFamily="34" charset="0"/>
            <a:ea typeface="Verdana" panose="020B0604030504040204" pitchFamily="34" charset="0"/>
          </a:endParaRPr>
        </a:p>
        <a:p>
          <a:pPr eaLnBrk="1" fontAlgn="auto" latinLnBrk="0" hangingPunct="1"/>
          <a:r>
            <a:rPr lang="nl-NL" sz="1000" b="0" u="sng">
              <a:solidFill>
                <a:schemeClr val="dk1"/>
              </a:solidFill>
              <a:effectLst/>
              <a:latin typeface="Verdana" panose="020B0604030504040204" pitchFamily="34" charset="0"/>
              <a:ea typeface="Verdana" panose="020B0604030504040204" pitchFamily="34" charset="0"/>
              <a:cs typeface="+mn-cs"/>
            </a:rPr>
            <a:t>Wel/niet een ronde spelen</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In alle rondes is </a:t>
          </a:r>
          <a:r>
            <a:rPr lang="nl-NL" sz="1000" baseline="0">
              <a:solidFill>
                <a:schemeClr val="dk1"/>
              </a:solidFill>
              <a:effectLst/>
              <a:latin typeface="Verdana" panose="020B0604030504040204" pitchFamily="34" charset="0"/>
              <a:ea typeface="Verdana" panose="020B0604030504040204" pitchFamily="34" charset="0"/>
              <a:cs typeface="+mn-cs"/>
            </a:rPr>
            <a:t>bovengenoemde</a:t>
          </a:r>
          <a:r>
            <a:rPr lang="nl-NL" sz="1000">
              <a:solidFill>
                <a:schemeClr val="dk1"/>
              </a:solidFill>
              <a:effectLst/>
              <a:latin typeface="Verdana" panose="020B0604030504040204" pitchFamily="34" charset="0"/>
              <a:ea typeface="Verdana" panose="020B0604030504040204" pitchFamily="34" charset="0"/>
              <a:cs typeface="+mn-cs"/>
            </a:rPr>
            <a:t> formule als volgt uitgebreid:  </a:t>
          </a:r>
          <a:r>
            <a:rPr lang="nl-NL" sz="1000" u="sng">
              <a:solidFill>
                <a:schemeClr val="dk1"/>
              </a:solidFill>
              <a:effectLst/>
              <a:latin typeface="Verdana" panose="020B0604030504040204" pitchFamily="34" charset="0"/>
              <a:ea typeface="Verdana" panose="020B0604030504040204" pitchFamily="34" charset="0"/>
              <a:cs typeface="+mn-cs"/>
            </a:rPr>
            <a:t>ALS(P$175="J";</a:t>
          </a:r>
          <a:r>
            <a:rPr lang="nl-NL" sz="1000" u="sng" baseline="0">
              <a:solidFill>
                <a:schemeClr val="dk1"/>
              </a:solidFill>
              <a:effectLst/>
              <a:latin typeface="Verdana" panose="020B0604030504040204" pitchFamily="34" charset="0"/>
              <a:ea typeface="Verdana" panose="020B0604030504040204" pitchFamily="34" charset="0"/>
              <a:cs typeface="+mn-cs"/>
            </a:rPr>
            <a:t>som.als( ; ; ) </a:t>
          </a:r>
          <a:r>
            <a:rPr lang="nl-NL" sz="1000" u="sng">
              <a:solidFill>
                <a:schemeClr val="dk1"/>
              </a:solidFill>
              <a:effectLst/>
              <a:latin typeface="Verdana" panose="020B0604030504040204" pitchFamily="34" charset="0"/>
              <a:ea typeface="Verdana" panose="020B0604030504040204" pitchFamily="34" charset="0"/>
              <a:cs typeface="+mn-cs"/>
            </a:rPr>
            <a:t>;0)</a:t>
          </a:r>
          <a:r>
            <a:rPr lang="nl-NL" sz="1000">
              <a:solidFill>
                <a:schemeClr val="dk1"/>
              </a:solidFill>
              <a:effectLst/>
              <a:latin typeface="Verdana" panose="020B0604030504040204" pitchFamily="34" charset="0"/>
              <a:ea typeface="Verdana" panose="020B0604030504040204" pitchFamily="34" charset="0"/>
              <a:cs typeface="+mn-cs"/>
            </a:rPr>
            <a:t> .</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Dit is om </a:t>
          </a:r>
          <a:r>
            <a:rPr lang="nl-NL" sz="1000" u="sng">
              <a:solidFill>
                <a:schemeClr val="dk1"/>
              </a:solidFill>
              <a:effectLst/>
              <a:latin typeface="Verdana" panose="020B0604030504040204" pitchFamily="34" charset="0"/>
              <a:ea typeface="Verdana" panose="020B0604030504040204" pitchFamily="34" charset="0"/>
              <a:cs typeface="+mn-cs"/>
            </a:rPr>
            <a:t>te kunnen</a:t>
          </a:r>
          <a:r>
            <a:rPr lang="nl-NL" sz="1000">
              <a:solidFill>
                <a:schemeClr val="dk1"/>
              </a:solidFill>
              <a:effectLst/>
              <a:latin typeface="Verdana" panose="020B0604030504040204" pitchFamily="34" charset="0"/>
              <a:ea typeface="Verdana" panose="020B0604030504040204" pitchFamily="34" charset="0"/>
              <a:cs typeface="+mn-cs"/>
            </a:rPr>
            <a:t> bepalen of er in die ronde J/N caramboles worden ingevuld</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a:solidFill>
                <a:schemeClr val="dk1"/>
              </a:solidFill>
              <a:effectLst/>
              <a:latin typeface="Verdana" panose="020B0604030504040204" pitchFamily="34" charset="0"/>
              <a:ea typeface="Verdana" panose="020B0604030504040204" pitchFamily="34" charset="0"/>
              <a:cs typeface="+mn-cs"/>
            </a:rPr>
            <a:t> in de kolommen </a:t>
          </a:r>
          <a:r>
            <a:rPr lang="nl-NL" sz="1000" u="sng">
              <a:solidFill>
                <a:schemeClr val="dk1"/>
              </a:solidFill>
              <a:effectLst/>
              <a:latin typeface="Verdana" panose="020B0604030504040204" pitchFamily="34" charset="0"/>
              <a:ea typeface="Verdana" panose="020B0604030504040204" pitchFamily="34" charset="0"/>
              <a:cs typeface="+mn-cs"/>
            </a:rPr>
            <a:t>te car</a:t>
          </a:r>
          <a:r>
            <a:rPr lang="nl-NL" sz="100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Op de 1e regel van elke ronde staat in kolom P de keuze die daarvoor gemaakt kan worden: J of N.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Als gevolg van de keuze N worden er geen caramboles ingevuld en daardoor ook geen partijnummers toegekend.</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u="sng" kern="1200">
              <a:latin typeface="Verdana" panose="020B0604030504040204" pitchFamily="34" charset="0"/>
              <a:ea typeface="Verdana" panose="020B0604030504040204" pitchFamily="34" charset="0"/>
            </a:rPr>
            <a:t>Partijen</a:t>
          </a:r>
        </a:p>
        <a:p>
          <a:r>
            <a:rPr lang="nl-NL" sz="1000" kern="1200">
              <a:latin typeface="Verdana" panose="020B0604030504040204" pitchFamily="34" charset="0"/>
              <a:ea typeface="Verdana" panose="020B0604030504040204" pitchFamily="34" charset="0"/>
            </a:rPr>
            <a:t>Met in kolom A de formule </a:t>
          </a:r>
          <a:r>
            <a:rPr lang="nl-NL" sz="1000" u="sng" kern="1200">
              <a:latin typeface="Verdana" panose="020B0604030504040204" pitchFamily="34" charset="0"/>
              <a:ea typeface="Verdana" panose="020B0604030504040204" pitchFamily="34" charset="0"/>
            </a:rPr>
            <a:t>=ALS(C3=0;"";ALS(I3=0;"";MAX(A$2:A2)+1))</a:t>
          </a:r>
          <a:r>
            <a:rPr lang="nl-NL" sz="1000" kern="1200">
              <a:latin typeface="Verdana" panose="020B0604030504040204" pitchFamily="34" charset="0"/>
              <a:ea typeface="Verdana" panose="020B0604030504040204" pitchFamily="34" charset="0"/>
            </a:rPr>
            <a:t> wordt bekeken of er op die regel een partij mogelijk is. Dat leidt tot een partijnummer; anders geen. Door die formule in kolom A naar beneden te kopiëren wordt</a:t>
          </a:r>
          <a:r>
            <a:rPr lang="nl-NL" sz="1000" kern="1200" baseline="0">
              <a:latin typeface="Verdana" panose="020B0604030504040204" pitchFamily="34" charset="0"/>
              <a:ea typeface="Verdana" panose="020B0604030504040204" pitchFamily="34" charset="0"/>
            </a:rPr>
            <a:t> op alle regels </a:t>
          </a:r>
          <a:r>
            <a:rPr lang="nl-NL" sz="1000" kern="1200">
              <a:latin typeface="Verdana" panose="020B0604030504040204" pitchFamily="34" charset="0"/>
              <a:ea typeface="Verdana" panose="020B0604030504040204" pitchFamily="34" charset="0"/>
            </a:rPr>
            <a:t>alle te spelen partijen van een partijnummer voorzien.</a:t>
          </a:r>
        </a:p>
        <a:p>
          <a:r>
            <a:rPr lang="nl-NL" sz="1000" kern="1200">
              <a:latin typeface="Verdana" panose="020B0604030504040204" pitchFamily="34" charset="0"/>
              <a:ea typeface="Verdana" panose="020B0604030504040204" pitchFamily="34" charset="0"/>
            </a:rPr>
            <a:t>Het overzicht is in te korten met gebruik</a:t>
          </a:r>
          <a:r>
            <a:rPr lang="nl-NL" sz="1000" kern="1200" baseline="0">
              <a:latin typeface="Verdana" panose="020B0604030504040204" pitchFamily="34" charset="0"/>
              <a:ea typeface="Verdana" panose="020B0604030504040204" pitchFamily="34" charset="0"/>
            </a:rPr>
            <a:t> van het filter in kolom A.</a:t>
          </a:r>
        </a:p>
        <a:p>
          <a:endParaRPr lang="nl-NL" sz="1000" kern="1200" baseline="0">
            <a:latin typeface="Verdana" panose="020B0604030504040204" pitchFamily="34" charset="0"/>
            <a:ea typeface="Verdana" panose="020B0604030504040204" pitchFamily="34" charset="0"/>
          </a:endParaRPr>
        </a:p>
        <a:p>
          <a:r>
            <a:rPr lang="nl-NL" sz="1000" u="sng" kern="1200" baseline="0">
              <a:latin typeface="Verdana" panose="020B0604030504040204" pitchFamily="34" charset="0"/>
              <a:ea typeface="Verdana" panose="020B0604030504040204" pitchFamily="34" charset="0"/>
            </a:rPr>
            <a:t>Moyenne en punten</a:t>
          </a:r>
        </a:p>
        <a:p>
          <a:r>
            <a:rPr lang="nl-NL" sz="1000" kern="1200" baseline="0">
              <a:latin typeface="Verdana" panose="020B0604030504040204" pitchFamily="34" charset="0"/>
              <a:ea typeface="Verdana" panose="020B0604030504040204" pitchFamily="34" charset="0"/>
            </a:rPr>
            <a:t>Het moyenne wordt berekend door </a:t>
          </a:r>
          <a:r>
            <a:rPr lang="nl-NL" sz="1000" u="sng" kern="1200" baseline="0">
              <a:latin typeface="Verdana" panose="020B0604030504040204" pitchFamily="34" charset="0"/>
              <a:ea typeface="Verdana" panose="020B0604030504040204" pitchFamily="34" charset="0"/>
            </a:rPr>
            <a:t>D/E</a:t>
          </a:r>
          <a:r>
            <a:rPr lang="nl-NL" sz="1000" kern="1200" baseline="0">
              <a:latin typeface="Verdana" panose="020B0604030504040204" pitchFamily="34" charset="0"/>
              <a:ea typeface="Verdana" panose="020B0604030504040204" pitchFamily="34" charset="0"/>
            </a:rPr>
            <a:t> respectievelijk </a:t>
          </a:r>
          <a:r>
            <a:rPr lang="nl-NL" sz="1000" u="sng" kern="1200" baseline="0">
              <a:latin typeface="Verdana" panose="020B0604030504040204" pitchFamily="34" charset="0"/>
              <a:ea typeface="Verdana" panose="020B0604030504040204" pitchFamily="34" charset="0"/>
            </a:rPr>
            <a:t>J/K</a:t>
          </a:r>
          <a:r>
            <a:rPr lang="nl-NL" sz="1000" u="none" kern="1200" baseline="0">
              <a:latin typeface="Verdana" panose="020B0604030504040204" pitchFamily="34" charset="0"/>
              <a:ea typeface="Verdana" panose="020B0604030504040204" pitchFamily="34" charset="0"/>
            </a:rPr>
            <a:t>.</a:t>
          </a:r>
        </a:p>
        <a:p>
          <a:r>
            <a:rPr lang="nl-NL" sz="1000" kern="1200" baseline="0">
              <a:latin typeface="Verdana" panose="020B0604030504040204" pitchFamily="34" charset="0"/>
              <a:ea typeface="Verdana" panose="020B0604030504040204" pitchFamily="34" charset="0"/>
            </a:rPr>
            <a:t>De punten worden berekend met de formule :</a:t>
          </a:r>
          <a:r>
            <a:rPr lang="nl-NL" sz="1000" u="sng" kern="1200" baseline="0">
              <a:latin typeface="Verdana" panose="020B0604030504040204" pitchFamily="34" charset="0"/>
              <a:ea typeface="Verdana" panose="020B0604030504040204" pitchFamily="34" charset="0"/>
            </a:rPr>
            <a:t> </a:t>
          </a:r>
        </a:p>
        <a:p>
          <a:r>
            <a:rPr lang="nl-NL" sz="1000" u="none" kern="1200" baseline="0">
              <a:latin typeface="Verdana" panose="020B0604030504040204" pitchFamily="34" charset="0"/>
              <a:ea typeface="Verdana" panose="020B0604030504040204" pitchFamily="34" charset="0"/>
            </a:rPr>
            <a:t>in kolom G   </a:t>
          </a:r>
          <a:r>
            <a:rPr lang="nl-NL" sz="1000" u="sng" kern="1200" baseline="0">
              <a:latin typeface="Verdana" panose="020B0604030504040204" pitchFamily="34" charset="0"/>
              <a:ea typeface="Verdana" panose="020B0604030504040204" pitchFamily="34" charset="0"/>
            </a:rPr>
            <a:t>=ALS(D3&gt;0;ALS(C3-D3=0;r$2;ALS(D3&lt;C3;AFRONDEN(D3/C3*T$2;1);12));"")</a:t>
          </a:r>
          <a:r>
            <a:rPr lang="nl-NL" sz="1000" kern="1200" baseline="0">
              <a:latin typeface="Verdana" panose="020B0604030504040204" pitchFamily="34" charset="0"/>
              <a:ea typeface="Verdana" panose="020B0604030504040204" pitchFamily="34" charset="0"/>
            </a:rPr>
            <a:t>.</a:t>
          </a:r>
        </a:p>
        <a:p>
          <a:r>
            <a:rPr lang="nl-NL" sz="1000" kern="1200" baseline="0">
              <a:latin typeface="Verdana" panose="020B0604030504040204" pitchFamily="34" charset="0"/>
              <a:ea typeface="Verdana" panose="020B0604030504040204" pitchFamily="34" charset="0"/>
            </a:rPr>
            <a:t>in kolom M  </a:t>
          </a:r>
          <a:r>
            <a:rPr lang="nl-NL" sz="1000" u="sng" baseline="0">
              <a:solidFill>
                <a:schemeClr val="dk1"/>
              </a:solidFill>
              <a:effectLst/>
              <a:latin typeface="Verdana" panose="020B0604030504040204" pitchFamily="34" charset="0"/>
              <a:ea typeface="Verdana" panose="020B0604030504040204" pitchFamily="34" charset="0"/>
              <a:cs typeface="+mn-cs"/>
            </a:rPr>
            <a:t>=ALS(j3&gt;0;ALS(j3-i3=0;r$2;ALS(j3&lt;i3;AFRONDEN(j3/i3*T$2;1);12));"")</a:t>
          </a:r>
        </a:p>
        <a:p>
          <a:r>
            <a:rPr lang="nl-NL" sz="1000" kern="1200" baseline="0">
              <a:latin typeface="Verdana" panose="020B0604030504040204" pitchFamily="34" charset="0"/>
              <a:ea typeface="Verdana" panose="020B0604030504040204" pitchFamily="34" charset="0"/>
            </a:rPr>
            <a:t>Zie de tabel "Te behalen punten" bovenaan.</a:t>
          </a:r>
        </a:p>
        <a:p>
          <a:endParaRPr lang="nl-NL" sz="1000" b="1"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Om op te tellen hoeveel partijen een speler heeft gespeeld wordt dat berekend in kolom N met de formule </a:t>
          </a:r>
          <a:r>
            <a:rPr lang="nl-NL" sz="1000" u="sng" kern="1200" baseline="0">
              <a:latin typeface="Verdana" panose="020B0604030504040204" pitchFamily="34" charset="0"/>
              <a:ea typeface="Verdana" panose="020B0604030504040204" pitchFamily="34" charset="0"/>
            </a:rPr>
            <a:t>=ALS(E3&gt;0;1;"")</a:t>
          </a:r>
          <a:r>
            <a:rPr lang="nl-NL" sz="1000" kern="1200" baseline="0">
              <a:latin typeface="Verdana" panose="020B0604030504040204" pitchFamily="34" charset="0"/>
              <a:ea typeface="Verdana" panose="020B0604030504040204" pitchFamily="34" charset="0"/>
            </a:rPr>
            <a:t>.</a:t>
          </a:r>
        </a:p>
        <a:p>
          <a:endParaRPr lang="nl-NL" sz="1000" kern="1200" baseline="0">
            <a:latin typeface="Verdana" panose="020B0604030504040204" pitchFamily="34" charset="0"/>
            <a:ea typeface="Verdana" panose="020B0604030504040204" pitchFamily="34" charset="0"/>
          </a:endParaRPr>
        </a:p>
        <a:p>
          <a:r>
            <a:rPr lang="nl-NL" sz="1000" b="0" u="sng" kern="1200" baseline="0">
              <a:latin typeface="Verdana" panose="020B0604030504040204" pitchFamily="34" charset="0"/>
              <a:ea typeface="Verdana" panose="020B0604030504040204" pitchFamily="34" charset="0"/>
            </a:rPr>
            <a:t>Afdrukken</a:t>
          </a:r>
        </a:p>
        <a:p>
          <a:r>
            <a:rPr lang="nl-NL" sz="1000" kern="1200" baseline="0">
              <a:latin typeface="Verdana" panose="020B0604030504040204" pitchFamily="34" charset="0"/>
              <a:ea typeface="Verdana" panose="020B0604030504040204" pitchFamily="34" charset="0"/>
            </a:rPr>
            <a:t>Om op de club een handzame lijst te hebben is filteren op achtereenvolgens: kolom O en kolom A meestal afdoende. Nadat de resultaten van meerdere partijen zijn ingevuld is een extra filter op kolom D handig.</a:t>
          </a:r>
        </a:p>
        <a:p>
          <a:endParaRPr lang="nl-NL" sz="1000" kern="1200" baseline="0">
            <a:latin typeface="Verdana" panose="020B0604030504040204" pitchFamily="34" charset="0"/>
            <a:ea typeface="Verdana" panose="020B0604030504040204" pitchFamily="34" charset="0"/>
          </a:endParaRPr>
        </a:p>
        <a:p>
          <a:pPr eaLnBrk="1" fontAlgn="auto" latinLnBrk="0" hangingPunct="1"/>
          <a:r>
            <a:rPr lang="nl-NL" sz="1000" b="0" i="0" u="sng" baseline="0">
              <a:solidFill>
                <a:schemeClr val="dk1"/>
              </a:solidFill>
              <a:effectLst/>
              <a:latin typeface="Verdana" panose="020B0604030504040204" pitchFamily="34" charset="0"/>
              <a:ea typeface="Verdana" panose="020B0604030504040204" pitchFamily="34" charset="0"/>
              <a:cs typeface="+mn-cs"/>
            </a:rPr>
            <a:t>Geblokkeerd</a:t>
          </a:r>
          <a:endParaRPr lang="nl-NL" sz="1000" b="0" u="sng">
            <a:effectLst/>
            <a:latin typeface="Verdana" panose="020B0604030504040204" pitchFamily="34" charset="0"/>
            <a:ea typeface="Verdana" panose="020B0604030504040204" pitchFamily="34" charset="0"/>
          </a:endParaRP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Om te voorkomen dat er te makkelijk cellen gewijzigd worden die gedurende de competitie </a:t>
          </a:r>
          <a:r>
            <a:rPr lang="nl-NL" sz="1000" b="0" i="0" u="sng" baseline="0">
              <a:solidFill>
                <a:schemeClr val="dk1"/>
              </a:solidFill>
              <a:effectLst/>
              <a:latin typeface="Verdana" panose="020B0604030504040204" pitchFamily="34" charset="0"/>
              <a:ea typeface="Verdana" panose="020B0604030504040204" pitchFamily="34" charset="0"/>
              <a:cs typeface="+mn-cs"/>
            </a:rPr>
            <a:t>niet</a:t>
          </a:r>
          <a:r>
            <a:rPr lang="nl-NL" sz="1000" b="0" i="0" baseline="0">
              <a:solidFill>
                <a:schemeClr val="dk1"/>
              </a:solidFill>
              <a:effectLst/>
              <a:latin typeface="Verdana" panose="020B0604030504040204" pitchFamily="34" charset="0"/>
              <a:ea typeface="Verdana" panose="020B0604030504040204" pitchFamily="34" charset="0"/>
              <a:cs typeface="+mn-cs"/>
            </a:rPr>
            <a:t> gewijzigd mogen worden, is voor het gehele tabblad een blokkade ingesteld met uitzondering van de velden voor het invullen van de caramboles en beurten.</a:t>
          </a: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Doormiddel van "Alt X B B" kan deze blokkade worden opgeheven en weer ingesteld door "Alt X B B Enter".</a:t>
          </a:r>
          <a:endParaRPr lang="nl-NL" sz="1000">
            <a:effectLst/>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De toelichting aanpassen en filteren gaat niet met een ingestelde blokkade.</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Zie de toelichting naast ronde 2 én onder kolom </a:t>
          </a:r>
          <a:r>
            <a:rPr lang="nl-NL" sz="1000" u="sng" kern="1200" baseline="0">
              <a:latin typeface="Verdana" panose="020B0604030504040204" pitchFamily="34" charset="0"/>
              <a:ea typeface="Verdana" panose="020B0604030504040204" pitchFamily="34" charset="0"/>
            </a:rPr>
            <a:t>te spelen partijen</a:t>
          </a:r>
          <a:r>
            <a:rPr lang="nl-NL" sz="1000" kern="1200" baseline="0">
              <a:latin typeface="Verdana" panose="020B0604030504040204" pitchFamily="34" charset="0"/>
              <a:ea typeface="Verdana" panose="020B0604030504040204" pitchFamily="34" charset="0"/>
            </a:rPr>
            <a:t> (AB).</a:t>
          </a:r>
        </a:p>
        <a:p>
          <a:endParaRPr lang="nl-NL" sz="1000" kern="1200" baseline="0">
            <a:latin typeface="Verdana" panose="020B0604030504040204" pitchFamily="34" charset="0"/>
            <a:ea typeface="Verdana" panose="020B0604030504040204" pitchFamily="34" charset="0"/>
          </a:endParaRPr>
        </a:p>
        <a:p>
          <a:r>
            <a:rPr lang="nl-NL" sz="1000" u="sng" kern="1200" baseline="0">
              <a:latin typeface="Verdana" panose="020B0604030504040204" pitchFamily="34" charset="0"/>
              <a:ea typeface="Verdana" panose="020B0604030504040204" pitchFamily="34" charset="0"/>
            </a:rPr>
            <a:t>Afdrukken toelichting</a:t>
          </a:r>
        </a:p>
        <a:p>
          <a:r>
            <a:rPr lang="nl-NL" sz="1000" kern="1200" baseline="0">
              <a:latin typeface="Verdana" panose="020B0604030504040204" pitchFamily="34" charset="0"/>
              <a:ea typeface="Verdana" panose="020B0604030504040204" pitchFamily="34" charset="0"/>
            </a:rPr>
            <a:t>Indien de cellen (rijen en kolommen) net buiten het bereik van de toelichting worden geselecteerd kan met</a:t>
          </a:r>
        </a:p>
        <a:p>
          <a:r>
            <a:rPr lang="nl-NL" sz="1000" u="sng" kern="1200" baseline="0">
              <a:latin typeface="Verdana" panose="020B0604030504040204" pitchFamily="34" charset="0"/>
              <a:ea typeface="Verdana" panose="020B0604030504040204" pitchFamily="34" charset="0"/>
            </a:rPr>
            <a:t>Ctrl P</a:t>
          </a:r>
          <a:r>
            <a:rPr lang="nl-NL" sz="1000" kern="1200" baseline="0">
              <a:latin typeface="Verdana" panose="020B0604030504040204" pitchFamily="34" charset="0"/>
              <a:ea typeface="Verdana" panose="020B0604030504040204" pitchFamily="34" charset="0"/>
            </a:rPr>
            <a:t> en </a:t>
          </a:r>
          <a:r>
            <a:rPr lang="nl-NL" sz="1000" u="sng" kern="1200" baseline="0">
              <a:latin typeface="Verdana" panose="020B0604030504040204" pitchFamily="34" charset="0"/>
              <a:ea typeface="Verdana" panose="020B0604030504040204" pitchFamily="34" charset="0"/>
            </a:rPr>
            <a:t>selectie</a:t>
          </a:r>
          <a:r>
            <a:rPr lang="nl-NL" sz="1000" kern="1200" baseline="0">
              <a:latin typeface="Verdana" panose="020B0604030504040204" pitchFamily="34" charset="0"/>
              <a:ea typeface="Verdana" panose="020B0604030504040204" pitchFamily="34" charset="0"/>
            </a:rPr>
            <a:t> een afdruk gemaakt worden.</a:t>
          </a:r>
        </a:p>
      </xdr:txBody>
    </xdr:sp>
    <xdr:clientData/>
  </xdr:twoCellAnchor>
  <xdr:twoCellAnchor>
    <xdr:from>
      <xdr:col>15</xdr:col>
      <xdr:colOff>83820</xdr:colOff>
      <xdr:row>176</xdr:row>
      <xdr:rowOff>106680</xdr:rowOff>
    </xdr:from>
    <xdr:to>
      <xdr:col>26</xdr:col>
      <xdr:colOff>495300</xdr:colOff>
      <xdr:row>186</xdr:row>
      <xdr:rowOff>144781</xdr:rowOff>
    </xdr:to>
    <xdr:sp macro="" textlink="">
      <xdr:nvSpPr>
        <xdr:cNvPr id="5" name="Tekstvak 4">
          <a:extLst>
            <a:ext uri="{FF2B5EF4-FFF2-40B4-BE49-F238E27FC236}">
              <a16:creationId xmlns:a16="http://schemas.microsoft.com/office/drawing/2014/main" id="{0773D812-0840-48D9-9C84-9DCC27F50997}"/>
            </a:ext>
          </a:extLst>
        </xdr:cNvPr>
        <xdr:cNvSpPr txBox="1"/>
      </xdr:nvSpPr>
      <xdr:spPr>
        <a:xfrm>
          <a:off x="7139940" y="33748980"/>
          <a:ext cx="7193280" cy="1943101"/>
        </a:xfrm>
        <a:prstGeom prst="rect">
          <a:avLst/>
        </a:prstGeom>
        <a:solidFill>
          <a:schemeClr val="lt1"/>
        </a:solidFill>
        <a:ln w="9525" cmpd="sng">
          <a:solidFill>
            <a:schemeClr val="tx1">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dk1"/>
              </a:solidFill>
              <a:effectLst/>
              <a:latin typeface="Verdana" panose="020B0604030504040204" pitchFamily="34" charset="0"/>
              <a:ea typeface="Verdana" panose="020B0604030504040204" pitchFamily="34" charset="0"/>
              <a:cs typeface="+mn-cs"/>
            </a:rPr>
            <a:t>Vervolg toelichting</a:t>
          </a:r>
        </a:p>
        <a:p>
          <a:endParaRPr lang="nl-NL" sz="1000" b="1">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Verdana" panose="020B0604030504040204" pitchFamily="34" charset="0"/>
              <a:ea typeface="Verdana" panose="020B0604030504040204" pitchFamily="34" charset="0"/>
              <a:cs typeface="+mn-cs"/>
            </a:rPr>
            <a:t>Deze toelichting geldt voor de </a:t>
          </a:r>
          <a:r>
            <a:rPr lang="nl-NL" sz="1000" u="sng">
              <a:solidFill>
                <a:schemeClr val="dk1"/>
              </a:solidFill>
              <a:effectLst/>
              <a:latin typeface="Verdana" panose="020B0604030504040204" pitchFamily="34" charset="0"/>
              <a:ea typeface="Verdana" panose="020B0604030504040204" pitchFamily="34" charset="0"/>
              <a:cs typeface="+mn-cs"/>
            </a:rPr>
            <a:t>tabbladen 1</a:t>
          </a:r>
          <a:r>
            <a:rPr lang="nl-NL" sz="1000">
              <a:solidFill>
                <a:schemeClr val="dk1"/>
              </a:solidFill>
              <a:effectLst/>
              <a:latin typeface="Verdana" panose="020B0604030504040204" pitchFamily="34" charset="0"/>
              <a:ea typeface="Verdana" panose="020B0604030504040204" pitchFamily="34" charset="0"/>
              <a:cs typeface="+mn-cs"/>
            </a:rPr>
            <a:t> van alle spelsoorten.</a:t>
          </a:r>
          <a:endParaRPr lang="nl-NL" sz="1000">
            <a:effectLst/>
            <a:latin typeface="Verdana" panose="020B0604030504040204" pitchFamily="34" charset="0"/>
            <a:ea typeface="Verdana" panose="020B0604030504040204" pitchFamily="34" charset="0"/>
          </a:endParaRPr>
        </a:p>
        <a:p>
          <a:endParaRPr lang="nl-NL" sz="1000" b="1">
            <a:solidFill>
              <a:schemeClr val="dk1"/>
            </a:solidFill>
            <a:effectLst/>
            <a:latin typeface="Verdana" panose="020B0604030504040204" pitchFamily="34" charset="0"/>
            <a:ea typeface="Verdana" panose="020B0604030504040204" pitchFamily="34" charset="0"/>
            <a:cs typeface="+mn-cs"/>
          </a:endParaRPr>
        </a:p>
        <a:p>
          <a:r>
            <a:rPr lang="nl-NL" sz="1000" b="0" u="sng">
              <a:solidFill>
                <a:schemeClr val="dk1"/>
              </a:solidFill>
              <a:effectLst/>
              <a:latin typeface="Verdana" panose="020B0604030504040204" pitchFamily="34" charset="0"/>
              <a:ea typeface="Verdana" panose="020B0604030504040204" pitchFamily="34" charset="0"/>
              <a:cs typeface="+mn-cs"/>
            </a:rPr>
            <a:t>Spelersnamen</a:t>
          </a:r>
        </a:p>
        <a:p>
          <a:r>
            <a:rPr lang="nl-NL" sz="1000">
              <a:solidFill>
                <a:schemeClr val="dk1"/>
              </a:solidFill>
              <a:effectLst/>
              <a:latin typeface="Verdana" panose="020B0604030504040204" pitchFamily="34" charset="0"/>
              <a:ea typeface="Verdana" panose="020B0604030504040204" pitchFamily="34" charset="0"/>
              <a:cs typeface="+mn-cs"/>
            </a:rPr>
            <a:t>Het vullen van de spelersnamen in de kolommen </a:t>
          </a:r>
          <a:r>
            <a:rPr lang="nl-NL" sz="1000" u="sng">
              <a:solidFill>
                <a:schemeClr val="dk1"/>
              </a:solidFill>
              <a:effectLst/>
              <a:latin typeface="Verdana" panose="020B0604030504040204" pitchFamily="34" charset="0"/>
              <a:ea typeface="Verdana" panose="020B0604030504040204" pitchFamily="34" charset="0"/>
              <a:cs typeface="+mn-cs"/>
            </a:rPr>
            <a:t>naam</a:t>
          </a:r>
          <a:r>
            <a:rPr lang="nl-NL" sz="1000">
              <a:solidFill>
                <a:schemeClr val="dk1"/>
              </a:solidFill>
              <a:effectLst/>
              <a:latin typeface="Verdana" panose="020B0604030504040204" pitchFamily="34" charset="0"/>
              <a:ea typeface="Verdana" panose="020B0604030504040204" pitchFamily="34" charset="0"/>
              <a:cs typeface="+mn-cs"/>
            </a:rPr>
            <a:t> gaat in ronde 2 als</a:t>
          </a:r>
          <a:r>
            <a:rPr lang="nl-NL" sz="1000" baseline="0">
              <a:solidFill>
                <a:schemeClr val="dk1"/>
              </a:solidFill>
              <a:effectLst/>
              <a:latin typeface="Verdana" panose="020B0604030504040204" pitchFamily="34" charset="0"/>
              <a:ea typeface="Verdana" panose="020B0604030504040204" pitchFamily="34" charset="0"/>
              <a:cs typeface="+mn-cs"/>
            </a:rPr>
            <a:t> volgt: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  Op regel 1 van ronde 2 wordt in kolom B met de formule =b3 de naam opgehaald van de speler die in</a:t>
          </a:r>
        </a:p>
        <a:p>
          <a:r>
            <a:rPr lang="nl-NL" sz="1000" baseline="0">
              <a:solidFill>
                <a:schemeClr val="dk1"/>
              </a:solidFill>
              <a:effectLst/>
              <a:latin typeface="Verdana" panose="020B0604030504040204" pitchFamily="34" charset="0"/>
              <a:ea typeface="Verdana" panose="020B0604030504040204" pitchFamily="34" charset="0"/>
              <a:cs typeface="+mn-cs"/>
            </a:rPr>
            <a:t>    kolom B op de eerste regel van ronde 1 staat.</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  Daarna wordt deze cel naar beneden gekopieerd tot het einde van ronde 2.</a:t>
          </a:r>
        </a:p>
        <a:p>
          <a:r>
            <a:rPr lang="nl-NL" sz="1000">
              <a:solidFill>
                <a:schemeClr val="dk1"/>
              </a:solidFill>
              <a:effectLst/>
              <a:latin typeface="Verdana" panose="020B0604030504040204" pitchFamily="34" charset="0"/>
              <a:ea typeface="Verdana" panose="020B0604030504040204" pitchFamily="34" charset="0"/>
              <a:cs typeface="+mn-cs"/>
            </a:rPr>
            <a:t>Dit geldt ook voor kolom H.</a:t>
          </a:r>
        </a:p>
        <a:p>
          <a:r>
            <a:rPr lang="nl-NL" sz="1000">
              <a:solidFill>
                <a:schemeClr val="dk1"/>
              </a:solidFill>
              <a:effectLst/>
              <a:latin typeface="Verdana" panose="020B0604030504040204" pitchFamily="34" charset="0"/>
              <a:ea typeface="Verdana" panose="020B0604030504040204" pitchFamily="34" charset="0"/>
              <a:cs typeface="+mn-cs"/>
            </a:rPr>
            <a:t>In ronde 3 wordt dit op dezelfde wijze uitgevoerd.</a:t>
          </a:r>
          <a:endParaRPr lang="nl-NL" sz="1000">
            <a:effectLst/>
            <a:latin typeface="Verdana" panose="020B0604030504040204" pitchFamily="34" charset="0"/>
            <a:ea typeface="Verdana" panose="020B0604030504040204" pitchFamily="34" charset="0"/>
          </a:endParaRPr>
        </a:p>
        <a:p>
          <a:endParaRPr lang="nl-NL" sz="1000" b="1">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91440</xdr:colOff>
      <xdr:row>4</xdr:row>
      <xdr:rowOff>53340</xdr:rowOff>
    </xdr:from>
    <xdr:to>
      <xdr:col>26</xdr:col>
      <xdr:colOff>510540</xdr:colOff>
      <xdr:row>35</xdr:row>
      <xdr:rowOff>106680</xdr:rowOff>
    </xdr:to>
    <xdr:sp macro="" textlink="">
      <xdr:nvSpPr>
        <xdr:cNvPr id="3" name="Tekstvak 2">
          <a:extLst>
            <a:ext uri="{FF2B5EF4-FFF2-40B4-BE49-F238E27FC236}">
              <a16:creationId xmlns:a16="http://schemas.microsoft.com/office/drawing/2014/main" id="{C5C614A2-F2EA-482C-85D7-61A2D39ABC4F}"/>
            </a:ext>
          </a:extLst>
        </xdr:cNvPr>
        <xdr:cNvSpPr txBox="1"/>
      </xdr:nvSpPr>
      <xdr:spPr>
        <a:xfrm>
          <a:off x="7208520" y="929640"/>
          <a:ext cx="6842760" cy="5250180"/>
        </a:xfrm>
        <a:prstGeom prst="rect">
          <a:avLst/>
        </a:prstGeom>
        <a:solidFill>
          <a:schemeClr val="lt1"/>
        </a:solidFill>
        <a:ln w="9525" cmpd="sng">
          <a:solidFill>
            <a:schemeClr val="tx1">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kern="1200">
              <a:latin typeface="Verdana" panose="020B0604030504040204" pitchFamily="34" charset="0"/>
              <a:ea typeface="Verdana" panose="020B0604030504040204" pitchFamily="34" charset="0"/>
            </a:rPr>
            <a:t>Toelichting</a:t>
          </a:r>
        </a:p>
        <a:p>
          <a:endParaRPr lang="nl-NL" sz="1000" b="0" kern="1200">
            <a:latin typeface="Verdana" panose="020B0604030504040204" pitchFamily="34" charset="0"/>
            <a:ea typeface="Verdana" panose="020B0604030504040204" pitchFamily="34" charset="0"/>
          </a:endParaRPr>
        </a:p>
        <a:p>
          <a:r>
            <a:rPr lang="nl-NL" sz="1000" b="0" kern="1200">
              <a:latin typeface="Verdana" panose="020B0604030504040204" pitchFamily="34" charset="0"/>
              <a:ea typeface="Verdana" panose="020B0604030504040204" pitchFamily="34" charset="0"/>
            </a:rPr>
            <a:t>De</a:t>
          </a:r>
          <a:r>
            <a:rPr lang="nl-NL" sz="1000" b="0" kern="1200" baseline="0">
              <a:latin typeface="Verdana" panose="020B0604030504040204" pitchFamily="34" charset="0"/>
              <a:ea typeface="Verdana" panose="020B0604030504040204" pitchFamily="34" charset="0"/>
            </a:rPr>
            <a:t> meeste toelichting is te vinden </a:t>
          </a:r>
          <a:r>
            <a:rPr lang="nl-NL" sz="1000" b="0" baseline="0">
              <a:solidFill>
                <a:schemeClr val="dk1"/>
              </a:solidFill>
              <a:effectLst/>
              <a:latin typeface="Verdana" panose="020B0604030504040204" pitchFamily="34" charset="0"/>
              <a:ea typeface="Verdana" panose="020B0604030504040204" pitchFamily="34" charset="0"/>
              <a:cs typeface="+mn-cs"/>
            </a:rPr>
            <a:t> naast ronde 1 </a:t>
          </a:r>
          <a:r>
            <a:rPr lang="nl-NL" sz="1000" b="0" kern="1200" baseline="0">
              <a:latin typeface="Verdana" panose="020B0604030504040204" pitchFamily="34" charset="0"/>
              <a:ea typeface="Verdana" panose="020B0604030504040204" pitchFamily="34" charset="0"/>
            </a:rPr>
            <a:t>in tabblad 1 van deze spelsoort.</a:t>
          </a:r>
        </a:p>
        <a:p>
          <a:endParaRPr lang="nl-NL" sz="1000" b="0" kern="1200">
            <a:latin typeface="Verdana" panose="020B0604030504040204" pitchFamily="34" charset="0"/>
            <a:ea typeface="Verdana" panose="020B0604030504040204" pitchFamily="34" charset="0"/>
          </a:endParaRPr>
        </a:p>
        <a:p>
          <a:r>
            <a:rPr lang="nl-NL" sz="1000" b="0" u="sng" kern="1200">
              <a:latin typeface="Verdana" panose="020B0604030504040204" pitchFamily="34" charset="0"/>
              <a:ea typeface="Verdana" panose="020B0604030504040204" pitchFamily="34" charset="0"/>
            </a:rPr>
            <a:t>Spelersnamen</a:t>
          </a:r>
        </a:p>
        <a:p>
          <a:r>
            <a:rPr lang="nl-NL" sz="1000" b="0" kern="1200">
              <a:latin typeface="Verdana" panose="020B0604030504040204" pitchFamily="34" charset="0"/>
              <a:ea typeface="Verdana" panose="020B0604030504040204" pitchFamily="34" charset="0"/>
            </a:rPr>
            <a:t>Omdat </a:t>
          </a:r>
          <a:r>
            <a:rPr lang="nl-NL" sz="1000" b="0" baseline="0">
              <a:solidFill>
                <a:schemeClr val="dk1"/>
              </a:solidFill>
              <a:effectLst/>
              <a:latin typeface="Verdana" panose="020B0604030504040204" pitchFamily="34" charset="0"/>
              <a:ea typeface="Verdana" panose="020B0604030504040204" pitchFamily="34" charset="0"/>
              <a:cs typeface="+mn-cs"/>
            </a:rPr>
            <a:t>in tabblad 1</a:t>
          </a:r>
          <a:r>
            <a:rPr lang="nl-NL" sz="1000" b="0" kern="1200" baseline="0">
              <a:latin typeface="Verdana" panose="020B0604030504040204" pitchFamily="34" charset="0"/>
              <a:ea typeface="Verdana" panose="020B0604030504040204" pitchFamily="34" charset="0"/>
            </a:rPr>
            <a:t> alle </a:t>
          </a:r>
          <a:r>
            <a:rPr lang="nl-NL" sz="1000" b="0" u="none" kern="1200" baseline="0">
              <a:latin typeface="Verdana" panose="020B0604030504040204" pitchFamily="34" charset="0"/>
              <a:ea typeface="Verdana" panose="020B0604030504040204" pitchFamily="34" charset="0"/>
            </a:rPr>
            <a:t>spelersnamen</a:t>
          </a:r>
          <a:r>
            <a:rPr lang="nl-NL" sz="1000" b="0" kern="1200" baseline="0">
              <a:latin typeface="Verdana" panose="020B0604030504040204" pitchFamily="34" charset="0"/>
              <a:ea typeface="Verdana" panose="020B0604030504040204" pitchFamily="34" charset="0"/>
            </a:rPr>
            <a:t> al ingevuld zijn in kolom B en H, en de lengte van dat overzicht even groot is als van </a:t>
          </a:r>
          <a:r>
            <a:rPr lang="nl-NL" sz="1000" b="0" u="none" kern="1200" baseline="0">
              <a:latin typeface="Verdana" panose="020B0604030504040204" pitchFamily="34" charset="0"/>
              <a:ea typeface="Verdana" panose="020B0604030504040204" pitchFamily="34" charset="0"/>
            </a:rPr>
            <a:t>tabblad 2</a:t>
          </a:r>
          <a:r>
            <a:rPr lang="nl-NL" sz="1000" b="0" kern="1200" baseline="0">
              <a:latin typeface="Verdana" panose="020B0604030504040204" pitchFamily="34" charset="0"/>
              <a:ea typeface="Verdana" panose="020B0604030504040204" pitchFamily="34" charset="0"/>
            </a:rPr>
            <a:t>, worden de namen voor tabblad 2 opgehaald uit tabblad 1 als volgt:</a:t>
          </a:r>
        </a:p>
        <a:p>
          <a:r>
            <a:rPr lang="nl-NL" sz="1000" b="0" kern="1200" baseline="0">
              <a:latin typeface="Verdana" panose="020B0604030504040204" pitchFamily="34" charset="0"/>
              <a:ea typeface="Verdana" panose="020B0604030504040204" pitchFamily="34" charset="0"/>
            </a:rPr>
            <a:t>- ga in tabblad 2 in kolom B staan op de 1e regel en haal met de formule </a:t>
          </a:r>
          <a:r>
            <a:rPr lang="nl-NL" sz="1000" b="0" u="sng" kern="1200" baseline="0">
              <a:latin typeface="Verdana" panose="020B0604030504040204" pitchFamily="34" charset="0"/>
              <a:ea typeface="Verdana" panose="020B0604030504040204" pitchFamily="34" charset="0"/>
            </a:rPr>
            <a:t>=()</a:t>
          </a:r>
          <a:r>
            <a:rPr lang="nl-NL" sz="1000" b="0" kern="1200" baseline="0">
              <a:latin typeface="Verdana" panose="020B0604030504040204" pitchFamily="34" charset="0"/>
              <a:ea typeface="Verdana" panose="020B0604030504040204" pitchFamily="34" charset="0"/>
            </a:rPr>
            <a:t> de</a:t>
          </a:r>
        </a:p>
        <a:p>
          <a:r>
            <a:rPr lang="nl-NL" sz="1000" b="0" kern="1200" baseline="0">
              <a:latin typeface="Verdana" panose="020B0604030504040204" pitchFamily="34" charset="0"/>
              <a:ea typeface="Verdana" panose="020B0604030504040204" pitchFamily="34" charset="0"/>
            </a:rPr>
            <a:t>  spelersnaam op uit dezelfde cel in tabbald 1</a:t>
          </a:r>
        </a:p>
        <a:p>
          <a:r>
            <a:rPr lang="nl-NL" sz="1000" b="0" kern="1200">
              <a:latin typeface="Verdana" panose="020B0604030504040204" pitchFamily="34" charset="0"/>
              <a:ea typeface="Verdana" panose="020B0604030504040204" pitchFamily="34" charset="0"/>
            </a:rPr>
            <a:t>- kopieer daarna in tabblad</a:t>
          </a:r>
          <a:r>
            <a:rPr lang="nl-NL" sz="1000" b="0" kern="1200" baseline="0">
              <a:latin typeface="Verdana" panose="020B0604030504040204" pitchFamily="34" charset="0"/>
              <a:ea typeface="Verdana" panose="020B0604030504040204" pitchFamily="34" charset="0"/>
            </a:rPr>
            <a:t> 2</a:t>
          </a:r>
          <a:r>
            <a:rPr lang="nl-NL" sz="1000" b="0" kern="1200">
              <a:latin typeface="Verdana" panose="020B0604030504040204" pitchFamily="34" charset="0"/>
              <a:ea typeface="Verdana" panose="020B0604030504040204" pitchFamily="34" charset="0"/>
            </a:rPr>
            <a:t> cel B3 naar beneden tot het einde van ronde 1 én daarna in</a:t>
          </a:r>
        </a:p>
        <a:p>
          <a:r>
            <a:rPr lang="nl-NL" sz="1000" b="0" kern="1200" baseline="0">
              <a:latin typeface="Verdana" panose="020B0604030504040204" pitchFamily="34" charset="0"/>
              <a:ea typeface="Verdana" panose="020B0604030504040204" pitchFamily="34" charset="0"/>
            </a:rPr>
            <a:t> </a:t>
          </a:r>
          <a:r>
            <a:rPr lang="nl-NL" sz="1000" b="0" kern="1200">
              <a:latin typeface="Verdana" panose="020B0604030504040204" pitchFamily="34" charset="0"/>
              <a:ea typeface="Verdana" panose="020B0604030504040204" pitchFamily="34" charset="0"/>
            </a:rPr>
            <a:t> ronde 2 én 3 van de eerste tot en met de laatste regel. </a:t>
          </a:r>
        </a:p>
        <a:p>
          <a:r>
            <a:rPr lang="nl-NL" sz="1000" b="0" kern="1200">
              <a:latin typeface="Verdana" panose="020B0604030504040204" pitchFamily="34" charset="0"/>
              <a:ea typeface="Verdana" panose="020B0604030504040204" pitchFamily="34" charset="0"/>
            </a:rPr>
            <a:t>- hetzelfde</a:t>
          </a:r>
          <a:r>
            <a:rPr lang="nl-NL" sz="1000" b="0" kern="1200" baseline="0">
              <a:latin typeface="Verdana" panose="020B0604030504040204" pitchFamily="34" charset="0"/>
              <a:ea typeface="Verdana" panose="020B0604030504040204" pitchFamily="34" charset="0"/>
            </a:rPr>
            <a:t> in kolom H van dit tabblad in relatie tot kolom H in tabbald 1.</a:t>
          </a:r>
        </a:p>
        <a:p>
          <a:endParaRPr lang="nl-NL" sz="1000" b="0" kern="1200" baseline="0">
            <a:latin typeface="Verdana" panose="020B0604030504040204" pitchFamily="34" charset="0"/>
            <a:ea typeface="Verdana" panose="020B0604030504040204" pitchFamily="34" charset="0"/>
          </a:endParaRPr>
        </a:p>
        <a:p>
          <a:r>
            <a:rPr lang="nl-NL" sz="1000" b="0" u="sng" kern="1200">
              <a:latin typeface="Verdana" panose="020B0604030504040204" pitchFamily="34" charset="0"/>
              <a:ea typeface="Verdana" panose="020B0604030504040204" pitchFamily="34" charset="0"/>
            </a:rPr>
            <a:t>Te maken caramboles</a:t>
          </a:r>
        </a:p>
        <a:p>
          <a:r>
            <a:rPr lang="nl-NL" sz="1000" b="0" kern="1200">
              <a:latin typeface="Verdana" panose="020B0604030504040204" pitchFamily="34" charset="0"/>
              <a:ea typeface="Verdana" panose="020B0604030504040204" pitchFamily="34" charset="0"/>
            </a:rPr>
            <a:t>Omdat tabblad 2</a:t>
          </a:r>
          <a:r>
            <a:rPr lang="nl-NL" sz="1000" b="0" kern="1200" baseline="0">
              <a:latin typeface="Verdana" panose="020B0604030504040204" pitchFamily="34" charset="0"/>
              <a:ea typeface="Verdana" panose="020B0604030504040204" pitchFamily="34" charset="0"/>
            </a:rPr>
            <a:t> gaat over de </a:t>
          </a:r>
          <a:r>
            <a:rPr lang="nl-NL" sz="1000" b="0" u="sng" kern="1200" baseline="0">
              <a:latin typeface="Verdana" panose="020B0604030504040204" pitchFamily="34" charset="0"/>
              <a:ea typeface="Verdana" panose="020B0604030504040204" pitchFamily="34" charset="0"/>
            </a:rPr>
            <a:t>2e helft</a:t>
          </a:r>
          <a:r>
            <a:rPr lang="nl-NL" sz="1000" b="0" kern="1200" baseline="0">
              <a:latin typeface="Verdana" panose="020B0604030504040204" pitchFamily="34" charset="0"/>
              <a:ea typeface="Verdana" panose="020B0604030504040204" pitchFamily="34" charset="0"/>
            </a:rPr>
            <a:t> van de competitie dienen de </a:t>
          </a:r>
          <a:r>
            <a:rPr lang="nl-NL" sz="1000" b="0" u="sng" kern="1200" baseline="0">
              <a:latin typeface="Verdana" panose="020B0604030504040204" pitchFamily="34" charset="0"/>
              <a:ea typeface="Verdana" panose="020B0604030504040204" pitchFamily="34" charset="0"/>
            </a:rPr>
            <a:t>aanvangscaramboles</a:t>
          </a:r>
          <a:r>
            <a:rPr lang="nl-NL" sz="1000" b="0" kern="1200" baseline="0">
              <a:latin typeface="Verdana" panose="020B0604030504040204" pitchFamily="34" charset="0"/>
              <a:ea typeface="Verdana" panose="020B0604030504040204" pitchFamily="34" charset="0"/>
            </a:rPr>
            <a:t> in kolom C en I opgehaald te worden uit </a:t>
          </a:r>
          <a:r>
            <a:rPr lang="nl-NL" sz="1000" b="0" u="sng" kern="1200" baseline="0">
              <a:latin typeface="Verdana" panose="020B0604030504040204" pitchFamily="34" charset="0"/>
              <a:ea typeface="Verdana" panose="020B0604030504040204" pitchFamily="34" charset="0"/>
            </a:rPr>
            <a:t>tabblad tot</a:t>
          </a:r>
          <a:r>
            <a:rPr lang="nl-NL" sz="1000" b="0" kern="1200" baseline="0">
              <a:latin typeface="Verdana" panose="020B0604030504040204" pitchFamily="34" charset="0"/>
              <a:ea typeface="Verdana" panose="020B0604030504040204" pitchFamily="34" charset="0"/>
            </a:rPr>
            <a:t> met de formule </a:t>
          </a:r>
          <a:r>
            <a:rPr lang="nl-NL" sz="1000" u="sng">
              <a:solidFill>
                <a:schemeClr val="dk1"/>
              </a:solidFill>
              <a:effectLst/>
              <a:latin typeface="Verdana" panose="020B0604030504040204" pitchFamily="34" charset="0"/>
              <a:ea typeface="Verdana" panose="020B0604030504040204" pitchFamily="34" charset="0"/>
              <a:cs typeface="+mn-cs"/>
            </a:rPr>
            <a:t>=som.als(</a:t>
          </a:r>
          <a:r>
            <a:rPr lang="nl-NL" sz="1000" u="sng" baseline="0">
              <a:solidFill>
                <a:schemeClr val="dk1"/>
              </a:solidFill>
              <a:effectLst/>
              <a:latin typeface="Verdana" panose="020B0604030504040204" pitchFamily="34" charset="0"/>
              <a:ea typeface="Verdana" panose="020B0604030504040204" pitchFamily="34" charset="0"/>
              <a:cs typeface="+mn-cs"/>
            </a:rPr>
            <a:t> ; ; )</a:t>
          </a:r>
          <a:r>
            <a:rPr lang="nl-NL" sz="1000" u="none" baseline="0">
              <a:solidFill>
                <a:schemeClr val="dk1"/>
              </a:solidFill>
              <a:effectLst/>
              <a:latin typeface="Verdana" panose="020B0604030504040204" pitchFamily="34" charset="0"/>
              <a:ea typeface="Verdana" panose="020B0604030504040204" pitchFamily="34" charset="0"/>
              <a:cs typeface="+mn-cs"/>
            </a:rPr>
            <a:t> .</a:t>
          </a:r>
          <a:endParaRPr lang="nl-NL" sz="1000" b="0" u="none" kern="1200" baseline="0">
            <a:latin typeface="Verdana" panose="020B0604030504040204" pitchFamily="34" charset="0"/>
            <a:ea typeface="Verdana" panose="020B0604030504040204" pitchFamily="34" charset="0"/>
          </a:endParaRPr>
        </a:p>
        <a:p>
          <a:r>
            <a:rPr lang="nl-NL" sz="1000" b="0" kern="1200" baseline="0">
              <a:solidFill>
                <a:sysClr val="windowText" lastClr="000000"/>
              </a:solidFill>
              <a:latin typeface="Verdana" panose="020B0604030504040204" pitchFamily="34" charset="0"/>
              <a:ea typeface="Verdana" panose="020B0604030504040204" pitchFamily="34" charset="0"/>
            </a:rPr>
            <a:t>In tabblad tot worden </a:t>
          </a:r>
          <a:r>
            <a:rPr lang="nl-NL" sz="1000" b="1" kern="1200" baseline="0">
              <a:solidFill>
                <a:sysClr val="windowText" lastClr="000000"/>
              </a:solidFill>
              <a:latin typeface="Verdana" panose="020B0604030504040204" pitchFamily="34" charset="0"/>
              <a:ea typeface="Verdana" panose="020B0604030504040204" pitchFamily="34" charset="0"/>
            </a:rPr>
            <a:t>bovenop</a:t>
          </a:r>
          <a:r>
            <a:rPr lang="nl-NL" sz="1000" b="0" kern="1200" baseline="0">
              <a:solidFill>
                <a:sysClr val="windowText" lastClr="000000"/>
              </a:solidFill>
              <a:latin typeface="Verdana" panose="020B0604030504040204" pitchFamily="34" charset="0"/>
              <a:ea typeface="Verdana" panose="020B0604030504040204" pitchFamily="34" charset="0"/>
            </a:rPr>
            <a:t> de eindcaramboles van het 1e halfjaar:</a:t>
          </a:r>
        </a:p>
        <a:p>
          <a:r>
            <a:rPr lang="nl-NL" sz="1000" b="0" kern="1200" baseline="0">
              <a:solidFill>
                <a:sysClr val="windowText" lastClr="000000"/>
              </a:solidFill>
              <a:latin typeface="Verdana" panose="020B0604030504040204" pitchFamily="34" charset="0"/>
              <a:ea typeface="Verdana" panose="020B0604030504040204" pitchFamily="34" charset="0"/>
            </a:rPr>
            <a:t>- de aanvangscaramboles van spelers die pas in de 2e helft van de competitie gaan deelnemen</a:t>
          </a:r>
        </a:p>
        <a:p>
          <a:r>
            <a:rPr lang="nl-NL" sz="1000" b="0" kern="1200" baseline="0">
              <a:solidFill>
                <a:sysClr val="windowText" lastClr="000000"/>
              </a:solidFill>
              <a:latin typeface="Verdana" panose="020B0604030504040204" pitchFamily="34" charset="0"/>
              <a:ea typeface="Verdana" panose="020B0604030504040204" pitchFamily="34" charset="0"/>
            </a:rPr>
            <a:t>- plus eventuele correcties</a:t>
          </a:r>
        </a:p>
        <a:p>
          <a:r>
            <a:rPr lang="nl-NL" sz="1000" b="0" kern="1200" baseline="0">
              <a:solidFill>
                <a:sysClr val="windowText" lastClr="000000"/>
              </a:solidFill>
              <a:latin typeface="Verdana" panose="020B0604030504040204" pitchFamily="34" charset="0"/>
              <a:ea typeface="Verdana" panose="020B0604030504040204" pitchFamily="34" charset="0"/>
            </a:rPr>
            <a:t>   uit "Deelnemers" opgehaald.</a:t>
          </a:r>
        </a:p>
        <a:p>
          <a:endParaRPr lang="nl-NL" sz="1000" b="0" kern="1200" baseline="0">
            <a:solidFill>
              <a:srgbClr val="FF0000"/>
            </a:solidFill>
            <a:latin typeface="Verdana" panose="020B0604030504040204" pitchFamily="34" charset="0"/>
            <a:ea typeface="Verdana" panose="020B0604030504040204" pitchFamily="34" charset="0"/>
          </a:endParaRPr>
        </a:p>
        <a:p>
          <a:pPr eaLnBrk="1" fontAlgn="auto" latinLnBrk="0" hangingPunct="1"/>
          <a:r>
            <a:rPr lang="nl-NL" sz="1000" b="0" i="0" u="sng" baseline="0">
              <a:solidFill>
                <a:schemeClr val="dk1"/>
              </a:solidFill>
              <a:effectLst/>
              <a:latin typeface="Verdana" panose="020B0604030504040204" pitchFamily="34" charset="0"/>
              <a:ea typeface="Verdana" panose="020B0604030504040204" pitchFamily="34" charset="0"/>
              <a:cs typeface="+mn-cs"/>
            </a:rPr>
            <a:t>Wel/niet een ronde spelen</a:t>
          </a:r>
        </a:p>
        <a:p>
          <a:pPr eaLnBrk="1" fontAlgn="auto" latinLnBrk="0" hangingPunct="1"/>
          <a:r>
            <a:rPr lang="nl-NL" sz="1000" b="0" i="0" u="none" baseline="0">
              <a:solidFill>
                <a:schemeClr val="dk1"/>
              </a:solidFill>
              <a:effectLst/>
              <a:latin typeface="Verdana" panose="020B0604030504040204" pitchFamily="34" charset="0"/>
              <a:ea typeface="Verdana" panose="020B0604030504040204" pitchFamily="34" charset="0"/>
              <a:cs typeface="+mn-cs"/>
            </a:rPr>
            <a:t>Zie toelichting tabblad 1.</a:t>
          </a:r>
        </a:p>
        <a:p>
          <a:pPr eaLnBrk="1" fontAlgn="auto" latinLnBrk="0" hangingPunct="1"/>
          <a:endParaRPr lang="nl-NL" sz="1000" b="0" i="0" u="sng" baseline="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nl-NL" sz="1000" b="0" i="0" u="sng" baseline="0">
              <a:solidFill>
                <a:schemeClr val="dk1"/>
              </a:solidFill>
              <a:effectLst/>
              <a:latin typeface="Verdana" panose="020B0604030504040204" pitchFamily="34" charset="0"/>
              <a:ea typeface="Verdana" panose="020B0604030504040204" pitchFamily="34" charset="0"/>
              <a:cs typeface="+mn-cs"/>
            </a:rPr>
            <a:t>Geblokkeerd</a:t>
          </a:r>
          <a:endParaRPr lang="nl-NL" sz="1000" b="0" u="sng">
            <a:effectLst/>
            <a:latin typeface="Verdana" panose="020B0604030504040204" pitchFamily="34" charset="0"/>
            <a:ea typeface="Verdana" panose="020B0604030504040204" pitchFamily="34" charset="0"/>
          </a:endParaRP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Om te voorkomen dat er te makkelijk cellen gewijzigd worden die gedurende de competitie </a:t>
          </a:r>
          <a:r>
            <a:rPr lang="nl-NL" sz="1000" b="0" i="0" u="sng" baseline="0">
              <a:solidFill>
                <a:schemeClr val="dk1"/>
              </a:solidFill>
              <a:effectLst/>
              <a:latin typeface="Verdana" panose="020B0604030504040204" pitchFamily="34" charset="0"/>
              <a:ea typeface="Verdana" panose="020B0604030504040204" pitchFamily="34" charset="0"/>
              <a:cs typeface="+mn-cs"/>
            </a:rPr>
            <a:t>niet</a:t>
          </a:r>
          <a:r>
            <a:rPr lang="nl-NL" sz="1000" b="0" i="0" baseline="0">
              <a:solidFill>
                <a:schemeClr val="dk1"/>
              </a:solidFill>
              <a:effectLst/>
              <a:latin typeface="Verdana" panose="020B0604030504040204" pitchFamily="34" charset="0"/>
              <a:ea typeface="Verdana" panose="020B0604030504040204" pitchFamily="34" charset="0"/>
              <a:cs typeface="+mn-cs"/>
            </a:rPr>
            <a:t> gewijzigd mogen worden, is voor het gehele tabblad een blokkade ingesteld met uitzondering van de velden voor het invullen van de caramboles en beurten.</a:t>
          </a:r>
          <a:endParaRPr lang="nl-NL" sz="1000">
            <a:effectLst/>
            <a:latin typeface="Verdana" panose="020B0604030504040204" pitchFamily="34" charset="0"/>
            <a:ea typeface="Verdana" panose="020B0604030504040204" pitchFamily="34" charset="0"/>
          </a:endParaRP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Doormiddel van "Alt X B B" kan deze blokkade worden opgeheven en weer ingesteld door "Alt X B B Enter".</a:t>
          </a:r>
          <a:endParaRPr lang="nl-NL" sz="1000">
            <a:effectLst/>
            <a:latin typeface="Verdana" panose="020B0604030504040204" pitchFamily="34" charset="0"/>
            <a:ea typeface="Verdana" panose="020B0604030504040204" pitchFamily="34" charset="0"/>
          </a:endParaRPr>
        </a:p>
        <a:p>
          <a:endParaRPr lang="nl-NL" sz="1000" baseline="0">
            <a:solidFill>
              <a:schemeClr val="dk1"/>
            </a:solidFill>
            <a:effectLst/>
            <a:latin typeface="Verdana" panose="020B0604030504040204" pitchFamily="34" charset="0"/>
            <a:ea typeface="Verdana" panose="020B0604030504040204" pitchFamily="34" charset="0"/>
            <a:cs typeface="+mn-cs"/>
          </a:endParaRPr>
        </a:p>
        <a:p>
          <a:r>
            <a:rPr lang="nl-NL" sz="1000" baseline="0">
              <a:solidFill>
                <a:schemeClr val="dk1"/>
              </a:solidFill>
              <a:effectLst/>
              <a:latin typeface="Verdana" panose="020B0604030504040204" pitchFamily="34" charset="0"/>
              <a:ea typeface="Verdana" panose="020B0604030504040204" pitchFamily="34" charset="0"/>
              <a:cs typeface="+mn-cs"/>
            </a:rPr>
            <a:t>De toelichting aanpassen en filteren gaat niet met een ingestelde blokkade.</a:t>
          </a:r>
        </a:p>
        <a:p>
          <a:endParaRPr lang="nl-NL" sz="1000" baseline="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152400</xdr:colOff>
      <xdr:row>61</xdr:row>
      <xdr:rowOff>0</xdr:rowOff>
    </xdr:from>
    <xdr:to>
      <xdr:col>21</xdr:col>
      <xdr:colOff>220980</xdr:colOff>
      <xdr:row>71</xdr:row>
      <xdr:rowOff>121920</xdr:rowOff>
    </xdr:to>
    <xdr:sp macro="" textlink="">
      <xdr:nvSpPr>
        <xdr:cNvPr id="4" name="Tekstvak 3">
          <a:extLst>
            <a:ext uri="{FF2B5EF4-FFF2-40B4-BE49-F238E27FC236}">
              <a16:creationId xmlns:a16="http://schemas.microsoft.com/office/drawing/2014/main" id="{1C533C52-8F05-4623-8493-2B50BB6251E7}"/>
            </a:ext>
          </a:extLst>
        </xdr:cNvPr>
        <xdr:cNvSpPr txBox="1"/>
      </xdr:nvSpPr>
      <xdr:spPr>
        <a:xfrm>
          <a:off x="3855720" y="10607040"/>
          <a:ext cx="9258300" cy="1889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kern="1200">
              <a:latin typeface="Verdana" panose="020B0604030504040204" pitchFamily="34" charset="0"/>
              <a:ea typeface="Verdana" panose="020B0604030504040204" pitchFamily="34" charset="0"/>
            </a:rPr>
            <a:t>Toelichting berekeningen "te spelen partijen"en</a:t>
          </a:r>
          <a:r>
            <a:rPr lang="nl-NL" sz="1000" b="1" kern="1200" baseline="0">
              <a:latin typeface="Verdana" panose="020B0604030504040204" pitchFamily="34" charset="0"/>
              <a:ea typeface="Verdana" panose="020B0604030504040204" pitchFamily="34" charset="0"/>
            </a:rPr>
            <a:t> "gespeelde partijen"; per speler en totaal</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In elk </a:t>
          </a:r>
          <a:r>
            <a:rPr lang="nl-NL" sz="1000" u="sng" kern="1200">
              <a:latin typeface="Verdana" panose="020B0604030504040204" pitchFamily="34" charset="0"/>
              <a:ea typeface="Verdana" panose="020B0604030504040204" pitchFamily="34" charset="0"/>
            </a:rPr>
            <a:t>half jaar</a:t>
          </a:r>
          <a:r>
            <a:rPr lang="nl-NL" sz="1000" kern="1200">
              <a:latin typeface="Verdana" panose="020B0604030504040204" pitchFamily="34" charset="0"/>
              <a:ea typeface="Verdana" panose="020B0604030504040204" pitchFamily="34" charset="0"/>
            </a:rPr>
            <a:t> staat in de kolom </a:t>
          </a:r>
          <a:r>
            <a:rPr lang="nl-NL" sz="1000" u="sng" kern="1200">
              <a:latin typeface="Verdana" panose="020B0604030504040204" pitchFamily="34" charset="0"/>
              <a:ea typeface="Verdana" panose="020B0604030504040204" pitchFamily="34" charset="0"/>
            </a:rPr>
            <a:t>te part</a:t>
          </a:r>
          <a:r>
            <a:rPr lang="nl-NL" sz="1000" u="none" kern="1200">
              <a:latin typeface="Verdana" panose="020B0604030504040204" pitchFamily="34" charset="0"/>
              <a:ea typeface="Verdana" panose="020B0604030504040204" pitchFamily="34" charset="0"/>
            </a:rPr>
            <a:t>:</a:t>
          </a:r>
        </a:p>
        <a:p>
          <a:r>
            <a:rPr lang="nl-NL" sz="1000" u="none" kern="1200">
              <a:latin typeface="Verdana" panose="020B0604030504040204" pitchFamily="34" charset="0"/>
              <a:ea typeface="Verdana" panose="020B0604030504040204" pitchFamily="34" charset="0"/>
            </a:rPr>
            <a:t>het aantal te spelen partijen per speler en in totaal</a:t>
          </a:r>
          <a:r>
            <a:rPr lang="nl-NL" sz="1000" u="none" kern="1200" baseline="0">
              <a:latin typeface="Verdana" panose="020B0604030504040204" pitchFamily="34" charset="0"/>
              <a:ea typeface="Verdana" panose="020B0604030504040204" pitchFamily="34" charset="0"/>
            </a:rPr>
            <a:t> afhankelijk van</a:t>
          </a:r>
          <a:r>
            <a:rPr lang="nl-NL" sz="1000" u="none" kern="1200">
              <a:latin typeface="Verdana" panose="020B0604030504040204" pitchFamily="34" charset="0"/>
              <a:ea typeface="Verdana" panose="020B0604030504040204" pitchFamily="34" charset="0"/>
            </a:rPr>
            <a:t> het aantal deelnemers dat in deze spelsoort deelneemt</a:t>
          </a:r>
          <a:r>
            <a:rPr lang="nl-NL" sz="1000" u="sng" kern="1200">
              <a:latin typeface="Verdana" panose="020B0604030504040204" pitchFamily="34" charset="0"/>
              <a:ea typeface="Verdana" panose="020B0604030504040204" pitchFamily="34" charset="0"/>
            </a:rPr>
            <a:t>.</a:t>
          </a:r>
        </a:p>
        <a:p>
          <a:r>
            <a:rPr lang="nl-NL" sz="1000" kern="1200" baseline="0">
              <a:latin typeface="Verdana" panose="020B0604030504040204" pitchFamily="34" charset="0"/>
              <a:ea typeface="Verdana" panose="020B0604030504040204" pitchFamily="34" charset="0"/>
            </a:rPr>
            <a:t>Daarnaast in kolom </a:t>
          </a:r>
          <a:r>
            <a:rPr lang="nl-NL" sz="1000" u="sng" kern="1200" baseline="0">
              <a:latin typeface="Verdana" panose="020B0604030504040204" pitchFamily="34" charset="0"/>
              <a:ea typeface="Verdana" panose="020B0604030504040204" pitchFamily="34" charset="0"/>
            </a:rPr>
            <a:t>part</a:t>
          </a:r>
          <a:r>
            <a:rPr lang="nl-NL" sz="1000" kern="1200" baseline="0">
              <a:latin typeface="Verdana" panose="020B0604030504040204" pitchFamily="34" charset="0"/>
              <a:ea typeface="Verdana" panose="020B0604030504040204" pitchFamily="34" charset="0"/>
            </a:rPr>
            <a:t> de gerealiseerde partijen.</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Omdat de competitie (in dit geval) met 19 spelers wordt gespeeld levert dat voor alle spelers maximaal 18 partijen per ronde op. Indien</a:t>
          </a:r>
          <a:r>
            <a:rPr lang="nl-NL" sz="1000" kern="1200">
              <a:latin typeface="Verdana" panose="020B0604030504040204" pitchFamily="34" charset="0"/>
              <a:ea typeface="Verdana" panose="020B0604030504040204" pitchFamily="34" charset="0"/>
            </a:rPr>
            <a:t> sommige spelers niet in deze spelsoort deelnemen</a:t>
          </a:r>
          <a:r>
            <a:rPr lang="nl-NL" sz="1000" kern="1200" baseline="0">
              <a:latin typeface="Verdana" panose="020B0604030504040204" pitchFamily="34" charset="0"/>
              <a:ea typeface="Verdana" panose="020B0604030504040204" pitchFamily="34" charset="0"/>
            </a:rPr>
            <a:t> worden het er minder. Omdat er gespeeld wordt over 3 rondes worden het in een half jaar driemaal het aantal partijen per ronde.</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Deze gegevens worden gebruikt in "Klassement" om daar deze stand te vermelden.</a:t>
          </a:r>
        </a:p>
      </xdr:txBody>
    </xdr:sp>
    <xdr:clientData/>
  </xdr:twoCellAnchor>
  <xdr:twoCellAnchor>
    <xdr:from>
      <xdr:col>11</xdr:col>
      <xdr:colOff>121920</xdr:colOff>
      <xdr:row>1</xdr:row>
      <xdr:rowOff>76200</xdr:rowOff>
    </xdr:from>
    <xdr:to>
      <xdr:col>21</xdr:col>
      <xdr:colOff>175260</xdr:colOff>
      <xdr:row>53</xdr:row>
      <xdr:rowOff>0</xdr:rowOff>
    </xdr:to>
    <xdr:sp macro="" textlink="">
      <xdr:nvSpPr>
        <xdr:cNvPr id="2" name="Tekstvak 1">
          <a:extLst>
            <a:ext uri="{FF2B5EF4-FFF2-40B4-BE49-F238E27FC236}">
              <a16:creationId xmlns:a16="http://schemas.microsoft.com/office/drawing/2014/main" id="{A442317A-2726-46E0-98B8-FDB4C1FB0099}"/>
            </a:ext>
          </a:extLst>
        </xdr:cNvPr>
        <xdr:cNvSpPr txBox="1"/>
      </xdr:nvSpPr>
      <xdr:spPr>
        <a:xfrm>
          <a:off x="6797040" y="327660"/>
          <a:ext cx="6271260" cy="9517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dk1"/>
              </a:solidFill>
              <a:effectLst/>
              <a:latin typeface="Verdana" panose="020B0604030504040204" pitchFamily="34" charset="0"/>
              <a:ea typeface="Verdana" panose="020B0604030504040204" pitchFamily="34" charset="0"/>
              <a:cs typeface="+mn-cs"/>
            </a:rPr>
            <a:t>Toelichting</a:t>
          </a:r>
          <a:endParaRPr lang="nl-NL" sz="1000">
            <a:effectLst/>
            <a:latin typeface="Verdana" panose="020B0604030504040204" pitchFamily="34" charset="0"/>
            <a:ea typeface="Verdana" panose="020B0604030504040204" pitchFamily="34" charset="0"/>
          </a:endParaRPr>
        </a:p>
        <a:p>
          <a:endParaRPr lang="nl-NL" sz="1000" u="sng">
            <a:solidFill>
              <a:schemeClr val="dk1"/>
            </a:solidFill>
            <a:effectLst/>
            <a:latin typeface="Verdana" panose="020B0604030504040204" pitchFamily="34" charset="0"/>
            <a:ea typeface="Verdana" panose="020B0604030504040204" pitchFamily="34" charset="0"/>
            <a:cs typeface="+mn-cs"/>
          </a:endParaRPr>
        </a:p>
        <a:p>
          <a:r>
            <a:rPr lang="nl-NL" sz="1000" u="sng">
              <a:solidFill>
                <a:schemeClr val="dk1"/>
              </a:solidFill>
              <a:effectLst/>
              <a:latin typeface="Verdana" panose="020B0604030504040204" pitchFamily="34" charset="0"/>
              <a:ea typeface="Verdana" panose="020B0604030504040204" pitchFamily="34" charset="0"/>
              <a:cs typeface="+mn-cs"/>
            </a:rPr>
            <a:t>Blauwe</a:t>
          </a:r>
          <a:r>
            <a:rPr lang="nl-NL" sz="1000" u="sng" baseline="0">
              <a:solidFill>
                <a:schemeClr val="dk1"/>
              </a:solidFill>
              <a:effectLst/>
              <a:latin typeface="Verdana" panose="020B0604030504040204" pitchFamily="34" charset="0"/>
              <a:ea typeface="Verdana" panose="020B0604030504040204" pitchFamily="34" charset="0"/>
              <a:cs typeface="+mn-cs"/>
            </a:rPr>
            <a:t> overzicht, eerste halfjaar</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spelers worden opgehaald uit "Deelnemers"</a:t>
          </a:r>
          <a:r>
            <a:rPr lang="nl-NL" sz="1000" baseline="0">
              <a:solidFill>
                <a:schemeClr val="dk1"/>
              </a:solidFill>
              <a:effectLst/>
              <a:latin typeface="Verdana" panose="020B0604030504040204" pitchFamily="34" charset="0"/>
              <a:ea typeface="Verdana" panose="020B0604030504040204" pitchFamily="34" charset="0"/>
              <a:cs typeface="+mn-cs"/>
            </a:rPr>
            <a:t> met de formule </a:t>
          </a:r>
          <a:r>
            <a:rPr lang="nl-NL" sz="1000" u="sng" baseline="0">
              <a:solidFill>
                <a:schemeClr val="dk1"/>
              </a:solidFill>
              <a:effectLst/>
              <a:latin typeface="Verdana" panose="020B0604030504040204" pitchFamily="34" charset="0"/>
              <a:ea typeface="Verdana" panose="020B0604030504040204" pitchFamily="34" charset="0"/>
              <a:cs typeface="+mn-cs"/>
            </a:rPr>
            <a:t>=()</a:t>
          </a:r>
          <a:r>
            <a:rPr lang="nl-NL" sz="1000" baseline="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a:t>
          </a:r>
          <a:r>
            <a:rPr lang="nl-NL" sz="1000" u="sng">
              <a:solidFill>
                <a:schemeClr val="dk1"/>
              </a:solidFill>
              <a:effectLst/>
              <a:latin typeface="Verdana" panose="020B0604030504040204" pitchFamily="34" charset="0"/>
              <a:ea typeface="Verdana" panose="020B0604030504040204" pitchFamily="34" charset="0"/>
              <a:cs typeface="+mn-cs"/>
            </a:rPr>
            <a:t>te car</a:t>
          </a:r>
          <a:r>
            <a:rPr lang="nl-NL" sz="1000">
              <a:solidFill>
                <a:schemeClr val="dk1"/>
              </a:solidFill>
              <a:effectLst/>
              <a:latin typeface="Verdana" panose="020B0604030504040204" pitchFamily="34" charset="0"/>
              <a:ea typeface="Verdana" panose="020B0604030504040204" pitchFamily="34" charset="0"/>
              <a:cs typeface="+mn-cs"/>
            </a:rPr>
            <a:t> worden eveneens opgehaald uit "Deelnemers" met de formule </a:t>
          </a:r>
          <a:r>
            <a:rPr lang="nl-NL" sz="1000" u="sng">
              <a:solidFill>
                <a:schemeClr val="dk1"/>
              </a:solidFill>
              <a:effectLst/>
              <a:latin typeface="Verdana" panose="020B0604030504040204" pitchFamily="34" charset="0"/>
              <a:ea typeface="Verdana" panose="020B0604030504040204" pitchFamily="34" charset="0"/>
              <a:cs typeface="+mn-cs"/>
            </a:rPr>
            <a:t>=som.als(</a:t>
          </a:r>
          <a:r>
            <a:rPr lang="nl-NL" sz="1000" u="sng" baseline="0">
              <a:solidFill>
                <a:schemeClr val="dk1"/>
              </a:solidFill>
              <a:effectLst/>
              <a:latin typeface="Verdana" panose="020B0604030504040204" pitchFamily="34" charset="0"/>
              <a:ea typeface="Verdana" panose="020B0604030504040204" pitchFamily="34" charset="0"/>
              <a:cs typeface="+mn-cs"/>
            </a:rPr>
            <a:t> ; ; ).</a:t>
          </a:r>
          <a:endParaRPr lang="nl-NL" sz="1000">
            <a:effectLst/>
            <a:latin typeface="Verdana" panose="020B0604030504040204" pitchFamily="34" charset="0"/>
            <a:ea typeface="Verdana" panose="020B0604030504040204" pitchFamily="34" charset="0"/>
          </a:endParaRPr>
        </a:p>
        <a:p>
          <a:endParaRPr lang="nl-NL" sz="1000">
            <a:solidFill>
              <a:schemeClr val="dk1"/>
            </a:solidFill>
            <a:effectLst/>
            <a:latin typeface="Verdana" panose="020B0604030504040204" pitchFamily="34" charset="0"/>
            <a:ea typeface="Verdana" panose="020B0604030504040204" pitchFamily="34" charset="0"/>
            <a:cs typeface="+mn-cs"/>
          </a:endParaRPr>
        </a:p>
        <a:p>
          <a:r>
            <a:rPr lang="nl-NL" sz="1000">
              <a:solidFill>
                <a:schemeClr val="dk1"/>
              </a:solidFill>
              <a:effectLst/>
              <a:latin typeface="Verdana" panose="020B0604030504040204" pitchFamily="34" charset="0"/>
              <a:ea typeface="Verdana" panose="020B0604030504040204" pitchFamily="34" charset="0"/>
              <a:cs typeface="+mn-cs"/>
            </a:rPr>
            <a:t>De </a:t>
          </a:r>
          <a:r>
            <a:rPr lang="nl-NL" sz="1000" u="sng">
              <a:solidFill>
                <a:schemeClr val="dk1"/>
              </a:solidFill>
              <a:effectLst/>
              <a:latin typeface="Verdana" panose="020B0604030504040204" pitchFamily="34" charset="0"/>
              <a:ea typeface="Verdana" panose="020B0604030504040204" pitchFamily="34" charset="0"/>
              <a:cs typeface="+mn-cs"/>
            </a:rPr>
            <a:t>part</a:t>
          </a:r>
          <a:r>
            <a:rPr lang="nl-NL" sz="1000">
              <a:solidFill>
                <a:schemeClr val="dk1"/>
              </a:solidFill>
              <a:effectLst/>
              <a:latin typeface="Verdana" panose="020B0604030504040204" pitchFamily="34" charset="0"/>
              <a:ea typeface="Verdana" panose="020B0604030504040204" pitchFamily="34" charset="0"/>
              <a:cs typeface="+mn-cs"/>
            </a:rPr>
            <a:t>, </a:t>
          </a:r>
          <a:r>
            <a:rPr lang="nl-NL" sz="1000" u="sng">
              <a:solidFill>
                <a:schemeClr val="dk1"/>
              </a:solidFill>
              <a:effectLst/>
              <a:latin typeface="Verdana" panose="020B0604030504040204" pitchFamily="34" charset="0"/>
              <a:ea typeface="Verdana" panose="020B0604030504040204" pitchFamily="34" charset="0"/>
              <a:cs typeface="+mn-cs"/>
            </a:rPr>
            <a:t>car</a:t>
          </a:r>
          <a:r>
            <a:rPr lang="nl-NL" sz="1000">
              <a:solidFill>
                <a:schemeClr val="dk1"/>
              </a:solidFill>
              <a:effectLst/>
              <a:latin typeface="Verdana" panose="020B0604030504040204" pitchFamily="34" charset="0"/>
              <a:ea typeface="Verdana" panose="020B0604030504040204" pitchFamily="34" charset="0"/>
              <a:cs typeface="+mn-cs"/>
            </a:rPr>
            <a:t>, </a:t>
          </a:r>
          <a:r>
            <a:rPr lang="nl-NL" sz="1000" u="sng">
              <a:solidFill>
                <a:schemeClr val="dk1"/>
              </a:solidFill>
              <a:effectLst/>
              <a:latin typeface="Verdana" panose="020B0604030504040204" pitchFamily="34" charset="0"/>
              <a:ea typeface="Verdana" panose="020B0604030504040204" pitchFamily="34" charset="0"/>
              <a:cs typeface="+mn-cs"/>
            </a:rPr>
            <a:t>brt</a:t>
          </a:r>
          <a:r>
            <a:rPr lang="nl-NL" sz="1000">
              <a:solidFill>
                <a:schemeClr val="dk1"/>
              </a:solidFill>
              <a:effectLst/>
              <a:latin typeface="Verdana" panose="020B0604030504040204" pitchFamily="34" charset="0"/>
              <a:ea typeface="Verdana" panose="020B0604030504040204" pitchFamily="34" charset="0"/>
              <a:cs typeface="+mn-cs"/>
            </a:rPr>
            <a:t> en </a:t>
          </a:r>
          <a:r>
            <a:rPr lang="nl-NL" sz="1000" u="sng">
              <a:solidFill>
                <a:schemeClr val="dk1"/>
              </a:solidFill>
              <a:effectLst/>
              <a:latin typeface="Verdana" panose="020B0604030504040204" pitchFamily="34" charset="0"/>
              <a:ea typeface="Verdana" panose="020B0604030504040204" pitchFamily="34" charset="0"/>
              <a:cs typeface="+mn-cs"/>
            </a:rPr>
            <a:t>punt</a:t>
          </a:r>
          <a:r>
            <a:rPr lang="nl-NL" sz="1000">
              <a:solidFill>
                <a:schemeClr val="dk1"/>
              </a:solidFill>
              <a:effectLst/>
              <a:latin typeface="Verdana" panose="020B0604030504040204" pitchFamily="34" charset="0"/>
              <a:ea typeface="Verdana" panose="020B0604030504040204" pitchFamily="34" charset="0"/>
              <a:cs typeface="+mn-cs"/>
            </a:rPr>
            <a:t> worden opgehaald uit </a:t>
          </a:r>
          <a:r>
            <a:rPr lang="nl-NL" sz="1000" u="sng">
              <a:solidFill>
                <a:schemeClr val="dk1"/>
              </a:solidFill>
              <a:effectLst/>
              <a:latin typeface="Verdana" panose="020B0604030504040204" pitchFamily="34" charset="0"/>
              <a:ea typeface="Verdana" panose="020B0604030504040204" pitchFamily="34" charset="0"/>
              <a:cs typeface="+mn-cs"/>
            </a:rPr>
            <a:t>tabblad 1</a:t>
          </a:r>
          <a:r>
            <a:rPr lang="nl-NL" sz="1000">
              <a:solidFill>
                <a:schemeClr val="dk1"/>
              </a:solidFill>
              <a:effectLst/>
              <a:latin typeface="Verdana" panose="020B0604030504040204" pitchFamily="34" charset="0"/>
              <a:ea typeface="Verdana" panose="020B0604030504040204" pitchFamily="34" charset="0"/>
              <a:cs typeface="+mn-cs"/>
            </a:rPr>
            <a:t> met de formule </a:t>
          </a:r>
          <a:r>
            <a:rPr lang="nl-NL" sz="1000" u="sng">
              <a:solidFill>
                <a:schemeClr val="dk1"/>
              </a:solidFill>
              <a:effectLst/>
              <a:latin typeface="Verdana" panose="020B0604030504040204" pitchFamily="34" charset="0"/>
              <a:ea typeface="Verdana" panose="020B0604030504040204" pitchFamily="34" charset="0"/>
              <a:cs typeface="+mn-cs"/>
            </a:rPr>
            <a:t>=som.als(</a:t>
          </a:r>
          <a:r>
            <a:rPr lang="nl-NL" sz="1000" u="sng" baseline="0">
              <a:solidFill>
                <a:schemeClr val="dk1"/>
              </a:solidFill>
              <a:effectLst/>
              <a:latin typeface="Verdana" panose="020B0604030504040204" pitchFamily="34" charset="0"/>
              <a:ea typeface="Verdana" panose="020B0604030504040204" pitchFamily="34" charset="0"/>
              <a:cs typeface="+mn-cs"/>
            </a:rPr>
            <a:t> ; ; ).</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Het </a:t>
          </a:r>
          <a:r>
            <a:rPr lang="nl-NL" sz="1000" u="sng">
              <a:solidFill>
                <a:schemeClr val="dk1"/>
              </a:solidFill>
              <a:effectLst/>
              <a:latin typeface="Verdana" panose="020B0604030504040204" pitchFamily="34" charset="0"/>
              <a:ea typeface="Verdana" panose="020B0604030504040204" pitchFamily="34" charset="0"/>
              <a:cs typeface="+mn-cs"/>
            </a:rPr>
            <a:t>moy</a:t>
          </a:r>
          <a:r>
            <a:rPr lang="nl-NL" sz="1000">
              <a:solidFill>
                <a:schemeClr val="dk1"/>
              </a:solidFill>
              <a:effectLst/>
              <a:latin typeface="Verdana" panose="020B0604030504040204" pitchFamily="34" charset="0"/>
              <a:ea typeface="Verdana" panose="020B0604030504040204" pitchFamily="34" charset="0"/>
              <a:cs typeface="+mn-cs"/>
            </a:rPr>
            <a:t> wordt hier</a:t>
          </a:r>
          <a:r>
            <a:rPr lang="nl-NL" sz="1000" baseline="0">
              <a:solidFill>
                <a:schemeClr val="dk1"/>
              </a:solidFill>
              <a:effectLst/>
              <a:latin typeface="Verdana" panose="020B0604030504040204" pitchFamily="34" charset="0"/>
              <a:ea typeface="Verdana" panose="020B0604030504040204" pitchFamily="34" charset="0"/>
              <a:cs typeface="+mn-cs"/>
            </a:rPr>
            <a:t> uit deze gegevens berekend.</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Het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u="sng" baseline="0">
              <a:solidFill>
                <a:schemeClr val="dk1"/>
              </a:solidFill>
              <a:effectLst/>
              <a:latin typeface="Verdana" panose="020B0604030504040204" pitchFamily="34" charset="0"/>
              <a:ea typeface="Verdana" panose="020B0604030504040204" pitchFamily="34" charset="0"/>
              <a:cs typeface="+mn-cs"/>
            </a:rPr>
            <a:t>%</a:t>
          </a:r>
          <a:r>
            <a:rPr lang="nl-NL" sz="1000" baseline="0">
              <a:solidFill>
                <a:schemeClr val="dk1"/>
              </a:solidFill>
              <a:effectLst/>
              <a:latin typeface="Verdana" panose="020B0604030504040204" pitchFamily="34" charset="0"/>
              <a:ea typeface="Verdana" panose="020B0604030504040204" pitchFamily="34" charset="0"/>
              <a:cs typeface="+mn-cs"/>
            </a:rPr>
            <a:t> en de </a:t>
          </a:r>
          <a:r>
            <a:rPr lang="nl-NL" sz="1000" u="sng" baseline="0">
              <a:solidFill>
                <a:schemeClr val="dk1"/>
              </a:solidFill>
              <a:effectLst/>
              <a:latin typeface="Verdana" panose="020B0604030504040204" pitchFamily="34" charset="0"/>
              <a:ea typeface="Verdana" panose="020B0604030504040204" pitchFamily="34" charset="0"/>
              <a:cs typeface="+mn-cs"/>
            </a:rPr>
            <a:t>new car</a:t>
          </a:r>
          <a:r>
            <a:rPr lang="nl-NL" sz="1000" baseline="0">
              <a:solidFill>
                <a:schemeClr val="dk1"/>
              </a:solidFill>
              <a:effectLst/>
              <a:latin typeface="Verdana" panose="020B0604030504040204" pitchFamily="34" charset="0"/>
              <a:ea typeface="Verdana" panose="020B0604030504040204" pitchFamily="34" charset="0"/>
              <a:cs typeface="+mn-cs"/>
            </a:rPr>
            <a:t> wordt berekend met gebruikmaking van de </a:t>
          </a:r>
          <a:r>
            <a:rPr lang="nl-NL" sz="1000" u="sng" baseline="0">
              <a:solidFill>
                <a:schemeClr val="dk1"/>
              </a:solidFill>
              <a:effectLst/>
              <a:latin typeface="Verdana" panose="020B0604030504040204" pitchFamily="34" charset="0"/>
              <a:ea typeface="Verdana" panose="020B0604030504040204" pitchFamily="34" charset="0"/>
              <a:cs typeface="+mn-cs"/>
            </a:rPr>
            <a:t>voorwaardentabel</a:t>
          </a:r>
          <a:r>
            <a:rPr lang="nl-NL" sz="1000" u="none" baseline="0">
              <a:solidFill>
                <a:schemeClr val="dk1"/>
              </a:solidFill>
              <a:effectLst/>
              <a:latin typeface="Verdana" panose="020B0604030504040204" pitchFamily="34" charset="0"/>
              <a:ea typeface="Verdana" panose="020B0604030504040204" pitchFamily="34" charset="0"/>
              <a:cs typeface="+mn-cs"/>
            </a:rPr>
            <a:t> (onder het tweede halfjaar).</a:t>
          </a:r>
        </a:p>
        <a:p>
          <a:endParaRPr lang="nl-NL" sz="1000">
            <a:effectLst/>
            <a:latin typeface="Verdana" panose="020B0604030504040204" pitchFamily="34" charset="0"/>
            <a:ea typeface="Verdana" panose="020B0604030504040204" pitchFamily="34" charset="0"/>
          </a:endParaRPr>
        </a:p>
        <a:p>
          <a:r>
            <a:rPr lang="nl-NL" sz="1000" u="sng">
              <a:solidFill>
                <a:schemeClr val="dk1"/>
              </a:solidFill>
              <a:effectLst/>
              <a:latin typeface="Verdana" panose="020B0604030504040204" pitchFamily="34" charset="0"/>
              <a:ea typeface="Verdana" panose="020B0604030504040204" pitchFamily="34" charset="0"/>
              <a:cs typeface="+mn-cs"/>
            </a:rPr>
            <a:t>Gele overzicht, tweede halfjaar</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a:t>
          </a:r>
          <a:r>
            <a:rPr lang="nl-NL" sz="1000" u="sng">
              <a:solidFill>
                <a:schemeClr val="dk1"/>
              </a:solidFill>
              <a:effectLst/>
              <a:latin typeface="Verdana" panose="020B0604030504040204" pitchFamily="34" charset="0"/>
              <a:ea typeface="Verdana" panose="020B0604030504040204" pitchFamily="34" charset="0"/>
              <a:cs typeface="+mn-cs"/>
            </a:rPr>
            <a:t>te car</a:t>
          </a:r>
          <a:r>
            <a:rPr lang="nl-NL" sz="1000">
              <a:solidFill>
                <a:schemeClr val="dk1"/>
              </a:solidFill>
              <a:effectLst/>
              <a:latin typeface="Verdana" panose="020B0604030504040204" pitchFamily="34" charset="0"/>
              <a:ea typeface="Verdana" panose="020B0604030504040204" pitchFamily="34" charset="0"/>
              <a:cs typeface="+mn-cs"/>
            </a:rPr>
            <a:t> worden opgehaald uit de kolom </a:t>
          </a:r>
          <a:r>
            <a:rPr lang="nl-NL" sz="1000" u="sng">
              <a:solidFill>
                <a:schemeClr val="dk1"/>
              </a:solidFill>
              <a:effectLst/>
              <a:latin typeface="Verdana" panose="020B0604030504040204" pitchFamily="34" charset="0"/>
              <a:ea typeface="Verdana" panose="020B0604030504040204" pitchFamily="34" charset="0"/>
              <a:cs typeface="+mn-cs"/>
            </a:rPr>
            <a:t>new car</a:t>
          </a:r>
          <a:r>
            <a:rPr lang="nl-NL" sz="1000">
              <a:solidFill>
                <a:schemeClr val="dk1"/>
              </a:solidFill>
              <a:effectLst/>
              <a:latin typeface="Verdana" panose="020B0604030504040204" pitchFamily="34" charset="0"/>
              <a:ea typeface="Verdana" panose="020B0604030504040204" pitchFamily="34" charset="0"/>
              <a:cs typeface="+mn-cs"/>
            </a:rPr>
            <a:t> van het overzicht</a:t>
          </a:r>
          <a:r>
            <a:rPr lang="nl-NL" sz="1000" baseline="0">
              <a:solidFill>
                <a:schemeClr val="dk1"/>
              </a:solidFill>
              <a:effectLst/>
              <a:latin typeface="Verdana" panose="020B0604030504040204" pitchFamily="34" charset="0"/>
              <a:ea typeface="Verdana" panose="020B0604030504040204" pitchFamily="34" charset="0"/>
              <a:cs typeface="+mn-cs"/>
            </a:rPr>
            <a:t> van het eerste halfjaar in </a:t>
          </a:r>
          <a:r>
            <a:rPr lang="nl-NL" sz="1000" u="sng" baseline="0">
              <a:solidFill>
                <a:schemeClr val="dk1"/>
              </a:solidFill>
              <a:effectLst/>
              <a:latin typeface="Verdana" panose="020B0604030504040204" pitchFamily="34" charset="0"/>
              <a:ea typeface="Verdana" panose="020B0604030504040204" pitchFamily="34" charset="0"/>
              <a:cs typeface="+mn-cs"/>
            </a:rPr>
            <a:t>tabblad tot</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b="1" baseline="0">
              <a:solidFill>
                <a:schemeClr val="dk1"/>
              </a:solidFill>
              <a:effectLst/>
              <a:latin typeface="Verdana" panose="020B0604030504040204" pitchFamily="34" charset="0"/>
              <a:ea typeface="Verdana" panose="020B0604030504040204" pitchFamily="34" charset="0"/>
              <a:cs typeface="+mn-cs"/>
            </a:rPr>
            <a:t>plus</a:t>
          </a:r>
          <a:r>
            <a:rPr lang="nl-NL" sz="1000" baseline="0">
              <a:solidFill>
                <a:schemeClr val="dk1"/>
              </a:solidFill>
              <a:effectLst/>
              <a:latin typeface="Verdana" panose="020B0604030504040204" pitchFamily="34" charset="0"/>
              <a:ea typeface="Verdana" panose="020B0604030504040204" pitchFamily="34" charset="0"/>
              <a:cs typeface="+mn-cs"/>
            </a:rPr>
            <a:t> de aanvangscaramboles (correcties) 2e halfjaar uit "Deelnemers".</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andere gegevens worden identiek aan het</a:t>
          </a:r>
          <a:r>
            <a:rPr lang="nl-NL" sz="1000" baseline="0">
              <a:solidFill>
                <a:schemeClr val="dk1"/>
              </a:solidFill>
              <a:effectLst/>
              <a:latin typeface="Verdana" panose="020B0604030504040204" pitchFamily="34" charset="0"/>
              <a:ea typeface="Verdana" panose="020B0604030504040204" pitchFamily="34" charset="0"/>
              <a:cs typeface="+mn-cs"/>
            </a:rPr>
            <a:t> 1e halfjaar berekend.</a:t>
          </a:r>
          <a:endParaRPr lang="nl-NL"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endParaRPr lang="nl-NL" sz="1000">
            <a:effectLst/>
            <a:latin typeface="Verdana" panose="020B0604030504040204" pitchFamily="34" charset="0"/>
            <a:ea typeface="Verdana" panose="020B0604030504040204" pitchFamily="34" charset="0"/>
          </a:endParaRPr>
        </a:p>
        <a:p>
          <a:r>
            <a:rPr lang="nl-NL" sz="1000" u="sng">
              <a:solidFill>
                <a:schemeClr val="dk1"/>
              </a:solidFill>
              <a:effectLst/>
              <a:latin typeface="Verdana" panose="020B0604030504040204" pitchFamily="34" charset="0"/>
              <a:ea typeface="Verdana" panose="020B0604030504040204" pitchFamily="34" charset="0"/>
              <a:cs typeface="+mn-cs"/>
            </a:rPr>
            <a:t>Algemeen</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a:solidFill>
                <a:schemeClr val="dk1"/>
              </a:solidFill>
              <a:effectLst/>
              <a:latin typeface="Verdana" panose="020B0604030504040204" pitchFamily="34" charset="0"/>
              <a:ea typeface="Verdana" panose="020B0604030504040204" pitchFamily="34" charset="0"/>
              <a:cs typeface="+mn-cs"/>
            </a:rPr>
            <a:t> </a:t>
          </a:r>
          <a:r>
            <a:rPr lang="nl-NL" sz="1000" b="1">
              <a:solidFill>
                <a:schemeClr val="dk1"/>
              </a:solidFill>
              <a:effectLst/>
              <a:latin typeface="Verdana" panose="020B0604030504040204" pitchFamily="34" charset="0"/>
              <a:ea typeface="Verdana" panose="020B0604030504040204" pitchFamily="34" charset="0"/>
              <a:cs typeface="+mn-cs"/>
            </a:rPr>
            <a:t>gem car</a:t>
          </a:r>
          <a:r>
            <a:rPr lang="nl-NL" sz="1000">
              <a:solidFill>
                <a:schemeClr val="dk1"/>
              </a:solidFill>
              <a:effectLst/>
              <a:latin typeface="Verdana" panose="020B0604030504040204" pitchFamily="34" charset="0"/>
              <a:ea typeface="Verdana" panose="020B0604030504040204" pitchFamily="34" charset="0"/>
              <a:cs typeface="+mn-cs"/>
            </a:rPr>
            <a:t> worden berekend om vast te stellen of 'n speler minimaal het niveau heeft behaald dat aangegeven is in de </a:t>
          </a:r>
          <a:r>
            <a:rPr lang="nl-NL" sz="1000" u="sng">
              <a:solidFill>
                <a:schemeClr val="dk1"/>
              </a:solidFill>
              <a:effectLst/>
              <a:latin typeface="Verdana" panose="020B0604030504040204" pitchFamily="34" charset="0"/>
              <a:ea typeface="Verdana" panose="020B0604030504040204" pitchFamily="34" charset="0"/>
              <a:cs typeface="+mn-cs"/>
            </a:rPr>
            <a:t>voorwaardentabel</a:t>
          </a:r>
          <a:r>
            <a:rPr lang="nl-NL" sz="1000">
              <a:solidFill>
                <a:schemeClr val="dk1"/>
              </a:solidFill>
              <a:effectLst/>
              <a:latin typeface="Verdana" panose="020B0604030504040204" pitchFamily="34" charset="0"/>
              <a:ea typeface="Verdana" panose="020B0604030504040204" pitchFamily="34" charset="0"/>
              <a:cs typeface="+mn-cs"/>
            </a:rPr>
            <a:t> (</a:t>
          </a:r>
          <a:r>
            <a:rPr lang="nl-NL" sz="1000" b="1" baseline="0">
              <a:solidFill>
                <a:schemeClr val="dk1"/>
              </a:solidFill>
              <a:effectLst/>
              <a:latin typeface="Verdana" panose="020B0604030504040204" pitchFamily="34" charset="0"/>
              <a:ea typeface="Verdana" panose="020B0604030504040204" pitchFamily="34" charset="0"/>
              <a:cs typeface="+mn-cs"/>
            </a:rPr>
            <a:t>min car, in samenhang met de car/part</a:t>
          </a:r>
          <a:r>
            <a:rPr lang="nl-NL" sz="1000" baseline="0">
              <a:solidFill>
                <a:schemeClr val="dk1"/>
              </a:solidFill>
              <a:effectLst/>
              <a:latin typeface="Verdana" panose="020B0604030504040204" pitchFamily="34" charset="0"/>
              <a:ea typeface="Verdana" panose="020B0604030504040204" pitchFamily="34" charset="0"/>
              <a:cs typeface="+mn-cs"/>
            </a:rPr>
            <a:t>)</a:t>
          </a:r>
          <a:r>
            <a:rPr lang="nl-NL" sz="100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Mocht de speler dat niveau niet gehaald hebben, wordt de </a:t>
          </a:r>
          <a:r>
            <a:rPr lang="nl-NL" sz="1000" u="sng" baseline="0">
              <a:solidFill>
                <a:schemeClr val="dk1"/>
              </a:solidFill>
              <a:effectLst/>
              <a:latin typeface="Verdana" panose="020B0604030504040204" pitchFamily="34" charset="0"/>
              <a:ea typeface="Verdana" panose="020B0604030504040204" pitchFamily="34" charset="0"/>
              <a:cs typeface="+mn-cs"/>
            </a:rPr>
            <a:t>min car</a:t>
          </a:r>
          <a:r>
            <a:rPr lang="nl-NL" sz="1000" baseline="0">
              <a:solidFill>
                <a:schemeClr val="dk1"/>
              </a:solidFill>
              <a:effectLst/>
              <a:latin typeface="Verdana" panose="020B0604030504040204" pitchFamily="34" charset="0"/>
              <a:ea typeface="Verdana" panose="020B0604030504040204" pitchFamily="34" charset="0"/>
              <a:cs typeface="+mn-cs"/>
            </a:rPr>
            <a:t> ingevuld als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Het verlagen van de </a:t>
          </a:r>
          <a:r>
            <a:rPr lang="nl-NL" sz="1000" u="sng" baseline="0">
              <a:solidFill>
                <a:schemeClr val="dk1"/>
              </a:solidFill>
              <a:effectLst/>
              <a:latin typeface="Verdana" panose="020B0604030504040204" pitchFamily="34" charset="0"/>
              <a:ea typeface="Verdana" panose="020B0604030504040204" pitchFamily="34" charset="0"/>
              <a:cs typeface="+mn-cs"/>
            </a:rPr>
            <a:t>min car</a:t>
          </a:r>
          <a:r>
            <a:rPr lang="nl-NL" sz="1000" baseline="0">
              <a:solidFill>
                <a:schemeClr val="dk1"/>
              </a:solidFill>
              <a:effectLst/>
              <a:latin typeface="Verdana" panose="020B0604030504040204" pitchFamily="34" charset="0"/>
              <a:ea typeface="Verdana" panose="020B0604030504040204" pitchFamily="34" charset="0"/>
              <a:cs typeface="+mn-cs"/>
            </a:rPr>
            <a:t> in de </a:t>
          </a:r>
          <a:r>
            <a:rPr lang="nl-NL" sz="1000" u="sng" baseline="0">
              <a:solidFill>
                <a:schemeClr val="dk1"/>
              </a:solidFill>
              <a:effectLst/>
              <a:latin typeface="Verdana" panose="020B0604030504040204" pitchFamily="34" charset="0"/>
              <a:ea typeface="Verdana" panose="020B0604030504040204" pitchFamily="34" charset="0"/>
              <a:cs typeface="+mn-cs"/>
            </a:rPr>
            <a:t>voorwaardentabel</a:t>
          </a:r>
          <a:r>
            <a:rPr lang="nl-NL" sz="1000" baseline="0">
              <a:solidFill>
                <a:schemeClr val="dk1"/>
              </a:solidFill>
              <a:effectLst/>
              <a:latin typeface="Verdana" panose="020B0604030504040204" pitchFamily="34" charset="0"/>
              <a:ea typeface="Verdana" panose="020B0604030504040204" pitchFamily="34" charset="0"/>
              <a:cs typeface="+mn-cs"/>
            </a:rPr>
            <a:t> (alleen vóór aanvang van de competitie) zorgt ervoor dat de prestaties van een speler eerder wordt gehonoreerd in de kolom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Dus het op nihil stellen van de </a:t>
          </a:r>
          <a:r>
            <a:rPr lang="nl-NL" sz="1000" u="sng" baseline="0">
              <a:solidFill>
                <a:schemeClr val="dk1"/>
              </a:solidFill>
              <a:effectLst/>
              <a:latin typeface="Verdana" panose="020B0604030504040204" pitchFamily="34" charset="0"/>
              <a:ea typeface="Verdana" panose="020B0604030504040204" pitchFamily="34" charset="0"/>
              <a:cs typeface="+mn-cs"/>
            </a:rPr>
            <a:t>min car</a:t>
          </a:r>
          <a:r>
            <a:rPr lang="nl-NL" sz="1000" baseline="0">
              <a:solidFill>
                <a:schemeClr val="dk1"/>
              </a:solidFill>
              <a:effectLst/>
              <a:latin typeface="Verdana" panose="020B0604030504040204" pitchFamily="34" charset="0"/>
              <a:ea typeface="Verdana" panose="020B0604030504040204" pitchFamily="34" charset="0"/>
              <a:cs typeface="+mn-cs"/>
            </a:rPr>
            <a:t> zorgt ervoor dat dit gegeven niet meer relevant is in de bovenstaande berekening van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endParaRPr lang="nl-NL" sz="1000" b="1" baseline="0">
            <a:solidFill>
              <a:schemeClr val="dk1"/>
            </a:solidFill>
            <a:effectLst/>
            <a:latin typeface="Verdana" panose="020B0604030504040204" pitchFamily="34" charset="0"/>
            <a:ea typeface="Verdana" panose="020B0604030504040204" pitchFamily="34" charset="0"/>
            <a:cs typeface="+mn-cs"/>
          </a:endParaRPr>
        </a:p>
        <a:p>
          <a:r>
            <a:rPr lang="nl-NL" sz="1000" b="1" baseline="0">
              <a:solidFill>
                <a:schemeClr val="dk1"/>
              </a:solidFill>
              <a:effectLst/>
              <a:latin typeface="Verdana" panose="020B0604030504040204" pitchFamily="34" charset="0"/>
              <a:ea typeface="Verdana" panose="020B0604030504040204" pitchFamily="34" charset="0"/>
              <a:cs typeface="+mn-cs"/>
            </a:rPr>
            <a:t>In de kolom % </a:t>
          </a:r>
          <a:r>
            <a:rPr lang="nl-NL" sz="1000" baseline="0">
              <a:solidFill>
                <a:schemeClr val="dk1"/>
              </a:solidFill>
              <a:effectLst/>
              <a:latin typeface="Verdana" panose="020B0604030504040204" pitchFamily="34" charset="0"/>
              <a:ea typeface="Verdana" panose="020B0604030504040204" pitchFamily="34" charset="0"/>
              <a:cs typeface="+mn-cs"/>
            </a:rPr>
            <a:t>worden twee zaken berekend:</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1. Als er geen partijen zijn gespeeld door 'n speler wordt er geen % berekend (leeg veld).</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2. Indien er wel partijen gespleeld zijn, drukt het wel berekende % uit in welke mate 'n speler de maximaal te behalen punten per partij  (zie voorwaardentabel) heeft gerealiseerd.</a:t>
          </a:r>
          <a:endParaRPr lang="nl-NL" sz="1000">
            <a:effectLst/>
            <a:latin typeface="Verdana" panose="020B0604030504040204" pitchFamily="34" charset="0"/>
            <a:ea typeface="Verdana" panose="020B0604030504040204" pitchFamily="34" charset="0"/>
          </a:endParaRPr>
        </a:p>
        <a:p>
          <a:endParaRPr lang="nl-NL" sz="1000" b="1" baseline="0">
            <a:solidFill>
              <a:schemeClr val="dk1"/>
            </a:solidFill>
            <a:effectLst/>
            <a:latin typeface="Verdana" panose="020B0604030504040204" pitchFamily="34" charset="0"/>
            <a:ea typeface="Verdana" panose="020B0604030504040204" pitchFamily="34" charset="0"/>
            <a:cs typeface="+mn-cs"/>
          </a:endParaRPr>
        </a:p>
        <a:p>
          <a:r>
            <a:rPr lang="nl-NL" sz="1000" b="1" baseline="0">
              <a:solidFill>
                <a:schemeClr val="dk1"/>
              </a:solidFill>
              <a:effectLst/>
              <a:latin typeface="Verdana" panose="020B0604030504040204" pitchFamily="34" charset="0"/>
              <a:ea typeface="Verdana" panose="020B0604030504040204" pitchFamily="34" charset="0"/>
              <a:cs typeface="+mn-cs"/>
            </a:rPr>
            <a:t>In de kolom </a:t>
          </a:r>
          <a:r>
            <a:rPr lang="nl-NL" sz="1000" b="1" u="sng" baseline="0">
              <a:solidFill>
                <a:schemeClr val="dk1"/>
              </a:solidFill>
              <a:effectLst/>
              <a:latin typeface="Verdana" panose="020B0604030504040204" pitchFamily="34" charset="0"/>
              <a:ea typeface="Verdana" panose="020B0604030504040204" pitchFamily="34" charset="0"/>
              <a:cs typeface="+mn-cs"/>
            </a:rPr>
            <a:t>new car</a:t>
          </a:r>
          <a:r>
            <a:rPr lang="nl-NL" sz="1000" baseline="0">
              <a:solidFill>
                <a:schemeClr val="dk1"/>
              </a:solidFill>
              <a:effectLst/>
              <a:latin typeface="Verdana" panose="020B0604030504040204" pitchFamily="34" charset="0"/>
              <a:ea typeface="Verdana" panose="020B0604030504040204" pitchFamily="34" charset="0"/>
              <a:cs typeface="+mn-cs"/>
            </a:rPr>
            <a:t> wordt berekend met welk aantal caramboles 'n speler dat halfjaar heeft beëindigd als volgt: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1. Indien 'n speler niet het aantal </a:t>
          </a:r>
          <a:r>
            <a:rPr lang="nl-NL" sz="1000" u="sng" baseline="0">
              <a:solidFill>
                <a:schemeClr val="dk1"/>
              </a:solidFill>
              <a:effectLst/>
              <a:latin typeface="Verdana" panose="020B0604030504040204" pitchFamily="34" charset="0"/>
              <a:ea typeface="Verdana" panose="020B0604030504040204" pitchFamily="34" charset="0"/>
              <a:cs typeface="+mn-cs"/>
            </a:rPr>
            <a:t>min part</a:t>
          </a:r>
          <a:r>
            <a:rPr lang="nl-NL" sz="1000" baseline="0">
              <a:solidFill>
                <a:schemeClr val="dk1"/>
              </a:solidFill>
              <a:effectLst/>
              <a:latin typeface="Verdana" panose="020B0604030504040204" pitchFamily="34" charset="0"/>
              <a:ea typeface="Verdana" panose="020B0604030504040204" pitchFamily="34" charset="0"/>
              <a:cs typeface="+mn-cs"/>
            </a:rPr>
            <a:t> heeft gespeeld, wordt het aanvangscarambole</a:t>
          </a:r>
        </a:p>
        <a:p>
          <a:r>
            <a:rPr lang="nl-NL" sz="1000" baseline="0">
              <a:solidFill>
                <a:schemeClr val="dk1"/>
              </a:solidFill>
              <a:effectLst/>
              <a:latin typeface="Verdana" panose="020B0604030504040204" pitchFamily="34" charset="0"/>
              <a:ea typeface="Verdana" panose="020B0604030504040204" pitchFamily="34" charset="0"/>
              <a:cs typeface="+mn-cs"/>
            </a:rPr>
            <a:t>    ingevuld als eindcarambole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2. En anders wordt </a:t>
          </a:r>
          <a:r>
            <a:rPr lang="nl-NL" sz="1000" u="sng" baseline="0">
              <a:solidFill>
                <a:schemeClr val="dk1"/>
              </a:solidFill>
              <a:effectLst/>
              <a:latin typeface="Verdana" panose="020B0604030504040204" pitchFamily="34" charset="0"/>
              <a:ea typeface="Verdana" panose="020B0604030504040204" pitchFamily="34" charset="0"/>
              <a:cs typeface="+mn-cs"/>
            </a:rPr>
            <a:t>te car</a:t>
          </a:r>
          <a:r>
            <a:rPr lang="nl-NL" sz="1000" baseline="0">
              <a:solidFill>
                <a:schemeClr val="dk1"/>
              </a:solidFill>
              <a:effectLst/>
              <a:latin typeface="Verdana" panose="020B0604030504040204" pitchFamily="34" charset="0"/>
              <a:ea typeface="Verdana" panose="020B0604030504040204" pitchFamily="34" charset="0"/>
              <a:cs typeface="+mn-cs"/>
            </a:rPr>
            <a:t> opgeteld bij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en daarna, gedeeld door 2, opgeteld bij </a:t>
          </a:r>
          <a:r>
            <a:rPr lang="nl-NL" sz="1000" u="sng" baseline="0">
              <a:solidFill>
                <a:schemeClr val="dk1"/>
              </a:solidFill>
              <a:effectLst/>
              <a:latin typeface="Verdana" panose="020B0604030504040204" pitchFamily="34" charset="0"/>
              <a:ea typeface="Verdana" panose="020B0604030504040204" pitchFamily="34" charset="0"/>
              <a:cs typeface="+mn-cs"/>
            </a:rPr>
            <a:t>te car</a:t>
          </a:r>
          <a:r>
            <a:rPr lang="nl-NL" sz="1000" baseline="0">
              <a:solidFill>
                <a:schemeClr val="dk1"/>
              </a:solidFill>
              <a:effectLst/>
              <a:latin typeface="Verdana" panose="020B0604030504040204" pitchFamily="34" charset="0"/>
              <a:ea typeface="Verdana" panose="020B0604030504040204" pitchFamily="34" charset="0"/>
              <a:cs typeface="+mn-cs"/>
            </a:rPr>
            <a:t>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    = </a:t>
          </a:r>
          <a:r>
            <a:rPr lang="nl-NL" sz="1000" u="sng" baseline="0">
              <a:solidFill>
                <a:schemeClr val="dk1"/>
              </a:solidFill>
              <a:effectLst/>
              <a:latin typeface="Verdana" panose="020B0604030504040204" pitchFamily="34" charset="0"/>
              <a:ea typeface="Verdana" panose="020B0604030504040204" pitchFamily="34" charset="0"/>
              <a:cs typeface="+mn-cs"/>
            </a:rPr>
            <a:t>new car</a:t>
          </a:r>
          <a:r>
            <a:rPr lang="nl-NL" sz="1000" u="none" baseline="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pPr eaLnBrk="1" fontAlgn="auto" latinLnBrk="0" hangingPunct="1"/>
          <a:endParaRPr lang="nl-NL" sz="1000" baseline="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nl-NL" sz="1000" baseline="0">
              <a:solidFill>
                <a:schemeClr val="dk1"/>
              </a:solidFill>
              <a:effectLst/>
              <a:latin typeface="Verdana" panose="020B0604030504040204" pitchFamily="34" charset="0"/>
              <a:ea typeface="Verdana" panose="020B0604030504040204" pitchFamily="34" charset="0"/>
              <a:cs typeface="+mn-cs"/>
            </a:rPr>
            <a:t>In de voorwaardentabel wordt het </a:t>
          </a:r>
          <a:r>
            <a:rPr lang="nl-NL" sz="1000" u="sng" baseline="0">
              <a:solidFill>
                <a:schemeClr val="dk1"/>
              </a:solidFill>
              <a:effectLst/>
              <a:latin typeface="Verdana" panose="020B0604030504040204" pitchFamily="34" charset="0"/>
              <a:ea typeface="Verdana" panose="020B0604030504040204" pitchFamily="34" charset="0"/>
              <a:cs typeface="+mn-cs"/>
            </a:rPr>
            <a:t>min par</a:t>
          </a:r>
          <a:r>
            <a:rPr lang="nl-NL" sz="1000" baseline="0">
              <a:solidFill>
                <a:schemeClr val="dk1"/>
              </a:solidFill>
              <a:effectLst/>
              <a:latin typeface="Verdana" panose="020B0604030504040204" pitchFamily="34" charset="0"/>
              <a:ea typeface="Verdana" panose="020B0604030504040204" pitchFamily="34" charset="0"/>
              <a:cs typeface="+mn-cs"/>
            </a:rPr>
            <a:t> berekend door middel van een </a:t>
          </a:r>
          <a:r>
            <a:rPr lang="nl-NL" sz="1000" b="1" baseline="0">
              <a:solidFill>
                <a:schemeClr val="dk1"/>
              </a:solidFill>
              <a:effectLst/>
              <a:latin typeface="Verdana" panose="020B0604030504040204" pitchFamily="34" charset="0"/>
              <a:ea typeface="Verdana" panose="020B0604030504040204" pitchFamily="34" charset="0"/>
              <a:cs typeface="+mn-cs"/>
            </a:rPr>
            <a:t>percentage</a:t>
          </a:r>
          <a:r>
            <a:rPr lang="nl-NL" sz="1000" baseline="0">
              <a:solidFill>
                <a:schemeClr val="dk1"/>
              </a:solidFill>
              <a:effectLst/>
              <a:latin typeface="Verdana" panose="020B0604030504040204" pitchFamily="34" charset="0"/>
              <a:ea typeface="Verdana" panose="020B0604030504040204" pitchFamily="34" charset="0"/>
              <a:cs typeface="+mn-cs"/>
            </a:rPr>
            <a:t>. Zo is het aantal </a:t>
          </a:r>
          <a:r>
            <a:rPr lang="nl-NL" sz="1000" u="sng" baseline="0">
              <a:solidFill>
                <a:schemeClr val="dk1"/>
              </a:solidFill>
              <a:effectLst/>
              <a:latin typeface="Verdana" panose="020B0604030504040204" pitchFamily="34" charset="0"/>
              <a:ea typeface="Verdana" panose="020B0604030504040204" pitchFamily="34" charset="0"/>
              <a:cs typeface="+mn-cs"/>
            </a:rPr>
            <a:t>min part</a:t>
          </a:r>
          <a:r>
            <a:rPr lang="nl-NL" sz="1000" baseline="0">
              <a:solidFill>
                <a:schemeClr val="dk1"/>
              </a:solidFill>
              <a:effectLst/>
              <a:latin typeface="Verdana" panose="020B0604030504040204" pitchFamily="34" charset="0"/>
              <a:ea typeface="Verdana" panose="020B0604030504040204" pitchFamily="34" charset="0"/>
              <a:cs typeface="+mn-cs"/>
            </a:rPr>
            <a:t> afhankelijk van het per speler te spelen partijen </a:t>
          </a:r>
          <a:r>
            <a:rPr lang="nl-NL" sz="1000" b="1" baseline="0">
              <a:solidFill>
                <a:schemeClr val="dk1"/>
              </a:solidFill>
              <a:effectLst/>
              <a:latin typeface="Verdana" panose="020B0604030504040204" pitchFamily="34" charset="0"/>
              <a:ea typeface="Verdana" panose="020B0604030504040204" pitchFamily="34" charset="0"/>
              <a:cs typeface="+mn-cs"/>
            </a:rPr>
            <a:t>per</a:t>
          </a:r>
          <a:r>
            <a:rPr lang="nl-NL" sz="1000" baseline="0">
              <a:solidFill>
                <a:schemeClr val="dk1"/>
              </a:solidFill>
              <a:effectLst/>
              <a:latin typeface="Verdana" panose="020B0604030504040204" pitchFamily="34" charset="0"/>
              <a:ea typeface="Verdana" panose="020B0604030504040204" pitchFamily="34" charset="0"/>
              <a:cs typeface="+mn-cs"/>
            </a:rPr>
            <a:t> halfjaar.</a:t>
          </a:r>
        </a:p>
        <a:p>
          <a:pPr eaLnBrk="1" fontAlgn="auto" latinLnBrk="0" hangingPunct="1"/>
          <a:endParaRPr lang="nl-NL" sz="1000" baseline="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nl-NL" sz="1000" baseline="0">
              <a:solidFill>
                <a:schemeClr val="dk1"/>
              </a:solidFill>
              <a:effectLst/>
              <a:latin typeface="Verdana" panose="020B0604030504040204" pitchFamily="34" charset="0"/>
              <a:ea typeface="Verdana" panose="020B0604030504040204" pitchFamily="34" charset="0"/>
              <a:cs typeface="+mn-cs"/>
            </a:rPr>
            <a:t>Deze twee overzichten worden gebruikt om het "Klassement" te vullen met de gegevens over het gehele jaar (seizoen). </a:t>
          </a:r>
        </a:p>
        <a:p>
          <a:pPr eaLnBrk="1" fontAlgn="auto" latinLnBrk="0" hangingPunct="1"/>
          <a:endParaRPr lang="nl-NL" sz="1000">
            <a:effectLst/>
            <a:latin typeface="Verdana" panose="020B0604030504040204" pitchFamily="34" charset="0"/>
            <a:ea typeface="Verdana" panose="020B0604030504040204" pitchFamily="34" charset="0"/>
          </a:endParaRPr>
        </a:p>
        <a:p>
          <a:pPr eaLnBrk="1" fontAlgn="auto" latinLnBrk="0" hangingPunct="1"/>
          <a:r>
            <a:rPr lang="nl-NL" sz="1000" b="1">
              <a:solidFill>
                <a:schemeClr val="dk1"/>
              </a:solidFill>
              <a:effectLst/>
              <a:latin typeface="Verdana" panose="020B0604030504040204" pitchFamily="34" charset="0"/>
              <a:ea typeface="Verdana" panose="020B0604030504040204" pitchFamily="34" charset="0"/>
              <a:cs typeface="+mn-cs"/>
            </a:rPr>
            <a:t>Afdrukken</a:t>
          </a:r>
        </a:p>
        <a:p>
          <a:pPr eaLnBrk="1" fontAlgn="auto" latinLnBrk="0" hangingPunct="1"/>
          <a:r>
            <a:rPr lang="nl-NL" sz="1000" b="0" u="none">
              <a:solidFill>
                <a:schemeClr val="dk1"/>
              </a:solidFill>
              <a:effectLst/>
              <a:latin typeface="Verdana" panose="020B0604030504040204" pitchFamily="34" charset="0"/>
              <a:ea typeface="Verdana" panose="020B0604030504040204" pitchFamily="34" charset="0"/>
              <a:cs typeface="+mn-cs"/>
            </a:rPr>
            <a:t>Voor een afdruk zonder controlevelden (geel) eerst het filter gebruiken in kolom A.</a:t>
          </a:r>
        </a:p>
        <a:p>
          <a:pPr eaLnBrk="1" fontAlgn="auto" latinLnBrk="0" hangingPunct="1"/>
          <a:r>
            <a:rPr lang="nl-NL" sz="1000" u="sng">
              <a:solidFill>
                <a:schemeClr val="dk1"/>
              </a:solidFill>
              <a:effectLst/>
              <a:latin typeface="Verdana" panose="020B0604030504040204" pitchFamily="34" charset="0"/>
              <a:ea typeface="Verdana" panose="020B0604030504040204" pitchFamily="34" charset="0"/>
              <a:cs typeface="+mn-cs"/>
            </a:rPr>
            <a:t>Standaard </a:t>
          </a:r>
          <a:r>
            <a:rPr lang="nl-NL" sz="1000">
              <a:solidFill>
                <a:schemeClr val="dk1"/>
              </a:solidFill>
              <a:effectLst/>
              <a:latin typeface="Verdana" panose="020B0604030504040204" pitchFamily="34" charset="0"/>
              <a:ea typeface="Verdana" panose="020B0604030504040204" pitchFamily="34" charset="0"/>
              <a:cs typeface="+mn-cs"/>
            </a:rPr>
            <a:t>staan beide halve jaren in gesteld om af te drukken</a:t>
          </a:r>
          <a:r>
            <a:rPr lang="nl-NL" sz="1000" baseline="0">
              <a:solidFill>
                <a:schemeClr val="dk1"/>
              </a:solidFill>
              <a:effectLst/>
              <a:latin typeface="Verdana" panose="020B0604030504040204" pitchFamily="34" charset="0"/>
              <a:ea typeface="Verdana" panose="020B0604030504040204" pitchFamily="34" charset="0"/>
              <a:cs typeface="+mn-cs"/>
            </a:rPr>
            <a:t> met </a:t>
          </a:r>
          <a:r>
            <a:rPr lang="nl-NL" sz="1000" u="sng" baseline="0">
              <a:solidFill>
                <a:schemeClr val="dk1"/>
              </a:solidFill>
              <a:effectLst/>
              <a:latin typeface="Verdana" panose="020B0604030504040204" pitchFamily="34" charset="0"/>
              <a:ea typeface="Verdana" panose="020B0604030504040204" pitchFamily="34" charset="0"/>
              <a:cs typeface="+mn-cs"/>
            </a:rPr>
            <a:t>Ctrl-P-Enter</a:t>
          </a:r>
          <a:r>
            <a:rPr lang="nl-NL" sz="1000" u="none" baseline="0">
              <a:solidFill>
                <a:schemeClr val="dk1"/>
              </a:solidFill>
              <a:effectLst/>
              <a:latin typeface="Verdana" panose="020B0604030504040204" pitchFamily="34" charset="0"/>
              <a:ea typeface="Verdana" panose="020B0604030504040204" pitchFamily="34" charset="0"/>
              <a:cs typeface="+mn-cs"/>
            </a:rPr>
            <a:t>.</a:t>
          </a:r>
          <a:endParaRPr lang="nl-NL" sz="1000" u="none">
            <a:effectLst/>
            <a:latin typeface="Verdana" panose="020B0604030504040204" pitchFamily="34" charset="0"/>
            <a:ea typeface="Verdana" panose="020B0604030504040204" pitchFamily="34" charset="0"/>
          </a:endParaRPr>
        </a:p>
        <a:p>
          <a:pPr eaLnBrk="1" fontAlgn="auto" latinLnBrk="0" hangingPunct="1"/>
          <a:r>
            <a:rPr lang="nl-NL" sz="1000">
              <a:solidFill>
                <a:schemeClr val="dk1"/>
              </a:solidFill>
              <a:effectLst/>
              <a:latin typeface="Verdana" panose="020B0604030504040204" pitchFamily="34" charset="0"/>
              <a:ea typeface="Verdana" panose="020B0604030504040204" pitchFamily="34" charset="0"/>
              <a:cs typeface="+mn-cs"/>
            </a:rPr>
            <a:t>Om 'n half jaar apart af te drukken dienen</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u="sng" baseline="0">
              <a:solidFill>
                <a:schemeClr val="dk1"/>
              </a:solidFill>
              <a:effectLst/>
              <a:latin typeface="Verdana" panose="020B0604030504040204" pitchFamily="34" charset="0"/>
              <a:ea typeface="Verdana" panose="020B0604030504040204" pitchFamily="34" charset="0"/>
              <a:cs typeface="+mn-cs"/>
            </a:rPr>
            <a:t>de regels</a:t>
          </a:r>
          <a:r>
            <a:rPr lang="nl-NL" sz="1000" baseline="0">
              <a:solidFill>
                <a:schemeClr val="dk1"/>
              </a:solidFill>
              <a:effectLst/>
              <a:latin typeface="Verdana" panose="020B0604030504040204" pitchFamily="34" charset="0"/>
              <a:ea typeface="Verdana" panose="020B0604030504040204" pitchFamily="34" charset="0"/>
              <a:cs typeface="+mn-cs"/>
            </a:rPr>
            <a:t> van het andere halfjaar (van de kop tot en met het totaal) "verborgen" te worden.</a:t>
          </a:r>
          <a:endParaRPr lang="nl-NL" sz="1000">
            <a:effectLst/>
            <a:latin typeface="Verdana" panose="020B0604030504040204" pitchFamily="34" charset="0"/>
            <a:ea typeface="Verdana" panose="020B0604030504040204" pitchFamily="34" charset="0"/>
          </a:endParaRPr>
        </a:p>
        <a:p>
          <a:pPr eaLnBrk="1" fontAlgn="auto" latinLnBrk="0" hangingPunct="1"/>
          <a:r>
            <a:rPr lang="nl-NL" sz="1000" baseline="0">
              <a:solidFill>
                <a:schemeClr val="dk1"/>
              </a:solidFill>
              <a:effectLst/>
              <a:latin typeface="Verdana" panose="020B0604030504040204" pitchFamily="34" charset="0"/>
              <a:ea typeface="Verdana" panose="020B0604030504040204" pitchFamily="34" charset="0"/>
              <a:cs typeface="+mn-cs"/>
            </a:rPr>
            <a:t>Daarna weer met </a:t>
          </a:r>
          <a:r>
            <a:rPr lang="nl-NL" sz="1000" u="sng" baseline="0">
              <a:solidFill>
                <a:schemeClr val="dk1"/>
              </a:solidFill>
              <a:effectLst/>
              <a:latin typeface="Verdana" panose="020B0604030504040204" pitchFamily="34" charset="0"/>
              <a:ea typeface="Verdana" panose="020B0604030504040204" pitchFamily="34" charset="0"/>
              <a:cs typeface="+mn-cs"/>
            </a:rPr>
            <a:t>Ctrl-P-Enter</a:t>
          </a:r>
          <a:r>
            <a:rPr lang="nl-NL" sz="1000" baseline="0">
              <a:solidFill>
                <a:schemeClr val="dk1"/>
              </a:solidFill>
              <a:effectLst/>
              <a:latin typeface="Verdana" panose="020B0604030504040204" pitchFamily="34" charset="0"/>
              <a:ea typeface="Verdana" panose="020B0604030504040204" pitchFamily="34" charset="0"/>
              <a:cs typeface="+mn-cs"/>
            </a:rPr>
            <a:t> een afdruk maken.</a:t>
          </a:r>
          <a:endParaRPr lang="nl-NL" sz="1000">
            <a:effectLst/>
            <a:latin typeface="Verdana" panose="020B0604030504040204" pitchFamily="34" charset="0"/>
            <a:ea typeface="Verdana" panose="020B0604030504040204" pitchFamily="34" charset="0"/>
          </a:endParaRPr>
        </a:p>
        <a:p>
          <a:endParaRPr lang="nl-NL" sz="1000" kern="1200" baseline="0">
            <a:latin typeface="Verdana" panose="020B0604030504040204" pitchFamily="34" charset="0"/>
            <a:ea typeface="Verdana" panose="020B0604030504040204" pitchFamily="34" charset="0"/>
          </a:endParaRPr>
        </a:p>
        <a:p>
          <a:endParaRPr lang="nl-NL" sz="1000" kern="1200" baseline="0">
            <a:latin typeface="Verdana" panose="020B0604030504040204" pitchFamily="34" charset="0"/>
            <a:ea typeface="Verdana" panose="020B060403050404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74295</xdr:colOff>
      <xdr:row>590</xdr:row>
      <xdr:rowOff>83820</xdr:rowOff>
    </xdr:from>
    <xdr:to>
      <xdr:col>13</xdr:col>
      <xdr:colOff>257172</xdr:colOff>
      <xdr:row>601</xdr:row>
      <xdr:rowOff>179071</xdr:rowOff>
    </xdr:to>
    <xdr:sp macro="" textlink="">
      <xdr:nvSpPr>
        <xdr:cNvPr id="2" name="Tekstvak 1">
          <a:extLst>
            <a:ext uri="{FF2B5EF4-FFF2-40B4-BE49-F238E27FC236}">
              <a16:creationId xmlns:a16="http://schemas.microsoft.com/office/drawing/2014/main" id="{288EB4AE-1CEA-4285-AB2A-703CE946E5C7}"/>
            </a:ext>
          </a:extLst>
        </xdr:cNvPr>
        <xdr:cNvSpPr txBox="1"/>
      </xdr:nvSpPr>
      <xdr:spPr>
        <a:xfrm>
          <a:off x="74295" y="111122460"/>
          <a:ext cx="6614157" cy="2442211"/>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300" b="1" u="sng">
              <a:solidFill>
                <a:schemeClr val="dk1"/>
              </a:solidFill>
              <a:effectLst/>
              <a:latin typeface="Times New Roman" panose="02020603050405020304" pitchFamily="18" charset="0"/>
              <a:ea typeface="+mn-ea"/>
              <a:cs typeface="Times New Roman" panose="02020603050405020304" pitchFamily="18" charset="0"/>
            </a:rPr>
            <a:t>Printen van een speelronde voor op de club:</a:t>
          </a:r>
          <a:endParaRPr lang="nl-NL" sz="1300">
            <a:effectLst/>
            <a:latin typeface="Times New Roman" panose="02020603050405020304" pitchFamily="18" charset="0"/>
            <a:cs typeface="Times New Roman" panose="02020603050405020304" pitchFamily="18" charset="0"/>
          </a:endParaRPr>
        </a:p>
        <a:p>
          <a:r>
            <a:rPr lang="nl-NL" sz="1300">
              <a:solidFill>
                <a:schemeClr val="dk1"/>
              </a:solidFill>
              <a:effectLst/>
              <a:latin typeface="Times New Roman" panose="02020603050405020304" pitchFamily="18" charset="0"/>
              <a:ea typeface="+mn-ea"/>
              <a:cs typeface="Times New Roman" panose="02020603050405020304" pitchFamily="18" charset="0"/>
            </a:rPr>
            <a:t> </a:t>
          </a:r>
          <a:endParaRPr lang="nl-NL" sz="1300">
            <a:effectLst/>
            <a:latin typeface="Times New Roman" panose="02020603050405020304" pitchFamily="18" charset="0"/>
            <a:cs typeface="Times New Roman" panose="02020603050405020304" pitchFamily="18" charset="0"/>
          </a:endParaRPr>
        </a:p>
        <a:p>
          <a:r>
            <a:rPr lang="nl-NL" sz="1300">
              <a:solidFill>
                <a:schemeClr val="dk1"/>
              </a:solidFill>
              <a:effectLst/>
              <a:latin typeface="Times New Roman" panose="02020603050405020304" pitchFamily="18" charset="0"/>
              <a:ea typeface="+mn-ea"/>
              <a:cs typeface="Times New Roman" panose="02020603050405020304" pitchFamily="18" charset="0"/>
            </a:rPr>
            <a:t>In dit tabblad staat onder "Pagina-indeling/Pagina-instelling/Blad" een afdrukbereik ingesteld van </a:t>
          </a:r>
          <a:r>
            <a:rPr lang="nl-NL" sz="1300" b="1">
              <a:solidFill>
                <a:schemeClr val="dk1"/>
              </a:solidFill>
              <a:effectLst/>
              <a:latin typeface="Times New Roman" panose="02020603050405020304" pitchFamily="18" charset="0"/>
              <a:ea typeface="+mn-ea"/>
              <a:cs typeface="Times New Roman" panose="02020603050405020304" pitchFamily="18" charset="0"/>
            </a:rPr>
            <a:t>A3</a:t>
          </a:r>
          <a:r>
            <a:rPr lang="nl-NL" sz="1300">
              <a:solidFill>
                <a:schemeClr val="dk1"/>
              </a:solidFill>
              <a:effectLst/>
              <a:latin typeface="Times New Roman" panose="02020603050405020304" pitchFamily="18" charset="0"/>
              <a:ea typeface="+mn-ea"/>
              <a:cs typeface="Times New Roman" panose="02020603050405020304" pitchFamily="18" charset="0"/>
            </a:rPr>
            <a:t> t/m </a:t>
          </a:r>
          <a:r>
            <a:rPr lang="nl-NL" sz="1300" b="1">
              <a:solidFill>
                <a:schemeClr val="dk1"/>
              </a:solidFill>
              <a:effectLst/>
              <a:latin typeface="Times New Roman" panose="02020603050405020304" pitchFamily="18" charset="0"/>
              <a:ea typeface="+mn-ea"/>
              <a:cs typeface="Times New Roman" panose="02020603050405020304" pitchFamily="18" charset="0"/>
            </a:rPr>
            <a:t>Oxxx</a:t>
          </a:r>
          <a:r>
            <a:rPr lang="nl-NL" sz="1300">
              <a:solidFill>
                <a:schemeClr val="dk1"/>
              </a:solidFill>
              <a:effectLst/>
              <a:latin typeface="Times New Roman" panose="02020603050405020304" pitchFamily="18" charset="0"/>
              <a:ea typeface="+mn-ea"/>
              <a:cs typeface="Times New Roman" panose="02020603050405020304" pitchFamily="18" charset="0"/>
            </a:rPr>
            <a:t>. De xxx staan voor het regelnummer van de laatste</a:t>
          </a:r>
          <a:r>
            <a:rPr lang="nl-NL" sz="1300" baseline="0">
              <a:solidFill>
                <a:schemeClr val="dk1"/>
              </a:solidFill>
              <a:effectLst/>
              <a:latin typeface="Times New Roman" panose="02020603050405020304" pitchFamily="18" charset="0"/>
              <a:ea typeface="+mn-ea"/>
              <a:cs typeface="Times New Roman" panose="02020603050405020304" pitchFamily="18" charset="0"/>
            </a:rPr>
            <a:t> regel van het overzicht.</a:t>
          </a:r>
        </a:p>
        <a:p>
          <a:endParaRPr lang="nl-NL" sz="1300">
            <a:effectLst/>
            <a:latin typeface="Times New Roman" panose="02020603050405020304" pitchFamily="18" charset="0"/>
            <a:cs typeface="Times New Roman" panose="02020603050405020304" pitchFamily="18" charset="0"/>
          </a:endParaRPr>
        </a:p>
        <a:p>
          <a:r>
            <a:rPr lang="nl-NL" sz="1300">
              <a:solidFill>
                <a:schemeClr val="dk1"/>
              </a:solidFill>
              <a:effectLst/>
              <a:latin typeface="Times New Roman" panose="02020603050405020304" pitchFamily="18" charset="0"/>
              <a:ea typeface="+mn-ea"/>
              <a:cs typeface="Times New Roman" panose="02020603050405020304" pitchFamily="18" charset="0"/>
            </a:rPr>
            <a:t>Door</a:t>
          </a:r>
          <a:r>
            <a:rPr lang="nl-NL" sz="1300" baseline="0">
              <a:solidFill>
                <a:schemeClr val="dk1"/>
              </a:solidFill>
              <a:effectLst/>
              <a:latin typeface="Times New Roman" panose="02020603050405020304" pitchFamily="18" charset="0"/>
              <a:ea typeface="+mn-ea"/>
              <a:cs typeface="Times New Roman" panose="02020603050405020304" pitchFamily="18" charset="0"/>
            </a:rPr>
            <a:t> het overzicht te filteren op "ronde 1, 2 of 3" (kolom O)  en dan op "deze ronde" (kolom A), is het overzicht in de meeste gevallen af te drukken op twee pagina's.</a:t>
          </a:r>
        </a:p>
        <a:p>
          <a:endParaRPr lang="nl-NL" sz="1300">
            <a:effectLst/>
            <a:latin typeface="Times New Roman" panose="02020603050405020304" pitchFamily="18" charset="0"/>
            <a:cs typeface="Times New Roman" panose="02020603050405020304" pitchFamily="18" charset="0"/>
          </a:endParaRPr>
        </a:p>
        <a:p>
          <a:r>
            <a:rPr lang="nl-NL" sz="1300" baseline="0">
              <a:solidFill>
                <a:schemeClr val="dk1"/>
              </a:solidFill>
              <a:effectLst/>
              <a:latin typeface="Times New Roman" panose="02020603050405020304" pitchFamily="18" charset="0"/>
              <a:ea typeface="+mn-ea"/>
              <a:cs typeface="Times New Roman" panose="02020603050405020304" pitchFamily="18" charset="0"/>
            </a:rPr>
            <a:t>Bij "Pagina-indeling" staat die instelling al aangegeven.</a:t>
          </a:r>
          <a:endParaRPr lang="nl-NL" sz="1300">
            <a:effectLst/>
            <a:latin typeface="Times New Roman" panose="02020603050405020304" pitchFamily="18" charset="0"/>
            <a:cs typeface="Times New Roman" panose="02020603050405020304" pitchFamily="18" charset="0"/>
          </a:endParaRPr>
        </a:p>
        <a:p>
          <a:r>
            <a:rPr lang="nl-NL" sz="1300" baseline="0">
              <a:solidFill>
                <a:schemeClr val="dk1"/>
              </a:solidFill>
              <a:effectLst/>
              <a:latin typeface="Times New Roman" panose="02020603050405020304" pitchFamily="18" charset="0"/>
              <a:ea typeface="+mn-ea"/>
              <a:cs typeface="Times New Roman" panose="02020603050405020304" pitchFamily="18" charset="0"/>
            </a:rPr>
            <a:t>Kies voor het afdrukken (op papier én als PDF" voor "Actieve bladen".</a:t>
          </a:r>
          <a:endParaRPr lang="nl-NL" sz="1300">
            <a:effectLst/>
            <a:latin typeface="Times New Roman" panose="02020603050405020304" pitchFamily="18" charset="0"/>
            <a:cs typeface="Times New Roman" panose="02020603050405020304" pitchFamily="18" charset="0"/>
          </a:endParaRPr>
        </a:p>
        <a:p>
          <a:pPr>
            <a:lnSpc>
              <a:spcPts val="700"/>
            </a:lnSpc>
          </a:pPr>
          <a:endParaRPr lang="nl-NL" sz="1100"/>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300" b="1"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300" b="1"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Een overzicht uitprinten zonder de gespeelde partijen:</a:t>
          </a:r>
          <a:endPar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Ik kolom </a:t>
          </a:r>
          <a:r>
            <a:rPr kumimoji="0" lang="nl-NL" sz="13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D</a:t>
          </a:r>
          <a:r>
            <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op het pijltje achter car klikken. Op het uitrolmenu ‘Alles selecteren’ wegvinken en ‘Lege cellen’ (onder aan) weer aanvinken.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Nu dit bestand opslaan als hierboven is aangegeven. Ik gebruik daarvoor bijvoorbeeld de naam 'Driebanden-groot 1 1e ronde'.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p>
        <a:p>
          <a:pPr>
            <a:lnSpc>
              <a:spcPts val="700"/>
            </a:lnSpc>
          </a:pPr>
          <a:endParaRPr lang="nl-NL" sz="1100"/>
        </a:p>
      </xdr:txBody>
    </xdr:sp>
    <xdr:clientData/>
  </xdr:twoCellAnchor>
  <xdr:twoCellAnchor>
    <xdr:from>
      <xdr:col>15</xdr:col>
      <xdr:colOff>137160</xdr:colOff>
      <xdr:row>348</xdr:row>
      <xdr:rowOff>60960</xdr:rowOff>
    </xdr:from>
    <xdr:to>
      <xdr:col>17</xdr:col>
      <xdr:colOff>461010</xdr:colOff>
      <xdr:row>350</xdr:row>
      <xdr:rowOff>46673</xdr:rowOff>
    </xdr:to>
    <xdr:sp macro="" textlink="">
      <xdr:nvSpPr>
        <xdr:cNvPr id="3" name="Tekstvak 2">
          <a:extLst>
            <a:ext uri="{FF2B5EF4-FFF2-40B4-BE49-F238E27FC236}">
              <a16:creationId xmlns:a16="http://schemas.microsoft.com/office/drawing/2014/main" id="{CBCAE867-849B-459B-895B-3A0900620229}"/>
            </a:ext>
          </a:extLst>
        </xdr:cNvPr>
        <xdr:cNvSpPr txBox="1"/>
      </xdr:nvSpPr>
      <xdr:spPr>
        <a:xfrm>
          <a:off x="7193280" y="66454020"/>
          <a:ext cx="2175510" cy="3667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kern="1200"/>
            <a:t>Zie toelichting bij ronde 2.</a:t>
          </a:r>
        </a:p>
      </xdr:txBody>
    </xdr:sp>
    <xdr:clientData/>
  </xdr:twoCellAnchor>
  <xdr:twoCellAnchor>
    <xdr:from>
      <xdr:col>15</xdr:col>
      <xdr:colOff>137160</xdr:colOff>
      <xdr:row>4</xdr:row>
      <xdr:rowOff>68580</xdr:rowOff>
    </xdr:from>
    <xdr:to>
      <xdr:col>26</xdr:col>
      <xdr:colOff>525780</xdr:colOff>
      <xdr:row>69</xdr:row>
      <xdr:rowOff>182880</xdr:rowOff>
    </xdr:to>
    <xdr:sp macro="" textlink="">
      <xdr:nvSpPr>
        <xdr:cNvPr id="8" name="Tekstvak 7">
          <a:extLst>
            <a:ext uri="{FF2B5EF4-FFF2-40B4-BE49-F238E27FC236}">
              <a16:creationId xmlns:a16="http://schemas.microsoft.com/office/drawing/2014/main" id="{6DD1D7D2-2E1B-4346-8D5C-7B94EF4B78C8}"/>
            </a:ext>
          </a:extLst>
        </xdr:cNvPr>
        <xdr:cNvSpPr txBox="1"/>
      </xdr:nvSpPr>
      <xdr:spPr>
        <a:xfrm>
          <a:off x="7193280" y="944880"/>
          <a:ext cx="7170420" cy="12496800"/>
        </a:xfrm>
        <a:prstGeom prst="rect">
          <a:avLst/>
        </a:prstGeom>
        <a:solidFill>
          <a:schemeClr val="bg1">
            <a:alpha val="95000"/>
          </a:schemeClr>
        </a:solidFill>
        <a:ln w="9525" cmpd="sng">
          <a:solidFill>
            <a:schemeClr val="tx1">
              <a:alpha val="94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kern="1200">
              <a:latin typeface="Verdana" panose="020B0604030504040204" pitchFamily="34" charset="0"/>
              <a:ea typeface="Verdana" panose="020B0604030504040204" pitchFamily="34" charset="0"/>
            </a:rPr>
            <a:t>Toelichting</a:t>
          </a:r>
        </a:p>
        <a:p>
          <a:endParaRPr lang="nl-NL" sz="1000" kern="12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Deze toelichting geldt voor de </a:t>
          </a:r>
          <a:r>
            <a:rPr lang="nl-NL" sz="1000" u="sng" baseline="0">
              <a:solidFill>
                <a:schemeClr val="dk1"/>
              </a:solidFill>
              <a:effectLst/>
              <a:latin typeface="Verdana" panose="020B0604030504040204" pitchFamily="34" charset="0"/>
              <a:ea typeface="Verdana" panose="020B0604030504040204" pitchFamily="34" charset="0"/>
              <a:cs typeface="+mn-cs"/>
            </a:rPr>
            <a:t>tabblad 1</a:t>
          </a:r>
          <a:r>
            <a:rPr lang="nl-NL" sz="1000" baseline="0">
              <a:solidFill>
                <a:schemeClr val="dk1"/>
              </a:solidFill>
              <a:effectLst/>
              <a:latin typeface="Verdana" panose="020B0604030504040204" pitchFamily="34" charset="0"/>
              <a:ea typeface="Verdana" panose="020B0604030504040204" pitchFamily="34" charset="0"/>
              <a:cs typeface="+mn-cs"/>
            </a:rPr>
            <a:t> voor alle spelsoorten.</a:t>
          </a:r>
          <a:endParaRPr lang="nl-NL" sz="10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Een aanvulling op deze toelichting staat hieronder naast ronde 2.</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Dit tabblad is ingericht om in het eerste halve jaar van de competitie drie rondes te kunnen spelen. Uiteraard mag er voor gekozen worden om het bij 1 of 2 rondes te houden.</a:t>
          </a:r>
        </a:p>
        <a:p>
          <a:r>
            <a:rPr lang="nl-NL" sz="1000" kern="1200">
              <a:latin typeface="Verdana" panose="020B0604030504040204" pitchFamily="34" charset="0"/>
              <a:ea typeface="Verdana" panose="020B0604030504040204" pitchFamily="34" charset="0"/>
            </a:rPr>
            <a:t>Meerdere rondes is mogelijk:</a:t>
          </a:r>
          <a:r>
            <a:rPr lang="nl-NL" sz="1000" kern="1200" baseline="0">
              <a:latin typeface="Verdana" panose="020B0604030504040204" pitchFamily="34" charset="0"/>
              <a:ea typeface="Verdana" panose="020B0604030504040204" pitchFamily="34" charset="0"/>
            </a:rPr>
            <a:t> door ronde 3 in zijn geheel te kopiëren en te plakken onder het huidige geheel. Daarna kolom </a:t>
          </a:r>
          <a:r>
            <a:rPr lang="nl-NL" sz="1000" u="sng" kern="1200" baseline="0">
              <a:latin typeface="Verdana" panose="020B0604030504040204" pitchFamily="34" charset="0"/>
              <a:ea typeface="Verdana" panose="020B0604030504040204" pitchFamily="34" charset="0"/>
            </a:rPr>
            <a:t>ronde</a:t>
          </a:r>
          <a:r>
            <a:rPr lang="nl-NL" sz="1000" kern="1200" baseline="0">
              <a:latin typeface="Verdana" panose="020B0604030504040204" pitchFamily="34" charset="0"/>
              <a:ea typeface="Verdana" panose="020B0604030504040204" pitchFamily="34" charset="0"/>
            </a:rPr>
            <a:t> wijzigen in 4.</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Hierboven wordt, </a:t>
          </a:r>
          <a:r>
            <a:rPr lang="nl-NL" sz="1000" baseline="0">
              <a:solidFill>
                <a:schemeClr val="dk1"/>
              </a:solidFill>
              <a:effectLst/>
              <a:latin typeface="Verdana" panose="020B0604030504040204" pitchFamily="34" charset="0"/>
              <a:ea typeface="Verdana" panose="020B0604030504040204" pitchFamily="34" charset="0"/>
              <a:cs typeface="+mn-cs"/>
            </a:rPr>
            <a:t>ten behoeve van "Klassement",</a:t>
          </a:r>
          <a:r>
            <a:rPr lang="nl-NL" sz="1000" kern="1200" baseline="0">
              <a:latin typeface="Verdana" panose="020B0604030504040204" pitchFamily="34" charset="0"/>
              <a:ea typeface="Verdana" panose="020B0604030504040204" pitchFamily="34" charset="0"/>
            </a:rPr>
            <a:t> opgeteld hoeveel </a:t>
          </a:r>
          <a:r>
            <a:rPr lang="nl-NL" sz="1000" u="sng" kern="1200" baseline="0">
              <a:latin typeface="Verdana" panose="020B0604030504040204" pitchFamily="34" charset="0"/>
              <a:ea typeface="Verdana" panose="020B0604030504040204" pitchFamily="34" charset="0"/>
            </a:rPr>
            <a:t>rondes</a:t>
          </a:r>
          <a:r>
            <a:rPr lang="nl-NL" sz="1000" kern="1200" baseline="0">
              <a:latin typeface="Verdana" panose="020B0604030504040204" pitchFamily="34" charset="0"/>
              <a:ea typeface="Verdana" panose="020B0604030504040204" pitchFamily="34" charset="0"/>
            </a:rPr>
            <a:t> er gespeeld zullen worden dit halfjaar in deze spelsoort.</a:t>
          </a:r>
          <a:endParaRPr lang="nl-NL" sz="1000" kern="1200">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In de kop van dit overzicht worden de naam van de club, de periode en</a:t>
          </a:r>
          <a:r>
            <a:rPr lang="nl-NL" sz="1000" kern="1200" baseline="0">
              <a:latin typeface="Verdana" panose="020B0604030504040204" pitchFamily="34" charset="0"/>
              <a:ea typeface="Verdana" panose="020B0604030504040204" pitchFamily="34" charset="0"/>
            </a:rPr>
            <a:t> het jaar automatisch </a:t>
          </a:r>
          <a:r>
            <a:rPr lang="nl-NL" sz="1000" kern="1200">
              <a:latin typeface="Verdana" panose="020B0604030504040204" pitchFamily="34" charset="0"/>
              <a:ea typeface="Verdana" panose="020B0604030504040204" pitchFamily="34" charset="0"/>
            </a:rPr>
            <a:t>gevuld vanuit "</a:t>
          </a:r>
          <a:r>
            <a:rPr lang="nl-NL" sz="1000" b="0" kern="1200">
              <a:latin typeface="Verdana" panose="020B0604030504040204" pitchFamily="34" charset="0"/>
              <a:ea typeface="Verdana" panose="020B0604030504040204" pitchFamily="34" charset="0"/>
            </a:rPr>
            <a:t>Deelnemers"</a:t>
          </a:r>
          <a:r>
            <a:rPr lang="nl-NL" sz="1000" kern="1200">
              <a:latin typeface="Verdana" panose="020B0604030504040204" pitchFamily="34" charset="0"/>
              <a:ea typeface="Verdana" panose="020B060403050404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nl-NL" sz="10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De opties hierboven in de tabel </a:t>
          </a:r>
          <a:r>
            <a:rPr lang="nl-NL" sz="1000" u="sng" baseline="0">
              <a:solidFill>
                <a:schemeClr val="dk1"/>
              </a:solidFill>
              <a:effectLst/>
              <a:latin typeface="Verdana" panose="020B0604030504040204" pitchFamily="34" charset="0"/>
              <a:ea typeface="Verdana" panose="020B0604030504040204" pitchFamily="34" charset="0"/>
              <a:cs typeface="+mn-cs"/>
            </a:rPr>
            <a:t>Te behalen punten</a:t>
          </a:r>
          <a:r>
            <a:rPr lang="nl-NL" sz="1000" baseline="0">
              <a:solidFill>
                <a:schemeClr val="dk1"/>
              </a:solidFill>
              <a:effectLst/>
              <a:latin typeface="Verdana" panose="020B0604030504040204" pitchFamily="34" charset="0"/>
              <a:ea typeface="Verdana" panose="020B0604030504040204" pitchFamily="34" charset="0"/>
              <a:cs typeface="+mn-cs"/>
            </a:rPr>
            <a:t> gelden voor deze spelsoort en moeten ingevuld worden vóór aanvang van de competitie.</a:t>
          </a:r>
        </a:p>
        <a:p>
          <a:pPr marL="0" marR="0" lvl="0" indent="0" defTabSz="914400" eaLnBrk="1" fontAlgn="auto" latinLnBrk="0" hangingPunct="1">
            <a:lnSpc>
              <a:spcPct val="100000"/>
            </a:lnSpc>
            <a:spcBef>
              <a:spcPts val="0"/>
            </a:spcBef>
            <a:spcAft>
              <a:spcPts val="0"/>
            </a:spcAft>
            <a:buClrTx/>
            <a:buSzTx/>
            <a:buFontTx/>
            <a:buNone/>
            <a:tabLst/>
            <a:defRPr/>
          </a:pPr>
          <a:endParaRPr lang="nl-NL" sz="10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Verdana" panose="020B0604030504040204" pitchFamily="34" charset="0"/>
              <a:ea typeface="Verdana" panose="020B0604030504040204" pitchFamily="34" charset="0"/>
              <a:cs typeface="+mn-cs"/>
            </a:rPr>
            <a:t>De grijze kolommen zijn berekeningen. De witte kolommen om de resultaten van de gespeelde partijen in te vullen.</a:t>
          </a:r>
          <a:endParaRPr lang="nl-NL" sz="1000" kern="1200">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u="sng" kern="1200">
              <a:latin typeface="Verdana" panose="020B0604030504040204" pitchFamily="34" charset="0"/>
              <a:ea typeface="Verdana" panose="020B0604030504040204" pitchFamily="34" charset="0"/>
            </a:rPr>
            <a:t>Spelersnaam</a:t>
          </a:r>
        </a:p>
        <a:p>
          <a:r>
            <a:rPr lang="nl-NL" sz="1000" kern="1200">
              <a:latin typeface="Verdana" panose="020B0604030504040204" pitchFamily="34" charset="0"/>
              <a:ea typeface="Verdana" panose="020B0604030504040204" pitchFamily="34" charset="0"/>
            </a:rPr>
            <a:t>In ronde 1, kolom B, op de eerste regel wordt de naam</a:t>
          </a:r>
          <a:r>
            <a:rPr lang="nl-NL" sz="1000" kern="1200" baseline="0">
              <a:latin typeface="Verdana" panose="020B0604030504040204" pitchFamily="34" charset="0"/>
              <a:ea typeface="Verdana" panose="020B0604030504040204" pitchFamily="34" charset="0"/>
            </a:rPr>
            <a:t> van de </a:t>
          </a:r>
          <a:r>
            <a:rPr lang="nl-NL" sz="1000" kern="1200">
              <a:latin typeface="Verdana" panose="020B0604030504040204" pitchFamily="34" charset="0"/>
              <a:ea typeface="Verdana" panose="020B0604030504040204" pitchFamily="34" charset="0"/>
            </a:rPr>
            <a:t>1e speler uit "</a:t>
          </a:r>
          <a:r>
            <a:rPr lang="nl-NL" sz="1000" b="0" kern="1200">
              <a:latin typeface="Verdana" panose="020B0604030504040204" pitchFamily="34" charset="0"/>
              <a:ea typeface="Verdana" panose="020B0604030504040204" pitchFamily="34" charset="0"/>
            </a:rPr>
            <a:t>Deelnemers"</a:t>
          </a:r>
          <a:r>
            <a:rPr lang="nl-NL" sz="1000" kern="1200">
              <a:latin typeface="Verdana" panose="020B0604030504040204" pitchFamily="34" charset="0"/>
              <a:ea typeface="Verdana" panose="020B0604030504040204" pitchFamily="34" charset="0"/>
            </a:rPr>
            <a:t> opgehaald  met de formule </a:t>
          </a:r>
          <a:r>
            <a:rPr lang="nl-NL" sz="1000" u="sng" kern="1200">
              <a:latin typeface="Verdana" panose="020B0604030504040204" pitchFamily="34" charset="0"/>
              <a:ea typeface="Verdana" panose="020B0604030504040204" pitchFamily="34" charset="0"/>
            </a:rPr>
            <a:t>=( )</a:t>
          </a:r>
          <a:r>
            <a:rPr lang="nl-NL" sz="1000" kern="1200">
              <a:latin typeface="Verdana" panose="020B0604030504040204" pitchFamily="34" charset="0"/>
              <a:ea typeface="Verdana" panose="020B0604030504040204" pitchFamily="34" charset="0"/>
            </a:rPr>
            <a:t>. Op de tweede regel wordt met de formule </a:t>
          </a:r>
          <a:r>
            <a:rPr lang="nl-NL" sz="1000" u="sng" kern="1200">
              <a:latin typeface="Verdana" panose="020B0604030504040204" pitchFamily="34" charset="0"/>
              <a:ea typeface="Verdana" panose="020B0604030504040204" pitchFamily="34" charset="0"/>
            </a:rPr>
            <a:t>=b3</a:t>
          </a:r>
          <a:r>
            <a:rPr lang="nl-NL" sz="1000" kern="1200">
              <a:latin typeface="Verdana" panose="020B0604030504040204" pitchFamily="34" charset="0"/>
              <a:ea typeface="Verdana" panose="020B0604030504040204" pitchFamily="34" charset="0"/>
            </a:rPr>
            <a:t> </a:t>
          </a:r>
          <a:r>
            <a:rPr lang="nl-NL" sz="1000" kern="1200" baseline="0">
              <a:latin typeface="Verdana" panose="020B0604030504040204" pitchFamily="34" charset="0"/>
              <a:ea typeface="Verdana" panose="020B0604030504040204" pitchFamily="34" charset="0"/>
            </a:rPr>
            <a:t>deze spelersnaam opgehaald uit de cel erboven (eerste regel). Daarna wordt deze cel (van regel twee) naar beneden gekopieerd zodat er een rij van </a:t>
          </a:r>
          <a:r>
            <a:rPr lang="nl-NL" sz="1000" b="1" kern="1200" baseline="0">
              <a:latin typeface="Verdana" panose="020B0604030504040204" pitchFamily="34" charset="0"/>
              <a:ea typeface="Verdana" panose="020B0604030504040204" pitchFamily="34" charset="0"/>
            </a:rPr>
            <a:t>N-1-maal</a:t>
          </a:r>
          <a:r>
            <a:rPr lang="nl-NL" sz="1000" kern="1200" baseline="0">
              <a:latin typeface="Verdana" panose="020B0604030504040204" pitchFamily="34" charset="0"/>
              <a:ea typeface="Verdana" panose="020B0604030504040204" pitchFamily="34" charset="0"/>
            </a:rPr>
            <a:t> de naam van speler 1 ontstaat.</a:t>
          </a:r>
          <a:endParaRPr lang="nl-NL" sz="1000" u="none" kern="1200" baseline="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Dat herhaald</a:t>
          </a:r>
          <a:r>
            <a:rPr lang="nl-NL" sz="1000" kern="1200" baseline="0">
              <a:latin typeface="Verdana" panose="020B0604030504040204" pitchFamily="34" charset="0"/>
              <a:ea typeface="Verdana" panose="020B0604030504040204" pitchFamily="34" charset="0"/>
            </a:rPr>
            <a:t> zich in kolom B voor de tweede speler; maar dan </a:t>
          </a:r>
          <a:r>
            <a:rPr lang="nl-NL" sz="1000" b="1" kern="1200" baseline="0">
              <a:latin typeface="Verdana" panose="020B0604030504040204" pitchFamily="34" charset="0"/>
              <a:ea typeface="Verdana" panose="020B0604030504040204" pitchFamily="34" charset="0"/>
            </a:rPr>
            <a:t>N-2-maal</a:t>
          </a:r>
          <a:r>
            <a:rPr lang="nl-NL" sz="1000" kern="1200" baseline="0">
              <a:latin typeface="Verdana" panose="020B0604030504040204" pitchFamily="34" charset="0"/>
              <a:ea typeface="Verdana" panose="020B0604030504040204" pitchFamily="34" charset="0"/>
            </a:rPr>
            <a:t>. Enzovoort.</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In kolom H wordt op de eerste regel de </a:t>
          </a:r>
          <a:r>
            <a:rPr lang="nl-NL" sz="1000" u="sng" kern="1200" baseline="0">
              <a:latin typeface="Verdana" panose="020B0604030504040204" pitchFamily="34" charset="0"/>
              <a:ea typeface="Verdana" panose="020B0604030504040204" pitchFamily="34" charset="0"/>
            </a:rPr>
            <a:t>1e tegenstander</a:t>
          </a:r>
          <a:r>
            <a:rPr lang="nl-NL" sz="1000" kern="1200" baseline="0">
              <a:latin typeface="Verdana" panose="020B0604030504040204" pitchFamily="34" charset="0"/>
              <a:ea typeface="Verdana" panose="020B0604030504040204" pitchFamily="34" charset="0"/>
            </a:rPr>
            <a:t> van speler 1 in kolom B  opgehaald uit "</a:t>
          </a:r>
          <a:r>
            <a:rPr lang="nl-NL" sz="1000" b="0" kern="1200" baseline="0">
              <a:latin typeface="Verdana" panose="020B0604030504040204" pitchFamily="34" charset="0"/>
              <a:ea typeface="Verdana" panose="020B0604030504040204" pitchFamily="34" charset="0"/>
            </a:rPr>
            <a:t>Deelnemers"</a:t>
          </a:r>
          <a:r>
            <a:rPr lang="nl-NL" sz="1000" kern="1200" baseline="0">
              <a:latin typeface="Verdana" panose="020B0604030504040204" pitchFamily="34" charset="0"/>
              <a:ea typeface="Verdana" panose="020B0604030504040204" pitchFamily="34" charset="0"/>
            </a:rPr>
            <a:t> met de formule  </a:t>
          </a:r>
          <a:r>
            <a:rPr lang="nl-NL" sz="1000" u="sng" kern="1200" baseline="0">
              <a:latin typeface="Verdana" panose="020B0604030504040204" pitchFamily="34" charset="0"/>
              <a:ea typeface="Verdana" panose="020B0604030504040204" pitchFamily="34" charset="0"/>
            </a:rPr>
            <a:t>=( )</a:t>
          </a:r>
          <a:r>
            <a:rPr lang="nl-NL" sz="1000" kern="1200" baseline="0">
              <a:latin typeface="Verdana" panose="020B0604030504040204" pitchFamily="34" charset="0"/>
              <a:ea typeface="Verdana" panose="020B0604030504040204" pitchFamily="34" charset="0"/>
            </a:rPr>
            <a:t>. Daarna deze cel (van regel 1 in kolom H)  </a:t>
          </a:r>
          <a:r>
            <a:rPr lang="nl-NL" sz="1000" b="1" kern="1200" baseline="0">
              <a:latin typeface="Verdana" panose="020B0604030504040204" pitchFamily="34" charset="0"/>
              <a:ea typeface="Verdana" panose="020B0604030504040204" pitchFamily="34" charset="0"/>
            </a:rPr>
            <a:t>N-1-maal</a:t>
          </a:r>
          <a:r>
            <a:rPr lang="nl-NL" sz="1000" kern="1200" baseline="0">
              <a:latin typeface="Verdana" panose="020B0604030504040204" pitchFamily="34" charset="0"/>
              <a:ea typeface="Verdana" panose="020B0604030504040204" pitchFamily="34" charset="0"/>
            </a:rPr>
            <a:t> naar beneden kopiëren. Zo ontstaat in kolom H een lijst van tegenstanders van de speler in kolom B.</a:t>
          </a:r>
        </a:p>
        <a:p>
          <a:r>
            <a:rPr lang="nl-NL" sz="1000" kern="1200" baseline="0">
              <a:latin typeface="Verdana" panose="020B0604030504040204" pitchFamily="34" charset="0"/>
              <a:ea typeface="Verdana" panose="020B0604030504040204" pitchFamily="34" charset="0"/>
            </a:rPr>
            <a:t>Door daarna onder die lijst in kolom H speler 3 op te halen uit "Deelnemers" en </a:t>
          </a:r>
          <a:r>
            <a:rPr lang="nl-NL" sz="1000" b="1" baseline="0">
              <a:solidFill>
                <a:schemeClr val="dk1"/>
              </a:solidFill>
              <a:effectLst/>
              <a:latin typeface="Verdana" panose="020B0604030504040204" pitchFamily="34" charset="0"/>
              <a:ea typeface="Verdana" panose="020B0604030504040204" pitchFamily="34" charset="0"/>
              <a:cs typeface="+mn-cs"/>
            </a:rPr>
            <a:t>N-2-maal</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kern="1200" baseline="0">
              <a:latin typeface="Verdana" panose="020B0604030504040204" pitchFamily="34" charset="0"/>
              <a:ea typeface="Verdana" panose="020B0604030504040204" pitchFamily="34" charset="0"/>
            </a:rPr>
            <a:t>te kopiëren naar beneden ontstaat een lijst van tegenstanders van de tweede speler in kolom B.</a:t>
          </a:r>
        </a:p>
        <a:p>
          <a:r>
            <a:rPr lang="nl-NL" sz="1000" kern="1200" baseline="0">
              <a:latin typeface="Verdana" panose="020B0604030504040204" pitchFamily="34" charset="0"/>
              <a:ea typeface="Verdana" panose="020B0604030504040204" pitchFamily="34" charset="0"/>
            </a:rPr>
            <a:t>Dat herhaald zich in kolom H voor de 4e t/m N-de speler.</a:t>
          </a:r>
        </a:p>
        <a:p>
          <a:endParaRPr lang="nl-NL" sz="1000" kern="12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Pas als er een wijziging komt in de lengte van de lijst met spelers in "Deelnemers" dienen bovenstaande werkwijzen opnieuw uitgevoerd te worden.</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u="sng" kern="1200">
              <a:latin typeface="Verdana" panose="020B0604030504040204" pitchFamily="34" charset="0"/>
              <a:ea typeface="Verdana" panose="020B0604030504040204" pitchFamily="34" charset="0"/>
            </a:rPr>
            <a:t>Caramboles</a:t>
          </a:r>
        </a:p>
        <a:p>
          <a:r>
            <a:rPr lang="nl-NL" sz="1000" kern="1200">
              <a:latin typeface="Verdana" panose="020B0604030504040204" pitchFamily="34" charset="0"/>
              <a:ea typeface="Verdana" panose="020B0604030504040204" pitchFamily="34" charset="0"/>
            </a:rPr>
            <a:t>In kolom C en I (</a:t>
          </a:r>
          <a:r>
            <a:rPr lang="nl-NL" sz="1000" u="sng" kern="1200">
              <a:latin typeface="Verdana" panose="020B0604030504040204" pitchFamily="34" charset="0"/>
              <a:ea typeface="Verdana" panose="020B0604030504040204" pitchFamily="34" charset="0"/>
            </a:rPr>
            <a:t>te car</a:t>
          </a:r>
          <a:r>
            <a:rPr lang="nl-NL" sz="1000" kern="1200">
              <a:latin typeface="Verdana" panose="020B0604030504040204" pitchFamily="34" charset="0"/>
              <a:ea typeface="Verdana" panose="020B0604030504040204" pitchFamily="34" charset="0"/>
            </a:rPr>
            <a:t>) wordt met behulp van de formule </a:t>
          </a:r>
          <a:r>
            <a:rPr lang="nl-NL" sz="1000" u="sng" kern="1200">
              <a:latin typeface="Verdana" panose="020B0604030504040204" pitchFamily="34" charset="0"/>
              <a:ea typeface="Verdana" panose="020B0604030504040204" pitchFamily="34" charset="0"/>
            </a:rPr>
            <a:t>=som.als(</a:t>
          </a:r>
          <a:r>
            <a:rPr lang="nl-NL" sz="1000" u="sng" kern="1200" baseline="0">
              <a:latin typeface="Verdana" panose="020B0604030504040204" pitchFamily="34" charset="0"/>
              <a:ea typeface="Verdana" panose="020B0604030504040204" pitchFamily="34" charset="0"/>
            </a:rPr>
            <a:t> ; ; )</a:t>
          </a:r>
          <a:r>
            <a:rPr lang="nl-NL" sz="1000" kern="1200" baseline="0">
              <a:latin typeface="Verdana" panose="020B0604030504040204" pitchFamily="34" charset="0"/>
              <a:ea typeface="Verdana" panose="020B0604030504040204" pitchFamily="34" charset="0"/>
            </a:rPr>
            <a:t> uit "</a:t>
          </a:r>
          <a:r>
            <a:rPr lang="nl-NL" sz="1000" b="0" kern="1200" baseline="0">
              <a:latin typeface="Verdana" panose="020B0604030504040204" pitchFamily="34" charset="0"/>
              <a:ea typeface="Verdana" panose="020B0604030504040204" pitchFamily="34" charset="0"/>
            </a:rPr>
            <a:t>Deelnemers"</a:t>
          </a:r>
          <a:r>
            <a:rPr lang="nl-NL" sz="1000" kern="1200" baseline="0">
              <a:latin typeface="Verdana" panose="020B0604030504040204" pitchFamily="34" charset="0"/>
              <a:ea typeface="Verdana" panose="020B0604030504040204" pitchFamily="34" charset="0"/>
            </a:rPr>
            <a:t> de caramboles opgehaald die de spelers van kolom B en H moet gaan maken.</a:t>
          </a:r>
        </a:p>
        <a:p>
          <a:r>
            <a:rPr lang="nl-NL" sz="1000" kern="1200" baseline="0">
              <a:latin typeface="Verdana" panose="020B0604030504040204" pitchFamily="34" charset="0"/>
              <a:ea typeface="Verdana" panose="020B0604030504040204" pitchFamily="34" charset="0"/>
            </a:rPr>
            <a:t>Als er in "</a:t>
          </a:r>
          <a:r>
            <a:rPr lang="nl-NL" sz="1000" b="0" kern="1200" baseline="0">
              <a:latin typeface="Verdana" panose="020B0604030504040204" pitchFamily="34" charset="0"/>
              <a:ea typeface="Verdana" panose="020B0604030504040204" pitchFamily="34" charset="0"/>
            </a:rPr>
            <a:t>Deelnemers"</a:t>
          </a:r>
          <a:r>
            <a:rPr lang="nl-NL" sz="1000" kern="1200" baseline="0">
              <a:latin typeface="Verdana" panose="020B0604030504040204" pitchFamily="34" charset="0"/>
              <a:ea typeface="Verdana" panose="020B0604030504040204" pitchFamily="34" charset="0"/>
            </a:rPr>
            <a:t> regels zijn met de naam "n" of met 0 caramboles voor 'n spelsoort wordt dat hier zichtbaar. Door een filter in kolom </a:t>
          </a:r>
          <a:r>
            <a:rPr lang="nl-NL" sz="1000" u="sng" kern="1200" baseline="0">
              <a:latin typeface="Verdana" panose="020B0604030504040204" pitchFamily="34" charset="0"/>
              <a:ea typeface="Verdana" panose="020B0604030504040204" pitchFamily="34" charset="0"/>
            </a:rPr>
            <a:t>te car</a:t>
          </a:r>
          <a:r>
            <a:rPr lang="nl-NL" sz="1000" kern="1200" baseline="0">
              <a:latin typeface="Verdana" panose="020B0604030504040204" pitchFamily="34" charset="0"/>
              <a:ea typeface="Verdana" panose="020B0604030504040204" pitchFamily="34" charset="0"/>
            </a:rPr>
            <a:t> te gebruiken kunnen die regels onderdrukt worden.</a:t>
          </a:r>
        </a:p>
        <a:p>
          <a:endParaRPr lang="nl-NL" sz="1000" kern="1200">
            <a:latin typeface="Verdana" panose="020B0604030504040204" pitchFamily="34" charset="0"/>
            <a:ea typeface="Verdana" panose="020B0604030504040204" pitchFamily="34" charset="0"/>
          </a:endParaRPr>
        </a:p>
        <a:p>
          <a:pPr eaLnBrk="1" fontAlgn="auto" latinLnBrk="0" hangingPunct="1"/>
          <a:r>
            <a:rPr lang="nl-NL" sz="1000" b="0" u="sng">
              <a:solidFill>
                <a:schemeClr val="dk1"/>
              </a:solidFill>
              <a:effectLst/>
              <a:latin typeface="Verdana" panose="020B0604030504040204" pitchFamily="34" charset="0"/>
              <a:ea typeface="Verdana" panose="020B0604030504040204" pitchFamily="34" charset="0"/>
              <a:cs typeface="+mn-cs"/>
            </a:rPr>
            <a:t>Wel/niet een ronde spelen</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In alle rondes is </a:t>
          </a:r>
          <a:r>
            <a:rPr lang="nl-NL" sz="1000" baseline="0">
              <a:solidFill>
                <a:schemeClr val="dk1"/>
              </a:solidFill>
              <a:effectLst/>
              <a:latin typeface="Verdana" panose="020B0604030504040204" pitchFamily="34" charset="0"/>
              <a:ea typeface="Verdana" panose="020B0604030504040204" pitchFamily="34" charset="0"/>
              <a:cs typeface="+mn-cs"/>
            </a:rPr>
            <a:t>bovengenoemde</a:t>
          </a:r>
          <a:r>
            <a:rPr lang="nl-NL" sz="1000">
              <a:solidFill>
                <a:schemeClr val="dk1"/>
              </a:solidFill>
              <a:effectLst/>
              <a:latin typeface="Verdana" panose="020B0604030504040204" pitchFamily="34" charset="0"/>
              <a:ea typeface="Verdana" panose="020B0604030504040204" pitchFamily="34" charset="0"/>
              <a:cs typeface="+mn-cs"/>
            </a:rPr>
            <a:t> formule als volgt uitgebreid:  </a:t>
          </a:r>
          <a:r>
            <a:rPr lang="nl-NL" sz="1000" u="sng">
              <a:solidFill>
                <a:schemeClr val="dk1"/>
              </a:solidFill>
              <a:effectLst/>
              <a:latin typeface="Verdana" panose="020B0604030504040204" pitchFamily="34" charset="0"/>
              <a:ea typeface="Verdana" panose="020B0604030504040204" pitchFamily="34" charset="0"/>
              <a:cs typeface="+mn-cs"/>
            </a:rPr>
            <a:t>ALS(P$175="J";</a:t>
          </a:r>
          <a:r>
            <a:rPr lang="nl-NL" sz="1000" u="sng" baseline="0">
              <a:solidFill>
                <a:schemeClr val="dk1"/>
              </a:solidFill>
              <a:effectLst/>
              <a:latin typeface="Verdana" panose="020B0604030504040204" pitchFamily="34" charset="0"/>
              <a:ea typeface="Verdana" panose="020B0604030504040204" pitchFamily="34" charset="0"/>
              <a:cs typeface="+mn-cs"/>
            </a:rPr>
            <a:t>som.als( ; ; ) </a:t>
          </a:r>
          <a:r>
            <a:rPr lang="nl-NL" sz="1000" u="sng">
              <a:solidFill>
                <a:schemeClr val="dk1"/>
              </a:solidFill>
              <a:effectLst/>
              <a:latin typeface="Verdana" panose="020B0604030504040204" pitchFamily="34" charset="0"/>
              <a:ea typeface="Verdana" panose="020B0604030504040204" pitchFamily="34" charset="0"/>
              <a:cs typeface="+mn-cs"/>
            </a:rPr>
            <a:t>;0)</a:t>
          </a:r>
          <a:r>
            <a:rPr lang="nl-NL" sz="1000">
              <a:solidFill>
                <a:schemeClr val="dk1"/>
              </a:solidFill>
              <a:effectLst/>
              <a:latin typeface="Verdana" panose="020B0604030504040204" pitchFamily="34" charset="0"/>
              <a:ea typeface="Verdana" panose="020B0604030504040204" pitchFamily="34" charset="0"/>
              <a:cs typeface="+mn-cs"/>
            </a:rPr>
            <a:t> .</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Dit is om </a:t>
          </a:r>
          <a:r>
            <a:rPr lang="nl-NL" sz="1000" u="sng">
              <a:solidFill>
                <a:schemeClr val="dk1"/>
              </a:solidFill>
              <a:effectLst/>
              <a:latin typeface="Verdana" panose="020B0604030504040204" pitchFamily="34" charset="0"/>
              <a:ea typeface="Verdana" panose="020B0604030504040204" pitchFamily="34" charset="0"/>
              <a:cs typeface="+mn-cs"/>
            </a:rPr>
            <a:t>te kunnen</a:t>
          </a:r>
          <a:r>
            <a:rPr lang="nl-NL" sz="1000">
              <a:solidFill>
                <a:schemeClr val="dk1"/>
              </a:solidFill>
              <a:effectLst/>
              <a:latin typeface="Verdana" panose="020B0604030504040204" pitchFamily="34" charset="0"/>
              <a:ea typeface="Verdana" panose="020B0604030504040204" pitchFamily="34" charset="0"/>
              <a:cs typeface="+mn-cs"/>
            </a:rPr>
            <a:t> bepalen of er in die ronde J/N caramboles worden ingevuld</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a:solidFill>
                <a:schemeClr val="dk1"/>
              </a:solidFill>
              <a:effectLst/>
              <a:latin typeface="Verdana" panose="020B0604030504040204" pitchFamily="34" charset="0"/>
              <a:ea typeface="Verdana" panose="020B0604030504040204" pitchFamily="34" charset="0"/>
              <a:cs typeface="+mn-cs"/>
            </a:rPr>
            <a:t> in de kolommen </a:t>
          </a:r>
          <a:r>
            <a:rPr lang="nl-NL" sz="1000" u="sng">
              <a:solidFill>
                <a:schemeClr val="dk1"/>
              </a:solidFill>
              <a:effectLst/>
              <a:latin typeface="Verdana" panose="020B0604030504040204" pitchFamily="34" charset="0"/>
              <a:ea typeface="Verdana" panose="020B0604030504040204" pitchFamily="34" charset="0"/>
              <a:cs typeface="+mn-cs"/>
            </a:rPr>
            <a:t>te car</a:t>
          </a:r>
          <a:r>
            <a:rPr lang="nl-NL" sz="100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Op de 1e regel van elke ronde staat in kolom P de keuze die daarvoor gemaakt kan worden: J of N.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Als gevolg van de keuze N worden er geen caramboles ingevuld en daardoor ook geen partijnummers toegekend.</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u="sng" kern="1200">
              <a:latin typeface="Verdana" panose="020B0604030504040204" pitchFamily="34" charset="0"/>
              <a:ea typeface="Verdana" panose="020B0604030504040204" pitchFamily="34" charset="0"/>
            </a:rPr>
            <a:t>Partijen</a:t>
          </a:r>
        </a:p>
        <a:p>
          <a:r>
            <a:rPr lang="nl-NL" sz="1000" kern="1200">
              <a:latin typeface="Verdana" panose="020B0604030504040204" pitchFamily="34" charset="0"/>
              <a:ea typeface="Verdana" panose="020B0604030504040204" pitchFamily="34" charset="0"/>
            </a:rPr>
            <a:t>Met in kolom A de formule </a:t>
          </a:r>
          <a:r>
            <a:rPr lang="nl-NL" sz="1000" u="sng" kern="1200">
              <a:latin typeface="Verdana" panose="020B0604030504040204" pitchFamily="34" charset="0"/>
              <a:ea typeface="Verdana" panose="020B0604030504040204" pitchFamily="34" charset="0"/>
            </a:rPr>
            <a:t>=ALS(C3=0;"";ALS(I3=0;"";MAX(A$2:A2)+1))</a:t>
          </a:r>
          <a:r>
            <a:rPr lang="nl-NL" sz="1000" kern="1200">
              <a:latin typeface="Verdana" panose="020B0604030504040204" pitchFamily="34" charset="0"/>
              <a:ea typeface="Verdana" panose="020B0604030504040204" pitchFamily="34" charset="0"/>
            </a:rPr>
            <a:t> wordt bekeken of er op die regel een partij mogelijk is. Dat leidt tot een partijnummer; anders geen. Door die formule in kolom A naar beneden te kopiëren wordt</a:t>
          </a:r>
          <a:r>
            <a:rPr lang="nl-NL" sz="1000" kern="1200" baseline="0">
              <a:latin typeface="Verdana" panose="020B0604030504040204" pitchFamily="34" charset="0"/>
              <a:ea typeface="Verdana" panose="020B0604030504040204" pitchFamily="34" charset="0"/>
            </a:rPr>
            <a:t> op alle regels </a:t>
          </a:r>
          <a:r>
            <a:rPr lang="nl-NL" sz="1000" kern="1200">
              <a:latin typeface="Verdana" panose="020B0604030504040204" pitchFamily="34" charset="0"/>
              <a:ea typeface="Verdana" panose="020B0604030504040204" pitchFamily="34" charset="0"/>
            </a:rPr>
            <a:t>alle te spelen partijen van een partijnummer voorzien.</a:t>
          </a:r>
        </a:p>
        <a:p>
          <a:r>
            <a:rPr lang="nl-NL" sz="1000" kern="1200">
              <a:latin typeface="Verdana" panose="020B0604030504040204" pitchFamily="34" charset="0"/>
              <a:ea typeface="Verdana" panose="020B0604030504040204" pitchFamily="34" charset="0"/>
            </a:rPr>
            <a:t>Het overzicht is in te korten met gebruik</a:t>
          </a:r>
          <a:r>
            <a:rPr lang="nl-NL" sz="1000" kern="1200" baseline="0">
              <a:latin typeface="Verdana" panose="020B0604030504040204" pitchFamily="34" charset="0"/>
              <a:ea typeface="Verdana" panose="020B0604030504040204" pitchFamily="34" charset="0"/>
            </a:rPr>
            <a:t> van het filter in kolom A.</a:t>
          </a:r>
        </a:p>
        <a:p>
          <a:endParaRPr lang="nl-NL" sz="1000" kern="1200" baseline="0">
            <a:latin typeface="Verdana" panose="020B0604030504040204" pitchFamily="34" charset="0"/>
            <a:ea typeface="Verdana" panose="020B0604030504040204" pitchFamily="34" charset="0"/>
          </a:endParaRPr>
        </a:p>
        <a:p>
          <a:r>
            <a:rPr lang="nl-NL" sz="1000" u="sng" kern="1200" baseline="0">
              <a:latin typeface="Verdana" panose="020B0604030504040204" pitchFamily="34" charset="0"/>
              <a:ea typeface="Verdana" panose="020B0604030504040204" pitchFamily="34" charset="0"/>
            </a:rPr>
            <a:t>Moyenne en punten</a:t>
          </a:r>
        </a:p>
        <a:p>
          <a:r>
            <a:rPr lang="nl-NL" sz="1000" kern="1200" baseline="0">
              <a:latin typeface="Verdana" panose="020B0604030504040204" pitchFamily="34" charset="0"/>
              <a:ea typeface="Verdana" panose="020B0604030504040204" pitchFamily="34" charset="0"/>
            </a:rPr>
            <a:t>Het moyenne wordt berekend door </a:t>
          </a:r>
          <a:r>
            <a:rPr lang="nl-NL" sz="1000" u="sng" kern="1200" baseline="0">
              <a:latin typeface="Verdana" panose="020B0604030504040204" pitchFamily="34" charset="0"/>
              <a:ea typeface="Verdana" panose="020B0604030504040204" pitchFamily="34" charset="0"/>
            </a:rPr>
            <a:t>D/E</a:t>
          </a:r>
          <a:r>
            <a:rPr lang="nl-NL" sz="1000" kern="1200" baseline="0">
              <a:latin typeface="Verdana" panose="020B0604030504040204" pitchFamily="34" charset="0"/>
              <a:ea typeface="Verdana" panose="020B0604030504040204" pitchFamily="34" charset="0"/>
            </a:rPr>
            <a:t> respectievelijk </a:t>
          </a:r>
          <a:r>
            <a:rPr lang="nl-NL" sz="1000" u="sng" kern="1200" baseline="0">
              <a:latin typeface="Verdana" panose="020B0604030504040204" pitchFamily="34" charset="0"/>
              <a:ea typeface="Verdana" panose="020B0604030504040204" pitchFamily="34" charset="0"/>
            </a:rPr>
            <a:t>J/K</a:t>
          </a:r>
          <a:r>
            <a:rPr lang="nl-NL" sz="1000" u="none" kern="1200" baseline="0">
              <a:latin typeface="Verdana" panose="020B0604030504040204" pitchFamily="34" charset="0"/>
              <a:ea typeface="Verdana" panose="020B0604030504040204" pitchFamily="34" charset="0"/>
            </a:rPr>
            <a:t>.</a:t>
          </a:r>
        </a:p>
        <a:p>
          <a:r>
            <a:rPr lang="nl-NL" sz="1000" kern="1200" baseline="0">
              <a:latin typeface="Verdana" panose="020B0604030504040204" pitchFamily="34" charset="0"/>
              <a:ea typeface="Verdana" panose="020B0604030504040204" pitchFamily="34" charset="0"/>
            </a:rPr>
            <a:t>De punten worden berekend met de formule :</a:t>
          </a:r>
          <a:r>
            <a:rPr lang="nl-NL" sz="1000" u="sng" kern="1200" baseline="0">
              <a:latin typeface="Verdana" panose="020B0604030504040204" pitchFamily="34" charset="0"/>
              <a:ea typeface="Verdana" panose="020B0604030504040204" pitchFamily="34" charset="0"/>
            </a:rPr>
            <a:t> </a:t>
          </a:r>
        </a:p>
        <a:p>
          <a:r>
            <a:rPr lang="nl-NL" sz="1000" u="none" kern="1200" baseline="0">
              <a:latin typeface="Verdana" panose="020B0604030504040204" pitchFamily="34" charset="0"/>
              <a:ea typeface="Verdana" panose="020B0604030504040204" pitchFamily="34" charset="0"/>
            </a:rPr>
            <a:t>in kolom G   </a:t>
          </a:r>
          <a:r>
            <a:rPr lang="nl-NL" sz="1000" u="sng" kern="1200" baseline="0">
              <a:latin typeface="Verdana" panose="020B0604030504040204" pitchFamily="34" charset="0"/>
              <a:ea typeface="Verdana" panose="020B0604030504040204" pitchFamily="34" charset="0"/>
            </a:rPr>
            <a:t>=ALS(D3&gt;0;ALS(C3-D3=0;r$2;ALS(D3&lt;C3;AFRONDEN(D3/C3*T$2;1);12));"")</a:t>
          </a:r>
          <a:r>
            <a:rPr lang="nl-NL" sz="1000" kern="1200" baseline="0">
              <a:latin typeface="Verdana" panose="020B0604030504040204" pitchFamily="34" charset="0"/>
              <a:ea typeface="Verdana" panose="020B0604030504040204" pitchFamily="34" charset="0"/>
            </a:rPr>
            <a:t>.</a:t>
          </a:r>
        </a:p>
        <a:p>
          <a:r>
            <a:rPr lang="nl-NL" sz="1000" kern="1200" baseline="0">
              <a:latin typeface="Verdana" panose="020B0604030504040204" pitchFamily="34" charset="0"/>
              <a:ea typeface="Verdana" panose="020B0604030504040204" pitchFamily="34" charset="0"/>
            </a:rPr>
            <a:t>in kolom M  </a:t>
          </a:r>
          <a:r>
            <a:rPr lang="nl-NL" sz="1000" u="sng" baseline="0">
              <a:solidFill>
                <a:schemeClr val="dk1"/>
              </a:solidFill>
              <a:effectLst/>
              <a:latin typeface="Verdana" panose="020B0604030504040204" pitchFamily="34" charset="0"/>
              <a:ea typeface="Verdana" panose="020B0604030504040204" pitchFamily="34" charset="0"/>
              <a:cs typeface="+mn-cs"/>
            </a:rPr>
            <a:t>=ALS(j3&gt;0;ALS(j3-i3=0;r$2;ALS(j3&lt;i3;AFRONDEN(j3/i3*T$2;1);12));"")</a:t>
          </a:r>
        </a:p>
        <a:p>
          <a:r>
            <a:rPr lang="nl-NL" sz="1000" kern="1200" baseline="0">
              <a:latin typeface="Verdana" panose="020B0604030504040204" pitchFamily="34" charset="0"/>
              <a:ea typeface="Verdana" panose="020B0604030504040204" pitchFamily="34" charset="0"/>
            </a:rPr>
            <a:t>Zie de tabel "Te behalen punten" bovenaan.</a:t>
          </a:r>
        </a:p>
        <a:p>
          <a:endParaRPr lang="nl-NL" sz="1000" b="1"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Om op te tellen hoeveel partijen een speler heeft gespeeld wordt dat berekend in kolom N met de formule </a:t>
          </a:r>
          <a:r>
            <a:rPr lang="nl-NL" sz="1000" u="sng" kern="1200" baseline="0">
              <a:latin typeface="Verdana" panose="020B0604030504040204" pitchFamily="34" charset="0"/>
              <a:ea typeface="Verdana" panose="020B0604030504040204" pitchFamily="34" charset="0"/>
            </a:rPr>
            <a:t>=ALS(E3&gt;0;1;"")</a:t>
          </a:r>
          <a:r>
            <a:rPr lang="nl-NL" sz="1000" kern="1200" baseline="0">
              <a:latin typeface="Verdana" panose="020B0604030504040204" pitchFamily="34" charset="0"/>
              <a:ea typeface="Verdana" panose="020B0604030504040204" pitchFamily="34" charset="0"/>
            </a:rPr>
            <a:t>.</a:t>
          </a:r>
        </a:p>
        <a:p>
          <a:endParaRPr lang="nl-NL" sz="1000" kern="1200" baseline="0">
            <a:latin typeface="Verdana" panose="020B0604030504040204" pitchFamily="34" charset="0"/>
            <a:ea typeface="Verdana" panose="020B0604030504040204" pitchFamily="34" charset="0"/>
          </a:endParaRPr>
        </a:p>
        <a:p>
          <a:r>
            <a:rPr lang="nl-NL" sz="1000" b="0" u="sng" kern="1200" baseline="0">
              <a:latin typeface="Verdana" panose="020B0604030504040204" pitchFamily="34" charset="0"/>
              <a:ea typeface="Verdana" panose="020B0604030504040204" pitchFamily="34" charset="0"/>
            </a:rPr>
            <a:t>Afdrukken</a:t>
          </a:r>
        </a:p>
        <a:p>
          <a:r>
            <a:rPr lang="nl-NL" sz="1000" kern="1200" baseline="0">
              <a:latin typeface="Verdana" panose="020B0604030504040204" pitchFamily="34" charset="0"/>
              <a:ea typeface="Verdana" panose="020B0604030504040204" pitchFamily="34" charset="0"/>
            </a:rPr>
            <a:t>Om op de club een handzame lijst te hebben is filteren op achtereenvolgens: kolom O en kolom A meestal afdoende. Nadat de resultaten van meerdere partijen zijn ingevuld is een extra filter op kolom D handig.</a:t>
          </a:r>
        </a:p>
        <a:p>
          <a:endParaRPr lang="nl-NL" sz="1000" kern="1200" baseline="0">
            <a:latin typeface="Verdana" panose="020B0604030504040204" pitchFamily="34" charset="0"/>
            <a:ea typeface="Verdana" panose="020B0604030504040204" pitchFamily="34" charset="0"/>
          </a:endParaRPr>
        </a:p>
        <a:p>
          <a:pPr eaLnBrk="1" fontAlgn="auto" latinLnBrk="0" hangingPunct="1"/>
          <a:r>
            <a:rPr lang="nl-NL" sz="1000" b="0" i="0" u="sng" baseline="0">
              <a:solidFill>
                <a:schemeClr val="dk1"/>
              </a:solidFill>
              <a:effectLst/>
              <a:latin typeface="Verdana" panose="020B0604030504040204" pitchFamily="34" charset="0"/>
              <a:ea typeface="Verdana" panose="020B0604030504040204" pitchFamily="34" charset="0"/>
              <a:cs typeface="+mn-cs"/>
            </a:rPr>
            <a:t>Geblokkeerd</a:t>
          </a:r>
          <a:endParaRPr lang="nl-NL" sz="1000" b="0" u="sng">
            <a:effectLst/>
            <a:latin typeface="Verdana" panose="020B0604030504040204" pitchFamily="34" charset="0"/>
            <a:ea typeface="Verdana" panose="020B0604030504040204" pitchFamily="34" charset="0"/>
          </a:endParaRP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Om te voorkomen dat er te makkelijk cellen gewijzigd worden die gedurende de competitie </a:t>
          </a:r>
          <a:r>
            <a:rPr lang="nl-NL" sz="1000" b="0" i="0" u="sng" baseline="0">
              <a:solidFill>
                <a:schemeClr val="dk1"/>
              </a:solidFill>
              <a:effectLst/>
              <a:latin typeface="Verdana" panose="020B0604030504040204" pitchFamily="34" charset="0"/>
              <a:ea typeface="Verdana" panose="020B0604030504040204" pitchFamily="34" charset="0"/>
              <a:cs typeface="+mn-cs"/>
            </a:rPr>
            <a:t>niet</a:t>
          </a:r>
          <a:r>
            <a:rPr lang="nl-NL" sz="1000" b="0" i="0" baseline="0">
              <a:solidFill>
                <a:schemeClr val="dk1"/>
              </a:solidFill>
              <a:effectLst/>
              <a:latin typeface="Verdana" panose="020B0604030504040204" pitchFamily="34" charset="0"/>
              <a:ea typeface="Verdana" panose="020B0604030504040204" pitchFamily="34" charset="0"/>
              <a:cs typeface="+mn-cs"/>
            </a:rPr>
            <a:t> gewijzigd mogen worden, is voor het gehele tabblad een blokkade ingesteld met uitzondering van de velden voor het invullen van de caramboles en beurten.</a:t>
          </a: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Doormiddel van "Alt X B B" kan deze blokkade worden opgeheven en weer ingesteld door "Alt X B B Enter".</a:t>
          </a:r>
          <a:endParaRPr lang="nl-NL" sz="1000">
            <a:effectLst/>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De toelichting aanpassen en filteren gaat niet met een ingestelde blokkade.</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Zie de toelichting naast ronde 2 én onder kolom </a:t>
          </a:r>
          <a:r>
            <a:rPr lang="nl-NL" sz="1000" u="sng" kern="1200" baseline="0">
              <a:latin typeface="Verdana" panose="020B0604030504040204" pitchFamily="34" charset="0"/>
              <a:ea typeface="Verdana" panose="020B0604030504040204" pitchFamily="34" charset="0"/>
            </a:rPr>
            <a:t>te spelen partijen</a:t>
          </a:r>
          <a:r>
            <a:rPr lang="nl-NL" sz="1000" kern="1200" baseline="0">
              <a:latin typeface="Verdana" panose="020B0604030504040204" pitchFamily="34" charset="0"/>
              <a:ea typeface="Verdana" panose="020B0604030504040204" pitchFamily="34" charset="0"/>
            </a:rPr>
            <a:t> (AB).</a:t>
          </a:r>
        </a:p>
        <a:p>
          <a:endParaRPr lang="nl-NL" sz="1000" kern="1200" baseline="0">
            <a:latin typeface="Verdana" panose="020B0604030504040204" pitchFamily="34" charset="0"/>
            <a:ea typeface="Verdana" panose="020B0604030504040204" pitchFamily="34" charset="0"/>
          </a:endParaRPr>
        </a:p>
        <a:p>
          <a:r>
            <a:rPr lang="nl-NL" sz="1000" u="sng" kern="1200" baseline="0">
              <a:latin typeface="Verdana" panose="020B0604030504040204" pitchFamily="34" charset="0"/>
              <a:ea typeface="Verdana" panose="020B0604030504040204" pitchFamily="34" charset="0"/>
            </a:rPr>
            <a:t>Afdrukken toelichting</a:t>
          </a:r>
        </a:p>
        <a:p>
          <a:r>
            <a:rPr lang="nl-NL" sz="1000" kern="1200" baseline="0">
              <a:latin typeface="Verdana" panose="020B0604030504040204" pitchFamily="34" charset="0"/>
              <a:ea typeface="Verdana" panose="020B0604030504040204" pitchFamily="34" charset="0"/>
            </a:rPr>
            <a:t>Indien de cellen (rijen en kolommen) net buiten het bereik van de toelichting worden geselecteerd kan met</a:t>
          </a:r>
        </a:p>
        <a:p>
          <a:r>
            <a:rPr lang="nl-NL" sz="1000" u="sng" kern="1200" baseline="0">
              <a:latin typeface="Verdana" panose="020B0604030504040204" pitchFamily="34" charset="0"/>
              <a:ea typeface="Verdana" panose="020B0604030504040204" pitchFamily="34" charset="0"/>
            </a:rPr>
            <a:t>Ctrl P</a:t>
          </a:r>
          <a:r>
            <a:rPr lang="nl-NL" sz="1000" kern="1200" baseline="0">
              <a:latin typeface="Verdana" panose="020B0604030504040204" pitchFamily="34" charset="0"/>
              <a:ea typeface="Verdana" panose="020B0604030504040204" pitchFamily="34" charset="0"/>
            </a:rPr>
            <a:t> en </a:t>
          </a:r>
          <a:r>
            <a:rPr lang="nl-NL" sz="1000" u="sng" kern="1200" baseline="0">
              <a:latin typeface="Verdana" panose="020B0604030504040204" pitchFamily="34" charset="0"/>
              <a:ea typeface="Verdana" panose="020B0604030504040204" pitchFamily="34" charset="0"/>
            </a:rPr>
            <a:t>selectie</a:t>
          </a:r>
          <a:r>
            <a:rPr lang="nl-NL" sz="1000" kern="1200" baseline="0">
              <a:latin typeface="Verdana" panose="020B0604030504040204" pitchFamily="34" charset="0"/>
              <a:ea typeface="Verdana" panose="020B0604030504040204" pitchFamily="34" charset="0"/>
            </a:rPr>
            <a:t> een afdruk gemaakt worden.</a:t>
          </a:r>
        </a:p>
      </xdr:txBody>
    </xdr:sp>
    <xdr:clientData/>
  </xdr:twoCellAnchor>
  <xdr:twoCellAnchor>
    <xdr:from>
      <xdr:col>15</xdr:col>
      <xdr:colOff>106680</xdr:colOff>
      <xdr:row>176</xdr:row>
      <xdr:rowOff>60960</xdr:rowOff>
    </xdr:from>
    <xdr:to>
      <xdr:col>26</xdr:col>
      <xdr:colOff>495300</xdr:colOff>
      <xdr:row>186</xdr:row>
      <xdr:rowOff>99061</xdr:rowOff>
    </xdr:to>
    <xdr:sp macro="" textlink="">
      <xdr:nvSpPr>
        <xdr:cNvPr id="9" name="Tekstvak 8">
          <a:extLst>
            <a:ext uri="{FF2B5EF4-FFF2-40B4-BE49-F238E27FC236}">
              <a16:creationId xmlns:a16="http://schemas.microsoft.com/office/drawing/2014/main" id="{580D8091-4DDA-4FEE-BC57-988BF8747E5B}"/>
            </a:ext>
          </a:extLst>
        </xdr:cNvPr>
        <xdr:cNvSpPr txBox="1"/>
      </xdr:nvSpPr>
      <xdr:spPr>
        <a:xfrm>
          <a:off x="7162800" y="33703260"/>
          <a:ext cx="7170420" cy="1943101"/>
        </a:xfrm>
        <a:prstGeom prst="rect">
          <a:avLst/>
        </a:prstGeom>
        <a:solidFill>
          <a:schemeClr val="lt1"/>
        </a:solidFill>
        <a:ln w="9525" cmpd="sng">
          <a:solidFill>
            <a:schemeClr val="tx1">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dk1"/>
              </a:solidFill>
              <a:effectLst/>
              <a:latin typeface="Verdana" panose="020B0604030504040204" pitchFamily="34" charset="0"/>
              <a:ea typeface="Verdana" panose="020B0604030504040204" pitchFamily="34" charset="0"/>
              <a:cs typeface="+mn-cs"/>
            </a:rPr>
            <a:t>Vervolg toelichting</a:t>
          </a:r>
        </a:p>
        <a:p>
          <a:endParaRPr lang="nl-NL" sz="1000" b="1">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Verdana" panose="020B0604030504040204" pitchFamily="34" charset="0"/>
              <a:ea typeface="Verdana" panose="020B0604030504040204" pitchFamily="34" charset="0"/>
              <a:cs typeface="+mn-cs"/>
            </a:rPr>
            <a:t>Deze toelichting geldt voor de </a:t>
          </a:r>
          <a:r>
            <a:rPr lang="nl-NL" sz="1000" u="sng">
              <a:solidFill>
                <a:schemeClr val="dk1"/>
              </a:solidFill>
              <a:effectLst/>
              <a:latin typeface="Verdana" panose="020B0604030504040204" pitchFamily="34" charset="0"/>
              <a:ea typeface="Verdana" panose="020B0604030504040204" pitchFamily="34" charset="0"/>
              <a:cs typeface="+mn-cs"/>
            </a:rPr>
            <a:t>tabbladen 1</a:t>
          </a:r>
          <a:r>
            <a:rPr lang="nl-NL" sz="1000">
              <a:solidFill>
                <a:schemeClr val="dk1"/>
              </a:solidFill>
              <a:effectLst/>
              <a:latin typeface="Verdana" panose="020B0604030504040204" pitchFamily="34" charset="0"/>
              <a:ea typeface="Verdana" panose="020B0604030504040204" pitchFamily="34" charset="0"/>
              <a:cs typeface="+mn-cs"/>
            </a:rPr>
            <a:t> van alle spelsoorten.</a:t>
          </a:r>
          <a:endParaRPr lang="nl-NL" sz="1000">
            <a:effectLst/>
            <a:latin typeface="Verdana" panose="020B0604030504040204" pitchFamily="34" charset="0"/>
            <a:ea typeface="Verdana" panose="020B0604030504040204" pitchFamily="34" charset="0"/>
          </a:endParaRPr>
        </a:p>
        <a:p>
          <a:endParaRPr lang="nl-NL" sz="1000" b="1">
            <a:solidFill>
              <a:schemeClr val="dk1"/>
            </a:solidFill>
            <a:effectLst/>
            <a:latin typeface="Verdana" panose="020B0604030504040204" pitchFamily="34" charset="0"/>
            <a:ea typeface="Verdana" panose="020B0604030504040204" pitchFamily="34" charset="0"/>
            <a:cs typeface="+mn-cs"/>
          </a:endParaRPr>
        </a:p>
        <a:p>
          <a:r>
            <a:rPr lang="nl-NL" sz="1000" b="0" u="sng">
              <a:solidFill>
                <a:schemeClr val="dk1"/>
              </a:solidFill>
              <a:effectLst/>
              <a:latin typeface="Verdana" panose="020B0604030504040204" pitchFamily="34" charset="0"/>
              <a:ea typeface="Verdana" panose="020B0604030504040204" pitchFamily="34" charset="0"/>
              <a:cs typeface="+mn-cs"/>
            </a:rPr>
            <a:t>Spelersnamen</a:t>
          </a:r>
        </a:p>
        <a:p>
          <a:r>
            <a:rPr lang="nl-NL" sz="1000">
              <a:solidFill>
                <a:schemeClr val="dk1"/>
              </a:solidFill>
              <a:effectLst/>
              <a:latin typeface="Verdana" panose="020B0604030504040204" pitchFamily="34" charset="0"/>
              <a:ea typeface="Verdana" panose="020B0604030504040204" pitchFamily="34" charset="0"/>
              <a:cs typeface="+mn-cs"/>
            </a:rPr>
            <a:t>Het vullen van de spelersnamen in de kolommen </a:t>
          </a:r>
          <a:r>
            <a:rPr lang="nl-NL" sz="1000" u="sng">
              <a:solidFill>
                <a:schemeClr val="dk1"/>
              </a:solidFill>
              <a:effectLst/>
              <a:latin typeface="Verdana" panose="020B0604030504040204" pitchFamily="34" charset="0"/>
              <a:ea typeface="Verdana" panose="020B0604030504040204" pitchFamily="34" charset="0"/>
              <a:cs typeface="+mn-cs"/>
            </a:rPr>
            <a:t>naam</a:t>
          </a:r>
          <a:r>
            <a:rPr lang="nl-NL" sz="1000">
              <a:solidFill>
                <a:schemeClr val="dk1"/>
              </a:solidFill>
              <a:effectLst/>
              <a:latin typeface="Verdana" panose="020B0604030504040204" pitchFamily="34" charset="0"/>
              <a:ea typeface="Verdana" panose="020B0604030504040204" pitchFamily="34" charset="0"/>
              <a:cs typeface="+mn-cs"/>
            </a:rPr>
            <a:t> gaat in ronde 2 als</a:t>
          </a:r>
          <a:r>
            <a:rPr lang="nl-NL" sz="1000" baseline="0">
              <a:solidFill>
                <a:schemeClr val="dk1"/>
              </a:solidFill>
              <a:effectLst/>
              <a:latin typeface="Verdana" panose="020B0604030504040204" pitchFamily="34" charset="0"/>
              <a:ea typeface="Verdana" panose="020B0604030504040204" pitchFamily="34" charset="0"/>
              <a:cs typeface="+mn-cs"/>
            </a:rPr>
            <a:t> volgt: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  Op regel 1 van ronde 2 wordt in kolom B met de formule =b3 de naam opgehaald van de speler die in</a:t>
          </a:r>
        </a:p>
        <a:p>
          <a:r>
            <a:rPr lang="nl-NL" sz="1000" baseline="0">
              <a:solidFill>
                <a:schemeClr val="dk1"/>
              </a:solidFill>
              <a:effectLst/>
              <a:latin typeface="Verdana" panose="020B0604030504040204" pitchFamily="34" charset="0"/>
              <a:ea typeface="Verdana" panose="020B0604030504040204" pitchFamily="34" charset="0"/>
              <a:cs typeface="+mn-cs"/>
            </a:rPr>
            <a:t>    kolom B op de eerste regel van ronde 1 staat.</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  Daarna wordt deze cel naar beneden gekopieerd tot het einde van ronde 2.</a:t>
          </a:r>
        </a:p>
        <a:p>
          <a:r>
            <a:rPr lang="nl-NL" sz="1000">
              <a:solidFill>
                <a:schemeClr val="dk1"/>
              </a:solidFill>
              <a:effectLst/>
              <a:latin typeface="Verdana" panose="020B0604030504040204" pitchFamily="34" charset="0"/>
              <a:ea typeface="Verdana" panose="020B0604030504040204" pitchFamily="34" charset="0"/>
              <a:cs typeface="+mn-cs"/>
            </a:rPr>
            <a:t>Dit geldt ook voor kolom H.</a:t>
          </a:r>
        </a:p>
        <a:p>
          <a:r>
            <a:rPr lang="nl-NL" sz="1000">
              <a:solidFill>
                <a:schemeClr val="dk1"/>
              </a:solidFill>
              <a:effectLst/>
              <a:latin typeface="Verdana" panose="020B0604030504040204" pitchFamily="34" charset="0"/>
              <a:ea typeface="Verdana" panose="020B0604030504040204" pitchFamily="34" charset="0"/>
              <a:cs typeface="+mn-cs"/>
            </a:rPr>
            <a:t>In ronde 3 wordt dit op dezelfde wijze uitgevoerd.</a:t>
          </a:r>
          <a:endParaRPr lang="nl-NL" sz="1000">
            <a:effectLst/>
            <a:latin typeface="Verdana" panose="020B0604030504040204" pitchFamily="34" charset="0"/>
            <a:ea typeface="Verdana" panose="020B0604030504040204" pitchFamily="34" charset="0"/>
          </a:endParaRPr>
        </a:p>
        <a:p>
          <a:endParaRPr lang="nl-NL" sz="1000" b="1">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99060</xdr:colOff>
      <xdr:row>4</xdr:row>
      <xdr:rowOff>60960</xdr:rowOff>
    </xdr:from>
    <xdr:to>
      <xdr:col>26</xdr:col>
      <xdr:colOff>518160</xdr:colOff>
      <xdr:row>35</xdr:row>
      <xdr:rowOff>114300</xdr:rowOff>
    </xdr:to>
    <xdr:sp macro="" textlink="">
      <xdr:nvSpPr>
        <xdr:cNvPr id="3" name="Tekstvak 2">
          <a:extLst>
            <a:ext uri="{FF2B5EF4-FFF2-40B4-BE49-F238E27FC236}">
              <a16:creationId xmlns:a16="http://schemas.microsoft.com/office/drawing/2014/main" id="{68B7CDA8-3C54-4BE0-9D84-1811DD0117F5}"/>
            </a:ext>
          </a:extLst>
        </xdr:cNvPr>
        <xdr:cNvSpPr txBox="1"/>
      </xdr:nvSpPr>
      <xdr:spPr>
        <a:xfrm>
          <a:off x="7216140" y="937260"/>
          <a:ext cx="6842760" cy="5250180"/>
        </a:xfrm>
        <a:prstGeom prst="rect">
          <a:avLst/>
        </a:prstGeom>
        <a:solidFill>
          <a:schemeClr val="lt1"/>
        </a:solidFill>
        <a:ln w="9525" cmpd="sng">
          <a:solidFill>
            <a:schemeClr val="tx1">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kern="1200">
              <a:latin typeface="Verdana" panose="020B0604030504040204" pitchFamily="34" charset="0"/>
              <a:ea typeface="Verdana" panose="020B0604030504040204" pitchFamily="34" charset="0"/>
            </a:rPr>
            <a:t>Toelichting</a:t>
          </a:r>
        </a:p>
        <a:p>
          <a:endParaRPr lang="nl-NL" sz="1000" b="0" kern="1200">
            <a:latin typeface="Verdana" panose="020B0604030504040204" pitchFamily="34" charset="0"/>
            <a:ea typeface="Verdana" panose="020B0604030504040204" pitchFamily="34" charset="0"/>
          </a:endParaRPr>
        </a:p>
        <a:p>
          <a:r>
            <a:rPr lang="nl-NL" sz="1000" b="0" kern="1200">
              <a:latin typeface="Verdana" panose="020B0604030504040204" pitchFamily="34" charset="0"/>
              <a:ea typeface="Verdana" panose="020B0604030504040204" pitchFamily="34" charset="0"/>
            </a:rPr>
            <a:t>De</a:t>
          </a:r>
          <a:r>
            <a:rPr lang="nl-NL" sz="1000" b="0" kern="1200" baseline="0">
              <a:latin typeface="Verdana" panose="020B0604030504040204" pitchFamily="34" charset="0"/>
              <a:ea typeface="Verdana" panose="020B0604030504040204" pitchFamily="34" charset="0"/>
            </a:rPr>
            <a:t> meeste toelichting is te vinden </a:t>
          </a:r>
          <a:r>
            <a:rPr lang="nl-NL" sz="1000" b="0" baseline="0">
              <a:solidFill>
                <a:schemeClr val="dk1"/>
              </a:solidFill>
              <a:effectLst/>
              <a:latin typeface="Verdana" panose="020B0604030504040204" pitchFamily="34" charset="0"/>
              <a:ea typeface="Verdana" panose="020B0604030504040204" pitchFamily="34" charset="0"/>
              <a:cs typeface="+mn-cs"/>
            </a:rPr>
            <a:t> naast ronde 1 </a:t>
          </a:r>
          <a:r>
            <a:rPr lang="nl-NL" sz="1000" b="0" kern="1200" baseline="0">
              <a:latin typeface="Verdana" panose="020B0604030504040204" pitchFamily="34" charset="0"/>
              <a:ea typeface="Verdana" panose="020B0604030504040204" pitchFamily="34" charset="0"/>
            </a:rPr>
            <a:t>in tabblad 1 van deze spelsoort.</a:t>
          </a:r>
        </a:p>
        <a:p>
          <a:endParaRPr lang="nl-NL" sz="1000" b="0" kern="1200">
            <a:latin typeface="Verdana" panose="020B0604030504040204" pitchFamily="34" charset="0"/>
            <a:ea typeface="Verdana" panose="020B0604030504040204" pitchFamily="34" charset="0"/>
          </a:endParaRPr>
        </a:p>
        <a:p>
          <a:r>
            <a:rPr lang="nl-NL" sz="1000" b="0" u="sng" kern="1200">
              <a:latin typeface="Verdana" panose="020B0604030504040204" pitchFamily="34" charset="0"/>
              <a:ea typeface="Verdana" panose="020B0604030504040204" pitchFamily="34" charset="0"/>
            </a:rPr>
            <a:t>Spelersnamen</a:t>
          </a:r>
        </a:p>
        <a:p>
          <a:r>
            <a:rPr lang="nl-NL" sz="1000" b="0" kern="1200">
              <a:latin typeface="Verdana" panose="020B0604030504040204" pitchFamily="34" charset="0"/>
              <a:ea typeface="Verdana" panose="020B0604030504040204" pitchFamily="34" charset="0"/>
            </a:rPr>
            <a:t>Omdat </a:t>
          </a:r>
          <a:r>
            <a:rPr lang="nl-NL" sz="1000" b="0" baseline="0">
              <a:solidFill>
                <a:schemeClr val="dk1"/>
              </a:solidFill>
              <a:effectLst/>
              <a:latin typeface="Verdana" panose="020B0604030504040204" pitchFamily="34" charset="0"/>
              <a:ea typeface="Verdana" panose="020B0604030504040204" pitchFamily="34" charset="0"/>
              <a:cs typeface="+mn-cs"/>
            </a:rPr>
            <a:t>in tabblad 1</a:t>
          </a:r>
          <a:r>
            <a:rPr lang="nl-NL" sz="1000" b="0" kern="1200" baseline="0">
              <a:latin typeface="Verdana" panose="020B0604030504040204" pitchFamily="34" charset="0"/>
              <a:ea typeface="Verdana" panose="020B0604030504040204" pitchFamily="34" charset="0"/>
            </a:rPr>
            <a:t> alle </a:t>
          </a:r>
          <a:r>
            <a:rPr lang="nl-NL" sz="1000" b="0" u="none" kern="1200" baseline="0">
              <a:latin typeface="Verdana" panose="020B0604030504040204" pitchFamily="34" charset="0"/>
              <a:ea typeface="Verdana" panose="020B0604030504040204" pitchFamily="34" charset="0"/>
            </a:rPr>
            <a:t>spelersnamen</a:t>
          </a:r>
          <a:r>
            <a:rPr lang="nl-NL" sz="1000" b="0" kern="1200" baseline="0">
              <a:latin typeface="Verdana" panose="020B0604030504040204" pitchFamily="34" charset="0"/>
              <a:ea typeface="Verdana" panose="020B0604030504040204" pitchFamily="34" charset="0"/>
            </a:rPr>
            <a:t> al ingevuld zijn in kolom B en H, en de lengte van dat overzicht even groot is als van </a:t>
          </a:r>
          <a:r>
            <a:rPr lang="nl-NL" sz="1000" b="0" u="none" kern="1200" baseline="0">
              <a:latin typeface="Verdana" panose="020B0604030504040204" pitchFamily="34" charset="0"/>
              <a:ea typeface="Verdana" panose="020B0604030504040204" pitchFamily="34" charset="0"/>
            </a:rPr>
            <a:t>tabblad 2</a:t>
          </a:r>
          <a:r>
            <a:rPr lang="nl-NL" sz="1000" b="0" kern="1200" baseline="0">
              <a:latin typeface="Verdana" panose="020B0604030504040204" pitchFamily="34" charset="0"/>
              <a:ea typeface="Verdana" panose="020B0604030504040204" pitchFamily="34" charset="0"/>
            </a:rPr>
            <a:t>, worden de namen voor tabblad 2 opgehaald uit tabblad 1 als volgt:</a:t>
          </a:r>
        </a:p>
        <a:p>
          <a:r>
            <a:rPr lang="nl-NL" sz="1000" b="0" kern="1200" baseline="0">
              <a:latin typeface="Verdana" panose="020B0604030504040204" pitchFamily="34" charset="0"/>
              <a:ea typeface="Verdana" panose="020B0604030504040204" pitchFamily="34" charset="0"/>
            </a:rPr>
            <a:t>- ga in tabblad 2 in kolom B staan op de 1e regel en haal met de formule </a:t>
          </a:r>
          <a:r>
            <a:rPr lang="nl-NL" sz="1000" b="0" u="sng" kern="1200" baseline="0">
              <a:latin typeface="Verdana" panose="020B0604030504040204" pitchFamily="34" charset="0"/>
              <a:ea typeface="Verdana" panose="020B0604030504040204" pitchFamily="34" charset="0"/>
            </a:rPr>
            <a:t>=()</a:t>
          </a:r>
          <a:r>
            <a:rPr lang="nl-NL" sz="1000" b="0" kern="1200" baseline="0">
              <a:latin typeface="Verdana" panose="020B0604030504040204" pitchFamily="34" charset="0"/>
              <a:ea typeface="Verdana" panose="020B0604030504040204" pitchFamily="34" charset="0"/>
            </a:rPr>
            <a:t> de</a:t>
          </a:r>
        </a:p>
        <a:p>
          <a:r>
            <a:rPr lang="nl-NL" sz="1000" b="0" kern="1200" baseline="0">
              <a:latin typeface="Verdana" panose="020B0604030504040204" pitchFamily="34" charset="0"/>
              <a:ea typeface="Verdana" panose="020B0604030504040204" pitchFamily="34" charset="0"/>
            </a:rPr>
            <a:t>  spelersnaam op uit dezelfde cel in tabbald 1</a:t>
          </a:r>
        </a:p>
        <a:p>
          <a:r>
            <a:rPr lang="nl-NL" sz="1000" b="0" kern="1200">
              <a:latin typeface="Verdana" panose="020B0604030504040204" pitchFamily="34" charset="0"/>
              <a:ea typeface="Verdana" panose="020B0604030504040204" pitchFamily="34" charset="0"/>
            </a:rPr>
            <a:t>- kopieer daarna in tabblad</a:t>
          </a:r>
          <a:r>
            <a:rPr lang="nl-NL" sz="1000" b="0" kern="1200" baseline="0">
              <a:latin typeface="Verdana" panose="020B0604030504040204" pitchFamily="34" charset="0"/>
              <a:ea typeface="Verdana" panose="020B0604030504040204" pitchFamily="34" charset="0"/>
            </a:rPr>
            <a:t> 2</a:t>
          </a:r>
          <a:r>
            <a:rPr lang="nl-NL" sz="1000" b="0" kern="1200">
              <a:latin typeface="Verdana" panose="020B0604030504040204" pitchFamily="34" charset="0"/>
              <a:ea typeface="Verdana" panose="020B0604030504040204" pitchFamily="34" charset="0"/>
            </a:rPr>
            <a:t> cel B3 naar beneden tot het einde van ronde 1 én daarna in</a:t>
          </a:r>
        </a:p>
        <a:p>
          <a:r>
            <a:rPr lang="nl-NL" sz="1000" b="0" kern="1200" baseline="0">
              <a:latin typeface="Verdana" panose="020B0604030504040204" pitchFamily="34" charset="0"/>
              <a:ea typeface="Verdana" panose="020B0604030504040204" pitchFamily="34" charset="0"/>
            </a:rPr>
            <a:t> </a:t>
          </a:r>
          <a:r>
            <a:rPr lang="nl-NL" sz="1000" b="0" kern="1200">
              <a:latin typeface="Verdana" panose="020B0604030504040204" pitchFamily="34" charset="0"/>
              <a:ea typeface="Verdana" panose="020B0604030504040204" pitchFamily="34" charset="0"/>
            </a:rPr>
            <a:t> ronde 2 én 3 van de eerste tot en met de laatste regel. </a:t>
          </a:r>
        </a:p>
        <a:p>
          <a:r>
            <a:rPr lang="nl-NL" sz="1000" b="0" kern="1200">
              <a:latin typeface="Verdana" panose="020B0604030504040204" pitchFamily="34" charset="0"/>
              <a:ea typeface="Verdana" panose="020B0604030504040204" pitchFamily="34" charset="0"/>
            </a:rPr>
            <a:t>- hetzelfde</a:t>
          </a:r>
          <a:r>
            <a:rPr lang="nl-NL" sz="1000" b="0" kern="1200" baseline="0">
              <a:latin typeface="Verdana" panose="020B0604030504040204" pitchFamily="34" charset="0"/>
              <a:ea typeface="Verdana" panose="020B0604030504040204" pitchFamily="34" charset="0"/>
            </a:rPr>
            <a:t> in kolom H van dit tabblad in relatie tot kolom H in tabbald 1.</a:t>
          </a:r>
        </a:p>
        <a:p>
          <a:endParaRPr lang="nl-NL" sz="1000" b="0" kern="1200" baseline="0">
            <a:latin typeface="Verdana" panose="020B0604030504040204" pitchFamily="34" charset="0"/>
            <a:ea typeface="Verdana" panose="020B0604030504040204" pitchFamily="34" charset="0"/>
          </a:endParaRPr>
        </a:p>
        <a:p>
          <a:r>
            <a:rPr lang="nl-NL" sz="1000" b="0" u="sng" kern="1200">
              <a:latin typeface="Verdana" panose="020B0604030504040204" pitchFamily="34" charset="0"/>
              <a:ea typeface="Verdana" panose="020B0604030504040204" pitchFamily="34" charset="0"/>
            </a:rPr>
            <a:t>Te maken caramboles</a:t>
          </a:r>
        </a:p>
        <a:p>
          <a:r>
            <a:rPr lang="nl-NL" sz="1000" b="0" kern="1200">
              <a:latin typeface="Verdana" panose="020B0604030504040204" pitchFamily="34" charset="0"/>
              <a:ea typeface="Verdana" panose="020B0604030504040204" pitchFamily="34" charset="0"/>
            </a:rPr>
            <a:t>Omdat tabblad 2</a:t>
          </a:r>
          <a:r>
            <a:rPr lang="nl-NL" sz="1000" b="0" kern="1200" baseline="0">
              <a:latin typeface="Verdana" panose="020B0604030504040204" pitchFamily="34" charset="0"/>
              <a:ea typeface="Verdana" panose="020B0604030504040204" pitchFamily="34" charset="0"/>
            </a:rPr>
            <a:t> gaat over de </a:t>
          </a:r>
          <a:r>
            <a:rPr lang="nl-NL" sz="1000" b="0" u="sng" kern="1200" baseline="0">
              <a:latin typeface="Verdana" panose="020B0604030504040204" pitchFamily="34" charset="0"/>
              <a:ea typeface="Verdana" panose="020B0604030504040204" pitchFamily="34" charset="0"/>
            </a:rPr>
            <a:t>2e helft</a:t>
          </a:r>
          <a:r>
            <a:rPr lang="nl-NL" sz="1000" b="0" kern="1200" baseline="0">
              <a:latin typeface="Verdana" panose="020B0604030504040204" pitchFamily="34" charset="0"/>
              <a:ea typeface="Verdana" panose="020B0604030504040204" pitchFamily="34" charset="0"/>
            </a:rPr>
            <a:t> van de competitie dienen de </a:t>
          </a:r>
          <a:r>
            <a:rPr lang="nl-NL" sz="1000" b="0" u="sng" kern="1200" baseline="0">
              <a:latin typeface="Verdana" panose="020B0604030504040204" pitchFamily="34" charset="0"/>
              <a:ea typeface="Verdana" panose="020B0604030504040204" pitchFamily="34" charset="0"/>
            </a:rPr>
            <a:t>aanvangscaramboles</a:t>
          </a:r>
          <a:r>
            <a:rPr lang="nl-NL" sz="1000" b="0" kern="1200" baseline="0">
              <a:latin typeface="Verdana" panose="020B0604030504040204" pitchFamily="34" charset="0"/>
              <a:ea typeface="Verdana" panose="020B0604030504040204" pitchFamily="34" charset="0"/>
            </a:rPr>
            <a:t> in kolom C en I opgehaald te worden uit </a:t>
          </a:r>
          <a:r>
            <a:rPr lang="nl-NL" sz="1000" b="0" u="sng" kern="1200" baseline="0">
              <a:latin typeface="Verdana" panose="020B0604030504040204" pitchFamily="34" charset="0"/>
              <a:ea typeface="Verdana" panose="020B0604030504040204" pitchFamily="34" charset="0"/>
            </a:rPr>
            <a:t>tabblad tot</a:t>
          </a:r>
          <a:r>
            <a:rPr lang="nl-NL" sz="1000" b="0" kern="1200" baseline="0">
              <a:latin typeface="Verdana" panose="020B0604030504040204" pitchFamily="34" charset="0"/>
              <a:ea typeface="Verdana" panose="020B0604030504040204" pitchFamily="34" charset="0"/>
            </a:rPr>
            <a:t> met de formule </a:t>
          </a:r>
          <a:r>
            <a:rPr lang="nl-NL" sz="1000" u="sng">
              <a:solidFill>
                <a:schemeClr val="dk1"/>
              </a:solidFill>
              <a:effectLst/>
              <a:latin typeface="Verdana" panose="020B0604030504040204" pitchFamily="34" charset="0"/>
              <a:ea typeface="Verdana" panose="020B0604030504040204" pitchFamily="34" charset="0"/>
              <a:cs typeface="+mn-cs"/>
            </a:rPr>
            <a:t>=som.als(</a:t>
          </a:r>
          <a:r>
            <a:rPr lang="nl-NL" sz="1000" u="sng" baseline="0">
              <a:solidFill>
                <a:schemeClr val="dk1"/>
              </a:solidFill>
              <a:effectLst/>
              <a:latin typeface="Verdana" panose="020B0604030504040204" pitchFamily="34" charset="0"/>
              <a:ea typeface="Verdana" panose="020B0604030504040204" pitchFamily="34" charset="0"/>
              <a:cs typeface="+mn-cs"/>
            </a:rPr>
            <a:t> ; ; )</a:t>
          </a:r>
          <a:r>
            <a:rPr lang="nl-NL" sz="1000" u="none" baseline="0">
              <a:solidFill>
                <a:schemeClr val="dk1"/>
              </a:solidFill>
              <a:effectLst/>
              <a:latin typeface="Verdana" panose="020B0604030504040204" pitchFamily="34" charset="0"/>
              <a:ea typeface="Verdana" panose="020B0604030504040204" pitchFamily="34" charset="0"/>
              <a:cs typeface="+mn-cs"/>
            </a:rPr>
            <a:t> .</a:t>
          </a:r>
          <a:endParaRPr lang="nl-NL" sz="1000" b="0" u="none" kern="1200" baseline="0">
            <a:latin typeface="Verdana" panose="020B0604030504040204" pitchFamily="34" charset="0"/>
            <a:ea typeface="Verdana" panose="020B0604030504040204" pitchFamily="34" charset="0"/>
          </a:endParaRPr>
        </a:p>
        <a:p>
          <a:r>
            <a:rPr lang="nl-NL" sz="1000" b="0" kern="1200" baseline="0">
              <a:solidFill>
                <a:sysClr val="windowText" lastClr="000000"/>
              </a:solidFill>
              <a:latin typeface="Verdana" panose="020B0604030504040204" pitchFamily="34" charset="0"/>
              <a:ea typeface="Verdana" panose="020B0604030504040204" pitchFamily="34" charset="0"/>
            </a:rPr>
            <a:t>In tabblad tot worden </a:t>
          </a:r>
          <a:r>
            <a:rPr lang="nl-NL" sz="1000" b="1" kern="1200" baseline="0">
              <a:solidFill>
                <a:sysClr val="windowText" lastClr="000000"/>
              </a:solidFill>
              <a:latin typeface="Verdana" panose="020B0604030504040204" pitchFamily="34" charset="0"/>
              <a:ea typeface="Verdana" panose="020B0604030504040204" pitchFamily="34" charset="0"/>
            </a:rPr>
            <a:t>bovenop</a:t>
          </a:r>
          <a:r>
            <a:rPr lang="nl-NL" sz="1000" b="0" kern="1200" baseline="0">
              <a:solidFill>
                <a:sysClr val="windowText" lastClr="000000"/>
              </a:solidFill>
              <a:latin typeface="Verdana" panose="020B0604030504040204" pitchFamily="34" charset="0"/>
              <a:ea typeface="Verdana" panose="020B0604030504040204" pitchFamily="34" charset="0"/>
            </a:rPr>
            <a:t> de eindcaramboles van het 1e halfjaar:</a:t>
          </a:r>
        </a:p>
        <a:p>
          <a:r>
            <a:rPr lang="nl-NL" sz="1000" b="0" kern="1200" baseline="0">
              <a:solidFill>
                <a:sysClr val="windowText" lastClr="000000"/>
              </a:solidFill>
              <a:latin typeface="Verdana" panose="020B0604030504040204" pitchFamily="34" charset="0"/>
              <a:ea typeface="Verdana" panose="020B0604030504040204" pitchFamily="34" charset="0"/>
            </a:rPr>
            <a:t>- de aanvangscaramboles van spelers die pas in de 2e helft van de competitie gaan deelnemen</a:t>
          </a:r>
        </a:p>
        <a:p>
          <a:r>
            <a:rPr lang="nl-NL" sz="1000" b="0" kern="1200" baseline="0">
              <a:solidFill>
                <a:sysClr val="windowText" lastClr="000000"/>
              </a:solidFill>
              <a:latin typeface="Verdana" panose="020B0604030504040204" pitchFamily="34" charset="0"/>
              <a:ea typeface="Verdana" panose="020B0604030504040204" pitchFamily="34" charset="0"/>
            </a:rPr>
            <a:t>- plus eventuele correcties</a:t>
          </a:r>
        </a:p>
        <a:p>
          <a:r>
            <a:rPr lang="nl-NL" sz="1000" b="0" kern="1200" baseline="0">
              <a:solidFill>
                <a:sysClr val="windowText" lastClr="000000"/>
              </a:solidFill>
              <a:latin typeface="Verdana" panose="020B0604030504040204" pitchFamily="34" charset="0"/>
              <a:ea typeface="Verdana" panose="020B0604030504040204" pitchFamily="34" charset="0"/>
            </a:rPr>
            <a:t>   uit "Deelnemers" opgehaald.</a:t>
          </a:r>
        </a:p>
        <a:p>
          <a:endParaRPr lang="nl-NL" sz="1000" b="0" kern="1200" baseline="0">
            <a:solidFill>
              <a:srgbClr val="FF0000"/>
            </a:solidFill>
            <a:latin typeface="Verdana" panose="020B0604030504040204" pitchFamily="34" charset="0"/>
            <a:ea typeface="Verdana" panose="020B0604030504040204" pitchFamily="34" charset="0"/>
          </a:endParaRPr>
        </a:p>
        <a:p>
          <a:pPr eaLnBrk="1" fontAlgn="auto" latinLnBrk="0" hangingPunct="1"/>
          <a:r>
            <a:rPr lang="nl-NL" sz="1000" b="0" i="0" u="sng" baseline="0">
              <a:solidFill>
                <a:schemeClr val="dk1"/>
              </a:solidFill>
              <a:effectLst/>
              <a:latin typeface="Verdana" panose="020B0604030504040204" pitchFamily="34" charset="0"/>
              <a:ea typeface="Verdana" panose="020B0604030504040204" pitchFamily="34" charset="0"/>
              <a:cs typeface="+mn-cs"/>
            </a:rPr>
            <a:t>Wel/niet een ronde spelen</a:t>
          </a:r>
        </a:p>
        <a:p>
          <a:pPr eaLnBrk="1" fontAlgn="auto" latinLnBrk="0" hangingPunct="1"/>
          <a:r>
            <a:rPr lang="nl-NL" sz="1000" b="0" i="0" u="none" baseline="0">
              <a:solidFill>
                <a:schemeClr val="dk1"/>
              </a:solidFill>
              <a:effectLst/>
              <a:latin typeface="Verdana" panose="020B0604030504040204" pitchFamily="34" charset="0"/>
              <a:ea typeface="Verdana" panose="020B0604030504040204" pitchFamily="34" charset="0"/>
              <a:cs typeface="+mn-cs"/>
            </a:rPr>
            <a:t>Zie toelichting tabblad 1.</a:t>
          </a:r>
        </a:p>
        <a:p>
          <a:pPr eaLnBrk="1" fontAlgn="auto" latinLnBrk="0" hangingPunct="1"/>
          <a:endParaRPr lang="nl-NL" sz="1000" b="0" i="0" u="sng" baseline="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nl-NL" sz="1000" b="0" i="0" u="sng" baseline="0">
              <a:solidFill>
                <a:schemeClr val="dk1"/>
              </a:solidFill>
              <a:effectLst/>
              <a:latin typeface="Verdana" panose="020B0604030504040204" pitchFamily="34" charset="0"/>
              <a:ea typeface="Verdana" panose="020B0604030504040204" pitchFamily="34" charset="0"/>
              <a:cs typeface="+mn-cs"/>
            </a:rPr>
            <a:t>Geblokkeerd</a:t>
          </a:r>
          <a:endParaRPr lang="nl-NL" sz="1000" b="0" u="sng">
            <a:effectLst/>
            <a:latin typeface="Verdana" panose="020B0604030504040204" pitchFamily="34" charset="0"/>
            <a:ea typeface="Verdana" panose="020B0604030504040204" pitchFamily="34" charset="0"/>
          </a:endParaRP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Om te voorkomen dat er te makkelijk cellen gewijzigd worden die gedurende de competitie </a:t>
          </a:r>
          <a:r>
            <a:rPr lang="nl-NL" sz="1000" b="0" i="0" u="sng" baseline="0">
              <a:solidFill>
                <a:schemeClr val="dk1"/>
              </a:solidFill>
              <a:effectLst/>
              <a:latin typeface="Verdana" panose="020B0604030504040204" pitchFamily="34" charset="0"/>
              <a:ea typeface="Verdana" panose="020B0604030504040204" pitchFamily="34" charset="0"/>
              <a:cs typeface="+mn-cs"/>
            </a:rPr>
            <a:t>niet</a:t>
          </a:r>
          <a:r>
            <a:rPr lang="nl-NL" sz="1000" b="0" i="0" baseline="0">
              <a:solidFill>
                <a:schemeClr val="dk1"/>
              </a:solidFill>
              <a:effectLst/>
              <a:latin typeface="Verdana" panose="020B0604030504040204" pitchFamily="34" charset="0"/>
              <a:ea typeface="Verdana" panose="020B0604030504040204" pitchFamily="34" charset="0"/>
              <a:cs typeface="+mn-cs"/>
            </a:rPr>
            <a:t> gewijzigd mogen worden, is voor het gehele tabblad een blokkade ingesteld met uitzondering van de velden voor het invullen van de caramboles en beurten.</a:t>
          </a:r>
          <a:endParaRPr lang="nl-NL" sz="1000">
            <a:effectLst/>
            <a:latin typeface="Verdana" panose="020B0604030504040204" pitchFamily="34" charset="0"/>
            <a:ea typeface="Verdana" panose="020B0604030504040204" pitchFamily="34" charset="0"/>
          </a:endParaRP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Doormiddel van "Alt X B B" kan deze blokkade worden opgeheven en weer ingesteld door "Alt X B B Enter".</a:t>
          </a:r>
          <a:endParaRPr lang="nl-NL" sz="1000">
            <a:effectLst/>
            <a:latin typeface="Verdana" panose="020B0604030504040204" pitchFamily="34" charset="0"/>
            <a:ea typeface="Verdana" panose="020B0604030504040204" pitchFamily="34" charset="0"/>
          </a:endParaRPr>
        </a:p>
        <a:p>
          <a:endParaRPr lang="nl-NL" sz="1000" baseline="0">
            <a:solidFill>
              <a:schemeClr val="dk1"/>
            </a:solidFill>
            <a:effectLst/>
            <a:latin typeface="Verdana" panose="020B0604030504040204" pitchFamily="34" charset="0"/>
            <a:ea typeface="Verdana" panose="020B0604030504040204" pitchFamily="34" charset="0"/>
            <a:cs typeface="+mn-cs"/>
          </a:endParaRPr>
        </a:p>
        <a:p>
          <a:r>
            <a:rPr lang="nl-NL" sz="1000" baseline="0">
              <a:solidFill>
                <a:schemeClr val="dk1"/>
              </a:solidFill>
              <a:effectLst/>
              <a:latin typeface="Verdana" panose="020B0604030504040204" pitchFamily="34" charset="0"/>
              <a:ea typeface="Verdana" panose="020B0604030504040204" pitchFamily="34" charset="0"/>
              <a:cs typeface="+mn-cs"/>
            </a:rPr>
            <a:t>De toelichting aanpassen en filteren gaat niet met een ingestelde blokkade.</a:t>
          </a:r>
        </a:p>
        <a:p>
          <a:endParaRPr lang="nl-NL" sz="1000" baseline="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220980</xdr:colOff>
      <xdr:row>61</xdr:row>
      <xdr:rowOff>0</xdr:rowOff>
    </xdr:from>
    <xdr:to>
      <xdr:col>22</xdr:col>
      <xdr:colOff>30480</xdr:colOff>
      <xdr:row>71</xdr:row>
      <xdr:rowOff>144780</xdr:rowOff>
    </xdr:to>
    <xdr:sp macro="" textlink="">
      <xdr:nvSpPr>
        <xdr:cNvPr id="4" name="Tekstvak 3">
          <a:extLst>
            <a:ext uri="{FF2B5EF4-FFF2-40B4-BE49-F238E27FC236}">
              <a16:creationId xmlns:a16="http://schemas.microsoft.com/office/drawing/2014/main" id="{501A7454-5F69-44C6-9498-63316A7443A7}"/>
            </a:ext>
          </a:extLst>
        </xdr:cNvPr>
        <xdr:cNvSpPr txBox="1"/>
      </xdr:nvSpPr>
      <xdr:spPr>
        <a:xfrm>
          <a:off x="3924300" y="10607040"/>
          <a:ext cx="9258300" cy="1889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kern="1200">
              <a:latin typeface="Verdana" panose="020B0604030504040204" pitchFamily="34" charset="0"/>
              <a:ea typeface="Verdana" panose="020B0604030504040204" pitchFamily="34" charset="0"/>
            </a:rPr>
            <a:t>Toelichting berekeningen "te spelen partijen"en</a:t>
          </a:r>
          <a:r>
            <a:rPr lang="nl-NL" sz="1000" b="1" kern="1200" baseline="0">
              <a:latin typeface="Verdana" panose="020B0604030504040204" pitchFamily="34" charset="0"/>
              <a:ea typeface="Verdana" panose="020B0604030504040204" pitchFamily="34" charset="0"/>
            </a:rPr>
            <a:t> "gespeelde partijen"; per speler en totaal</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In elk </a:t>
          </a:r>
          <a:r>
            <a:rPr lang="nl-NL" sz="1000" u="sng" kern="1200">
              <a:latin typeface="Verdana" panose="020B0604030504040204" pitchFamily="34" charset="0"/>
              <a:ea typeface="Verdana" panose="020B0604030504040204" pitchFamily="34" charset="0"/>
            </a:rPr>
            <a:t>half jaar</a:t>
          </a:r>
          <a:r>
            <a:rPr lang="nl-NL" sz="1000" kern="1200">
              <a:latin typeface="Verdana" panose="020B0604030504040204" pitchFamily="34" charset="0"/>
              <a:ea typeface="Verdana" panose="020B0604030504040204" pitchFamily="34" charset="0"/>
            </a:rPr>
            <a:t> staat in de kolom </a:t>
          </a:r>
          <a:r>
            <a:rPr lang="nl-NL" sz="1000" u="sng" kern="1200">
              <a:latin typeface="Verdana" panose="020B0604030504040204" pitchFamily="34" charset="0"/>
              <a:ea typeface="Verdana" panose="020B0604030504040204" pitchFamily="34" charset="0"/>
            </a:rPr>
            <a:t>te part</a:t>
          </a:r>
          <a:r>
            <a:rPr lang="nl-NL" sz="1000" u="none" kern="1200">
              <a:latin typeface="Verdana" panose="020B0604030504040204" pitchFamily="34" charset="0"/>
              <a:ea typeface="Verdana" panose="020B0604030504040204" pitchFamily="34" charset="0"/>
            </a:rPr>
            <a:t>:</a:t>
          </a:r>
        </a:p>
        <a:p>
          <a:r>
            <a:rPr lang="nl-NL" sz="1000" u="none" kern="1200">
              <a:latin typeface="Verdana" panose="020B0604030504040204" pitchFamily="34" charset="0"/>
              <a:ea typeface="Verdana" panose="020B0604030504040204" pitchFamily="34" charset="0"/>
            </a:rPr>
            <a:t>het aantal te spelen partijen per speler en in totaal</a:t>
          </a:r>
          <a:r>
            <a:rPr lang="nl-NL" sz="1000" u="none" kern="1200" baseline="0">
              <a:latin typeface="Verdana" panose="020B0604030504040204" pitchFamily="34" charset="0"/>
              <a:ea typeface="Verdana" panose="020B0604030504040204" pitchFamily="34" charset="0"/>
            </a:rPr>
            <a:t> afhankelijk van</a:t>
          </a:r>
          <a:r>
            <a:rPr lang="nl-NL" sz="1000" u="none" kern="1200">
              <a:latin typeface="Verdana" panose="020B0604030504040204" pitchFamily="34" charset="0"/>
              <a:ea typeface="Verdana" panose="020B0604030504040204" pitchFamily="34" charset="0"/>
            </a:rPr>
            <a:t> het aantal deelnemers dat in deze spelsoort deelneemt</a:t>
          </a:r>
          <a:r>
            <a:rPr lang="nl-NL" sz="1000" u="sng" kern="1200">
              <a:latin typeface="Verdana" panose="020B0604030504040204" pitchFamily="34" charset="0"/>
              <a:ea typeface="Verdana" panose="020B0604030504040204" pitchFamily="34" charset="0"/>
            </a:rPr>
            <a:t>.</a:t>
          </a:r>
        </a:p>
        <a:p>
          <a:r>
            <a:rPr lang="nl-NL" sz="1000" kern="1200" baseline="0">
              <a:latin typeface="Verdana" panose="020B0604030504040204" pitchFamily="34" charset="0"/>
              <a:ea typeface="Verdana" panose="020B0604030504040204" pitchFamily="34" charset="0"/>
            </a:rPr>
            <a:t>Daarnaast in kolom </a:t>
          </a:r>
          <a:r>
            <a:rPr lang="nl-NL" sz="1000" u="sng" kern="1200" baseline="0">
              <a:latin typeface="Verdana" panose="020B0604030504040204" pitchFamily="34" charset="0"/>
              <a:ea typeface="Verdana" panose="020B0604030504040204" pitchFamily="34" charset="0"/>
            </a:rPr>
            <a:t>part</a:t>
          </a:r>
          <a:r>
            <a:rPr lang="nl-NL" sz="1000" kern="1200" baseline="0">
              <a:latin typeface="Verdana" panose="020B0604030504040204" pitchFamily="34" charset="0"/>
              <a:ea typeface="Verdana" panose="020B0604030504040204" pitchFamily="34" charset="0"/>
            </a:rPr>
            <a:t> de gerealiseerde partijen.</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Omdat de competitie (in dit geval) met 19 spelers wordt gespeeld levert dat voor alle spelers maximaal 18 partijen per ronde op. Indien</a:t>
          </a:r>
          <a:r>
            <a:rPr lang="nl-NL" sz="1000" kern="1200">
              <a:latin typeface="Verdana" panose="020B0604030504040204" pitchFamily="34" charset="0"/>
              <a:ea typeface="Verdana" panose="020B0604030504040204" pitchFamily="34" charset="0"/>
            </a:rPr>
            <a:t> sommige spelers niet in deze spelsoort deelnemen</a:t>
          </a:r>
          <a:r>
            <a:rPr lang="nl-NL" sz="1000" kern="1200" baseline="0">
              <a:latin typeface="Verdana" panose="020B0604030504040204" pitchFamily="34" charset="0"/>
              <a:ea typeface="Verdana" panose="020B0604030504040204" pitchFamily="34" charset="0"/>
            </a:rPr>
            <a:t> worden het er minder. Omdat er gespeeld wordt over 3 rondes worden het in een half jaar driemaal het aantal partijen per ronde.</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Deze gegevens worden gebruikt in "Klassement" om daar deze stand te vermelden.</a:t>
          </a:r>
        </a:p>
      </xdr:txBody>
    </xdr:sp>
    <xdr:clientData/>
  </xdr:twoCellAnchor>
  <xdr:twoCellAnchor>
    <xdr:from>
      <xdr:col>11</xdr:col>
      <xdr:colOff>129540</xdr:colOff>
      <xdr:row>1</xdr:row>
      <xdr:rowOff>91440</xdr:rowOff>
    </xdr:from>
    <xdr:to>
      <xdr:col>21</xdr:col>
      <xdr:colOff>182880</xdr:colOff>
      <xdr:row>53</xdr:row>
      <xdr:rowOff>15240</xdr:rowOff>
    </xdr:to>
    <xdr:sp macro="" textlink="">
      <xdr:nvSpPr>
        <xdr:cNvPr id="2" name="Tekstvak 1">
          <a:extLst>
            <a:ext uri="{FF2B5EF4-FFF2-40B4-BE49-F238E27FC236}">
              <a16:creationId xmlns:a16="http://schemas.microsoft.com/office/drawing/2014/main" id="{499DBF4B-DE1E-4644-A217-C2A5D62D27F7}"/>
            </a:ext>
          </a:extLst>
        </xdr:cNvPr>
        <xdr:cNvSpPr txBox="1"/>
      </xdr:nvSpPr>
      <xdr:spPr>
        <a:xfrm>
          <a:off x="6804660" y="342900"/>
          <a:ext cx="6271260" cy="9517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dk1"/>
              </a:solidFill>
              <a:effectLst/>
              <a:latin typeface="Verdana" panose="020B0604030504040204" pitchFamily="34" charset="0"/>
              <a:ea typeface="Verdana" panose="020B0604030504040204" pitchFamily="34" charset="0"/>
              <a:cs typeface="+mn-cs"/>
            </a:rPr>
            <a:t>Toelichting</a:t>
          </a:r>
          <a:endParaRPr lang="nl-NL" sz="1000">
            <a:effectLst/>
            <a:latin typeface="Verdana" panose="020B0604030504040204" pitchFamily="34" charset="0"/>
            <a:ea typeface="Verdana" panose="020B0604030504040204" pitchFamily="34" charset="0"/>
          </a:endParaRPr>
        </a:p>
        <a:p>
          <a:endParaRPr lang="nl-NL" sz="1000" u="sng">
            <a:solidFill>
              <a:schemeClr val="dk1"/>
            </a:solidFill>
            <a:effectLst/>
            <a:latin typeface="Verdana" panose="020B0604030504040204" pitchFamily="34" charset="0"/>
            <a:ea typeface="Verdana" panose="020B0604030504040204" pitchFamily="34" charset="0"/>
            <a:cs typeface="+mn-cs"/>
          </a:endParaRPr>
        </a:p>
        <a:p>
          <a:r>
            <a:rPr lang="nl-NL" sz="1000" u="sng">
              <a:solidFill>
                <a:schemeClr val="dk1"/>
              </a:solidFill>
              <a:effectLst/>
              <a:latin typeface="Verdana" panose="020B0604030504040204" pitchFamily="34" charset="0"/>
              <a:ea typeface="Verdana" panose="020B0604030504040204" pitchFamily="34" charset="0"/>
              <a:cs typeface="+mn-cs"/>
            </a:rPr>
            <a:t>Blauwe</a:t>
          </a:r>
          <a:r>
            <a:rPr lang="nl-NL" sz="1000" u="sng" baseline="0">
              <a:solidFill>
                <a:schemeClr val="dk1"/>
              </a:solidFill>
              <a:effectLst/>
              <a:latin typeface="Verdana" panose="020B0604030504040204" pitchFamily="34" charset="0"/>
              <a:ea typeface="Verdana" panose="020B0604030504040204" pitchFamily="34" charset="0"/>
              <a:cs typeface="+mn-cs"/>
            </a:rPr>
            <a:t> overzicht, eerste halfjaar</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spelers worden opgehaald uit "Deelnemers"</a:t>
          </a:r>
          <a:r>
            <a:rPr lang="nl-NL" sz="1000" baseline="0">
              <a:solidFill>
                <a:schemeClr val="dk1"/>
              </a:solidFill>
              <a:effectLst/>
              <a:latin typeface="Verdana" panose="020B0604030504040204" pitchFamily="34" charset="0"/>
              <a:ea typeface="Verdana" panose="020B0604030504040204" pitchFamily="34" charset="0"/>
              <a:cs typeface="+mn-cs"/>
            </a:rPr>
            <a:t> met de formule </a:t>
          </a:r>
          <a:r>
            <a:rPr lang="nl-NL" sz="1000" u="sng" baseline="0">
              <a:solidFill>
                <a:schemeClr val="dk1"/>
              </a:solidFill>
              <a:effectLst/>
              <a:latin typeface="Verdana" panose="020B0604030504040204" pitchFamily="34" charset="0"/>
              <a:ea typeface="Verdana" panose="020B0604030504040204" pitchFamily="34" charset="0"/>
              <a:cs typeface="+mn-cs"/>
            </a:rPr>
            <a:t>=()</a:t>
          </a:r>
          <a:r>
            <a:rPr lang="nl-NL" sz="1000" baseline="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a:t>
          </a:r>
          <a:r>
            <a:rPr lang="nl-NL" sz="1000" u="sng">
              <a:solidFill>
                <a:schemeClr val="dk1"/>
              </a:solidFill>
              <a:effectLst/>
              <a:latin typeface="Verdana" panose="020B0604030504040204" pitchFamily="34" charset="0"/>
              <a:ea typeface="Verdana" panose="020B0604030504040204" pitchFamily="34" charset="0"/>
              <a:cs typeface="+mn-cs"/>
            </a:rPr>
            <a:t>te car</a:t>
          </a:r>
          <a:r>
            <a:rPr lang="nl-NL" sz="1000">
              <a:solidFill>
                <a:schemeClr val="dk1"/>
              </a:solidFill>
              <a:effectLst/>
              <a:latin typeface="Verdana" panose="020B0604030504040204" pitchFamily="34" charset="0"/>
              <a:ea typeface="Verdana" panose="020B0604030504040204" pitchFamily="34" charset="0"/>
              <a:cs typeface="+mn-cs"/>
            </a:rPr>
            <a:t> worden eveneens opgehaald uit "Deelnemers" met de formule </a:t>
          </a:r>
          <a:r>
            <a:rPr lang="nl-NL" sz="1000" u="sng">
              <a:solidFill>
                <a:schemeClr val="dk1"/>
              </a:solidFill>
              <a:effectLst/>
              <a:latin typeface="Verdana" panose="020B0604030504040204" pitchFamily="34" charset="0"/>
              <a:ea typeface="Verdana" panose="020B0604030504040204" pitchFamily="34" charset="0"/>
              <a:cs typeface="+mn-cs"/>
            </a:rPr>
            <a:t>=som.als(</a:t>
          </a:r>
          <a:r>
            <a:rPr lang="nl-NL" sz="1000" u="sng" baseline="0">
              <a:solidFill>
                <a:schemeClr val="dk1"/>
              </a:solidFill>
              <a:effectLst/>
              <a:latin typeface="Verdana" panose="020B0604030504040204" pitchFamily="34" charset="0"/>
              <a:ea typeface="Verdana" panose="020B0604030504040204" pitchFamily="34" charset="0"/>
              <a:cs typeface="+mn-cs"/>
            </a:rPr>
            <a:t> ; ; ).</a:t>
          </a:r>
          <a:endParaRPr lang="nl-NL" sz="1000">
            <a:effectLst/>
            <a:latin typeface="Verdana" panose="020B0604030504040204" pitchFamily="34" charset="0"/>
            <a:ea typeface="Verdana" panose="020B0604030504040204" pitchFamily="34" charset="0"/>
          </a:endParaRPr>
        </a:p>
        <a:p>
          <a:endParaRPr lang="nl-NL" sz="1000">
            <a:solidFill>
              <a:schemeClr val="dk1"/>
            </a:solidFill>
            <a:effectLst/>
            <a:latin typeface="Verdana" panose="020B0604030504040204" pitchFamily="34" charset="0"/>
            <a:ea typeface="Verdana" panose="020B0604030504040204" pitchFamily="34" charset="0"/>
            <a:cs typeface="+mn-cs"/>
          </a:endParaRPr>
        </a:p>
        <a:p>
          <a:r>
            <a:rPr lang="nl-NL" sz="1000">
              <a:solidFill>
                <a:schemeClr val="dk1"/>
              </a:solidFill>
              <a:effectLst/>
              <a:latin typeface="Verdana" panose="020B0604030504040204" pitchFamily="34" charset="0"/>
              <a:ea typeface="Verdana" panose="020B0604030504040204" pitchFamily="34" charset="0"/>
              <a:cs typeface="+mn-cs"/>
            </a:rPr>
            <a:t>De </a:t>
          </a:r>
          <a:r>
            <a:rPr lang="nl-NL" sz="1000" u="sng">
              <a:solidFill>
                <a:schemeClr val="dk1"/>
              </a:solidFill>
              <a:effectLst/>
              <a:latin typeface="Verdana" panose="020B0604030504040204" pitchFamily="34" charset="0"/>
              <a:ea typeface="Verdana" panose="020B0604030504040204" pitchFamily="34" charset="0"/>
              <a:cs typeface="+mn-cs"/>
            </a:rPr>
            <a:t>part</a:t>
          </a:r>
          <a:r>
            <a:rPr lang="nl-NL" sz="1000">
              <a:solidFill>
                <a:schemeClr val="dk1"/>
              </a:solidFill>
              <a:effectLst/>
              <a:latin typeface="Verdana" panose="020B0604030504040204" pitchFamily="34" charset="0"/>
              <a:ea typeface="Verdana" panose="020B0604030504040204" pitchFamily="34" charset="0"/>
              <a:cs typeface="+mn-cs"/>
            </a:rPr>
            <a:t>, </a:t>
          </a:r>
          <a:r>
            <a:rPr lang="nl-NL" sz="1000" u="sng">
              <a:solidFill>
                <a:schemeClr val="dk1"/>
              </a:solidFill>
              <a:effectLst/>
              <a:latin typeface="Verdana" panose="020B0604030504040204" pitchFamily="34" charset="0"/>
              <a:ea typeface="Verdana" panose="020B0604030504040204" pitchFamily="34" charset="0"/>
              <a:cs typeface="+mn-cs"/>
            </a:rPr>
            <a:t>car</a:t>
          </a:r>
          <a:r>
            <a:rPr lang="nl-NL" sz="1000">
              <a:solidFill>
                <a:schemeClr val="dk1"/>
              </a:solidFill>
              <a:effectLst/>
              <a:latin typeface="Verdana" panose="020B0604030504040204" pitchFamily="34" charset="0"/>
              <a:ea typeface="Verdana" panose="020B0604030504040204" pitchFamily="34" charset="0"/>
              <a:cs typeface="+mn-cs"/>
            </a:rPr>
            <a:t>, </a:t>
          </a:r>
          <a:r>
            <a:rPr lang="nl-NL" sz="1000" u="sng">
              <a:solidFill>
                <a:schemeClr val="dk1"/>
              </a:solidFill>
              <a:effectLst/>
              <a:latin typeface="Verdana" panose="020B0604030504040204" pitchFamily="34" charset="0"/>
              <a:ea typeface="Verdana" panose="020B0604030504040204" pitchFamily="34" charset="0"/>
              <a:cs typeface="+mn-cs"/>
            </a:rPr>
            <a:t>brt</a:t>
          </a:r>
          <a:r>
            <a:rPr lang="nl-NL" sz="1000">
              <a:solidFill>
                <a:schemeClr val="dk1"/>
              </a:solidFill>
              <a:effectLst/>
              <a:latin typeface="Verdana" panose="020B0604030504040204" pitchFamily="34" charset="0"/>
              <a:ea typeface="Verdana" panose="020B0604030504040204" pitchFamily="34" charset="0"/>
              <a:cs typeface="+mn-cs"/>
            </a:rPr>
            <a:t> en </a:t>
          </a:r>
          <a:r>
            <a:rPr lang="nl-NL" sz="1000" u="sng">
              <a:solidFill>
                <a:schemeClr val="dk1"/>
              </a:solidFill>
              <a:effectLst/>
              <a:latin typeface="Verdana" panose="020B0604030504040204" pitchFamily="34" charset="0"/>
              <a:ea typeface="Verdana" panose="020B0604030504040204" pitchFamily="34" charset="0"/>
              <a:cs typeface="+mn-cs"/>
            </a:rPr>
            <a:t>punt</a:t>
          </a:r>
          <a:r>
            <a:rPr lang="nl-NL" sz="1000">
              <a:solidFill>
                <a:schemeClr val="dk1"/>
              </a:solidFill>
              <a:effectLst/>
              <a:latin typeface="Verdana" panose="020B0604030504040204" pitchFamily="34" charset="0"/>
              <a:ea typeface="Verdana" panose="020B0604030504040204" pitchFamily="34" charset="0"/>
              <a:cs typeface="+mn-cs"/>
            </a:rPr>
            <a:t> worden opgehaald uit </a:t>
          </a:r>
          <a:r>
            <a:rPr lang="nl-NL" sz="1000" u="sng">
              <a:solidFill>
                <a:schemeClr val="dk1"/>
              </a:solidFill>
              <a:effectLst/>
              <a:latin typeface="Verdana" panose="020B0604030504040204" pitchFamily="34" charset="0"/>
              <a:ea typeface="Verdana" panose="020B0604030504040204" pitchFamily="34" charset="0"/>
              <a:cs typeface="+mn-cs"/>
            </a:rPr>
            <a:t>tabblad 1</a:t>
          </a:r>
          <a:r>
            <a:rPr lang="nl-NL" sz="1000">
              <a:solidFill>
                <a:schemeClr val="dk1"/>
              </a:solidFill>
              <a:effectLst/>
              <a:latin typeface="Verdana" panose="020B0604030504040204" pitchFamily="34" charset="0"/>
              <a:ea typeface="Verdana" panose="020B0604030504040204" pitchFamily="34" charset="0"/>
              <a:cs typeface="+mn-cs"/>
            </a:rPr>
            <a:t> met de formule </a:t>
          </a:r>
          <a:r>
            <a:rPr lang="nl-NL" sz="1000" u="sng">
              <a:solidFill>
                <a:schemeClr val="dk1"/>
              </a:solidFill>
              <a:effectLst/>
              <a:latin typeface="Verdana" panose="020B0604030504040204" pitchFamily="34" charset="0"/>
              <a:ea typeface="Verdana" panose="020B0604030504040204" pitchFamily="34" charset="0"/>
              <a:cs typeface="+mn-cs"/>
            </a:rPr>
            <a:t>=som.als(</a:t>
          </a:r>
          <a:r>
            <a:rPr lang="nl-NL" sz="1000" u="sng" baseline="0">
              <a:solidFill>
                <a:schemeClr val="dk1"/>
              </a:solidFill>
              <a:effectLst/>
              <a:latin typeface="Verdana" panose="020B0604030504040204" pitchFamily="34" charset="0"/>
              <a:ea typeface="Verdana" panose="020B0604030504040204" pitchFamily="34" charset="0"/>
              <a:cs typeface="+mn-cs"/>
            </a:rPr>
            <a:t> ; ; ).</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Het </a:t>
          </a:r>
          <a:r>
            <a:rPr lang="nl-NL" sz="1000" u="sng">
              <a:solidFill>
                <a:schemeClr val="dk1"/>
              </a:solidFill>
              <a:effectLst/>
              <a:latin typeface="Verdana" panose="020B0604030504040204" pitchFamily="34" charset="0"/>
              <a:ea typeface="Verdana" panose="020B0604030504040204" pitchFamily="34" charset="0"/>
              <a:cs typeface="+mn-cs"/>
            </a:rPr>
            <a:t>moy</a:t>
          </a:r>
          <a:r>
            <a:rPr lang="nl-NL" sz="1000">
              <a:solidFill>
                <a:schemeClr val="dk1"/>
              </a:solidFill>
              <a:effectLst/>
              <a:latin typeface="Verdana" panose="020B0604030504040204" pitchFamily="34" charset="0"/>
              <a:ea typeface="Verdana" panose="020B0604030504040204" pitchFamily="34" charset="0"/>
              <a:cs typeface="+mn-cs"/>
            </a:rPr>
            <a:t> wordt hier</a:t>
          </a:r>
          <a:r>
            <a:rPr lang="nl-NL" sz="1000" baseline="0">
              <a:solidFill>
                <a:schemeClr val="dk1"/>
              </a:solidFill>
              <a:effectLst/>
              <a:latin typeface="Verdana" panose="020B0604030504040204" pitchFamily="34" charset="0"/>
              <a:ea typeface="Verdana" panose="020B0604030504040204" pitchFamily="34" charset="0"/>
              <a:cs typeface="+mn-cs"/>
            </a:rPr>
            <a:t> uit deze gegevens berekend.</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Het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u="sng" baseline="0">
              <a:solidFill>
                <a:schemeClr val="dk1"/>
              </a:solidFill>
              <a:effectLst/>
              <a:latin typeface="Verdana" panose="020B0604030504040204" pitchFamily="34" charset="0"/>
              <a:ea typeface="Verdana" panose="020B0604030504040204" pitchFamily="34" charset="0"/>
              <a:cs typeface="+mn-cs"/>
            </a:rPr>
            <a:t>%</a:t>
          </a:r>
          <a:r>
            <a:rPr lang="nl-NL" sz="1000" baseline="0">
              <a:solidFill>
                <a:schemeClr val="dk1"/>
              </a:solidFill>
              <a:effectLst/>
              <a:latin typeface="Verdana" panose="020B0604030504040204" pitchFamily="34" charset="0"/>
              <a:ea typeface="Verdana" panose="020B0604030504040204" pitchFamily="34" charset="0"/>
              <a:cs typeface="+mn-cs"/>
            </a:rPr>
            <a:t> en de </a:t>
          </a:r>
          <a:r>
            <a:rPr lang="nl-NL" sz="1000" u="sng" baseline="0">
              <a:solidFill>
                <a:schemeClr val="dk1"/>
              </a:solidFill>
              <a:effectLst/>
              <a:latin typeface="Verdana" panose="020B0604030504040204" pitchFamily="34" charset="0"/>
              <a:ea typeface="Verdana" panose="020B0604030504040204" pitchFamily="34" charset="0"/>
              <a:cs typeface="+mn-cs"/>
            </a:rPr>
            <a:t>new car</a:t>
          </a:r>
          <a:r>
            <a:rPr lang="nl-NL" sz="1000" baseline="0">
              <a:solidFill>
                <a:schemeClr val="dk1"/>
              </a:solidFill>
              <a:effectLst/>
              <a:latin typeface="Verdana" panose="020B0604030504040204" pitchFamily="34" charset="0"/>
              <a:ea typeface="Verdana" panose="020B0604030504040204" pitchFamily="34" charset="0"/>
              <a:cs typeface="+mn-cs"/>
            </a:rPr>
            <a:t> wordt berekend met gebruikmaking van de </a:t>
          </a:r>
          <a:r>
            <a:rPr lang="nl-NL" sz="1000" u="sng" baseline="0">
              <a:solidFill>
                <a:schemeClr val="dk1"/>
              </a:solidFill>
              <a:effectLst/>
              <a:latin typeface="Verdana" panose="020B0604030504040204" pitchFamily="34" charset="0"/>
              <a:ea typeface="Verdana" panose="020B0604030504040204" pitchFamily="34" charset="0"/>
              <a:cs typeface="+mn-cs"/>
            </a:rPr>
            <a:t>voorwaardentabel</a:t>
          </a:r>
          <a:r>
            <a:rPr lang="nl-NL" sz="1000" u="none" baseline="0">
              <a:solidFill>
                <a:schemeClr val="dk1"/>
              </a:solidFill>
              <a:effectLst/>
              <a:latin typeface="Verdana" panose="020B0604030504040204" pitchFamily="34" charset="0"/>
              <a:ea typeface="Verdana" panose="020B0604030504040204" pitchFamily="34" charset="0"/>
              <a:cs typeface="+mn-cs"/>
            </a:rPr>
            <a:t> (onder het tweede halfjaar).</a:t>
          </a:r>
        </a:p>
        <a:p>
          <a:endParaRPr lang="nl-NL" sz="1000">
            <a:effectLst/>
            <a:latin typeface="Verdana" panose="020B0604030504040204" pitchFamily="34" charset="0"/>
            <a:ea typeface="Verdana" panose="020B0604030504040204" pitchFamily="34" charset="0"/>
          </a:endParaRPr>
        </a:p>
        <a:p>
          <a:r>
            <a:rPr lang="nl-NL" sz="1000" u="sng">
              <a:solidFill>
                <a:schemeClr val="dk1"/>
              </a:solidFill>
              <a:effectLst/>
              <a:latin typeface="Verdana" panose="020B0604030504040204" pitchFamily="34" charset="0"/>
              <a:ea typeface="Verdana" panose="020B0604030504040204" pitchFamily="34" charset="0"/>
              <a:cs typeface="+mn-cs"/>
            </a:rPr>
            <a:t>Gele overzicht, tweede halfjaar</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a:t>
          </a:r>
          <a:r>
            <a:rPr lang="nl-NL" sz="1000" u="sng">
              <a:solidFill>
                <a:schemeClr val="dk1"/>
              </a:solidFill>
              <a:effectLst/>
              <a:latin typeface="Verdana" panose="020B0604030504040204" pitchFamily="34" charset="0"/>
              <a:ea typeface="Verdana" panose="020B0604030504040204" pitchFamily="34" charset="0"/>
              <a:cs typeface="+mn-cs"/>
            </a:rPr>
            <a:t>te car</a:t>
          </a:r>
          <a:r>
            <a:rPr lang="nl-NL" sz="1000">
              <a:solidFill>
                <a:schemeClr val="dk1"/>
              </a:solidFill>
              <a:effectLst/>
              <a:latin typeface="Verdana" panose="020B0604030504040204" pitchFamily="34" charset="0"/>
              <a:ea typeface="Verdana" panose="020B0604030504040204" pitchFamily="34" charset="0"/>
              <a:cs typeface="+mn-cs"/>
            </a:rPr>
            <a:t> worden opgehaald uit de kolom </a:t>
          </a:r>
          <a:r>
            <a:rPr lang="nl-NL" sz="1000" u="sng">
              <a:solidFill>
                <a:schemeClr val="dk1"/>
              </a:solidFill>
              <a:effectLst/>
              <a:latin typeface="Verdana" panose="020B0604030504040204" pitchFamily="34" charset="0"/>
              <a:ea typeface="Verdana" panose="020B0604030504040204" pitchFamily="34" charset="0"/>
              <a:cs typeface="+mn-cs"/>
            </a:rPr>
            <a:t>new car</a:t>
          </a:r>
          <a:r>
            <a:rPr lang="nl-NL" sz="1000">
              <a:solidFill>
                <a:schemeClr val="dk1"/>
              </a:solidFill>
              <a:effectLst/>
              <a:latin typeface="Verdana" panose="020B0604030504040204" pitchFamily="34" charset="0"/>
              <a:ea typeface="Verdana" panose="020B0604030504040204" pitchFamily="34" charset="0"/>
              <a:cs typeface="+mn-cs"/>
            </a:rPr>
            <a:t> van het overzicht</a:t>
          </a:r>
          <a:r>
            <a:rPr lang="nl-NL" sz="1000" baseline="0">
              <a:solidFill>
                <a:schemeClr val="dk1"/>
              </a:solidFill>
              <a:effectLst/>
              <a:latin typeface="Verdana" panose="020B0604030504040204" pitchFamily="34" charset="0"/>
              <a:ea typeface="Verdana" panose="020B0604030504040204" pitchFamily="34" charset="0"/>
              <a:cs typeface="+mn-cs"/>
            </a:rPr>
            <a:t> van het eerste halfjaar in </a:t>
          </a:r>
          <a:r>
            <a:rPr lang="nl-NL" sz="1000" u="sng" baseline="0">
              <a:solidFill>
                <a:schemeClr val="dk1"/>
              </a:solidFill>
              <a:effectLst/>
              <a:latin typeface="Verdana" panose="020B0604030504040204" pitchFamily="34" charset="0"/>
              <a:ea typeface="Verdana" panose="020B0604030504040204" pitchFamily="34" charset="0"/>
              <a:cs typeface="+mn-cs"/>
            </a:rPr>
            <a:t>tabblad tot</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b="1" baseline="0">
              <a:solidFill>
                <a:schemeClr val="dk1"/>
              </a:solidFill>
              <a:effectLst/>
              <a:latin typeface="Verdana" panose="020B0604030504040204" pitchFamily="34" charset="0"/>
              <a:ea typeface="Verdana" panose="020B0604030504040204" pitchFamily="34" charset="0"/>
              <a:cs typeface="+mn-cs"/>
            </a:rPr>
            <a:t>plus</a:t>
          </a:r>
          <a:r>
            <a:rPr lang="nl-NL" sz="1000" baseline="0">
              <a:solidFill>
                <a:schemeClr val="dk1"/>
              </a:solidFill>
              <a:effectLst/>
              <a:latin typeface="Verdana" panose="020B0604030504040204" pitchFamily="34" charset="0"/>
              <a:ea typeface="Verdana" panose="020B0604030504040204" pitchFamily="34" charset="0"/>
              <a:cs typeface="+mn-cs"/>
            </a:rPr>
            <a:t> de aanvangscaramboles (correcties) 2e halfjaar uit "Deelnemers".</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andere gegevens worden identiek aan het</a:t>
          </a:r>
          <a:r>
            <a:rPr lang="nl-NL" sz="1000" baseline="0">
              <a:solidFill>
                <a:schemeClr val="dk1"/>
              </a:solidFill>
              <a:effectLst/>
              <a:latin typeface="Verdana" panose="020B0604030504040204" pitchFamily="34" charset="0"/>
              <a:ea typeface="Verdana" panose="020B0604030504040204" pitchFamily="34" charset="0"/>
              <a:cs typeface="+mn-cs"/>
            </a:rPr>
            <a:t> 1e halfjaar berekend.</a:t>
          </a:r>
          <a:endParaRPr lang="nl-NL"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endParaRPr lang="nl-NL" sz="1000">
            <a:effectLst/>
            <a:latin typeface="Verdana" panose="020B0604030504040204" pitchFamily="34" charset="0"/>
            <a:ea typeface="Verdana" panose="020B0604030504040204" pitchFamily="34" charset="0"/>
          </a:endParaRPr>
        </a:p>
        <a:p>
          <a:r>
            <a:rPr lang="nl-NL" sz="1000" u="sng">
              <a:solidFill>
                <a:schemeClr val="dk1"/>
              </a:solidFill>
              <a:effectLst/>
              <a:latin typeface="Verdana" panose="020B0604030504040204" pitchFamily="34" charset="0"/>
              <a:ea typeface="Verdana" panose="020B0604030504040204" pitchFamily="34" charset="0"/>
              <a:cs typeface="+mn-cs"/>
            </a:rPr>
            <a:t>Algemeen</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a:solidFill>
                <a:schemeClr val="dk1"/>
              </a:solidFill>
              <a:effectLst/>
              <a:latin typeface="Verdana" panose="020B0604030504040204" pitchFamily="34" charset="0"/>
              <a:ea typeface="Verdana" panose="020B0604030504040204" pitchFamily="34" charset="0"/>
              <a:cs typeface="+mn-cs"/>
            </a:rPr>
            <a:t> </a:t>
          </a:r>
          <a:r>
            <a:rPr lang="nl-NL" sz="1000" b="1">
              <a:solidFill>
                <a:schemeClr val="dk1"/>
              </a:solidFill>
              <a:effectLst/>
              <a:latin typeface="Verdana" panose="020B0604030504040204" pitchFamily="34" charset="0"/>
              <a:ea typeface="Verdana" panose="020B0604030504040204" pitchFamily="34" charset="0"/>
              <a:cs typeface="+mn-cs"/>
            </a:rPr>
            <a:t>gem car</a:t>
          </a:r>
          <a:r>
            <a:rPr lang="nl-NL" sz="1000">
              <a:solidFill>
                <a:schemeClr val="dk1"/>
              </a:solidFill>
              <a:effectLst/>
              <a:latin typeface="Verdana" panose="020B0604030504040204" pitchFamily="34" charset="0"/>
              <a:ea typeface="Verdana" panose="020B0604030504040204" pitchFamily="34" charset="0"/>
              <a:cs typeface="+mn-cs"/>
            </a:rPr>
            <a:t> worden berekend om vast te stellen of 'n speler minimaal het niveau heeft behaald dat aangegeven is in de </a:t>
          </a:r>
          <a:r>
            <a:rPr lang="nl-NL" sz="1000" u="sng">
              <a:solidFill>
                <a:schemeClr val="dk1"/>
              </a:solidFill>
              <a:effectLst/>
              <a:latin typeface="Verdana" panose="020B0604030504040204" pitchFamily="34" charset="0"/>
              <a:ea typeface="Verdana" panose="020B0604030504040204" pitchFamily="34" charset="0"/>
              <a:cs typeface="+mn-cs"/>
            </a:rPr>
            <a:t>voorwaardentabel</a:t>
          </a:r>
          <a:r>
            <a:rPr lang="nl-NL" sz="1000">
              <a:solidFill>
                <a:schemeClr val="dk1"/>
              </a:solidFill>
              <a:effectLst/>
              <a:latin typeface="Verdana" panose="020B0604030504040204" pitchFamily="34" charset="0"/>
              <a:ea typeface="Verdana" panose="020B0604030504040204" pitchFamily="34" charset="0"/>
              <a:cs typeface="+mn-cs"/>
            </a:rPr>
            <a:t> (</a:t>
          </a:r>
          <a:r>
            <a:rPr lang="nl-NL" sz="1000" b="1" baseline="0">
              <a:solidFill>
                <a:schemeClr val="dk1"/>
              </a:solidFill>
              <a:effectLst/>
              <a:latin typeface="Verdana" panose="020B0604030504040204" pitchFamily="34" charset="0"/>
              <a:ea typeface="Verdana" panose="020B0604030504040204" pitchFamily="34" charset="0"/>
              <a:cs typeface="+mn-cs"/>
            </a:rPr>
            <a:t>min car, in samenhang met de car/part</a:t>
          </a:r>
          <a:r>
            <a:rPr lang="nl-NL" sz="1000" baseline="0">
              <a:solidFill>
                <a:schemeClr val="dk1"/>
              </a:solidFill>
              <a:effectLst/>
              <a:latin typeface="Verdana" panose="020B0604030504040204" pitchFamily="34" charset="0"/>
              <a:ea typeface="Verdana" panose="020B0604030504040204" pitchFamily="34" charset="0"/>
              <a:cs typeface="+mn-cs"/>
            </a:rPr>
            <a:t>)</a:t>
          </a:r>
          <a:r>
            <a:rPr lang="nl-NL" sz="100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Mocht de speler dat niveau niet gehaald hebben, wordt de </a:t>
          </a:r>
          <a:r>
            <a:rPr lang="nl-NL" sz="1000" u="sng" baseline="0">
              <a:solidFill>
                <a:schemeClr val="dk1"/>
              </a:solidFill>
              <a:effectLst/>
              <a:latin typeface="Verdana" panose="020B0604030504040204" pitchFamily="34" charset="0"/>
              <a:ea typeface="Verdana" panose="020B0604030504040204" pitchFamily="34" charset="0"/>
              <a:cs typeface="+mn-cs"/>
            </a:rPr>
            <a:t>min car</a:t>
          </a:r>
          <a:r>
            <a:rPr lang="nl-NL" sz="1000" baseline="0">
              <a:solidFill>
                <a:schemeClr val="dk1"/>
              </a:solidFill>
              <a:effectLst/>
              <a:latin typeface="Verdana" panose="020B0604030504040204" pitchFamily="34" charset="0"/>
              <a:ea typeface="Verdana" panose="020B0604030504040204" pitchFamily="34" charset="0"/>
              <a:cs typeface="+mn-cs"/>
            </a:rPr>
            <a:t> ingevuld als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Het verlagen van de </a:t>
          </a:r>
          <a:r>
            <a:rPr lang="nl-NL" sz="1000" u="sng" baseline="0">
              <a:solidFill>
                <a:schemeClr val="dk1"/>
              </a:solidFill>
              <a:effectLst/>
              <a:latin typeface="Verdana" panose="020B0604030504040204" pitchFamily="34" charset="0"/>
              <a:ea typeface="Verdana" panose="020B0604030504040204" pitchFamily="34" charset="0"/>
              <a:cs typeface="+mn-cs"/>
            </a:rPr>
            <a:t>min car</a:t>
          </a:r>
          <a:r>
            <a:rPr lang="nl-NL" sz="1000" baseline="0">
              <a:solidFill>
                <a:schemeClr val="dk1"/>
              </a:solidFill>
              <a:effectLst/>
              <a:latin typeface="Verdana" panose="020B0604030504040204" pitchFamily="34" charset="0"/>
              <a:ea typeface="Verdana" panose="020B0604030504040204" pitchFamily="34" charset="0"/>
              <a:cs typeface="+mn-cs"/>
            </a:rPr>
            <a:t> in de </a:t>
          </a:r>
          <a:r>
            <a:rPr lang="nl-NL" sz="1000" u="sng" baseline="0">
              <a:solidFill>
                <a:schemeClr val="dk1"/>
              </a:solidFill>
              <a:effectLst/>
              <a:latin typeface="Verdana" panose="020B0604030504040204" pitchFamily="34" charset="0"/>
              <a:ea typeface="Verdana" panose="020B0604030504040204" pitchFamily="34" charset="0"/>
              <a:cs typeface="+mn-cs"/>
            </a:rPr>
            <a:t>voorwaardentabel</a:t>
          </a:r>
          <a:r>
            <a:rPr lang="nl-NL" sz="1000" baseline="0">
              <a:solidFill>
                <a:schemeClr val="dk1"/>
              </a:solidFill>
              <a:effectLst/>
              <a:latin typeface="Verdana" panose="020B0604030504040204" pitchFamily="34" charset="0"/>
              <a:ea typeface="Verdana" panose="020B0604030504040204" pitchFamily="34" charset="0"/>
              <a:cs typeface="+mn-cs"/>
            </a:rPr>
            <a:t> (alleen vóór aanvang van de competitie) zorgt ervoor dat de prestaties van een speler eerder wordt gehonoreerd in de kolom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Dus het op nihil stellen van de </a:t>
          </a:r>
          <a:r>
            <a:rPr lang="nl-NL" sz="1000" u="sng" baseline="0">
              <a:solidFill>
                <a:schemeClr val="dk1"/>
              </a:solidFill>
              <a:effectLst/>
              <a:latin typeface="Verdana" panose="020B0604030504040204" pitchFamily="34" charset="0"/>
              <a:ea typeface="Verdana" panose="020B0604030504040204" pitchFamily="34" charset="0"/>
              <a:cs typeface="+mn-cs"/>
            </a:rPr>
            <a:t>min car</a:t>
          </a:r>
          <a:r>
            <a:rPr lang="nl-NL" sz="1000" baseline="0">
              <a:solidFill>
                <a:schemeClr val="dk1"/>
              </a:solidFill>
              <a:effectLst/>
              <a:latin typeface="Verdana" panose="020B0604030504040204" pitchFamily="34" charset="0"/>
              <a:ea typeface="Verdana" panose="020B0604030504040204" pitchFamily="34" charset="0"/>
              <a:cs typeface="+mn-cs"/>
            </a:rPr>
            <a:t> zorgt ervoor dat dit gegeven niet meer relevant is in de bovenstaande berekening van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endParaRPr lang="nl-NL" sz="1000" b="1" baseline="0">
            <a:solidFill>
              <a:schemeClr val="dk1"/>
            </a:solidFill>
            <a:effectLst/>
            <a:latin typeface="Verdana" panose="020B0604030504040204" pitchFamily="34" charset="0"/>
            <a:ea typeface="Verdana" panose="020B0604030504040204" pitchFamily="34" charset="0"/>
            <a:cs typeface="+mn-cs"/>
          </a:endParaRPr>
        </a:p>
        <a:p>
          <a:r>
            <a:rPr lang="nl-NL" sz="1000" b="1" baseline="0">
              <a:solidFill>
                <a:schemeClr val="dk1"/>
              </a:solidFill>
              <a:effectLst/>
              <a:latin typeface="Verdana" panose="020B0604030504040204" pitchFamily="34" charset="0"/>
              <a:ea typeface="Verdana" panose="020B0604030504040204" pitchFamily="34" charset="0"/>
              <a:cs typeface="+mn-cs"/>
            </a:rPr>
            <a:t>In de kolom % </a:t>
          </a:r>
          <a:r>
            <a:rPr lang="nl-NL" sz="1000" baseline="0">
              <a:solidFill>
                <a:schemeClr val="dk1"/>
              </a:solidFill>
              <a:effectLst/>
              <a:latin typeface="Verdana" panose="020B0604030504040204" pitchFamily="34" charset="0"/>
              <a:ea typeface="Verdana" panose="020B0604030504040204" pitchFamily="34" charset="0"/>
              <a:cs typeface="+mn-cs"/>
            </a:rPr>
            <a:t>worden twee zaken berekend:</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1. Als er geen partijen zijn gespeeld door 'n speler wordt er geen % berekend (leeg veld).</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2. Indien er wel partijen gespleeld zijn, drukt het wel berekende % uit in welke mate 'n speler de maximaal te behalen punten per partij  (zie voorwaardentabel) heeft gerealiseerd.</a:t>
          </a:r>
          <a:endParaRPr lang="nl-NL" sz="1000">
            <a:effectLst/>
            <a:latin typeface="Verdana" panose="020B0604030504040204" pitchFamily="34" charset="0"/>
            <a:ea typeface="Verdana" panose="020B0604030504040204" pitchFamily="34" charset="0"/>
          </a:endParaRPr>
        </a:p>
        <a:p>
          <a:endParaRPr lang="nl-NL" sz="1000" b="1" baseline="0">
            <a:solidFill>
              <a:schemeClr val="dk1"/>
            </a:solidFill>
            <a:effectLst/>
            <a:latin typeface="Verdana" panose="020B0604030504040204" pitchFamily="34" charset="0"/>
            <a:ea typeface="Verdana" panose="020B0604030504040204" pitchFamily="34" charset="0"/>
            <a:cs typeface="+mn-cs"/>
          </a:endParaRPr>
        </a:p>
        <a:p>
          <a:r>
            <a:rPr lang="nl-NL" sz="1000" b="1" baseline="0">
              <a:solidFill>
                <a:schemeClr val="dk1"/>
              </a:solidFill>
              <a:effectLst/>
              <a:latin typeface="Verdana" panose="020B0604030504040204" pitchFamily="34" charset="0"/>
              <a:ea typeface="Verdana" panose="020B0604030504040204" pitchFamily="34" charset="0"/>
              <a:cs typeface="+mn-cs"/>
            </a:rPr>
            <a:t>In de kolom </a:t>
          </a:r>
          <a:r>
            <a:rPr lang="nl-NL" sz="1000" b="1" u="sng" baseline="0">
              <a:solidFill>
                <a:schemeClr val="dk1"/>
              </a:solidFill>
              <a:effectLst/>
              <a:latin typeface="Verdana" panose="020B0604030504040204" pitchFamily="34" charset="0"/>
              <a:ea typeface="Verdana" panose="020B0604030504040204" pitchFamily="34" charset="0"/>
              <a:cs typeface="+mn-cs"/>
            </a:rPr>
            <a:t>new car</a:t>
          </a:r>
          <a:r>
            <a:rPr lang="nl-NL" sz="1000" baseline="0">
              <a:solidFill>
                <a:schemeClr val="dk1"/>
              </a:solidFill>
              <a:effectLst/>
              <a:latin typeface="Verdana" panose="020B0604030504040204" pitchFamily="34" charset="0"/>
              <a:ea typeface="Verdana" panose="020B0604030504040204" pitchFamily="34" charset="0"/>
              <a:cs typeface="+mn-cs"/>
            </a:rPr>
            <a:t> wordt berekend met welk aantal caramboles 'n speler dat halfjaar heeft beëindigd als volgt: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1. Indien 'n speler niet het aantal </a:t>
          </a:r>
          <a:r>
            <a:rPr lang="nl-NL" sz="1000" u="sng" baseline="0">
              <a:solidFill>
                <a:schemeClr val="dk1"/>
              </a:solidFill>
              <a:effectLst/>
              <a:latin typeface="Verdana" panose="020B0604030504040204" pitchFamily="34" charset="0"/>
              <a:ea typeface="Verdana" panose="020B0604030504040204" pitchFamily="34" charset="0"/>
              <a:cs typeface="+mn-cs"/>
            </a:rPr>
            <a:t>min part</a:t>
          </a:r>
          <a:r>
            <a:rPr lang="nl-NL" sz="1000" baseline="0">
              <a:solidFill>
                <a:schemeClr val="dk1"/>
              </a:solidFill>
              <a:effectLst/>
              <a:latin typeface="Verdana" panose="020B0604030504040204" pitchFamily="34" charset="0"/>
              <a:ea typeface="Verdana" panose="020B0604030504040204" pitchFamily="34" charset="0"/>
              <a:cs typeface="+mn-cs"/>
            </a:rPr>
            <a:t> heeft gespeeld, wordt het aanvangscarambole</a:t>
          </a:r>
        </a:p>
        <a:p>
          <a:r>
            <a:rPr lang="nl-NL" sz="1000" baseline="0">
              <a:solidFill>
                <a:schemeClr val="dk1"/>
              </a:solidFill>
              <a:effectLst/>
              <a:latin typeface="Verdana" panose="020B0604030504040204" pitchFamily="34" charset="0"/>
              <a:ea typeface="Verdana" panose="020B0604030504040204" pitchFamily="34" charset="0"/>
              <a:cs typeface="+mn-cs"/>
            </a:rPr>
            <a:t>    ingevuld als eindcarambole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2. En anders wordt </a:t>
          </a:r>
          <a:r>
            <a:rPr lang="nl-NL" sz="1000" u="sng" baseline="0">
              <a:solidFill>
                <a:schemeClr val="dk1"/>
              </a:solidFill>
              <a:effectLst/>
              <a:latin typeface="Verdana" panose="020B0604030504040204" pitchFamily="34" charset="0"/>
              <a:ea typeface="Verdana" panose="020B0604030504040204" pitchFamily="34" charset="0"/>
              <a:cs typeface="+mn-cs"/>
            </a:rPr>
            <a:t>te car</a:t>
          </a:r>
          <a:r>
            <a:rPr lang="nl-NL" sz="1000" baseline="0">
              <a:solidFill>
                <a:schemeClr val="dk1"/>
              </a:solidFill>
              <a:effectLst/>
              <a:latin typeface="Verdana" panose="020B0604030504040204" pitchFamily="34" charset="0"/>
              <a:ea typeface="Verdana" panose="020B0604030504040204" pitchFamily="34" charset="0"/>
              <a:cs typeface="+mn-cs"/>
            </a:rPr>
            <a:t> opgeteld bij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en daarna, gedeeld door 2, opgeteld bij </a:t>
          </a:r>
          <a:r>
            <a:rPr lang="nl-NL" sz="1000" u="sng" baseline="0">
              <a:solidFill>
                <a:schemeClr val="dk1"/>
              </a:solidFill>
              <a:effectLst/>
              <a:latin typeface="Verdana" panose="020B0604030504040204" pitchFamily="34" charset="0"/>
              <a:ea typeface="Verdana" panose="020B0604030504040204" pitchFamily="34" charset="0"/>
              <a:cs typeface="+mn-cs"/>
            </a:rPr>
            <a:t>te car</a:t>
          </a:r>
          <a:r>
            <a:rPr lang="nl-NL" sz="1000" baseline="0">
              <a:solidFill>
                <a:schemeClr val="dk1"/>
              </a:solidFill>
              <a:effectLst/>
              <a:latin typeface="Verdana" panose="020B0604030504040204" pitchFamily="34" charset="0"/>
              <a:ea typeface="Verdana" panose="020B0604030504040204" pitchFamily="34" charset="0"/>
              <a:cs typeface="+mn-cs"/>
            </a:rPr>
            <a:t>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    = </a:t>
          </a:r>
          <a:r>
            <a:rPr lang="nl-NL" sz="1000" u="sng" baseline="0">
              <a:solidFill>
                <a:schemeClr val="dk1"/>
              </a:solidFill>
              <a:effectLst/>
              <a:latin typeface="Verdana" panose="020B0604030504040204" pitchFamily="34" charset="0"/>
              <a:ea typeface="Verdana" panose="020B0604030504040204" pitchFamily="34" charset="0"/>
              <a:cs typeface="+mn-cs"/>
            </a:rPr>
            <a:t>new car</a:t>
          </a:r>
          <a:r>
            <a:rPr lang="nl-NL" sz="1000" u="none" baseline="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pPr eaLnBrk="1" fontAlgn="auto" latinLnBrk="0" hangingPunct="1"/>
          <a:endParaRPr lang="nl-NL" sz="1000" baseline="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nl-NL" sz="1000" baseline="0">
              <a:solidFill>
                <a:schemeClr val="dk1"/>
              </a:solidFill>
              <a:effectLst/>
              <a:latin typeface="Verdana" panose="020B0604030504040204" pitchFamily="34" charset="0"/>
              <a:ea typeface="Verdana" panose="020B0604030504040204" pitchFamily="34" charset="0"/>
              <a:cs typeface="+mn-cs"/>
            </a:rPr>
            <a:t>In de voorwaardentabel wordt het </a:t>
          </a:r>
          <a:r>
            <a:rPr lang="nl-NL" sz="1000" u="sng" baseline="0">
              <a:solidFill>
                <a:schemeClr val="dk1"/>
              </a:solidFill>
              <a:effectLst/>
              <a:latin typeface="Verdana" panose="020B0604030504040204" pitchFamily="34" charset="0"/>
              <a:ea typeface="Verdana" panose="020B0604030504040204" pitchFamily="34" charset="0"/>
              <a:cs typeface="+mn-cs"/>
            </a:rPr>
            <a:t>min par</a:t>
          </a:r>
          <a:r>
            <a:rPr lang="nl-NL" sz="1000" baseline="0">
              <a:solidFill>
                <a:schemeClr val="dk1"/>
              </a:solidFill>
              <a:effectLst/>
              <a:latin typeface="Verdana" panose="020B0604030504040204" pitchFamily="34" charset="0"/>
              <a:ea typeface="Verdana" panose="020B0604030504040204" pitchFamily="34" charset="0"/>
              <a:cs typeface="+mn-cs"/>
            </a:rPr>
            <a:t> berekend door middel van een </a:t>
          </a:r>
          <a:r>
            <a:rPr lang="nl-NL" sz="1000" b="1" baseline="0">
              <a:solidFill>
                <a:schemeClr val="dk1"/>
              </a:solidFill>
              <a:effectLst/>
              <a:latin typeface="Verdana" panose="020B0604030504040204" pitchFamily="34" charset="0"/>
              <a:ea typeface="Verdana" panose="020B0604030504040204" pitchFamily="34" charset="0"/>
              <a:cs typeface="+mn-cs"/>
            </a:rPr>
            <a:t>percentage</a:t>
          </a:r>
          <a:r>
            <a:rPr lang="nl-NL" sz="1000" baseline="0">
              <a:solidFill>
                <a:schemeClr val="dk1"/>
              </a:solidFill>
              <a:effectLst/>
              <a:latin typeface="Verdana" panose="020B0604030504040204" pitchFamily="34" charset="0"/>
              <a:ea typeface="Verdana" panose="020B0604030504040204" pitchFamily="34" charset="0"/>
              <a:cs typeface="+mn-cs"/>
            </a:rPr>
            <a:t>. Zo is het aantal </a:t>
          </a:r>
          <a:r>
            <a:rPr lang="nl-NL" sz="1000" u="sng" baseline="0">
              <a:solidFill>
                <a:schemeClr val="dk1"/>
              </a:solidFill>
              <a:effectLst/>
              <a:latin typeface="Verdana" panose="020B0604030504040204" pitchFamily="34" charset="0"/>
              <a:ea typeface="Verdana" panose="020B0604030504040204" pitchFamily="34" charset="0"/>
              <a:cs typeface="+mn-cs"/>
            </a:rPr>
            <a:t>min part</a:t>
          </a:r>
          <a:r>
            <a:rPr lang="nl-NL" sz="1000" baseline="0">
              <a:solidFill>
                <a:schemeClr val="dk1"/>
              </a:solidFill>
              <a:effectLst/>
              <a:latin typeface="Verdana" panose="020B0604030504040204" pitchFamily="34" charset="0"/>
              <a:ea typeface="Verdana" panose="020B0604030504040204" pitchFamily="34" charset="0"/>
              <a:cs typeface="+mn-cs"/>
            </a:rPr>
            <a:t> afhankelijk van het per speler te spelen partijen </a:t>
          </a:r>
          <a:r>
            <a:rPr lang="nl-NL" sz="1000" b="1" baseline="0">
              <a:solidFill>
                <a:schemeClr val="dk1"/>
              </a:solidFill>
              <a:effectLst/>
              <a:latin typeface="Verdana" panose="020B0604030504040204" pitchFamily="34" charset="0"/>
              <a:ea typeface="Verdana" panose="020B0604030504040204" pitchFamily="34" charset="0"/>
              <a:cs typeface="+mn-cs"/>
            </a:rPr>
            <a:t>per</a:t>
          </a:r>
          <a:r>
            <a:rPr lang="nl-NL" sz="1000" baseline="0">
              <a:solidFill>
                <a:schemeClr val="dk1"/>
              </a:solidFill>
              <a:effectLst/>
              <a:latin typeface="Verdana" panose="020B0604030504040204" pitchFamily="34" charset="0"/>
              <a:ea typeface="Verdana" panose="020B0604030504040204" pitchFamily="34" charset="0"/>
              <a:cs typeface="+mn-cs"/>
            </a:rPr>
            <a:t> halfjaar.</a:t>
          </a:r>
        </a:p>
        <a:p>
          <a:pPr eaLnBrk="1" fontAlgn="auto" latinLnBrk="0" hangingPunct="1"/>
          <a:endParaRPr lang="nl-NL" sz="1000" baseline="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nl-NL" sz="1000" baseline="0">
              <a:solidFill>
                <a:schemeClr val="dk1"/>
              </a:solidFill>
              <a:effectLst/>
              <a:latin typeface="Verdana" panose="020B0604030504040204" pitchFamily="34" charset="0"/>
              <a:ea typeface="Verdana" panose="020B0604030504040204" pitchFamily="34" charset="0"/>
              <a:cs typeface="+mn-cs"/>
            </a:rPr>
            <a:t>Deze twee overzichten worden gebruikt om het "Klassement" te vullen met de gegevens over het gehele jaar (seizoen). </a:t>
          </a:r>
        </a:p>
        <a:p>
          <a:pPr eaLnBrk="1" fontAlgn="auto" latinLnBrk="0" hangingPunct="1"/>
          <a:endParaRPr lang="nl-NL" sz="1000">
            <a:effectLst/>
            <a:latin typeface="Verdana" panose="020B0604030504040204" pitchFamily="34" charset="0"/>
            <a:ea typeface="Verdana" panose="020B0604030504040204" pitchFamily="34" charset="0"/>
          </a:endParaRPr>
        </a:p>
        <a:p>
          <a:pPr eaLnBrk="1" fontAlgn="auto" latinLnBrk="0" hangingPunct="1"/>
          <a:r>
            <a:rPr lang="nl-NL" sz="1000" b="1">
              <a:solidFill>
                <a:schemeClr val="dk1"/>
              </a:solidFill>
              <a:effectLst/>
              <a:latin typeface="Verdana" panose="020B0604030504040204" pitchFamily="34" charset="0"/>
              <a:ea typeface="Verdana" panose="020B0604030504040204" pitchFamily="34" charset="0"/>
              <a:cs typeface="+mn-cs"/>
            </a:rPr>
            <a:t>Afdrukken</a:t>
          </a:r>
        </a:p>
        <a:p>
          <a:pPr eaLnBrk="1" fontAlgn="auto" latinLnBrk="0" hangingPunct="1"/>
          <a:r>
            <a:rPr lang="nl-NL" sz="1000" b="0" u="none">
              <a:solidFill>
                <a:schemeClr val="dk1"/>
              </a:solidFill>
              <a:effectLst/>
              <a:latin typeface="Verdana" panose="020B0604030504040204" pitchFamily="34" charset="0"/>
              <a:ea typeface="Verdana" panose="020B0604030504040204" pitchFamily="34" charset="0"/>
              <a:cs typeface="+mn-cs"/>
            </a:rPr>
            <a:t>Voor een afdruk zonder controlevelden (geel) eerst het filter gebruiken in kolom A.</a:t>
          </a:r>
        </a:p>
        <a:p>
          <a:pPr eaLnBrk="1" fontAlgn="auto" latinLnBrk="0" hangingPunct="1"/>
          <a:r>
            <a:rPr lang="nl-NL" sz="1000" u="sng">
              <a:solidFill>
                <a:schemeClr val="dk1"/>
              </a:solidFill>
              <a:effectLst/>
              <a:latin typeface="Verdana" panose="020B0604030504040204" pitchFamily="34" charset="0"/>
              <a:ea typeface="Verdana" panose="020B0604030504040204" pitchFamily="34" charset="0"/>
              <a:cs typeface="+mn-cs"/>
            </a:rPr>
            <a:t>Standaard </a:t>
          </a:r>
          <a:r>
            <a:rPr lang="nl-NL" sz="1000">
              <a:solidFill>
                <a:schemeClr val="dk1"/>
              </a:solidFill>
              <a:effectLst/>
              <a:latin typeface="Verdana" panose="020B0604030504040204" pitchFamily="34" charset="0"/>
              <a:ea typeface="Verdana" panose="020B0604030504040204" pitchFamily="34" charset="0"/>
              <a:cs typeface="+mn-cs"/>
            </a:rPr>
            <a:t>staan beide halve jaren in gesteld om af te drukken</a:t>
          </a:r>
          <a:r>
            <a:rPr lang="nl-NL" sz="1000" baseline="0">
              <a:solidFill>
                <a:schemeClr val="dk1"/>
              </a:solidFill>
              <a:effectLst/>
              <a:latin typeface="Verdana" panose="020B0604030504040204" pitchFamily="34" charset="0"/>
              <a:ea typeface="Verdana" panose="020B0604030504040204" pitchFamily="34" charset="0"/>
              <a:cs typeface="+mn-cs"/>
            </a:rPr>
            <a:t> met </a:t>
          </a:r>
          <a:r>
            <a:rPr lang="nl-NL" sz="1000" u="sng" baseline="0">
              <a:solidFill>
                <a:schemeClr val="dk1"/>
              </a:solidFill>
              <a:effectLst/>
              <a:latin typeface="Verdana" panose="020B0604030504040204" pitchFamily="34" charset="0"/>
              <a:ea typeface="Verdana" panose="020B0604030504040204" pitchFamily="34" charset="0"/>
              <a:cs typeface="+mn-cs"/>
            </a:rPr>
            <a:t>Ctrl-P-Enter</a:t>
          </a:r>
          <a:r>
            <a:rPr lang="nl-NL" sz="1000" u="none" baseline="0">
              <a:solidFill>
                <a:schemeClr val="dk1"/>
              </a:solidFill>
              <a:effectLst/>
              <a:latin typeface="Verdana" panose="020B0604030504040204" pitchFamily="34" charset="0"/>
              <a:ea typeface="Verdana" panose="020B0604030504040204" pitchFamily="34" charset="0"/>
              <a:cs typeface="+mn-cs"/>
            </a:rPr>
            <a:t>.</a:t>
          </a:r>
          <a:endParaRPr lang="nl-NL" sz="1000" u="none">
            <a:effectLst/>
            <a:latin typeface="Verdana" panose="020B0604030504040204" pitchFamily="34" charset="0"/>
            <a:ea typeface="Verdana" panose="020B0604030504040204" pitchFamily="34" charset="0"/>
          </a:endParaRPr>
        </a:p>
        <a:p>
          <a:pPr eaLnBrk="1" fontAlgn="auto" latinLnBrk="0" hangingPunct="1"/>
          <a:r>
            <a:rPr lang="nl-NL" sz="1000">
              <a:solidFill>
                <a:schemeClr val="dk1"/>
              </a:solidFill>
              <a:effectLst/>
              <a:latin typeface="Verdana" panose="020B0604030504040204" pitchFamily="34" charset="0"/>
              <a:ea typeface="Verdana" panose="020B0604030504040204" pitchFamily="34" charset="0"/>
              <a:cs typeface="+mn-cs"/>
            </a:rPr>
            <a:t>Om 'n half jaar apart af te drukken dienen</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u="sng" baseline="0">
              <a:solidFill>
                <a:schemeClr val="dk1"/>
              </a:solidFill>
              <a:effectLst/>
              <a:latin typeface="Verdana" panose="020B0604030504040204" pitchFamily="34" charset="0"/>
              <a:ea typeface="Verdana" panose="020B0604030504040204" pitchFamily="34" charset="0"/>
              <a:cs typeface="+mn-cs"/>
            </a:rPr>
            <a:t>de regels</a:t>
          </a:r>
          <a:r>
            <a:rPr lang="nl-NL" sz="1000" baseline="0">
              <a:solidFill>
                <a:schemeClr val="dk1"/>
              </a:solidFill>
              <a:effectLst/>
              <a:latin typeface="Verdana" panose="020B0604030504040204" pitchFamily="34" charset="0"/>
              <a:ea typeface="Verdana" panose="020B0604030504040204" pitchFamily="34" charset="0"/>
              <a:cs typeface="+mn-cs"/>
            </a:rPr>
            <a:t> van het andere halfjaar (van de kop tot en met het totaal) "verborgen" te worden.</a:t>
          </a:r>
          <a:endParaRPr lang="nl-NL" sz="1000">
            <a:effectLst/>
            <a:latin typeface="Verdana" panose="020B0604030504040204" pitchFamily="34" charset="0"/>
            <a:ea typeface="Verdana" panose="020B0604030504040204" pitchFamily="34" charset="0"/>
          </a:endParaRPr>
        </a:p>
        <a:p>
          <a:pPr eaLnBrk="1" fontAlgn="auto" latinLnBrk="0" hangingPunct="1"/>
          <a:r>
            <a:rPr lang="nl-NL" sz="1000" baseline="0">
              <a:solidFill>
                <a:schemeClr val="dk1"/>
              </a:solidFill>
              <a:effectLst/>
              <a:latin typeface="Verdana" panose="020B0604030504040204" pitchFamily="34" charset="0"/>
              <a:ea typeface="Verdana" panose="020B0604030504040204" pitchFamily="34" charset="0"/>
              <a:cs typeface="+mn-cs"/>
            </a:rPr>
            <a:t>Daarna weer met </a:t>
          </a:r>
          <a:r>
            <a:rPr lang="nl-NL" sz="1000" u="sng" baseline="0">
              <a:solidFill>
                <a:schemeClr val="dk1"/>
              </a:solidFill>
              <a:effectLst/>
              <a:latin typeface="Verdana" panose="020B0604030504040204" pitchFamily="34" charset="0"/>
              <a:ea typeface="Verdana" panose="020B0604030504040204" pitchFamily="34" charset="0"/>
              <a:cs typeface="+mn-cs"/>
            </a:rPr>
            <a:t>Ctrl-P-Enter</a:t>
          </a:r>
          <a:r>
            <a:rPr lang="nl-NL" sz="1000" baseline="0">
              <a:solidFill>
                <a:schemeClr val="dk1"/>
              </a:solidFill>
              <a:effectLst/>
              <a:latin typeface="Verdana" panose="020B0604030504040204" pitchFamily="34" charset="0"/>
              <a:ea typeface="Verdana" panose="020B0604030504040204" pitchFamily="34" charset="0"/>
              <a:cs typeface="+mn-cs"/>
            </a:rPr>
            <a:t> een afdruk maken.</a:t>
          </a:r>
          <a:endParaRPr lang="nl-NL" sz="1000">
            <a:effectLst/>
            <a:latin typeface="Verdana" panose="020B0604030504040204" pitchFamily="34" charset="0"/>
            <a:ea typeface="Verdana" panose="020B0604030504040204" pitchFamily="34" charset="0"/>
          </a:endParaRPr>
        </a:p>
        <a:p>
          <a:endParaRPr lang="nl-NL" sz="1000" kern="1200" baseline="0">
            <a:latin typeface="Verdana" panose="020B0604030504040204" pitchFamily="34" charset="0"/>
            <a:ea typeface="Verdana" panose="020B0604030504040204" pitchFamily="34" charset="0"/>
          </a:endParaRPr>
        </a:p>
        <a:p>
          <a:endParaRPr lang="nl-NL" sz="1000" kern="1200" baseline="0">
            <a:latin typeface="Verdana" panose="020B0604030504040204" pitchFamily="34" charset="0"/>
            <a:ea typeface="Verdan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74295</xdr:colOff>
      <xdr:row>590</xdr:row>
      <xdr:rowOff>83820</xdr:rowOff>
    </xdr:from>
    <xdr:to>
      <xdr:col>13</xdr:col>
      <xdr:colOff>257172</xdr:colOff>
      <xdr:row>601</xdr:row>
      <xdr:rowOff>179071</xdr:rowOff>
    </xdr:to>
    <xdr:sp macro="" textlink="">
      <xdr:nvSpPr>
        <xdr:cNvPr id="2" name="Tekstvak 1">
          <a:extLst>
            <a:ext uri="{FF2B5EF4-FFF2-40B4-BE49-F238E27FC236}">
              <a16:creationId xmlns:a16="http://schemas.microsoft.com/office/drawing/2014/main" id="{BECAA399-B98D-4E52-ABC1-77E6F8B1BD9B}"/>
            </a:ext>
          </a:extLst>
        </xdr:cNvPr>
        <xdr:cNvSpPr txBox="1"/>
      </xdr:nvSpPr>
      <xdr:spPr>
        <a:xfrm>
          <a:off x="74295" y="111122460"/>
          <a:ext cx="6614157" cy="2442211"/>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300" b="1" u="sng">
              <a:solidFill>
                <a:schemeClr val="dk1"/>
              </a:solidFill>
              <a:effectLst/>
              <a:latin typeface="Times New Roman" panose="02020603050405020304" pitchFamily="18" charset="0"/>
              <a:ea typeface="+mn-ea"/>
              <a:cs typeface="Times New Roman" panose="02020603050405020304" pitchFamily="18" charset="0"/>
            </a:rPr>
            <a:t>Printen van een speelronde voor op de club:</a:t>
          </a:r>
          <a:endParaRPr lang="nl-NL" sz="1300">
            <a:effectLst/>
            <a:latin typeface="Times New Roman" panose="02020603050405020304" pitchFamily="18" charset="0"/>
            <a:cs typeface="Times New Roman" panose="02020603050405020304" pitchFamily="18" charset="0"/>
          </a:endParaRPr>
        </a:p>
        <a:p>
          <a:r>
            <a:rPr lang="nl-NL" sz="1300">
              <a:solidFill>
                <a:schemeClr val="dk1"/>
              </a:solidFill>
              <a:effectLst/>
              <a:latin typeface="Times New Roman" panose="02020603050405020304" pitchFamily="18" charset="0"/>
              <a:ea typeface="+mn-ea"/>
              <a:cs typeface="Times New Roman" panose="02020603050405020304" pitchFamily="18" charset="0"/>
            </a:rPr>
            <a:t> </a:t>
          </a:r>
          <a:endParaRPr lang="nl-NL" sz="1300">
            <a:effectLst/>
            <a:latin typeface="Times New Roman" panose="02020603050405020304" pitchFamily="18" charset="0"/>
            <a:cs typeface="Times New Roman" panose="02020603050405020304" pitchFamily="18" charset="0"/>
          </a:endParaRPr>
        </a:p>
        <a:p>
          <a:r>
            <a:rPr lang="nl-NL" sz="1300">
              <a:solidFill>
                <a:schemeClr val="dk1"/>
              </a:solidFill>
              <a:effectLst/>
              <a:latin typeface="Times New Roman" panose="02020603050405020304" pitchFamily="18" charset="0"/>
              <a:ea typeface="+mn-ea"/>
              <a:cs typeface="Times New Roman" panose="02020603050405020304" pitchFamily="18" charset="0"/>
            </a:rPr>
            <a:t>In dit tabblad staat onder "Pagina-indeling/Pagina-instelling/Blad" een afdrukbereik ingesteld van </a:t>
          </a:r>
          <a:r>
            <a:rPr lang="nl-NL" sz="1300" b="1">
              <a:solidFill>
                <a:schemeClr val="dk1"/>
              </a:solidFill>
              <a:effectLst/>
              <a:latin typeface="Times New Roman" panose="02020603050405020304" pitchFamily="18" charset="0"/>
              <a:ea typeface="+mn-ea"/>
              <a:cs typeface="Times New Roman" panose="02020603050405020304" pitchFamily="18" charset="0"/>
            </a:rPr>
            <a:t>A3</a:t>
          </a:r>
          <a:r>
            <a:rPr lang="nl-NL" sz="1300">
              <a:solidFill>
                <a:schemeClr val="dk1"/>
              </a:solidFill>
              <a:effectLst/>
              <a:latin typeface="Times New Roman" panose="02020603050405020304" pitchFamily="18" charset="0"/>
              <a:ea typeface="+mn-ea"/>
              <a:cs typeface="Times New Roman" panose="02020603050405020304" pitchFamily="18" charset="0"/>
            </a:rPr>
            <a:t> t/m </a:t>
          </a:r>
          <a:r>
            <a:rPr lang="nl-NL" sz="1300" b="1">
              <a:solidFill>
                <a:schemeClr val="dk1"/>
              </a:solidFill>
              <a:effectLst/>
              <a:latin typeface="Times New Roman" panose="02020603050405020304" pitchFamily="18" charset="0"/>
              <a:ea typeface="+mn-ea"/>
              <a:cs typeface="Times New Roman" panose="02020603050405020304" pitchFamily="18" charset="0"/>
            </a:rPr>
            <a:t>Oxxx</a:t>
          </a:r>
          <a:r>
            <a:rPr lang="nl-NL" sz="1300">
              <a:solidFill>
                <a:schemeClr val="dk1"/>
              </a:solidFill>
              <a:effectLst/>
              <a:latin typeface="Times New Roman" panose="02020603050405020304" pitchFamily="18" charset="0"/>
              <a:ea typeface="+mn-ea"/>
              <a:cs typeface="Times New Roman" panose="02020603050405020304" pitchFamily="18" charset="0"/>
            </a:rPr>
            <a:t>. De xxx staan voor het regelnummer van de laatste</a:t>
          </a:r>
          <a:r>
            <a:rPr lang="nl-NL" sz="1300" baseline="0">
              <a:solidFill>
                <a:schemeClr val="dk1"/>
              </a:solidFill>
              <a:effectLst/>
              <a:latin typeface="Times New Roman" panose="02020603050405020304" pitchFamily="18" charset="0"/>
              <a:ea typeface="+mn-ea"/>
              <a:cs typeface="Times New Roman" panose="02020603050405020304" pitchFamily="18" charset="0"/>
            </a:rPr>
            <a:t> regel van het overzicht.</a:t>
          </a:r>
        </a:p>
        <a:p>
          <a:endParaRPr lang="nl-NL" sz="1300">
            <a:effectLst/>
            <a:latin typeface="Times New Roman" panose="02020603050405020304" pitchFamily="18" charset="0"/>
            <a:cs typeface="Times New Roman" panose="02020603050405020304" pitchFamily="18" charset="0"/>
          </a:endParaRPr>
        </a:p>
        <a:p>
          <a:r>
            <a:rPr lang="nl-NL" sz="1300">
              <a:solidFill>
                <a:schemeClr val="dk1"/>
              </a:solidFill>
              <a:effectLst/>
              <a:latin typeface="Times New Roman" panose="02020603050405020304" pitchFamily="18" charset="0"/>
              <a:ea typeface="+mn-ea"/>
              <a:cs typeface="Times New Roman" panose="02020603050405020304" pitchFamily="18" charset="0"/>
            </a:rPr>
            <a:t>Door</a:t>
          </a:r>
          <a:r>
            <a:rPr lang="nl-NL" sz="1300" baseline="0">
              <a:solidFill>
                <a:schemeClr val="dk1"/>
              </a:solidFill>
              <a:effectLst/>
              <a:latin typeface="Times New Roman" panose="02020603050405020304" pitchFamily="18" charset="0"/>
              <a:ea typeface="+mn-ea"/>
              <a:cs typeface="Times New Roman" panose="02020603050405020304" pitchFamily="18" charset="0"/>
            </a:rPr>
            <a:t> het overzicht te filteren op "ronde 1, 2 of 3" (kolom O)  en dan op "deze ronde" (kolom A), is het overzicht in de meeste gevallen af te drukken op twee pagina's.</a:t>
          </a:r>
        </a:p>
        <a:p>
          <a:endParaRPr lang="nl-NL" sz="1300">
            <a:effectLst/>
            <a:latin typeface="Times New Roman" panose="02020603050405020304" pitchFamily="18" charset="0"/>
            <a:cs typeface="Times New Roman" panose="02020603050405020304" pitchFamily="18" charset="0"/>
          </a:endParaRPr>
        </a:p>
        <a:p>
          <a:r>
            <a:rPr lang="nl-NL" sz="1300" baseline="0">
              <a:solidFill>
                <a:schemeClr val="dk1"/>
              </a:solidFill>
              <a:effectLst/>
              <a:latin typeface="Times New Roman" panose="02020603050405020304" pitchFamily="18" charset="0"/>
              <a:ea typeface="+mn-ea"/>
              <a:cs typeface="Times New Roman" panose="02020603050405020304" pitchFamily="18" charset="0"/>
            </a:rPr>
            <a:t>Bij "Pagina-indeling" staat die instelling al aangegeven.</a:t>
          </a:r>
          <a:endParaRPr lang="nl-NL" sz="1300">
            <a:effectLst/>
            <a:latin typeface="Times New Roman" panose="02020603050405020304" pitchFamily="18" charset="0"/>
            <a:cs typeface="Times New Roman" panose="02020603050405020304" pitchFamily="18" charset="0"/>
          </a:endParaRPr>
        </a:p>
        <a:p>
          <a:r>
            <a:rPr lang="nl-NL" sz="1300" baseline="0">
              <a:solidFill>
                <a:schemeClr val="dk1"/>
              </a:solidFill>
              <a:effectLst/>
              <a:latin typeface="Times New Roman" panose="02020603050405020304" pitchFamily="18" charset="0"/>
              <a:ea typeface="+mn-ea"/>
              <a:cs typeface="Times New Roman" panose="02020603050405020304" pitchFamily="18" charset="0"/>
            </a:rPr>
            <a:t>Kies voor het afdrukken (op papier én als PDF" voor "Actieve bladen".</a:t>
          </a:r>
          <a:endParaRPr lang="nl-NL" sz="1300">
            <a:effectLst/>
            <a:latin typeface="Times New Roman" panose="02020603050405020304" pitchFamily="18" charset="0"/>
            <a:cs typeface="Times New Roman" panose="02020603050405020304" pitchFamily="18" charset="0"/>
          </a:endParaRPr>
        </a:p>
        <a:p>
          <a:pPr>
            <a:lnSpc>
              <a:spcPts val="700"/>
            </a:lnSpc>
          </a:pPr>
          <a:endParaRPr lang="nl-NL" sz="1100"/>
        </a:p>
        <a:p>
          <a:pPr marL="0" marR="0" lvl="0" indent="0" defTabSz="914400" eaLnBrk="1" fontAlgn="auto" latinLnBrk="0" hangingPunct="1">
            <a:lnSpc>
              <a:spcPct val="100000"/>
            </a:lnSpc>
            <a:spcBef>
              <a:spcPts val="0"/>
            </a:spcBef>
            <a:spcAft>
              <a:spcPts val="0"/>
            </a:spcAft>
            <a:buClrTx/>
            <a:buSzTx/>
            <a:buFontTx/>
            <a:buNone/>
            <a:tabLst/>
            <a:defRPr/>
          </a:pPr>
          <a:endParaRPr kumimoji="0" lang="nl-NL" sz="1300" b="1"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300" b="1" i="0" u="sng"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Een overzicht uitprinten zonder de gespeelde partijen:</a:t>
          </a:r>
          <a:endPar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Ik kolom </a:t>
          </a:r>
          <a:r>
            <a:rPr kumimoji="0" lang="nl-NL" sz="1300" b="1"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D</a:t>
          </a:r>
          <a:r>
            <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 op het pijltje achter car klikken. Op het uitrolmenu ‘Alles selecteren’ wegvinken en ‘Lege cellen’ (onder aan) weer aanvinken.</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300" b="0" i="0" u="none" strike="noStrike" kern="0" cap="none" spc="0" normalizeH="0" baseline="0" noProof="0">
              <a:ln>
                <a:noFill/>
              </a:ln>
              <a:solidFill>
                <a:prstClr val="black"/>
              </a:solidFill>
              <a:effectLst/>
              <a:uLnTx/>
              <a:uFillTx/>
              <a:latin typeface="Times New Roman" panose="02020603050405020304" pitchFamily="18" charset="0"/>
              <a:ea typeface="+mn-ea"/>
              <a:cs typeface="Times New Roman" panose="02020603050405020304" pitchFamily="18" charset="0"/>
            </a:rPr>
            <a:t>Nu dit bestand opslaan als hierboven is aangegeven. Ik gebruik daarvoor bijvoorbeeld de naam 'Driebanden-groot 1 1e ronde'. </a:t>
          </a:r>
        </a:p>
        <a:p>
          <a:pPr marL="0" marR="0" lvl="0" indent="0"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prstClr val="black"/>
              </a:solidFill>
              <a:effectLst/>
              <a:uLnTx/>
              <a:uFillTx/>
              <a:latin typeface="+mn-lt"/>
              <a:ea typeface="+mn-ea"/>
              <a:cs typeface="+mn-cs"/>
            </a:rPr>
            <a:t> </a:t>
          </a:r>
        </a:p>
        <a:p>
          <a:pPr>
            <a:lnSpc>
              <a:spcPts val="700"/>
            </a:lnSpc>
          </a:pPr>
          <a:endParaRPr lang="nl-NL" sz="1100"/>
        </a:p>
      </xdr:txBody>
    </xdr:sp>
    <xdr:clientData/>
  </xdr:twoCellAnchor>
  <xdr:twoCellAnchor>
    <xdr:from>
      <xdr:col>15</xdr:col>
      <xdr:colOff>129540</xdr:colOff>
      <xdr:row>348</xdr:row>
      <xdr:rowOff>53340</xdr:rowOff>
    </xdr:from>
    <xdr:to>
      <xdr:col>17</xdr:col>
      <xdr:colOff>453390</xdr:colOff>
      <xdr:row>350</xdr:row>
      <xdr:rowOff>39053</xdr:rowOff>
    </xdr:to>
    <xdr:sp macro="" textlink="">
      <xdr:nvSpPr>
        <xdr:cNvPr id="3" name="Tekstvak 2">
          <a:extLst>
            <a:ext uri="{FF2B5EF4-FFF2-40B4-BE49-F238E27FC236}">
              <a16:creationId xmlns:a16="http://schemas.microsoft.com/office/drawing/2014/main" id="{77BECA60-22A1-4EC9-8DAE-2132877E1F5D}"/>
            </a:ext>
          </a:extLst>
        </xdr:cNvPr>
        <xdr:cNvSpPr txBox="1"/>
      </xdr:nvSpPr>
      <xdr:spPr>
        <a:xfrm>
          <a:off x="7185660" y="66446400"/>
          <a:ext cx="2175510" cy="3667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kern="1200"/>
            <a:t>Zie toelichting bij ronde 2.</a:t>
          </a:r>
        </a:p>
      </xdr:txBody>
    </xdr:sp>
    <xdr:clientData/>
  </xdr:twoCellAnchor>
  <xdr:twoCellAnchor>
    <xdr:from>
      <xdr:col>15</xdr:col>
      <xdr:colOff>99060</xdr:colOff>
      <xdr:row>4</xdr:row>
      <xdr:rowOff>38100</xdr:rowOff>
    </xdr:from>
    <xdr:to>
      <xdr:col>26</xdr:col>
      <xdr:colOff>769620</xdr:colOff>
      <xdr:row>69</xdr:row>
      <xdr:rowOff>152400</xdr:rowOff>
    </xdr:to>
    <xdr:sp macro="" textlink="">
      <xdr:nvSpPr>
        <xdr:cNvPr id="9" name="Tekstvak 8">
          <a:extLst>
            <a:ext uri="{FF2B5EF4-FFF2-40B4-BE49-F238E27FC236}">
              <a16:creationId xmlns:a16="http://schemas.microsoft.com/office/drawing/2014/main" id="{14A11CF3-C7D8-43F2-9A2E-3070509F52F7}"/>
            </a:ext>
          </a:extLst>
        </xdr:cNvPr>
        <xdr:cNvSpPr txBox="1"/>
      </xdr:nvSpPr>
      <xdr:spPr>
        <a:xfrm>
          <a:off x="7155180" y="914400"/>
          <a:ext cx="7452360" cy="12496800"/>
        </a:xfrm>
        <a:prstGeom prst="rect">
          <a:avLst/>
        </a:prstGeom>
        <a:solidFill>
          <a:schemeClr val="bg1">
            <a:alpha val="95000"/>
          </a:schemeClr>
        </a:solidFill>
        <a:ln w="9525" cmpd="sng">
          <a:solidFill>
            <a:schemeClr val="tx1">
              <a:alpha val="94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kern="1200">
              <a:latin typeface="Verdana" panose="020B0604030504040204" pitchFamily="34" charset="0"/>
              <a:ea typeface="Verdana" panose="020B0604030504040204" pitchFamily="34" charset="0"/>
            </a:rPr>
            <a:t>Toelichting</a:t>
          </a:r>
        </a:p>
        <a:p>
          <a:endParaRPr lang="nl-NL" sz="1000" kern="12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Deze toelichting geldt voor de </a:t>
          </a:r>
          <a:r>
            <a:rPr lang="nl-NL" sz="1000" u="sng" baseline="0">
              <a:solidFill>
                <a:schemeClr val="dk1"/>
              </a:solidFill>
              <a:effectLst/>
              <a:latin typeface="Verdana" panose="020B0604030504040204" pitchFamily="34" charset="0"/>
              <a:ea typeface="Verdana" panose="020B0604030504040204" pitchFamily="34" charset="0"/>
              <a:cs typeface="+mn-cs"/>
            </a:rPr>
            <a:t>tabblad 1</a:t>
          </a:r>
          <a:r>
            <a:rPr lang="nl-NL" sz="1000" baseline="0">
              <a:solidFill>
                <a:schemeClr val="dk1"/>
              </a:solidFill>
              <a:effectLst/>
              <a:latin typeface="Verdana" panose="020B0604030504040204" pitchFamily="34" charset="0"/>
              <a:ea typeface="Verdana" panose="020B0604030504040204" pitchFamily="34" charset="0"/>
              <a:cs typeface="+mn-cs"/>
            </a:rPr>
            <a:t> voor alle spelsoorten.</a:t>
          </a:r>
          <a:endParaRPr lang="nl-NL" sz="1000">
            <a:effectLst/>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Een aanvulling op deze toelichting staat hieronder naast ronde 2.</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Dit tabblad is ingericht om in het eerste halve jaar van de competitie drie rondes te kunnen spelen. Uiteraard mag er voor gekozen worden om het bij 1 of 2 rondes te houden.</a:t>
          </a:r>
        </a:p>
        <a:p>
          <a:r>
            <a:rPr lang="nl-NL" sz="1000" kern="1200">
              <a:latin typeface="Verdana" panose="020B0604030504040204" pitchFamily="34" charset="0"/>
              <a:ea typeface="Verdana" panose="020B0604030504040204" pitchFamily="34" charset="0"/>
            </a:rPr>
            <a:t>Meerdere rondes is mogelijk:</a:t>
          </a:r>
          <a:r>
            <a:rPr lang="nl-NL" sz="1000" kern="1200" baseline="0">
              <a:latin typeface="Verdana" panose="020B0604030504040204" pitchFamily="34" charset="0"/>
              <a:ea typeface="Verdana" panose="020B0604030504040204" pitchFamily="34" charset="0"/>
            </a:rPr>
            <a:t> door ronde 3 in zijn geheel te kopiëren en te plakken onder het huidige geheel. Daarna kolom </a:t>
          </a:r>
          <a:r>
            <a:rPr lang="nl-NL" sz="1000" u="sng" kern="1200" baseline="0">
              <a:latin typeface="Verdana" panose="020B0604030504040204" pitchFamily="34" charset="0"/>
              <a:ea typeface="Verdana" panose="020B0604030504040204" pitchFamily="34" charset="0"/>
            </a:rPr>
            <a:t>ronde</a:t>
          </a:r>
          <a:r>
            <a:rPr lang="nl-NL" sz="1000" kern="1200" baseline="0">
              <a:latin typeface="Verdana" panose="020B0604030504040204" pitchFamily="34" charset="0"/>
              <a:ea typeface="Verdana" panose="020B0604030504040204" pitchFamily="34" charset="0"/>
            </a:rPr>
            <a:t> wijzigen in 4.</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Hierboven wordt, </a:t>
          </a:r>
          <a:r>
            <a:rPr lang="nl-NL" sz="1000" baseline="0">
              <a:solidFill>
                <a:schemeClr val="dk1"/>
              </a:solidFill>
              <a:effectLst/>
              <a:latin typeface="Verdana" panose="020B0604030504040204" pitchFamily="34" charset="0"/>
              <a:ea typeface="Verdana" panose="020B0604030504040204" pitchFamily="34" charset="0"/>
              <a:cs typeface="+mn-cs"/>
            </a:rPr>
            <a:t>ten behoeve van "Klassement",</a:t>
          </a:r>
          <a:r>
            <a:rPr lang="nl-NL" sz="1000" kern="1200" baseline="0">
              <a:latin typeface="Verdana" panose="020B0604030504040204" pitchFamily="34" charset="0"/>
              <a:ea typeface="Verdana" panose="020B0604030504040204" pitchFamily="34" charset="0"/>
            </a:rPr>
            <a:t> opgeteld hoeveel </a:t>
          </a:r>
          <a:r>
            <a:rPr lang="nl-NL" sz="1000" u="sng" kern="1200" baseline="0">
              <a:latin typeface="Verdana" panose="020B0604030504040204" pitchFamily="34" charset="0"/>
              <a:ea typeface="Verdana" panose="020B0604030504040204" pitchFamily="34" charset="0"/>
            </a:rPr>
            <a:t>rondes</a:t>
          </a:r>
          <a:r>
            <a:rPr lang="nl-NL" sz="1000" kern="1200" baseline="0">
              <a:latin typeface="Verdana" panose="020B0604030504040204" pitchFamily="34" charset="0"/>
              <a:ea typeface="Verdana" panose="020B0604030504040204" pitchFamily="34" charset="0"/>
            </a:rPr>
            <a:t> er gespeeld zullen worden dit halfjaar in deze spelsoort.</a:t>
          </a:r>
          <a:endParaRPr lang="nl-NL" sz="1000" kern="1200">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In de kop van dit overzicht worden de naam van de club, de periode en</a:t>
          </a:r>
          <a:r>
            <a:rPr lang="nl-NL" sz="1000" kern="1200" baseline="0">
              <a:latin typeface="Verdana" panose="020B0604030504040204" pitchFamily="34" charset="0"/>
              <a:ea typeface="Verdana" panose="020B0604030504040204" pitchFamily="34" charset="0"/>
            </a:rPr>
            <a:t> het jaar automatisch </a:t>
          </a:r>
          <a:r>
            <a:rPr lang="nl-NL" sz="1000" kern="1200">
              <a:latin typeface="Verdana" panose="020B0604030504040204" pitchFamily="34" charset="0"/>
              <a:ea typeface="Verdana" panose="020B0604030504040204" pitchFamily="34" charset="0"/>
            </a:rPr>
            <a:t>gevuld vanuit "</a:t>
          </a:r>
          <a:r>
            <a:rPr lang="nl-NL" sz="1000" b="0" kern="1200">
              <a:latin typeface="Verdana" panose="020B0604030504040204" pitchFamily="34" charset="0"/>
              <a:ea typeface="Verdana" panose="020B0604030504040204" pitchFamily="34" charset="0"/>
            </a:rPr>
            <a:t>Deelnemers"</a:t>
          </a:r>
          <a:r>
            <a:rPr lang="nl-NL" sz="1000" kern="1200">
              <a:latin typeface="Verdana" panose="020B0604030504040204" pitchFamily="34" charset="0"/>
              <a:ea typeface="Verdana" panose="020B060403050404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lang="nl-NL" sz="10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De opties hierboven in de tabel </a:t>
          </a:r>
          <a:r>
            <a:rPr lang="nl-NL" sz="1000" u="sng" baseline="0">
              <a:solidFill>
                <a:schemeClr val="dk1"/>
              </a:solidFill>
              <a:effectLst/>
              <a:latin typeface="Verdana" panose="020B0604030504040204" pitchFamily="34" charset="0"/>
              <a:ea typeface="Verdana" panose="020B0604030504040204" pitchFamily="34" charset="0"/>
              <a:cs typeface="+mn-cs"/>
            </a:rPr>
            <a:t>Te behalen punten</a:t>
          </a:r>
          <a:r>
            <a:rPr lang="nl-NL" sz="1000" baseline="0">
              <a:solidFill>
                <a:schemeClr val="dk1"/>
              </a:solidFill>
              <a:effectLst/>
              <a:latin typeface="Verdana" panose="020B0604030504040204" pitchFamily="34" charset="0"/>
              <a:ea typeface="Verdana" panose="020B0604030504040204" pitchFamily="34" charset="0"/>
              <a:cs typeface="+mn-cs"/>
            </a:rPr>
            <a:t> gelden voor deze spelsoort en moeten ingevuld worden vóór aanvang van de competitie.</a:t>
          </a:r>
        </a:p>
        <a:p>
          <a:pPr marL="0" marR="0" lvl="0" indent="0" defTabSz="914400" eaLnBrk="1" fontAlgn="auto" latinLnBrk="0" hangingPunct="1">
            <a:lnSpc>
              <a:spcPct val="100000"/>
            </a:lnSpc>
            <a:spcBef>
              <a:spcPts val="0"/>
            </a:spcBef>
            <a:spcAft>
              <a:spcPts val="0"/>
            </a:spcAft>
            <a:buClrTx/>
            <a:buSzTx/>
            <a:buFontTx/>
            <a:buNone/>
            <a:tabLst/>
            <a:defRPr/>
          </a:pPr>
          <a:endParaRPr lang="nl-NL" sz="10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Verdana" panose="020B0604030504040204" pitchFamily="34" charset="0"/>
              <a:ea typeface="Verdana" panose="020B0604030504040204" pitchFamily="34" charset="0"/>
              <a:cs typeface="+mn-cs"/>
            </a:rPr>
            <a:t>De grijze kolommen zijn berekeningen. De witte kolommen om de resultaten van de gespeelde partijen in te vullen.</a:t>
          </a:r>
          <a:endParaRPr lang="nl-NL" sz="1000" kern="1200">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u="sng" kern="1200">
              <a:latin typeface="Verdana" panose="020B0604030504040204" pitchFamily="34" charset="0"/>
              <a:ea typeface="Verdana" panose="020B0604030504040204" pitchFamily="34" charset="0"/>
            </a:rPr>
            <a:t>Spelersnaam</a:t>
          </a:r>
        </a:p>
        <a:p>
          <a:r>
            <a:rPr lang="nl-NL" sz="1000" kern="1200">
              <a:latin typeface="Verdana" panose="020B0604030504040204" pitchFamily="34" charset="0"/>
              <a:ea typeface="Verdana" panose="020B0604030504040204" pitchFamily="34" charset="0"/>
            </a:rPr>
            <a:t>In ronde 1, kolom B, op de eerste regel wordt de naam</a:t>
          </a:r>
          <a:r>
            <a:rPr lang="nl-NL" sz="1000" kern="1200" baseline="0">
              <a:latin typeface="Verdana" panose="020B0604030504040204" pitchFamily="34" charset="0"/>
              <a:ea typeface="Verdana" panose="020B0604030504040204" pitchFamily="34" charset="0"/>
            </a:rPr>
            <a:t> van de </a:t>
          </a:r>
          <a:r>
            <a:rPr lang="nl-NL" sz="1000" kern="1200">
              <a:latin typeface="Verdana" panose="020B0604030504040204" pitchFamily="34" charset="0"/>
              <a:ea typeface="Verdana" panose="020B0604030504040204" pitchFamily="34" charset="0"/>
            </a:rPr>
            <a:t>1e speler uit "</a:t>
          </a:r>
          <a:r>
            <a:rPr lang="nl-NL" sz="1000" b="0" kern="1200">
              <a:latin typeface="Verdana" panose="020B0604030504040204" pitchFamily="34" charset="0"/>
              <a:ea typeface="Verdana" panose="020B0604030504040204" pitchFamily="34" charset="0"/>
            </a:rPr>
            <a:t>Deelnemers"</a:t>
          </a:r>
          <a:r>
            <a:rPr lang="nl-NL" sz="1000" kern="1200">
              <a:latin typeface="Verdana" panose="020B0604030504040204" pitchFamily="34" charset="0"/>
              <a:ea typeface="Verdana" panose="020B0604030504040204" pitchFamily="34" charset="0"/>
            </a:rPr>
            <a:t> opgehaald  met de formule </a:t>
          </a:r>
          <a:r>
            <a:rPr lang="nl-NL" sz="1000" u="sng" kern="1200">
              <a:latin typeface="Verdana" panose="020B0604030504040204" pitchFamily="34" charset="0"/>
              <a:ea typeface="Verdana" panose="020B0604030504040204" pitchFamily="34" charset="0"/>
            </a:rPr>
            <a:t>=( )</a:t>
          </a:r>
          <a:r>
            <a:rPr lang="nl-NL" sz="1000" kern="1200">
              <a:latin typeface="Verdana" panose="020B0604030504040204" pitchFamily="34" charset="0"/>
              <a:ea typeface="Verdana" panose="020B0604030504040204" pitchFamily="34" charset="0"/>
            </a:rPr>
            <a:t>. Op de tweede regel wordt met de formule </a:t>
          </a:r>
          <a:r>
            <a:rPr lang="nl-NL" sz="1000" u="sng" kern="1200">
              <a:latin typeface="Verdana" panose="020B0604030504040204" pitchFamily="34" charset="0"/>
              <a:ea typeface="Verdana" panose="020B0604030504040204" pitchFamily="34" charset="0"/>
            </a:rPr>
            <a:t>=b3</a:t>
          </a:r>
          <a:r>
            <a:rPr lang="nl-NL" sz="1000" kern="1200">
              <a:latin typeface="Verdana" panose="020B0604030504040204" pitchFamily="34" charset="0"/>
              <a:ea typeface="Verdana" panose="020B0604030504040204" pitchFamily="34" charset="0"/>
            </a:rPr>
            <a:t> </a:t>
          </a:r>
          <a:r>
            <a:rPr lang="nl-NL" sz="1000" kern="1200" baseline="0">
              <a:latin typeface="Verdana" panose="020B0604030504040204" pitchFamily="34" charset="0"/>
              <a:ea typeface="Verdana" panose="020B0604030504040204" pitchFamily="34" charset="0"/>
            </a:rPr>
            <a:t>deze spelersnaam opgehaald uit de cel erboven (eerste regel). Daarna wordt deze cel (van regel twee) naar beneden gekopieerd zodat er een rij van </a:t>
          </a:r>
          <a:r>
            <a:rPr lang="nl-NL" sz="1000" b="1" kern="1200" baseline="0">
              <a:latin typeface="Verdana" panose="020B0604030504040204" pitchFamily="34" charset="0"/>
              <a:ea typeface="Verdana" panose="020B0604030504040204" pitchFamily="34" charset="0"/>
            </a:rPr>
            <a:t>N-1-maal</a:t>
          </a:r>
          <a:r>
            <a:rPr lang="nl-NL" sz="1000" kern="1200" baseline="0">
              <a:latin typeface="Verdana" panose="020B0604030504040204" pitchFamily="34" charset="0"/>
              <a:ea typeface="Verdana" panose="020B0604030504040204" pitchFamily="34" charset="0"/>
            </a:rPr>
            <a:t> de naam van speler 1 ontstaat.</a:t>
          </a:r>
          <a:endParaRPr lang="nl-NL" sz="1000" u="none" kern="1200" baseline="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Dat herhaald</a:t>
          </a:r>
          <a:r>
            <a:rPr lang="nl-NL" sz="1000" kern="1200" baseline="0">
              <a:latin typeface="Verdana" panose="020B0604030504040204" pitchFamily="34" charset="0"/>
              <a:ea typeface="Verdana" panose="020B0604030504040204" pitchFamily="34" charset="0"/>
            </a:rPr>
            <a:t> zich in kolom B voor de tweede speler; maar dan </a:t>
          </a:r>
          <a:r>
            <a:rPr lang="nl-NL" sz="1000" b="1" kern="1200" baseline="0">
              <a:latin typeface="Verdana" panose="020B0604030504040204" pitchFamily="34" charset="0"/>
              <a:ea typeface="Verdana" panose="020B0604030504040204" pitchFamily="34" charset="0"/>
            </a:rPr>
            <a:t>N-2-maal</a:t>
          </a:r>
          <a:r>
            <a:rPr lang="nl-NL" sz="1000" kern="1200" baseline="0">
              <a:latin typeface="Verdana" panose="020B0604030504040204" pitchFamily="34" charset="0"/>
              <a:ea typeface="Verdana" panose="020B0604030504040204" pitchFamily="34" charset="0"/>
            </a:rPr>
            <a:t>. Enzovoort.</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In kolom H wordt op de eerste regel de </a:t>
          </a:r>
          <a:r>
            <a:rPr lang="nl-NL" sz="1000" u="sng" kern="1200" baseline="0">
              <a:latin typeface="Verdana" panose="020B0604030504040204" pitchFamily="34" charset="0"/>
              <a:ea typeface="Verdana" panose="020B0604030504040204" pitchFamily="34" charset="0"/>
            </a:rPr>
            <a:t>1e tegenstander</a:t>
          </a:r>
          <a:r>
            <a:rPr lang="nl-NL" sz="1000" kern="1200" baseline="0">
              <a:latin typeface="Verdana" panose="020B0604030504040204" pitchFamily="34" charset="0"/>
              <a:ea typeface="Verdana" panose="020B0604030504040204" pitchFamily="34" charset="0"/>
            </a:rPr>
            <a:t> van speler 1 in kolom B  opgehaald uit "</a:t>
          </a:r>
          <a:r>
            <a:rPr lang="nl-NL" sz="1000" b="0" kern="1200" baseline="0">
              <a:latin typeface="Verdana" panose="020B0604030504040204" pitchFamily="34" charset="0"/>
              <a:ea typeface="Verdana" panose="020B0604030504040204" pitchFamily="34" charset="0"/>
            </a:rPr>
            <a:t>Deelnemers"</a:t>
          </a:r>
          <a:r>
            <a:rPr lang="nl-NL" sz="1000" kern="1200" baseline="0">
              <a:latin typeface="Verdana" panose="020B0604030504040204" pitchFamily="34" charset="0"/>
              <a:ea typeface="Verdana" panose="020B0604030504040204" pitchFamily="34" charset="0"/>
            </a:rPr>
            <a:t> met de formule  </a:t>
          </a:r>
          <a:r>
            <a:rPr lang="nl-NL" sz="1000" u="sng" kern="1200" baseline="0">
              <a:latin typeface="Verdana" panose="020B0604030504040204" pitchFamily="34" charset="0"/>
              <a:ea typeface="Verdana" panose="020B0604030504040204" pitchFamily="34" charset="0"/>
            </a:rPr>
            <a:t>=( )</a:t>
          </a:r>
          <a:r>
            <a:rPr lang="nl-NL" sz="1000" kern="1200" baseline="0">
              <a:latin typeface="Verdana" panose="020B0604030504040204" pitchFamily="34" charset="0"/>
              <a:ea typeface="Verdana" panose="020B0604030504040204" pitchFamily="34" charset="0"/>
            </a:rPr>
            <a:t>. Daarna deze cel (van regel 1 in kolom H)  </a:t>
          </a:r>
          <a:r>
            <a:rPr lang="nl-NL" sz="1000" b="1" kern="1200" baseline="0">
              <a:latin typeface="Verdana" panose="020B0604030504040204" pitchFamily="34" charset="0"/>
              <a:ea typeface="Verdana" panose="020B0604030504040204" pitchFamily="34" charset="0"/>
            </a:rPr>
            <a:t>N-1-maal</a:t>
          </a:r>
          <a:r>
            <a:rPr lang="nl-NL" sz="1000" kern="1200" baseline="0">
              <a:latin typeface="Verdana" panose="020B0604030504040204" pitchFamily="34" charset="0"/>
              <a:ea typeface="Verdana" panose="020B0604030504040204" pitchFamily="34" charset="0"/>
            </a:rPr>
            <a:t> naar beneden kopiëren. Zo ontstaat in kolom H een lijst van tegenstanders van de speler in kolom B.</a:t>
          </a:r>
        </a:p>
        <a:p>
          <a:r>
            <a:rPr lang="nl-NL" sz="1000" kern="1200" baseline="0">
              <a:latin typeface="Verdana" panose="020B0604030504040204" pitchFamily="34" charset="0"/>
              <a:ea typeface="Verdana" panose="020B0604030504040204" pitchFamily="34" charset="0"/>
            </a:rPr>
            <a:t>Door daarna onder die lijst in kolom H speler 3 op te halen uit "Deelnemers" en </a:t>
          </a:r>
          <a:r>
            <a:rPr lang="nl-NL" sz="1000" b="1" baseline="0">
              <a:solidFill>
                <a:schemeClr val="dk1"/>
              </a:solidFill>
              <a:effectLst/>
              <a:latin typeface="Verdana" panose="020B0604030504040204" pitchFamily="34" charset="0"/>
              <a:ea typeface="Verdana" panose="020B0604030504040204" pitchFamily="34" charset="0"/>
              <a:cs typeface="+mn-cs"/>
            </a:rPr>
            <a:t>N-2-maal</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kern="1200" baseline="0">
              <a:latin typeface="Verdana" panose="020B0604030504040204" pitchFamily="34" charset="0"/>
              <a:ea typeface="Verdana" panose="020B0604030504040204" pitchFamily="34" charset="0"/>
            </a:rPr>
            <a:t>te kopiëren naar beneden ontstaat een lijst van tegenstanders van de tweede speler in kolom B.</a:t>
          </a:r>
        </a:p>
        <a:p>
          <a:r>
            <a:rPr lang="nl-NL" sz="1000" kern="1200" baseline="0">
              <a:latin typeface="Verdana" panose="020B0604030504040204" pitchFamily="34" charset="0"/>
              <a:ea typeface="Verdana" panose="020B0604030504040204" pitchFamily="34" charset="0"/>
            </a:rPr>
            <a:t>Dat herhaald zich in kolom H voor de 4e t/m N-de speler.</a:t>
          </a:r>
        </a:p>
        <a:p>
          <a:endParaRPr lang="nl-NL" sz="1000" kern="12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Pas als er een wijziging komt in de lengte van de lijst met spelers in "Deelnemers" dienen bovenstaande werkwijzen opnieuw uitgevoerd te worden.</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u="sng" kern="1200">
              <a:latin typeface="Verdana" panose="020B0604030504040204" pitchFamily="34" charset="0"/>
              <a:ea typeface="Verdana" panose="020B0604030504040204" pitchFamily="34" charset="0"/>
            </a:rPr>
            <a:t>Caramboles</a:t>
          </a:r>
        </a:p>
        <a:p>
          <a:r>
            <a:rPr lang="nl-NL" sz="1000" kern="1200">
              <a:latin typeface="Verdana" panose="020B0604030504040204" pitchFamily="34" charset="0"/>
              <a:ea typeface="Verdana" panose="020B0604030504040204" pitchFamily="34" charset="0"/>
            </a:rPr>
            <a:t>In kolom C en I (</a:t>
          </a:r>
          <a:r>
            <a:rPr lang="nl-NL" sz="1000" u="sng" kern="1200">
              <a:latin typeface="Verdana" panose="020B0604030504040204" pitchFamily="34" charset="0"/>
              <a:ea typeface="Verdana" panose="020B0604030504040204" pitchFamily="34" charset="0"/>
            </a:rPr>
            <a:t>te car</a:t>
          </a:r>
          <a:r>
            <a:rPr lang="nl-NL" sz="1000" kern="1200">
              <a:latin typeface="Verdana" panose="020B0604030504040204" pitchFamily="34" charset="0"/>
              <a:ea typeface="Verdana" panose="020B0604030504040204" pitchFamily="34" charset="0"/>
            </a:rPr>
            <a:t>) wordt met behulp van de formule </a:t>
          </a:r>
          <a:r>
            <a:rPr lang="nl-NL" sz="1000" u="sng" kern="1200">
              <a:latin typeface="Verdana" panose="020B0604030504040204" pitchFamily="34" charset="0"/>
              <a:ea typeface="Verdana" panose="020B0604030504040204" pitchFamily="34" charset="0"/>
            </a:rPr>
            <a:t>=som.als(</a:t>
          </a:r>
          <a:r>
            <a:rPr lang="nl-NL" sz="1000" u="sng" kern="1200" baseline="0">
              <a:latin typeface="Verdana" panose="020B0604030504040204" pitchFamily="34" charset="0"/>
              <a:ea typeface="Verdana" panose="020B0604030504040204" pitchFamily="34" charset="0"/>
            </a:rPr>
            <a:t> ; ; )</a:t>
          </a:r>
          <a:r>
            <a:rPr lang="nl-NL" sz="1000" kern="1200" baseline="0">
              <a:latin typeface="Verdana" panose="020B0604030504040204" pitchFamily="34" charset="0"/>
              <a:ea typeface="Verdana" panose="020B0604030504040204" pitchFamily="34" charset="0"/>
            </a:rPr>
            <a:t> uit "</a:t>
          </a:r>
          <a:r>
            <a:rPr lang="nl-NL" sz="1000" b="0" kern="1200" baseline="0">
              <a:latin typeface="Verdana" panose="020B0604030504040204" pitchFamily="34" charset="0"/>
              <a:ea typeface="Verdana" panose="020B0604030504040204" pitchFamily="34" charset="0"/>
            </a:rPr>
            <a:t>Deelnemers"</a:t>
          </a:r>
          <a:r>
            <a:rPr lang="nl-NL" sz="1000" kern="1200" baseline="0">
              <a:latin typeface="Verdana" panose="020B0604030504040204" pitchFamily="34" charset="0"/>
              <a:ea typeface="Verdana" panose="020B0604030504040204" pitchFamily="34" charset="0"/>
            </a:rPr>
            <a:t> de caramboles opgehaald die de spelers van kolom B en H moet gaan maken.</a:t>
          </a:r>
        </a:p>
        <a:p>
          <a:r>
            <a:rPr lang="nl-NL" sz="1000" kern="1200" baseline="0">
              <a:latin typeface="Verdana" panose="020B0604030504040204" pitchFamily="34" charset="0"/>
              <a:ea typeface="Verdana" panose="020B0604030504040204" pitchFamily="34" charset="0"/>
            </a:rPr>
            <a:t>Als er in "</a:t>
          </a:r>
          <a:r>
            <a:rPr lang="nl-NL" sz="1000" b="0" kern="1200" baseline="0">
              <a:latin typeface="Verdana" panose="020B0604030504040204" pitchFamily="34" charset="0"/>
              <a:ea typeface="Verdana" panose="020B0604030504040204" pitchFamily="34" charset="0"/>
            </a:rPr>
            <a:t>Deelnemers"</a:t>
          </a:r>
          <a:r>
            <a:rPr lang="nl-NL" sz="1000" kern="1200" baseline="0">
              <a:latin typeface="Verdana" panose="020B0604030504040204" pitchFamily="34" charset="0"/>
              <a:ea typeface="Verdana" panose="020B0604030504040204" pitchFamily="34" charset="0"/>
            </a:rPr>
            <a:t> regels zijn met de naam "n" of met 0 caramboles voor 'n spelsoort wordt dat hier zichtbaar. Door een filter in kolom </a:t>
          </a:r>
          <a:r>
            <a:rPr lang="nl-NL" sz="1000" u="sng" kern="1200" baseline="0">
              <a:latin typeface="Verdana" panose="020B0604030504040204" pitchFamily="34" charset="0"/>
              <a:ea typeface="Verdana" panose="020B0604030504040204" pitchFamily="34" charset="0"/>
            </a:rPr>
            <a:t>te car</a:t>
          </a:r>
          <a:r>
            <a:rPr lang="nl-NL" sz="1000" kern="1200" baseline="0">
              <a:latin typeface="Verdana" panose="020B0604030504040204" pitchFamily="34" charset="0"/>
              <a:ea typeface="Verdana" panose="020B0604030504040204" pitchFamily="34" charset="0"/>
            </a:rPr>
            <a:t> te gebruiken kunnen die regels onderdrukt worden.</a:t>
          </a:r>
        </a:p>
        <a:p>
          <a:endParaRPr lang="nl-NL" sz="1000" kern="1200">
            <a:latin typeface="Verdana" panose="020B0604030504040204" pitchFamily="34" charset="0"/>
            <a:ea typeface="Verdana" panose="020B0604030504040204" pitchFamily="34" charset="0"/>
          </a:endParaRPr>
        </a:p>
        <a:p>
          <a:pPr eaLnBrk="1" fontAlgn="auto" latinLnBrk="0" hangingPunct="1"/>
          <a:r>
            <a:rPr lang="nl-NL" sz="1000" b="0" u="sng">
              <a:solidFill>
                <a:schemeClr val="dk1"/>
              </a:solidFill>
              <a:effectLst/>
              <a:latin typeface="Verdana" panose="020B0604030504040204" pitchFamily="34" charset="0"/>
              <a:ea typeface="Verdana" panose="020B0604030504040204" pitchFamily="34" charset="0"/>
              <a:cs typeface="+mn-cs"/>
            </a:rPr>
            <a:t>Wel/niet een ronde spelen</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In alle rondes is </a:t>
          </a:r>
          <a:r>
            <a:rPr lang="nl-NL" sz="1000" baseline="0">
              <a:solidFill>
                <a:schemeClr val="dk1"/>
              </a:solidFill>
              <a:effectLst/>
              <a:latin typeface="Verdana" panose="020B0604030504040204" pitchFamily="34" charset="0"/>
              <a:ea typeface="Verdana" panose="020B0604030504040204" pitchFamily="34" charset="0"/>
              <a:cs typeface="+mn-cs"/>
            </a:rPr>
            <a:t>bovengenoemde</a:t>
          </a:r>
          <a:r>
            <a:rPr lang="nl-NL" sz="1000">
              <a:solidFill>
                <a:schemeClr val="dk1"/>
              </a:solidFill>
              <a:effectLst/>
              <a:latin typeface="Verdana" panose="020B0604030504040204" pitchFamily="34" charset="0"/>
              <a:ea typeface="Verdana" panose="020B0604030504040204" pitchFamily="34" charset="0"/>
              <a:cs typeface="+mn-cs"/>
            </a:rPr>
            <a:t> formule als volgt uitgebreid:  </a:t>
          </a:r>
          <a:r>
            <a:rPr lang="nl-NL" sz="1000" u="sng">
              <a:solidFill>
                <a:schemeClr val="dk1"/>
              </a:solidFill>
              <a:effectLst/>
              <a:latin typeface="Verdana" panose="020B0604030504040204" pitchFamily="34" charset="0"/>
              <a:ea typeface="Verdana" panose="020B0604030504040204" pitchFamily="34" charset="0"/>
              <a:cs typeface="+mn-cs"/>
            </a:rPr>
            <a:t>ALS(P$175="J";</a:t>
          </a:r>
          <a:r>
            <a:rPr lang="nl-NL" sz="1000" u="sng" baseline="0">
              <a:solidFill>
                <a:schemeClr val="dk1"/>
              </a:solidFill>
              <a:effectLst/>
              <a:latin typeface="Verdana" panose="020B0604030504040204" pitchFamily="34" charset="0"/>
              <a:ea typeface="Verdana" panose="020B0604030504040204" pitchFamily="34" charset="0"/>
              <a:cs typeface="+mn-cs"/>
            </a:rPr>
            <a:t>som.als( ; ; ) </a:t>
          </a:r>
          <a:r>
            <a:rPr lang="nl-NL" sz="1000" u="sng">
              <a:solidFill>
                <a:schemeClr val="dk1"/>
              </a:solidFill>
              <a:effectLst/>
              <a:latin typeface="Verdana" panose="020B0604030504040204" pitchFamily="34" charset="0"/>
              <a:ea typeface="Verdana" panose="020B0604030504040204" pitchFamily="34" charset="0"/>
              <a:cs typeface="+mn-cs"/>
            </a:rPr>
            <a:t>;0)</a:t>
          </a:r>
          <a:r>
            <a:rPr lang="nl-NL" sz="1000">
              <a:solidFill>
                <a:schemeClr val="dk1"/>
              </a:solidFill>
              <a:effectLst/>
              <a:latin typeface="Verdana" panose="020B0604030504040204" pitchFamily="34" charset="0"/>
              <a:ea typeface="Verdana" panose="020B0604030504040204" pitchFamily="34" charset="0"/>
              <a:cs typeface="+mn-cs"/>
            </a:rPr>
            <a:t> .</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Dit is om </a:t>
          </a:r>
          <a:r>
            <a:rPr lang="nl-NL" sz="1000" u="sng">
              <a:solidFill>
                <a:schemeClr val="dk1"/>
              </a:solidFill>
              <a:effectLst/>
              <a:latin typeface="Verdana" panose="020B0604030504040204" pitchFamily="34" charset="0"/>
              <a:ea typeface="Verdana" panose="020B0604030504040204" pitchFamily="34" charset="0"/>
              <a:cs typeface="+mn-cs"/>
            </a:rPr>
            <a:t>te kunnen</a:t>
          </a:r>
          <a:r>
            <a:rPr lang="nl-NL" sz="1000">
              <a:solidFill>
                <a:schemeClr val="dk1"/>
              </a:solidFill>
              <a:effectLst/>
              <a:latin typeface="Verdana" panose="020B0604030504040204" pitchFamily="34" charset="0"/>
              <a:ea typeface="Verdana" panose="020B0604030504040204" pitchFamily="34" charset="0"/>
              <a:cs typeface="+mn-cs"/>
            </a:rPr>
            <a:t> bepalen of er in die ronde J/N caramboles worden ingevuld</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a:solidFill>
                <a:schemeClr val="dk1"/>
              </a:solidFill>
              <a:effectLst/>
              <a:latin typeface="Verdana" panose="020B0604030504040204" pitchFamily="34" charset="0"/>
              <a:ea typeface="Verdana" panose="020B0604030504040204" pitchFamily="34" charset="0"/>
              <a:cs typeface="+mn-cs"/>
            </a:rPr>
            <a:t> in de kolommen </a:t>
          </a:r>
          <a:r>
            <a:rPr lang="nl-NL" sz="1000" u="sng">
              <a:solidFill>
                <a:schemeClr val="dk1"/>
              </a:solidFill>
              <a:effectLst/>
              <a:latin typeface="Verdana" panose="020B0604030504040204" pitchFamily="34" charset="0"/>
              <a:ea typeface="Verdana" panose="020B0604030504040204" pitchFamily="34" charset="0"/>
              <a:cs typeface="+mn-cs"/>
            </a:rPr>
            <a:t>te car</a:t>
          </a:r>
          <a:r>
            <a:rPr lang="nl-NL" sz="100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Op de 1e regel van elke ronde staat in kolom P de keuze die daarvoor gemaakt kan worden: J of N.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Als gevolg van de keuze N worden er geen caramboles ingevuld en daardoor ook geen partijnummers toegekend.</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u="sng" kern="1200">
              <a:latin typeface="Verdana" panose="020B0604030504040204" pitchFamily="34" charset="0"/>
              <a:ea typeface="Verdana" panose="020B0604030504040204" pitchFamily="34" charset="0"/>
            </a:rPr>
            <a:t>Partijen</a:t>
          </a:r>
        </a:p>
        <a:p>
          <a:r>
            <a:rPr lang="nl-NL" sz="1000" kern="1200">
              <a:latin typeface="Verdana" panose="020B0604030504040204" pitchFamily="34" charset="0"/>
              <a:ea typeface="Verdana" panose="020B0604030504040204" pitchFamily="34" charset="0"/>
            </a:rPr>
            <a:t>Met in kolom A de formule </a:t>
          </a:r>
          <a:r>
            <a:rPr lang="nl-NL" sz="1000" u="sng" kern="1200">
              <a:latin typeface="Verdana" panose="020B0604030504040204" pitchFamily="34" charset="0"/>
              <a:ea typeface="Verdana" panose="020B0604030504040204" pitchFamily="34" charset="0"/>
            </a:rPr>
            <a:t>=ALS(C3=0;"";ALS(I3=0;"";MAX(A$2:A2)+1))</a:t>
          </a:r>
          <a:r>
            <a:rPr lang="nl-NL" sz="1000" kern="1200">
              <a:latin typeface="Verdana" panose="020B0604030504040204" pitchFamily="34" charset="0"/>
              <a:ea typeface="Verdana" panose="020B0604030504040204" pitchFamily="34" charset="0"/>
            </a:rPr>
            <a:t> wordt bekeken of er op die regel een partij mogelijk is. Dat leidt tot een partijnummer; anders geen. Door die formule in kolom A naar beneden te kopiëren wordt</a:t>
          </a:r>
          <a:r>
            <a:rPr lang="nl-NL" sz="1000" kern="1200" baseline="0">
              <a:latin typeface="Verdana" panose="020B0604030504040204" pitchFamily="34" charset="0"/>
              <a:ea typeface="Verdana" panose="020B0604030504040204" pitchFamily="34" charset="0"/>
            </a:rPr>
            <a:t> op alle regels </a:t>
          </a:r>
          <a:r>
            <a:rPr lang="nl-NL" sz="1000" kern="1200">
              <a:latin typeface="Verdana" panose="020B0604030504040204" pitchFamily="34" charset="0"/>
              <a:ea typeface="Verdana" panose="020B0604030504040204" pitchFamily="34" charset="0"/>
            </a:rPr>
            <a:t>alle te spelen partijen van een partijnummer voorzien.</a:t>
          </a:r>
        </a:p>
        <a:p>
          <a:r>
            <a:rPr lang="nl-NL" sz="1000" kern="1200">
              <a:latin typeface="Verdana" panose="020B0604030504040204" pitchFamily="34" charset="0"/>
              <a:ea typeface="Verdana" panose="020B0604030504040204" pitchFamily="34" charset="0"/>
            </a:rPr>
            <a:t>Het overzicht is in te korten met gebruik</a:t>
          </a:r>
          <a:r>
            <a:rPr lang="nl-NL" sz="1000" kern="1200" baseline="0">
              <a:latin typeface="Verdana" panose="020B0604030504040204" pitchFamily="34" charset="0"/>
              <a:ea typeface="Verdana" panose="020B0604030504040204" pitchFamily="34" charset="0"/>
            </a:rPr>
            <a:t> van het filter in kolom A.</a:t>
          </a:r>
        </a:p>
        <a:p>
          <a:endParaRPr lang="nl-NL" sz="1000" kern="1200" baseline="0">
            <a:latin typeface="Verdana" panose="020B0604030504040204" pitchFamily="34" charset="0"/>
            <a:ea typeface="Verdana" panose="020B0604030504040204" pitchFamily="34" charset="0"/>
          </a:endParaRPr>
        </a:p>
        <a:p>
          <a:r>
            <a:rPr lang="nl-NL" sz="1000" u="sng" kern="1200" baseline="0">
              <a:latin typeface="Verdana" panose="020B0604030504040204" pitchFamily="34" charset="0"/>
              <a:ea typeface="Verdana" panose="020B0604030504040204" pitchFamily="34" charset="0"/>
            </a:rPr>
            <a:t>Moyenne en punten</a:t>
          </a:r>
        </a:p>
        <a:p>
          <a:r>
            <a:rPr lang="nl-NL" sz="1000" kern="1200" baseline="0">
              <a:latin typeface="Verdana" panose="020B0604030504040204" pitchFamily="34" charset="0"/>
              <a:ea typeface="Verdana" panose="020B0604030504040204" pitchFamily="34" charset="0"/>
            </a:rPr>
            <a:t>Het moyenne wordt berekend door </a:t>
          </a:r>
          <a:r>
            <a:rPr lang="nl-NL" sz="1000" u="sng" kern="1200" baseline="0">
              <a:latin typeface="Verdana" panose="020B0604030504040204" pitchFamily="34" charset="0"/>
              <a:ea typeface="Verdana" panose="020B0604030504040204" pitchFamily="34" charset="0"/>
            </a:rPr>
            <a:t>D/E</a:t>
          </a:r>
          <a:r>
            <a:rPr lang="nl-NL" sz="1000" kern="1200" baseline="0">
              <a:latin typeface="Verdana" panose="020B0604030504040204" pitchFamily="34" charset="0"/>
              <a:ea typeface="Verdana" panose="020B0604030504040204" pitchFamily="34" charset="0"/>
            </a:rPr>
            <a:t> respectievelijk </a:t>
          </a:r>
          <a:r>
            <a:rPr lang="nl-NL" sz="1000" u="sng" kern="1200" baseline="0">
              <a:latin typeface="Verdana" panose="020B0604030504040204" pitchFamily="34" charset="0"/>
              <a:ea typeface="Verdana" panose="020B0604030504040204" pitchFamily="34" charset="0"/>
            </a:rPr>
            <a:t>J/K</a:t>
          </a:r>
          <a:r>
            <a:rPr lang="nl-NL" sz="1000" u="none" kern="1200" baseline="0">
              <a:latin typeface="Verdana" panose="020B0604030504040204" pitchFamily="34" charset="0"/>
              <a:ea typeface="Verdana" panose="020B0604030504040204" pitchFamily="34" charset="0"/>
            </a:rPr>
            <a:t>.</a:t>
          </a:r>
        </a:p>
        <a:p>
          <a:r>
            <a:rPr lang="nl-NL" sz="1000" kern="1200" baseline="0">
              <a:latin typeface="Verdana" panose="020B0604030504040204" pitchFamily="34" charset="0"/>
              <a:ea typeface="Verdana" panose="020B0604030504040204" pitchFamily="34" charset="0"/>
            </a:rPr>
            <a:t>De punten worden berekend met de formule :</a:t>
          </a:r>
          <a:r>
            <a:rPr lang="nl-NL" sz="1000" u="sng" kern="1200" baseline="0">
              <a:latin typeface="Verdana" panose="020B0604030504040204" pitchFamily="34" charset="0"/>
              <a:ea typeface="Verdana" panose="020B0604030504040204" pitchFamily="34" charset="0"/>
            </a:rPr>
            <a:t> </a:t>
          </a:r>
        </a:p>
        <a:p>
          <a:r>
            <a:rPr lang="nl-NL" sz="1000" u="none" kern="1200" baseline="0">
              <a:latin typeface="Verdana" panose="020B0604030504040204" pitchFamily="34" charset="0"/>
              <a:ea typeface="Verdana" panose="020B0604030504040204" pitchFamily="34" charset="0"/>
            </a:rPr>
            <a:t>in kolom G   </a:t>
          </a:r>
          <a:r>
            <a:rPr lang="nl-NL" sz="1000" u="sng" kern="1200" baseline="0">
              <a:latin typeface="Verdana" panose="020B0604030504040204" pitchFamily="34" charset="0"/>
              <a:ea typeface="Verdana" panose="020B0604030504040204" pitchFamily="34" charset="0"/>
            </a:rPr>
            <a:t>=ALS(D3&gt;0;ALS(C3-D3=0;r$2;ALS(D3&lt;C3;AFRONDEN(D3/C3*T$2;1);12));"")</a:t>
          </a:r>
          <a:r>
            <a:rPr lang="nl-NL" sz="1000" kern="1200" baseline="0">
              <a:latin typeface="Verdana" panose="020B0604030504040204" pitchFamily="34" charset="0"/>
              <a:ea typeface="Verdana" panose="020B0604030504040204" pitchFamily="34" charset="0"/>
            </a:rPr>
            <a:t>.</a:t>
          </a:r>
        </a:p>
        <a:p>
          <a:r>
            <a:rPr lang="nl-NL" sz="1000" kern="1200" baseline="0">
              <a:latin typeface="Verdana" panose="020B0604030504040204" pitchFamily="34" charset="0"/>
              <a:ea typeface="Verdana" panose="020B0604030504040204" pitchFamily="34" charset="0"/>
            </a:rPr>
            <a:t>in kolom M  </a:t>
          </a:r>
          <a:r>
            <a:rPr lang="nl-NL" sz="1000" u="sng" baseline="0">
              <a:solidFill>
                <a:schemeClr val="dk1"/>
              </a:solidFill>
              <a:effectLst/>
              <a:latin typeface="Verdana" panose="020B0604030504040204" pitchFamily="34" charset="0"/>
              <a:ea typeface="Verdana" panose="020B0604030504040204" pitchFamily="34" charset="0"/>
              <a:cs typeface="+mn-cs"/>
            </a:rPr>
            <a:t>=ALS(j3&gt;0;ALS(j3-i3=0;r$2;ALS(j3&lt;i3;AFRONDEN(j3/i3*T$2;1);12));"")</a:t>
          </a:r>
        </a:p>
        <a:p>
          <a:r>
            <a:rPr lang="nl-NL" sz="1000" kern="1200" baseline="0">
              <a:latin typeface="Verdana" panose="020B0604030504040204" pitchFamily="34" charset="0"/>
              <a:ea typeface="Verdana" panose="020B0604030504040204" pitchFamily="34" charset="0"/>
            </a:rPr>
            <a:t>Zie de tabel "Te behalen punten" bovenaan.</a:t>
          </a:r>
        </a:p>
        <a:p>
          <a:endParaRPr lang="nl-NL" sz="1000" b="1"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Om op te tellen hoeveel partijen een speler heeft gespeeld wordt dat berekend in kolom N met de formule </a:t>
          </a:r>
          <a:r>
            <a:rPr lang="nl-NL" sz="1000" u="sng" kern="1200" baseline="0">
              <a:latin typeface="Verdana" panose="020B0604030504040204" pitchFamily="34" charset="0"/>
              <a:ea typeface="Verdana" panose="020B0604030504040204" pitchFamily="34" charset="0"/>
            </a:rPr>
            <a:t>=ALS(E3&gt;0;1;"")</a:t>
          </a:r>
          <a:r>
            <a:rPr lang="nl-NL" sz="1000" kern="1200" baseline="0">
              <a:latin typeface="Verdana" panose="020B0604030504040204" pitchFamily="34" charset="0"/>
              <a:ea typeface="Verdana" panose="020B0604030504040204" pitchFamily="34" charset="0"/>
            </a:rPr>
            <a:t>.</a:t>
          </a:r>
        </a:p>
        <a:p>
          <a:endParaRPr lang="nl-NL" sz="1000" kern="1200" baseline="0">
            <a:latin typeface="Verdana" panose="020B0604030504040204" pitchFamily="34" charset="0"/>
            <a:ea typeface="Verdana" panose="020B0604030504040204" pitchFamily="34" charset="0"/>
          </a:endParaRPr>
        </a:p>
        <a:p>
          <a:r>
            <a:rPr lang="nl-NL" sz="1000" b="0" u="sng" kern="1200" baseline="0">
              <a:latin typeface="Verdana" panose="020B0604030504040204" pitchFamily="34" charset="0"/>
              <a:ea typeface="Verdana" panose="020B0604030504040204" pitchFamily="34" charset="0"/>
            </a:rPr>
            <a:t>Afdrukken</a:t>
          </a:r>
        </a:p>
        <a:p>
          <a:r>
            <a:rPr lang="nl-NL" sz="1000" kern="1200" baseline="0">
              <a:latin typeface="Verdana" panose="020B0604030504040204" pitchFamily="34" charset="0"/>
              <a:ea typeface="Verdana" panose="020B0604030504040204" pitchFamily="34" charset="0"/>
            </a:rPr>
            <a:t>Om op de club een handzame lijst te hebben is filteren op achtereenvolgens: kolom O en kolom A meestal afdoende. Nadat de resultaten van meerdere partijen zijn ingevuld is een extra filter op kolom D handig.</a:t>
          </a:r>
        </a:p>
        <a:p>
          <a:endParaRPr lang="nl-NL" sz="1000" kern="1200" baseline="0">
            <a:latin typeface="Verdana" panose="020B0604030504040204" pitchFamily="34" charset="0"/>
            <a:ea typeface="Verdana" panose="020B0604030504040204" pitchFamily="34" charset="0"/>
          </a:endParaRPr>
        </a:p>
        <a:p>
          <a:pPr eaLnBrk="1" fontAlgn="auto" latinLnBrk="0" hangingPunct="1"/>
          <a:r>
            <a:rPr lang="nl-NL" sz="1000" b="0" i="0" u="sng" baseline="0">
              <a:solidFill>
                <a:schemeClr val="dk1"/>
              </a:solidFill>
              <a:effectLst/>
              <a:latin typeface="Verdana" panose="020B0604030504040204" pitchFamily="34" charset="0"/>
              <a:ea typeface="Verdana" panose="020B0604030504040204" pitchFamily="34" charset="0"/>
              <a:cs typeface="+mn-cs"/>
            </a:rPr>
            <a:t>Geblokkeerd</a:t>
          </a:r>
          <a:endParaRPr lang="nl-NL" sz="1000" b="0" u="sng">
            <a:effectLst/>
            <a:latin typeface="Verdana" panose="020B0604030504040204" pitchFamily="34" charset="0"/>
            <a:ea typeface="Verdana" panose="020B0604030504040204" pitchFamily="34" charset="0"/>
          </a:endParaRP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Om te voorkomen dat er te makkelijk cellen gewijzigd worden die gedurende de competitie </a:t>
          </a:r>
          <a:r>
            <a:rPr lang="nl-NL" sz="1000" b="0" i="0" u="sng" baseline="0">
              <a:solidFill>
                <a:schemeClr val="dk1"/>
              </a:solidFill>
              <a:effectLst/>
              <a:latin typeface="Verdana" panose="020B0604030504040204" pitchFamily="34" charset="0"/>
              <a:ea typeface="Verdana" panose="020B0604030504040204" pitchFamily="34" charset="0"/>
              <a:cs typeface="+mn-cs"/>
            </a:rPr>
            <a:t>niet</a:t>
          </a:r>
          <a:r>
            <a:rPr lang="nl-NL" sz="1000" b="0" i="0" baseline="0">
              <a:solidFill>
                <a:schemeClr val="dk1"/>
              </a:solidFill>
              <a:effectLst/>
              <a:latin typeface="Verdana" panose="020B0604030504040204" pitchFamily="34" charset="0"/>
              <a:ea typeface="Verdana" panose="020B0604030504040204" pitchFamily="34" charset="0"/>
              <a:cs typeface="+mn-cs"/>
            </a:rPr>
            <a:t> gewijzigd mogen worden, is voor het gehele tabblad een blokkade ingesteld met uitzondering van de velden voor het invullen van de caramboles en beurten.</a:t>
          </a: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Doormiddel van "Alt X B B" kan deze blokkade worden opgeheven en weer ingesteld door "Alt X B B Enter".</a:t>
          </a:r>
          <a:endParaRPr lang="nl-NL" sz="1000">
            <a:effectLst/>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De toelichting aanpassen en filteren gaat niet met een ingestelde blokkade.</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Zie de toelichting naast ronde 2 én onder kolom </a:t>
          </a:r>
          <a:r>
            <a:rPr lang="nl-NL" sz="1000" u="sng" kern="1200" baseline="0">
              <a:latin typeface="Verdana" panose="020B0604030504040204" pitchFamily="34" charset="0"/>
              <a:ea typeface="Verdana" panose="020B0604030504040204" pitchFamily="34" charset="0"/>
            </a:rPr>
            <a:t>te spelen partijen</a:t>
          </a:r>
          <a:r>
            <a:rPr lang="nl-NL" sz="1000" kern="1200" baseline="0">
              <a:latin typeface="Verdana" panose="020B0604030504040204" pitchFamily="34" charset="0"/>
              <a:ea typeface="Verdana" panose="020B0604030504040204" pitchFamily="34" charset="0"/>
            </a:rPr>
            <a:t> (AB).</a:t>
          </a:r>
        </a:p>
        <a:p>
          <a:endParaRPr lang="nl-NL" sz="1000" kern="1200" baseline="0">
            <a:latin typeface="Verdana" panose="020B0604030504040204" pitchFamily="34" charset="0"/>
            <a:ea typeface="Verdana" panose="020B0604030504040204" pitchFamily="34" charset="0"/>
          </a:endParaRPr>
        </a:p>
        <a:p>
          <a:r>
            <a:rPr lang="nl-NL" sz="1000" u="sng" kern="1200" baseline="0">
              <a:latin typeface="Verdana" panose="020B0604030504040204" pitchFamily="34" charset="0"/>
              <a:ea typeface="Verdana" panose="020B0604030504040204" pitchFamily="34" charset="0"/>
            </a:rPr>
            <a:t>Afdrukken toelichting</a:t>
          </a:r>
        </a:p>
        <a:p>
          <a:r>
            <a:rPr lang="nl-NL" sz="1000" kern="1200" baseline="0">
              <a:latin typeface="Verdana" panose="020B0604030504040204" pitchFamily="34" charset="0"/>
              <a:ea typeface="Verdana" panose="020B0604030504040204" pitchFamily="34" charset="0"/>
            </a:rPr>
            <a:t>Indien de cellen (rijen en kolommen) net buiten het bereik van de toelichting worden geselecteerd kan met</a:t>
          </a:r>
        </a:p>
        <a:p>
          <a:r>
            <a:rPr lang="nl-NL" sz="1000" u="sng" kern="1200" baseline="0">
              <a:latin typeface="Verdana" panose="020B0604030504040204" pitchFamily="34" charset="0"/>
              <a:ea typeface="Verdana" panose="020B0604030504040204" pitchFamily="34" charset="0"/>
            </a:rPr>
            <a:t>Ctrl P</a:t>
          </a:r>
          <a:r>
            <a:rPr lang="nl-NL" sz="1000" kern="1200" baseline="0">
              <a:latin typeface="Verdana" panose="020B0604030504040204" pitchFamily="34" charset="0"/>
              <a:ea typeface="Verdana" panose="020B0604030504040204" pitchFamily="34" charset="0"/>
            </a:rPr>
            <a:t> en </a:t>
          </a:r>
          <a:r>
            <a:rPr lang="nl-NL" sz="1000" u="sng" kern="1200" baseline="0">
              <a:latin typeface="Verdana" panose="020B0604030504040204" pitchFamily="34" charset="0"/>
              <a:ea typeface="Verdana" panose="020B0604030504040204" pitchFamily="34" charset="0"/>
            </a:rPr>
            <a:t>selectie</a:t>
          </a:r>
          <a:r>
            <a:rPr lang="nl-NL" sz="1000" kern="1200" baseline="0">
              <a:latin typeface="Verdana" panose="020B0604030504040204" pitchFamily="34" charset="0"/>
              <a:ea typeface="Verdana" panose="020B0604030504040204" pitchFamily="34" charset="0"/>
            </a:rPr>
            <a:t> een afdruk gemaakt worden.</a:t>
          </a:r>
        </a:p>
      </xdr:txBody>
    </xdr:sp>
    <xdr:clientData/>
  </xdr:twoCellAnchor>
  <xdr:twoCellAnchor>
    <xdr:from>
      <xdr:col>15</xdr:col>
      <xdr:colOff>106680</xdr:colOff>
      <xdr:row>176</xdr:row>
      <xdr:rowOff>76200</xdr:rowOff>
    </xdr:from>
    <xdr:to>
      <xdr:col>26</xdr:col>
      <xdr:colOff>739140</xdr:colOff>
      <xdr:row>186</xdr:row>
      <xdr:rowOff>114301</xdr:rowOff>
    </xdr:to>
    <xdr:sp macro="" textlink="">
      <xdr:nvSpPr>
        <xdr:cNvPr id="10" name="Tekstvak 9">
          <a:extLst>
            <a:ext uri="{FF2B5EF4-FFF2-40B4-BE49-F238E27FC236}">
              <a16:creationId xmlns:a16="http://schemas.microsoft.com/office/drawing/2014/main" id="{8DD9682E-36B8-4BD1-B846-24536239E7D9}"/>
            </a:ext>
          </a:extLst>
        </xdr:cNvPr>
        <xdr:cNvSpPr txBox="1"/>
      </xdr:nvSpPr>
      <xdr:spPr>
        <a:xfrm>
          <a:off x="7162800" y="33718500"/>
          <a:ext cx="7414260" cy="1943101"/>
        </a:xfrm>
        <a:prstGeom prst="rect">
          <a:avLst/>
        </a:prstGeom>
        <a:solidFill>
          <a:schemeClr val="lt1"/>
        </a:solidFill>
        <a:ln w="9525" cmpd="sng">
          <a:solidFill>
            <a:schemeClr val="tx1">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dk1"/>
              </a:solidFill>
              <a:effectLst/>
              <a:latin typeface="Verdana" panose="020B0604030504040204" pitchFamily="34" charset="0"/>
              <a:ea typeface="Verdana" panose="020B0604030504040204" pitchFamily="34" charset="0"/>
              <a:cs typeface="+mn-cs"/>
            </a:rPr>
            <a:t>Vervolg toelichting</a:t>
          </a:r>
        </a:p>
        <a:p>
          <a:endParaRPr lang="nl-NL" sz="1000" b="1">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Verdana" panose="020B0604030504040204" pitchFamily="34" charset="0"/>
              <a:ea typeface="Verdana" panose="020B0604030504040204" pitchFamily="34" charset="0"/>
              <a:cs typeface="+mn-cs"/>
            </a:rPr>
            <a:t>Deze toelichting geldt voor de </a:t>
          </a:r>
          <a:r>
            <a:rPr lang="nl-NL" sz="1000" u="sng">
              <a:solidFill>
                <a:schemeClr val="dk1"/>
              </a:solidFill>
              <a:effectLst/>
              <a:latin typeface="Verdana" panose="020B0604030504040204" pitchFamily="34" charset="0"/>
              <a:ea typeface="Verdana" panose="020B0604030504040204" pitchFamily="34" charset="0"/>
              <a:cs typeface="+mn-cs"/>
            </a:rPr>
            <a:t>tabbladen 1</a:t>
          </a:r>
          <a:r>
            <a:rPr lang="nl-NL" sz="1000">
              <a:solidFill>
                <a:schemeClr val="dk1"/>
              </a:solidFill>
              <a:effectLst/>
              <a:latin typeface="Verdana" panose="020B0604030504040204" pitchFamily="34" charset="0"/>
              <a:ea typeface="Verdana" panose="020B0604030504040204" pitchFamily="34" charset="0"/>
              <a:cs typeface="+mn-cs"/>
            </a:rPr>
            <a:t> van alle spelsoorten.</a:t>
          </a:r>
          <a:endParaRPr lang="nl-NL" sz="1000">
            <a:effectLst/>
            <a:latin typeface="Verdana" panose="020B0604030504040204" pitchFamily="34" charset="0"/>
            <a:ea typeface="Verdana" panose="020B0604030504040204" pitchFamily="34" charset="0"/>
          </a:endParaRPr>
        </a:p>
        <a:p>
          <a:endParaRPr lang="nl-NL" sz="1000" b="1">
            <a:solidFill>
              <a:schemeClr val="dk1"/>
            </a:solidFill>
            <a:effectLst/>
            <a:latin typeface="Verdana" panose="020B0604030504040204" pitchFamily="34" charset="0"/>
            <a:ea typeface="Verdana" panose="020B0604030504040204" pitchFamily="34" charset="0"/>
            <a:cs typeface="+mn-cs"/>
          </a:endParaRPr>
        </a:p>
        <a:p>
          <a:r>
            <a:rPr lang="nl-NL" sz="1000" b="0" u="sng">
              <a:solidFill>
                <a:schemeClr val="dk1"/>
              </a:solidFill>
              <a:effectLst/>
              <a:latin typeface="Verdana" panose="020B0604030504040204" pitchFamily="34" charset="0"/>
              <a:ea typeface="Verdana" panose="020B0604030504040204" pitchFamily="34" charset="0"/>
              <a:cs typeface="+mn-cs"/>
            </a:rPr>
            <a:t>Spelersnamen</a:t>
          </a:r>
        </a:p>
        <a:p>
          <a:r>
            <a:rPr lang="nl-NL" sz="1000">
              <a:solidFill>
                <a:schemeClr val="dk1"/>
              </a:solidFill>
              <a:effectLst/>
              <a:latin typeface="Verdana" panose="020B0604030504040204" pitchFamily="34" charset="0"/>
              <a:ea typeface="Verdana" panose="020B0604030504040204" pitchFamily="34" charset="0"/>
              <a:cs typeface="+mn-cs"/>
            </a:rPr>
            <a:t>Het vullen van de spelersnamen in de kolommen </a:t>
          </a:r>
          <a:r>
            <a:rPr lang="nl-NL" sz="1000" u="sng">
              <a:solidFill>
                <a:schemeClr val="dk1"/>
              </a:solidFill>
              <a:effectLst/>
              <a:latin typeface="Verdana" panose="020B0604030504040204" pitchFamily="34" charset="0"/>
              <a:ea typeface="Verdana" panose="020B0604030504040204" pitchFamily="34" charset="0"/>
              <a:cs typeface="+mn-cs"/>
            </a:rPr>
            <a:t>naam</a:t>
          </a:r>
          <a:r>
            <a:rPr lang="nl-NL" sz="1000">
              <a:solidFill>
                <a:schemeClr val="dk1"/>
              </a:solidFill>
              <a:effectLst/>
              <a:latin typeface="Verdana" panose="020B0604030504040204" pitchFamily="34" charset="0"/>
              <a:ea typeface="Verdana" panose="020B0604030504040204" pitchFamily="34" charset="0"/>
              <a:cs typeface="+mn-cs"/>
            </a:rPr>
            <a:t> gaat in ronde 2 als</a:t>
          </a:r>
          <a:r>
            <a:rPr lang="nl-NL" sz="1000" baseline="0">
              <a:solidFill>
                <a:schemeClr val="dk1"/>
              </a:solidFill>
              <a:effectLst/>
              <a:latin typeface="Verdana" panose="020B0604030504040204" pitchFamily="34" charset="0"/>
              <a:ea typeface="Verdana" panose="020B0604030504040204" pitchFamily="34" charset="0"/>
              <a:cs typeface="+mn-cs"/>
            </a:rPr>
            <a:t> volgt: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  Op regel 1 van ronde 2 wordt in kolom B met de formule =b3 de naam opgehaald van de speler die in</a:t>
          </a:r>
        </a:p>
        <a:p>
          <a:r>
            <a:rPr lang="nl-NL" sz="1000" baseline="0">
              <a:solidFill>
                <a:schemeClr val="dk1"/>
              </a:solidFill>
              <a:effectLst/>
              <a:latin typeface="Verdana" panose="020B0604030504040204" pitchFamily="34" charset="0"/>
              <a:ea typeface="Verdana" panose="020B0604030504040204" pitchFamily="34" charset="0"/>
              <a:cs typeface="+mn-cs"/>
            </a:rPr>
            <a:t>    kolom B op de eerste regel van ronde 1 staat.</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  Daarna wordt deze cel naar beneden gekopieerd tot het einde van ronde 2.</a:t>
          </a:r>
        </a:p>
        <a:p>
          <a:r>
            <a:rPr lang="nl-NL" sz="1000">
              <a:solidFill>
                <a:schemeClr val="dk1"/>
              </a:solidFill>
              <a:effectLst/>
              <a:latin typeface="Verdana" panose="020B0604030504040204" pitchFamily="34" charset="0"/>
              <a:ea typeface="Verdana" panose="020B0604030504040204" pitchFamily="34" charset="0"/>
              <a:cs typeface="+mn-cs"/>
            </a:rPr>
            <a:t>Dit geldt ook voor kolom H.</a:t>
          </a:r>
        </a:p>
        <a:p>
          <a:r>
            <a:rPr lang="nl-NL" sz="1000">
              <a:solidFill>
                <a:schemeClr val="dk1"/>
              </a:solidFill>
              <a:effectLst/>
              <a:latin typeface="Verdana" panose="020B0604030504040204" pitchFamily="34" charset="0"/>
              <a:ea typeface="Verdana" panose="020B0604030504040204" pitchFamily="34" charset="0"/>
              <a:cs typeface="+mn-cs"/>
            </a:rPr>
            <a:t>In ronde 3 wordt dit op dezelfde wijze uitgevoerd.</a:t>
          </a:r>
          <a:endParaRPr lang="nl-NL" sz="1000">
            <a:effectLst/>
            <a:latin typeface="Verdana" panose="020B0604030504040204" pitchFamily="34" charset="0"/>
            <a:ea typeface="Verdana" panose="020B0604030504040204" pitchFamily="34" charset="0"/>
          </a:endParaRPr>
        </a:p>
        <a:p>
          <a:endParaRPr lang="nl-NL" sz="1000" b="1">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91440</xdr:colOff>
      <xdr:row>4</xdr:row>
      <xdr:rowOff>76200</xdr:rowOff>
    </xdr:from>
    <xdr:to>
      <xdr:col>26</xdr:col>
      <xdr:colOff>510540</xdr:colOff>
      <xdr:row>35</xdr:row>
      <xdr:rowOff>129540</xdr:rowOff>
    </xdr:to>
    <xdr:sp macro="" textlink="">
      <xdr:nvSpPr>
        <xdr:cNvPr id="2" name="Tekstvak 1">
          <a:extLst>
            <a:ext uri="{FF2B5EF4-FFF2-40B4-BE49-F238E27FC236}">
              <a16:creationId xmlns:a16="http://schemas.microsoft.com/office/drawing/2014/main" id="{D1606114-C066-4CD0-9E9E-1067219808BA}"/>
            </a:ext>
          </a:extLst>
        </xdr:cNvPr>
        <xdr:cNvSpPr txBox="1"/>
      </xdr:nvSpPr>
      <xdr:spPr>
        <a:xfrm>
          <a:off x="7208520" y="952500"/>
          <a:ext cx="6842760" cy="5250180"/>
        </a:xfrm>
        <a:prstGeom prst="rect">
          <a:avLst/>
        </a:prstGeom>
        <a:solidFill>
          <a:schemeClr val="lt1"/>
        </a:solidFill>
        <a:ln w="9525" cmpd="sng">
          <a:solidFill>
            <a:schemeClr val="tx1">
              <a:alpha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kern="1200">
              <a:latin typeface="Verdana" panose="020B0604030504040204" pitchFamily="34" charset="0"/>
              <a:ea typeface="Verdana" panose="020B0604030504040204" pitchFamily="34" charset="0"/>
            </a:rPr>
            <a:t>Toelichting</a:t>
          </a:r>
        </a:p>
        <a:p>
          <a:endParaRPr lang="nl-NL" sz="1000" b="0" kern="1200">
            <a:latin typeface="Verdana" panose="020B0604030504040204" pitchFamily="34" charset="0"/>
            <a:ea typeface="Verdana" panose="020B0604030504040204" pitchFamily="34" charset="0"/>
          </a:endParaRPr>
        </a:p>
        <a:p>
          <a:r>
            <a:rPr lang="nl-NL" sz="1000" b="0" kern="1200">
              <a:latin typeface="Verdana" panose="020B0604030504040204" pitchFamily="34" charset="0"/>
              <a:ea typeface="Verdana" panose="020B0604030504040204" pitchFamily="34" charset="0"/>
            </a:rPr>
            <a:t>De</a:t>
          </a:r>
          <a:r>
            <a:rPr lang="nl-NL" sz="1000" b="0" kern="1200" baseline="0">
              <a:latin typeface="Verdana" panose="020B0604030504040204" pitchFamily="34" charset="0"/>
              <a:ea typeface="Verdana" panose="020B0604030504040204" pitchFamily="34" charset="0"/>
            </a:rPr>
            <a:t> meeste toelichting is te vinden </a:t>
          </a:r>
          <a:r>
            <a:rPr lang="nl-NL" sz="1000" b="0" baseline="0">
              <a:solidFill>
                <a:schemeClr val="dk1"/>
              </a:solidFill>
              <a:effectLst/>
              <a:latin typeface="Verdana" panose="020B0604030504040204" pitchFamily="34" charset="0"/>
              <a:ea typeface="Verdana" panose="020B0604030504040204" pitchFamily="34" charset="0"/>
              <a:cs typeface="+mn-cs"/>
            </a:rPr>
            <a:t> naast ronde 1 </a:t>
          </a:r>
          <a:r>
            <a:rPr lang="nl-NL" sz="1000" b="0" kern="1200" baseline="0">
              <a:latin typeface="Verdana" panose="020B0604030504040204" pitchFamily="34" charset="0"/>
              <a:ea typeface="Verdana" panose="020B0604030504040204" pitchFamily="34" charset="0"/>
            </a:rPr>
            <a:t>in tabblad 1 van deze spelsoort.</a:t>
          </a:r>
        </a:p>
        <a:p>
          <a:endParaRPr lang="nl-NL" sz="1000" b="0" kern="1200">
            <a:latin typeface="Verdana" panose="020B0604030504040204" pitchFamily="34" charset="0"/>
            <a:ea typeface="Verdana" panose="020B0604030504040204" pitchFamily="34" charset="0"/>
          </a:endParaRPr>
        </a:p>
        <a:p>
          <a:r>
            <a:rPr lang="nl-NL" sz="1000" b="0" u="sng" kern="1200">
              <a:latin typeface="Verdana" panose="020B0604030504040204" pitchFamily="34" charset="0"/>
              <a:ea typeface="Verdana" panose="020B0604030504040204" pitchFamily="34" charset="0"/>
            </a:rPr>
            <a:t>Spelersnamen</a:t>
          </a:r>
        </a:p>
        <a:p>
          <a:r>
            <a:rPr lang="nl-NL" sz="1000" b="0" kern="1200">
              <a:latin typeface="Verdana" panose="020B0604030504040204" pitchFamily="34" charset="0"/>
              <a:ea typeface="Verdana" panose="020B0604030504040204" pitchFamily="34" charset="0"/>
            </a:rPr>
            <a:t>Omdat </a:t>
          </a:r>
          <a:r>
            <a:rPr lang="nl-NL" sz="1000" b="0" baseline="0">
              <a:solidFill>
                <a:schemeClr val="dk1"/>
              </a:solidFill>
              <a:effectLst/>
              <a:latin typeface="Verdana" panose="020B0604030504040204" pitchFamily="34" charset="0"/>
              <a:ea typeface="Verdana" panose="020B0604030504040204" pitchFamily="34" charset="0"/>
              <a:cs typeface="+mn-cs"/>
            </a:rPr>
            <a:t>in tabblad 1</a:t>
          </a:r>
          <a:r>
            <a:rPr lang="nl-NL" sz="1000" b="0" kern="1200" baseline="0">
              <a:latin typeface="Verdana" panose="020B0604030504040204" pitchFamily="34" charset="0"/>
              <a:ea typeface="Verdana" panose="020B0604030504040204" pitchFamily="34" charset="0"/>
            </a:rPr>
            <a:t> alle </a:t>
          </a:r>
          <a:r>
            <a:rPr lang="nl-NL" sz="1000" b="0" u="none" kern="1200" baseline="0">
              <a:latin typeface="Verdana" panose="020B0604030504040204" pitchFamily="34" charset="0"/>
              <a:ea typeface="Verdana" panose="020B0604030504040204" pitchFamily="34" charset="0"/>
            </a:rPr>
            <a:t>spelersnamen</a:t>
          </a:r>
          <a:r>
            <a:rPr lang="nl-NL" sz="1000" b="0" kern="1200" baseline="0">
              <a:latin typeface="Verdana" panose="020B0604030504040204" pitchFamily="34" charset="0"/>
              <a:ea typeface="Verdana" panose="020B0604030504040204" pitchFamily="34" charset="0"/>
            </a:rPr>
            <a:t> al ingevuld zijn in kolom B en H, en de lengte van dat overzicht even groot is als van </a:t>
          </a:r>
          <a:r>
            <a:rPr lang="nl-NL" sz="1000" b="0" u="none" kern="1200" baseline="0">
              <a:latin typeface="Verdana" panose="020B0604030504040204" pitchFamily="34" charset="0"/>
              <a:ea typeface="Verdana" panose="020B0604030504040204" pitchFamily="34" charset="0"/>
            </a:rPr>
            <a:t>tabblad 2</a:t>
          </a:r>
          <a:r>
            <a:rPr lang="nl-NL" sz="1000" b="0" kern="1200" baseline="0">
              <a:latin typeface="Verdana" panose="020B0604030504040204" pitchFamily="34" charset="0"/>
              <a:ea typeface="Verdana" panose="020B0604030504040204" pitchFamily="34" charset="0"/>
            </a:rPr>
            <a:t>, worden de namen voor tabblad 2 opgehaald uit tabblad 1 als volgt:</a:t>
          </a:r>
        </a:p>
        <a:p>
          <a:r>
            <a:rPr lang="nl-NL" sz="1000" b="0" kern="1200" baseline="0">
              <a:latin typeface="Verdana" panose="020B0604030504040204" pitchFamily="34" charset="0"/>
              <a:ea typeface="Verdana" panose="020B0604030504040204" pitchFamily="34" charset="0"/>
            </a:rPr>
            <a:t>- ga in tabblad 2 in kolom B staan op de 1e regel en haal met de formule </a:t>
          </a:r>
          <a:r>
            <a:rPr lang="nl-NL" sz="1000" b="0" u="sng" kern="1200" baseline="0">
              <a:latin typeface="Verdana" panose="020B0604030504040204" pitchFamily="34" charset="0"/>
              <a:ea typeface="Verdana" panose="020B0604030504040204" pitchFamily="34" charset="0"/>
            </a:rPr>
            <a:t>=()</a:t>
          </a:r>
          <a:r>
            <a:rPr lang="nl-NL" sz="1000" b="0" kern="1200" baseline="0">
              <a:latin typeface="Verdana" panose="020B0604030504040204" pitchFamily="34" charset="0"/>
              <a:ea typeface="Verdana" panose="020B0604030504040204" pitchFamily="34" charset="0"/>
            </a:rPr>
            <a:t> de</a:t>
          </a:r>
        </a:p>
        <a:p>
          <a:r>
            <a:rPr lang="nl-NL" sz="1000" b="0" kern="1200" baseline="0">
              <a:latin typeface="Verdana" panose="020B0604030504040204" pitchFamily="34" charset="0"/>
              <a:ea typeface="Verdana" panose="020B0604030504040204" pitchFamily="34" charset="0"/>
            </a:rPr>
            <a:t>  spelersnaam op uit dezelfde cel in tabbald 1</a:t>
          </a:r>
        </a:p>
        <a:p>
          <a:r>
            <a:rPr lang="nl-NL" sz="1000" b="0" kern="1200">
              <a:latin typeface="Verdana" panose="020B0604030504040204" pitchFamily="34" charset="0"/>
              <a:ea typeface="Verdana" panose="020B0604030504040204" pitchFamily="34" charset="0"/>
            </a:rPr>
            <a:t>- kopieer daarna in tabblad</a:t>
          </a:r>
          <a:r>
            <a:rPr lang="nl-NL" sz="1000" b="0" kern="1200" baseline="0">
              <a:latin typeface="Verdana" panose="020B0604030504040204" pitchFamily="34" charset="0"/>
              <a:ea typeface="Verdana" panose="020B0604030504040204" pitchFamily="34" charset="0"/>
            </a:rPr>
            <a:t> 2</a:t>
          </a:r>
          <a:r>
            <a:rPr lang="nl-NL" sz="1000" b="0" kern="1200">
              <a:latin typeface="Verdana" panose="020B0604030504040204" pitchFamily="34" charset="0"/>
              <a:ea typeface="Verdana" panose="020B0604030504040204" pitchFamily="34" charset="0"/>
            </a:rPr>
            <a:t> cel B3 naar beneden tot het einde van ronde 1 én daarna in</a:t>
          </a:r>
        </a:p>
        <a:p>
          <a:r>
            <a:rPr lang="nl-NL" sz="1000" b="0" kern="1200" baseline="0">
              <a:latin typeface="Verdana" panose="020B0604030504040204" pitchFamily="34" charset="0"/>
              <a:ea typeface="Verdana" panose="020B0604030504040204" pitchFamily="34" charset="0"/>
            </a:rPr>
            <a:t> </a:t>
          </a:r>
          <a:r>
            <a:rPr lang="nl-NL" sz="1000" b="0" kern="1200">
              <a:latin typeface="Verdana" panose="020B0604030504040204" pitchFamily="34" charset="0"/>
              <a:ea typeface="Verdana" panose="020B0604030504040204" pitchFamily="34" charset="0"/>
            </a:rPr>
            <a:t> ronde 2 én 3 van de eerste tot en met de laatste regel. </a:t>
          </a:r>
        </a:p>
        <a:p>
          <a:r>
            <a:rPr lang="nl-NL" sz="1000" b="0" kern="1200">
              <a:latin typeface="Verdana" panose="020B0604030504040204" pitchFamily="34" charset="0"/>
              <a:ea typeface="Verdana" panose="020B0604030504040204" pitchFamily="34" charset="0"/>
            </a:rPr>
            <a:t>- hetzelfde</a:t>
          </a:r>
          <a:r>
            <a:rPr lang="nl-NL" sz="1000" b="0" kern="1200" baseline="0">
              <a:latin typeface="Verdana" panose="020B0604030504040204" pitchFamily="34" charset="0"/>
              <a:ea typeface="Verdana" panose="020B0604030504040204" pitchFamily="34" charset="0"/>
            </a:rPr>
            <a:t> in kolom H van dit tabblad in relatie tot kolom H in tabbald 1.</a:t>
          </a:r>
        </a:p>
        <a:p>
          <a:endParaRPr lang="nl-NL" sz="1000" b="0" kern="1200" baseline="0">
            <a:latin typeface="Verdana" panose="020B0604030504040204" pitchFamily="34" charset="0"/>
            <a:ea typeface="Verdana" panose="020B0604030504040204" pitchFamily="34" charset="0"/>
          </a:endParaRPr>
        </a:p>
        <a:p>
          <a:r>
            <a:rPr lang="nl-NL" sz="1000" b="0" u="sng" kern="1200">
              <a:latin typeface="Verdana" panose="020B0604030504040204" pitchFamily="34" charset="0"/>
              <a:ea typeface="Verdana" panose="020B0604030504040204" pitchFamily="34" charset="0"/>
            </a:rPr>
            <a:t>Te maken caramboles</a:t>
          </a:r>
        </a:p>
        <a:p>
          <a:r>
            <a:rPr lang="nl-NL" sz="1000" b="0" kern="1200">
              <a:latin typeface="Verdana" panose="020B0604030504040204" pitchFamily="34" charset="0"/>
              <a:ea typeface="Verdana" panose="020B0604030504040204" pitchFamily="34" charset="0"/>
            </a:rPr>
            <a:t>Omdat tabblad 2</a:t>
          </a:r>
          <a:r>
            <a:rPr lang="nl-NL" sz="1000" b="0" kern="1200" baseline="0">
              <a:latin typeface="Verdana" panose="020B0604030504040204" pitchFamily="34" charset="0"/>
              <a:ea typeface="Verdana" panose="020B0604030504040204" pitchFamily="34" charset="0"/>
            </a:rPr>
            <a:t> gaat over de </a:t>
          </a:r>
          <a:r>
            <a:rPr lang="nl-NL" sz="1000" b="0" u="sng" kern="1200" baseline="0">
              <a:latin typeface="Verdana" panose="020B0604030504040204" pitchFamily="34" charset="0"/>
              <a:ea typeface="Verdana" panose="020B0604030504040204" pitchFamily="34" charset="0"/>
            </a:rPr>
            <a:t>2e helft</a:t>
          </a:r>
          <a:r>
            <a:rPr lang="nl-NL" sz="1000" b="0" kern="1200" baseline="0">
              <a:latin typeface="Verdana" panose="020B0604030504040204" pitchFamily="34" charset="0"/>
              <a:ea typeface="Verdana" panose="020B0604030504040204" pitchFamily="34" charset="0"/>
            </a:rPr>
            <a:t> van de competitie dienen de </a:t>
          </a:r>
          <a:r>
            <a:rPr lang="nl-NL" sz="1000" b="0" u="sng" kern="1200" baseline="0">
              <a:latin typeface="Verdana" panose="020B0604030504040204" pitchFamily="34" charset="0"/>
              <a:ea typeface="Verdana" panose="020B0604030504040204" pitchFamily="34" charset="0"/>
            </a:rPr>
            <a:t>aanvangscaramboles</a:t>
          </a:r>
          <a:r>
            <a:rPr lang="nl-NL" sz="1000" b="0" kern="1200" baseline="0">
              <a:latin typeface="Verdana" panose="020B0604030504040204" pitchFamily="34" charset="0"/>
              <a:ea typeface="Verdana" panose="020B0604030504040204" pitchFamily="34" charset="0"/>
            </a:rPr>
            <a:t> in kolom C en I opgehaald te worden uit </a:t>
          </a:r>
          <a:r>
            <a:rPr lang="nl-NL" sz="1000" b="0" u="sng" kern="1200" baseline="0">
              <a:latin typeface="Verdana" panose="020B0604030504040204" pitchFamily="34" charset="0"/>
              <a:ea typeface="Verdana" panose="020B0604030504040204" pitchFamily="34" charset="0"/>
            </a:rPr>
            <a:t>tabblad tot</a:t>
          </a:r>
          <a:r>
            <a:rPr lang="nl-NL" sz="1000" b="0" kern="1200" baseline="0">
              <a:latin typeface="Verdana" panose="020B0604030504040204" pitchFamily="34" charset="0"/>
              <a:ea typeface="Verdana" panose="020B0604030504040204" pitchFamily="34" charset="0"/>
            </a:rPr>
            <a:t> met de formule </a:t>
          </a:r>
          <a:r>
            <a:rPr lang="nl-NL" sz="1000" u="sng">
              <a:solidFill>
                <a:schemeClr val="dk1"/>
              </a:solidFill>
              <a:effectLst/>
              <a:latin typeface="Verdana" panose="020B0604030504040204" pitchFamily="34" charset="0"/>
              <a:ea typeface="Verdana" panose="020B0604030504040204" pitchFamily="34" charset="0"/>
              <a:cs typeface="+mn-cs"/>
            </a:rPr>
            <a:t>=som.als(</a:t>
          </a:r>
          <a:r>
            <a:rPr lang="nl-NL" sz="1000" u="sng" baseline="0">
              <a:solidFill>
                <a:schemeClr val="dk1"/>
              </a:solidFill>
              <a:effectLst/>
              <a:latin typeface="Verdana" panose="020B0604030504040204" pitchFamily="34" charset="0"/>
              <a:ea typeface="Verdana" panose="020B0604030504040204" pitchFamily="34" charset="0"/>
              <a:cs typeface="+mn-cs"/>
            </a:rPr>
            <a:t> ; ; )</a:t>
          </a:r>
          <a:r>
            <a:rPr lang="nl-NL" sz="1000" u="none" baseline="0">
              <a:solidFill>
                <a:schemeClr val="dk1"/>
              </a:solidFill>
              <a:effectLst/>
              <a:latin typeface="Verdana" panose="020B0604030504040204" pitchFamily="34" charset="0"/>
              <a:ea typeface="Verdana" panose="020B0604030504040204" pitchFamily="34" charset="0"/>
              <a:cs typeface="+mn-cs"/>
            </a:rPr>
            <a:t> .</a:t>
          </a:r>
          <a:endParaRPr lang="nl-NL" sz="1000" b="0" u="none" kern="1200" baseline="0">
            <a:latin typeface="Verdana" panose="020B0604030504040204" pitchFamily="34" charset="0"/>
            <a:ea typeface="Verdana" panose="020B0604030504040204" pitchFamily="34" charset="0"/>
          </a:endParaRPr>
        </a:p>
        <a:p>
          <a:r>
            <a:rPr lang="nl-NL" sz="1000" b="0" kern="1200" baseline="0">
              <a:solidFill>
                <a:sysClr val="windowText" lastClr="000000"/>
              </a:solidFill>
              <a:latin typeface="Verdana" panose="020B0604030504040204" pitchFamily="34" charset="0"/>
              <a:ea typeface="Verdana" panose="020B0604030504040204" pitchFamily="34" charset="0"/>
            </a:rPr>
            <a:t>In tabblad tot worden </a:t>
          </a:r>
          <a:r>
            <a:rPr lang="nl-NL" sz="1000" b="1" kern="1200" baseline="0">
              <a:solidFill>
                <a:sysClr val="windowText" lastClr="000000"/>
              </a:solidFill>
              <a:latin typeface="Verdana" panose="020B0604030504040204" pitchFamily="34" charset="0"/>
              <a:ea typeface="Verdana" panose="020B0604030504040204" pitchFamily="34" charset="0"/>
            </a:rPr>
            <a:t>bovenop</a:t>
          </a:r>
          <a:r>
            <a:rPr lang="nl-NL" sz="1000" b="0" kern="1200" baseline="0">
              <a:solidFill>
                <a:sysClr val="windowText" lastClr="000000"/>
              </a:solidFill>
              <a:latin typeface="Verdana" panose="020B0604030504040204" pitchFamily="34" charset="0"/>
              <a:ea typeface="Verdana" panose="020B0604030504040204" pitchFamily="34" charset="0"/>
            </a:rPr>
            <a:t> de eindcaramboles van het 1e halfjaar:</a:t>
          </a:r>
        </a:p>
        <a:p>
          <a:r>
            <a:rPr lang="nl-NL" sz="1000" b="0" kern="1200" baseline="0">
              <a:solidFill>
                <a:sysClr val="windowText" lastClr="000000"/>
              </a:solidFill>
              <a:latin typeface="Verdana" panose="020B0604030504040204" pitchFamily="34" charset="0"/>
              <a:ea typeface="Verdana" panose="020B0604030504040204" pitchFamily="34" charset="0"/>
            </a:rPr>
            <a:t>- de aanvangscaramboles van spelers die pas in de 2e helft van de competitie gaan deelnemen</a:t>
          </a:r>
        </a:p>
        <a:p>
          <a:r>
            <a:rPr lang="nl-NL" sz="1000" b="0" kern="1200" baseline="0">
              <a:solidFill>
                <a:sysClr val="windowText" lastClr="000000"/>
              </a:solidFill>
              <a:latin typeface="Verdana" panose="020B0604030504040204" pitchFamily="34" charset="0"/>
              <a:ea typeface="Verdana" panose="020B0604030504040204" pitchFamily="34" charset="0"/>
            </a:rPr>
            <a:t>- plus eventuele correcties</a:t>
          </a:r>
        </a:p>
        <a:p>
          <a:r>
            <a:rPr lang="nl-NL" sz="1000" b="0" kern="1200" baseline="0">
              <a:solidFill>
                <a:sysClr val="windowText" lastClr="000000"/>
              </a:solidFill>
              <a:latin typeface="Verdana" panose="020B0604030504040204" pitchFamily="34" charset="0"/>
              <a:ea typeface="Verdana" panose="020B0604030504040204" pitchFamily="34" charset="0"/>
            </a:rPr>
            <a:t>   uit "Deelnemers" opgehaald.</a:t>
          </a:r>
        </a:p>
        <a:p>
          <a:endParaRPr lang="nl-NL" sz="1000" b="0" kern="1200" baseline="0">
            <a:solidFill>
              <a:srgbClr val="FF0000"/>
            </a:solidFill>
            <a:latin typeface="Verdana" panose="020B0604030504040204" pitchFamily="34" charset="0"/>
            <a:ea typeface="Verdana" panose="020B0604030504040204" pitchFamily="34" charset="0"/>
          </a:endParaRPr>
        </a:p>
        <a:p>
          <a:pPr eaLnBrk="1" fontAlgn="auto" latinLnBrk="0" hangingPunct="1"/>
          <a:r>
            <a:rPr lang="nl-NL" sz="1000" b="0" i="0" u="sng" baseline="0">
              <a:solidFill>
                <a:schemeClr val="dk1"/>
              </a:solidFill>
              <a:effectLst/>
              <a:latin typeface="Verdana" panose="020B0604030504040204" pitchFamily="34" charset="0"/>
              <a:ea typeface="Verdana" panose="020B0604030504040204" pitchFamily="34" charset="0"/>
              <a:cs typeface="+mn-cs"/>
            </a:rPr>
            <a:t>Wel/niet een ronde spelen</a:t>
          </a:r>
        </a:p>
        <a:p>
          <a:pPr eaLnBrk="1" fontAlgn="auto" latinLnBrk="0" hangingPunct="1"/>
          <a:r>
            <a:rPr lang="nl-NL" sz="1000" b="0" i="0" u="none" baseline="0">
              <a:solidFill>
                <a:schemeClr val="dk1"/>
              </a:solidFill>
              <a:effectLst/>
              <a:latin typeface="Verdana" panose="020B0604030504040204" pitchFamily="34" charset="0"/>
              <a:ea typeface="Verdana" panose="020B0604030504040204" pitchFamily="34" charset="0"/>
              <a:cs typeface="+mn-cs"/>
            </a:rPr>
            <a:t>Zie toelichting tabblad 1.</a:t>
          </a:r>
        </a:p>
        <a:p>
          <a:pPr eaLnBrk="1" fontAlgn="auto" latinLnBrk="0" hangingPunct="1"/>
          <a:endParaRPr lang="nl-NL" sz="1000" b="0" i="0" u="sng" baseline="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nl-NL" sz="1000" b="0" i="0" u="sng" baseline="0">
              <a:solidFill>
                <a:schemeClr val="dk1"/>
              </a:solidFill>
              <a:effectLst/>
              <a:latin typeface="Verdana" panose="020B0604030504040204" pitchFamily="34" charset="0"/>
              <a:ea typeface="Verdana" panose="020B0604030504040204" pitchFamily="34" charset="0"/>
              <a:cs typeface="+mn-cs"/>
            </a:rPr>
            <a:t>Geblokkeerd</a:t>
          </a:r>
          <a:endParaRPr lang="nl-NL" sz="1000" b="0" u="sng">
            <a:effectLst/>
            <a:latin typeface="Verdana" panose="020B0604030504040204" pitchFamily="34" charset="0"/>
            <a:ea typeface="Verdana" panose="020B0604030504040204" pitchFamily="34" charset="0"/>
          </a:endParaRP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Om te voorkomen dat er te makkelijk cellen gewijzigd worden die gedurende de competitie </a:t>
          </a:r>
          <a:r>
            <a:rPr lang="nl-NL" sz="1000" b="0" i="0" u="sng" baseline="0">
              <a:solidFill>
                <a:schemeClr val="dk1"/>
              </a:solidFill>
              <a:effectLst/>
              <a:latin typeface="Verdana" panose="020B0604030504040204" pitchFamily="34" charset="0"/>
              <a:ea typeface="Verdana" panose="020B0604030504040204" pitchFamily="34" charset="0"/>
              <a:cs typeface="+mn-cs"/>
            </a:rPr>
            <a:t>niet</a:t>
          </a:r>
          <a:r>
            <a:rPr lang="nl-NL" sz="1000" b="0" i="0" baseline="0">
              <a:solidFill>
                <a:schemeClr val="dk1"/>
              </a:solidFill>
              <a:effectLst/>
              <a:latin typeface="Verdana" panose="020B0604030504040204" pitchFamily="34" charset="0"/>
              <a:ea typeface="Verdana" panose="020B0604030504040204" pitchFamily="34" charset="0"/>
              <a:cs typeface="+mn-cs"/>
            </a:rPr>
            <a:t> gewijzigd mogen worden, is voor het gehele tabblad een blokkade ingesteld met uitzondering van de velden voor het invullen van de caramboles en beurten.</a:t>
          </a:r>
          <a:endParaRPr lang="nl-NL" sz="1000">
            <a:effectLst/>
            <a:latin typeface="Verdana" panose="020B0604030504040204" pitchFamily="34" charset="0"/>
            <a:ea typeface="Verdana" panose="020B0604030504040204" pitchFamily="34" charset="0"/>
          </a:endParaRPr>
        </a:p>
        <a:p>
          <a:pPr eaLnBrk="1" fontAlgn="auto" latinLnBrk="0" hangingPunct="1"/>
          <a:r>
            <a:rPr lang="nl-NL" sz="1000" b="0" i="0" baseline="0">
              <a:solidFill>
                <a:schemeClr val="dk1"/>
              </a:solidFill>
              <a:effectLst/>
              <a:latin typeface="Verdana" panose="020B0604030504040204" pitchFamily="34" charset="0"/>
              <a:ea typeface="Verdana" panose="020B0604030504040204" pitchFamily="34" charset="0"/>
              <a:cs typeface="+mn-cs"/>
            </a:rPr>
            <a:t>Doormiddel van "Alt X B B" kan deze blokkade worden opgeheven en weer ingesteld door "Alt X B B Enter".</a:t>
          </a:r>
          <a:endParaRPr lang="nl-NL" sz="1000">
            <a:effectLst/>
            <a:latin typeface="Verdana" panose="020B0604030504040204" pitchFamily="34" charset="0"/>
            <a:ea typeface="Verdana" panose="020B0604030504040204" pitchFamily="34" charset="0"/>
          </a:endParaRPr>
        </a:p>
        <a:p>
          <a:endParaRPr lang="nl-NL" sz="1000" baseline="0">
            <a:solidFill>
              <a:schemeClr val="dk1"/>
            </a:solidFill>
            <a:effectLst/>
            <a:latin typeface="Verdana" panose="020B0604030504040204" pitchFamily="34" charset="0"/>
            <a:ea typeface="Verdana" panose="020B0604030504040204" pitchFamily="34" charset="0"/>
            <a:cs typeface="+mn-cs"/>
          </a:endParaRPr>
        </a:p>
        <a:p>
          <a:r>
            <a:rPr lang="nl-NL" sz="1000" baseline="0">
              <a:solidFill>
                <a:schemeClr val="dk1"/>
              </a:solidFill>
              <a:effectLst/>
              <a:latin typeface="Verdana" panose="020B0604030504040204" pitchFamily="34" charset="0"/>
              <a:ea typeface="Verdana" panose="020B0604030504040204" pitchFamily="34" charset="0"/>
              <a:cs typeface="+mn-cs"/>
            </a:rPr>
            <a:t>De toelichting aanpassen en filteren gaat niet met een ingestelde blokkade.</a:t>
          </a:r>
        </a:p>
        <a:p>
          <a:endParaRPr lang="nl-NL" sz="1000" baseline="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129540</xdr:colOff>
      <xdr:row>61</xdr:row>
      <xdr:rowOff>0</xdr:rowOff>
    </xdr:from>
    <xdr:to>
      <xdr:col>21</xdr:col>
      <xdr:colOff>198120</xdr:colOff>
      <xdr:row>71</xdr:row>
      <xdr:rowOff>144780</xdr:rowOff>
    </xdr:to>
    <xdr:sp macro="" textlink="">
      <xdr:nvSpPr>
        <xdr:cNvPr id="4" name="Tekstvak 3">
          <a:extLst>
            <a:ext uri="{FF2B5EF4-FFF2-40B4-BE49-F238E27FC236}">
              <a16:creationId xmlns:a16="http://schemas.microsoft.com/office/drawing/2014/main" id="{B6E3C42E-ED03-40B5-B899-2C333D046971}"/>
            </a:ext>
          </a:extLst>
        </xdr:cNvPr>
        <xdr:cNvSpPr txBox="1"/>
      </xdr:nvSpPr>
      <xdr:spPr>
        <a:xfrm>
          <a:off x="3832860" y="10607040"/>
          <a:ext cx="9258300" cy="1889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kern="1200">
              <a:latin typeface="Verdana" panose="020B0604030504040204" pitchFamily="34" charset="0"/>
              <a:ea typeface="Verdana" panose="020B0604030504040204" pitchFamily="34" charset="0"/>
            </a:rPr>
            <a:t>Toelichting berekeningen "te spelen partijen"en</a:t>
          </a:r>
          <a:r>
            <a:rPr lang="nl-NL" sz="1000" b="1" kern="1200" baseline="0">
              <a:latin typeface="Verdana" panose="020B0604030504040204" pitchFamily="34" charset="0"/>
              <a:ea typeface="Verdana" panose="020B0604030504040204" pitchFamily="34" charset="0"/>
            </a:rPr>
            <a:t> "gespeelde partijen"; per speler en totaal</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In elk </a:t>
          </a:r>
          <a:r>
            <a:rPr lang="nl-NL" sz="1000" u="sng" kern="1200">
              <a:latin typeface="Verdana" panose="020B0604030504040204" pitchFamily="34" charset="0"/>
              <a:ea typeface="Verdana" panose="020B0604030504040204" pitchFamily="34" charset="0"/>
            </a:rPr>
            <a:t>half jaar</a:t>
          </a:r>
          <a:r>
            <a:rPr lang="nl-NL" sz="1000" kern="1200">
              <a:latin typeface="Verdana" panose="020B0604030504040204" pitchFamily="34" charset="0"/>
              <a:ea typeface="Verdana" panose="020B0604030504040204" pitchFamily="34" charset="0"/>
            </a:rPr>
            <a:t> staat in de kolom </a:t>
          </a:r>
          <a:r>
            <a:rPr lang="nl-NL" sz="1000" u="sng" kern="1200">
              <a:latin typeface="Verdana" panose="020B0604030504040204" pitchFamily="34" charset="0"/>
              <a:ea typeface="Verdana" panose="020B0604030504040204" pitchFamily="34" charset="0"/>
            </a:rPr>
            <a:t>te part</a:t>
          </a:r>
          <a:r>
            <a:rPr lang="nl-NL" sz="1000" u="none" kern="1200">
              <a:latin typeface="Verdana" panose="020B0604030504040204" pitchFamily="34" charset="0"/>
              <a:ea typeface="Verdana" panose="020B0604030504040204" pitchFamily="34" charset="0"/>
            </a:rPr>
            <a:t>:</a:t>
          </a:r>
        </a:p>
        <a:p>
          <a:r>
            <a:rPr lang="nl-NL" sz="1000" u="none" kern="1200">
              <a:latin typeface="Verdana" panose="020B0604030504040204" pitchFamily="34" charset="0"/>
              <a:ea typeface="Verdana" panose="020B0604030504040204" pitchFamily="34" charset="0"/>
            </a:rPr>
            <a:t>het aantal te spelen partijen per speler en in totaal</a:t>
          </a:r>
          <a:r>
            <a:rPr lang="nl-NL" sz="1000" u="none" kern="1200" baseline="0">
              <a:latin typeface="Verdana" panose="020B0604030504040204" pitchFamily="34" charset="0"/>
              <a:ea typeface="Verdana" panose="020B0604030504040204" pitchFamily="34" charset="0"/>
            </a:rPr>
            <a:t> afhankelijk van</a:t>
          </a:r>
          <a:r>
            <a:rPr lang="nl-NL" sz="1000" u="none" kern="1200">
              <a:latin typeface="Verdana" panose="020B0604030504040204" pitchFamily="34" charset="0"/>
              <a:ea typeface="Verdana" panose="020B0604030504040204" pitchFamily="34" charset="0"/>
            </a:rPr>
            <a:t> het aantal deelnemers dat in deze spelsoort deelneemt</a:t>
          </a:r>
          <a:r>
            <a:rPr lang="nl-NL" sz="1000" u="sng" kern="1200">
              <a:latin typeface="Verdana" panose="020B0604030504040204" pitchFamily="34" charset="0"/>
              <a:ea typeface="Verdana" panose="020B0604030504040204" pitchFamily="34" charset="0"/>
            </a:rPr>
            <a:t>.</a:t>
          </a:r>
        </a:p>
        <a:p>
          <a:r>
            <a:rPr lang="nl-NL" sz="1000" kern="1200" baseline="0">
              <a:latin typeface="Verdana" panose="020B0604030504040204" pitchFamily="34" charset="0"/>
              <a:ea typeface="Verdana" panose="020B0604030504040204" pitchFamily="34" charset="0"/>
            </a:rPr>
            <a:t>Daarnaast in kolom </a:t>
          </a:r>
          <a:r>
            <a:rPr lang="nl-NL" sz="1000" u="sng" kern="1200" baseline="0">
              <a:latin typeface="Verdana" panose="020B0604030504040204" pitchFamily="34" charset="0"/>
              <a:ea typeface="Verdana" panose="020B0604030504040204" pitchFamily="34" charset="0"/>
            </a:rPr>
            <a:t>part</a:t>
          </a:r>
          <a:r>
            <a:rPr lang="nl-NL" sz="1000" kern="1200" baseline="0">
              <a:latin typeface="Verdana" panose="020B0604030504040204" pitchFamily="34" charset="0"/>
              <a:ea typeface="Verdana" panose="020B0604030504040204" pitchFamily="34" charset="0"/>
            </a:rPr>
            <a:t> de gerealiseerde partijen.</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Omdat de competitie (in dit geval) met 19 spelers wordt gespeeld levert dat voor alle spelers maximaal 18 partijen per ronde op. Indien</a:t>
          </a:r>
          <a:r>
            <a:rPr lang="nl-NL" sz="1000" kern="1200">
              <a:latin typeface="Verdana" panose="020B0604030504040204" pitchFamily="34" charset="0"/>
              <a:ea typeface="Verdana" panose="020B0604030504040204" pitchFamily="34" charset="0"/>
            </a:rPr>
            <a:t> sommige spelers niet in deze spelsoort deelnemen</a:t>
          </a:r>
          <a:r>
            <a:rPr lang="nl-NL" sz="1000" kern="1200" baseline="0">
              <a:latin typeface="Verdana" panose="020B0604030504040204" pitchFamily="34" charset="0"/>
              <a:ea typeface="Verdana" panose="020B0604030504040204" pitchFamily="34" charset="0"/>
            </a:rPr>
            <a:t> worden het er minder. Omdat er gespeeld wordt over 3 rondes worden het in een half jaar driemaal het aantal partijen per ronde.</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Deze gegevens worden gebruikt in "Klassement" om daar deze stand te vermelden.</a:t>
          </a:r>
        </a:p>
      </xdr:txBody>
    </xdr:sp>
    <xdr:clientData/>
  </xdr:twoCellAnchor>
  <xdr:twoCellAnchor>
    <xdr:from>
      <xdr:col>11</xdr:col>
      <xdr:colOff>121920</xdr:colOff>
      <xdr:row>1</xdr:row>
      <xdr:rowOff>121920</xdr:rowOff>
    </xdr:from>
    <xdr:to>
      <xdr:col>21</xdr:col>
      <xdr:colOff>175260</xdr:colOff>
      <xdr:row>51</xdr:row>
      <xdr:rowOff>137160</xdr:rowOff>
    </xdr:to>
    <xdr:sp macro="" textlink="">
      <xdr:nvSpPr>
        <xdr:cNvPr id="2" name="Tekstvak 1">
          <a:extLst>
            <a:ext uri="{FF2B5EF4-FFF2-40B4-BE49-F238E27FC236}">
              <a16:creationId xmlns:a16="http://schemas.microsoft.com/office/drawing/2014/main" id="{C0C87C0C-78CC-4A4B-933D-50632E137AE1}"/>
            </a:ext>
          </a:extLst>
        </xdr:cNvPr>
        <xdr:cNvSpPr txBox="1"/>
      </xdr:nvSpPr>
      <xdr:spPr>
        <a:xfrm>
          <a:off x="6797040" y="373380"/>
          <a:ext cx="6271260" cy="95173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dk1"/>
              </a:solidFill>
              <a:effectLst/>
              <a:latin typeface="Verdana" panose="020B0604030504040204" pitchFamily="34" charset="0"/>
              <a:ea typeface="Verdana" panose="020B0604030504040204" pitchFamily="34" charset="0"/>
              <a:cs typeface="+mn-cs"/>
            </a:rPr>
            <a:t>Toelichting</a:t>
          </a:r>
          <a:endParaRPr lang="nl-NL" sz="1000">
            <a:effectLst/>
            <a:latin typeface="Verdana" panose="020B0604030504040204" pitchFamily="34" charset="0"/>
            <a:ea typeface="Verdana" panose="020B0604030504040204" pitchFamily="34" charset="0"/>
          </a:endParaRPr>
        </a:p>
        <a:p>
          <a:endParaRPr lang="nl-NL" sz="1000" u="sng">
            <a:solidFill>
              <a:schemeClr val="dk1"/>
            </a:solidFill>
            <a:effectLst/>
            <a:latin typeface="Verdana" panose="020B0604030504040204" pitchFamily="34" charset="0"/>
            <a:ea typeface="Verdana" panose="020B0604030504040204" pitchFamily="34" charset="0"/>
            <a:cs typeface="+mn-cs"/>
          </a:endParaRPr>
        </a:p>
        <a:p>
          <a:r>
            <a:rPr lang="nl-NL" sz="1000" u="sng">
              <a:solidFill>
                <a:schemeClr val="dk1"/>
              </a:solidFill>
              <a:effectLst/>
              <a:latin typeface="Verdana" panose="020B0604030504040204" pitchFamily="34" charset="0"/>
              <a:ea typeface="Verdana" panose="020B0604030504040204" pitchFamily="34" charset="0"/>
              <a:cs typeface="+mn-cs"/>
            </a:rPr>
            <a:t>Blauwe</a:t>
          </a:r>
          <a:r>
            <a:rPr lang="nl-NL" sz="1000" u="sng" baseline="0">
              <a:solidFill>
                <a:schemeClr val="dk1"/>
              </a:solidFill>
              <a:effectLst/>
              <a:latin typeface="Verdana" panose="020B0604030504040204" pitchFamily="34" charset="0"/>
              <a:ea typeface="Verdana" panose="020B0604030504040204" pitchFamily="34" charset="0"/>
              <a:cs typeface="+mn-cs"/>
            </a:rPr>
            <a:t> overzicht, eerste halfjaar</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spelers worden opgehaald uit "Deelnemers"</a:t>
          </a:r>
          <a:r>
            <a:rPr lang="nl-NL" sz="1000" baseline="0">
              <a:solidFill>
                <a:schemeClr val="dk1"/>
              </a:solidFill>
              <a:effectLst/>
              <a:latin typeface="Verdana" panose="020B0604030504040204" pitchFamily="34" charset="0"/>
              <a:ea typeface="Verdana" panose="020B0604030504040204" pitchFamily="34" charset="0"/>
              <a:cs typeface="+mn-cs"/>
            </a:rPr>
            <a:t> met de formule </a:t>
          </a:r>
          <a:r>
            <a:rPr lang="nl-NL" sz="1000" u="sng" baseline="0">
              <a:solidFill>
                <a:schemeClr val="dk1"/>
              </a:solidFill>
              <a:effectLst/>
              <a:latin typeface="Verdana" panose="020B0604030504040204" pitchFamily="34" charset="0"/>
              <a:ea typeface="Verdana" panose="020B0604030504040204" pitchFamily="34" charset="0"/>
              <a:cs typeface="+mn-cs"/>
            </a:rPr>
            <a:t>=()</a:t>
          </a:r>
          <a:r>
            <a:rPr lang="nl-NL" sz="1000" baseline="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a:t>
          </a:r>
          <a:r>
            <a:rPr lang="nl-NL" sz="1000" u="sng">
              <a:solidFill>
                <a:schemeClr val="dk1"/>
              </a:solidFill>
              <a:effectLst/>
              <a:latin typeface="Verdana" panose="020B0604030504040204" pitchFamily="34" charset="0"/>
              <a:ea typeface="Verdana" panose="020B0604030504040204" pitchFamily="34" charset="0"/>
              <a:cs typeface="+mn-cs"/>
            </a:rPr>
            <a:t>te car</a:t>
          </a:r>
          <a:r>
            <a:rPr lang="nl-NL" sz="1000">
              <a:solidFill>
                <a:schemeClr val="dk1"/>
              </a:solidFill>
              <a:effectLst/>
              <a:latin typeface="Verdana" panose="020B0604030504040204" pitchFamily="34" charset="0"/>
              <a:ea typeface="Verdana" panose="020B0604030504040204" pitchFamily="34" charset="0"/>
              <a:cs typeface="+mn-cs"/>
            </a:rPr>
            <a:t> worden eveneens opgehaald uit "Deelnemers" met de formule </a:t>
          </a:r>
          <a:r>
            <a:rPr lang="nl-NL" sz="1000" u="sng">
              <a:solidFill>
                <a:schemeClr val="dk1"/>
              </a:solidFill>
              <a:effectLst/>
              <a:latin typeface="Verdana" panose="020B0604030504040204" pitchFamily="34" charset="0"/>
              <a:ea typeface="Verdana" panose="020B0604030504040204" pitchFamily="34" charset="0"/>
              <a:cs typeface="+mn-cs"/>
            </a:rPr>
            <a:t>=som.als(</a:t>
          </a:r>
          <a:r>
            <a:rPr lang="nl-NL" sz="1000" u="sng" baseline="0">
              <a:solidFill>
                <a:schemeClr val="dk1"/>
              </a:solidFill>
              <a:effectLst/>
              <a:latin typeface="Verdana" panose="020B0604030504040204" pitchFamily="34" charset="0"/>
              <a:ea typeface="Verdana" panose="020B0604030504040204" pitchFamily="34" charset="0"/>
              <a:cs typeface="+mn-cs"/>
            </a:rPr>
            <a:t> ; ; ).</a:t>
          </a:r>
          <a:endParaRPr lang="nl-NL" sz="1000">
            <a:effectLst/>
            <a:latin typeface="Verdana" panose="020B0604030504040204" pitchFamily="34" charset="0"/>
            <a:ea typeface="Verdana" panose="020B0604030504040204" pitchFamily="34" charset="0"/>
          </a:endParaRPr>
        </a:p>
        <a:p>
          <a:endParaRPr lang="nl-NL" sz="1000">
            <a:solidFill>
              <a:schemeClr val="dk1"/>
            </a:solidFill>
            <a:effectLst/>
            <a:latin typeface="Verdana" panose="020B0604030504040204" pitchFamily="34" charset="0"/>
            <a:ea typeface="Verdana" panose="020B0604030504040204" pitchFamily="34" charset="0"/>
            <a:cs typeface="+mn-cs"/>
          </a:endParaRPr>
        </a:p>
        <a:p>
          <a:r>
            <a:rPr lang="nl-NL" sz="1000">
              <a:solidFill>
                <a:schemeClr val="dk1"/>
              </a:solidFill>
              <a:effectLst/>
              <a:latin typeface="Verdana" panose="020B0604030504040204" pitchFamily="34" charset="0"/>
              <a:ea typeface="Verdana" panose="020B0604030504040204" pitchFamily="34" charset="0"/>
              <a:cs typeface="+mn-cs"/>
            </a:rPr>
            <a:t>De </a:t>
          </a:r>
          <a:r>
            <a:rPr lang="nl-NL" sz="1000" u="sng">
              <a:solidFill>
                <a:schemeClr val="dk1"/>
              </a:solidFill>
              <a:effectLst/>
              <a:latin typeface="Verdana" panose="020B0604030504040204" pitchFamily="34" charset="0"/>
              <a:ea typeface="Verdana" panose="020B0604030504040204" pitchFamily="34" charset="0"/>
              <a:cs typeface="+mn-cs"/>
            </a:rPr>
            <a:t>part</a:t>
          </a:r>
          <a:r>
            <a:rPr lang="nl-NL" sz="1000">
              <a:solidFill>
                <a:schemeClr val="dk1"/>
              </a:solidFill>
              <a:effectLst/>
              <a:latin typeface="Verdana" panose="020B0604030504040204" pitchFamily="34" charset="0"/>
              <a:ea typeface="Verdana" panose="020B0604030504040204" pitchFamily="34" charset="0"/>
              <a:cs typeface="+mn-cs"/>
            </a:rPr>
            <a:t>, </a:t>
          </a:r>
          <a:r>
            <a:rPr lang="nl-NL" sz="1000" u="sng">
              <a:solidFill>
                <a:schemeClr val="dk1"/>
              </a:solidFill>
              <a:effectLst/>
              <a:latin typeface="Verdana" panose="020B0604030504040204" pitchFamily="34" charset="0"/>
              <a:ea typeface="Verdana" panose="020B0604030504040204" pitchFamily="34" charset="0"/>
              <a:cs typeface="+mn-cs"/>
            </a:rPr>
            <a:t>car</a:t>
          </a:r>
          <a:r>
            <a:rPr lang="nl-NL" sz="1000">
              <a:solidFill>
                <a:schemeClr val="dk1"/>
              </a:solidFill>
              <a:effectLst/>
              <a:latin typeface="Verdana" panose="020B0604030504040204" pitchFamily="34" charset="0"/>
              <a:ea typeface="Verdana" panose="020B0604030504040204" pitchFamily="34" charset="0"/>
              <a:cs typeface="+mn-cs"/>
            </a:rPr>
            <a:t>, </a:t>
          </a:r>
          <a:r>
            <a:rPr lang="nl-NL" sz="1000" u="sng">
              <a:solidFill>
                <a:schemeClr val="dk1"/>
              </a:solidFill>
              <a:effectLst/>
              <a:latin typeface="Verdana" panose="020B0604030504040204" pitchFamily="34" charset="0"/>
              <a:ea typeface="Verdana" panose="020B0604030504040204" pitchFamily="34" charset="0"/>
              <a:cs typeface="+mn-cs"/>
            </a:rPr>
            <a:t>brt</a:t>
          </a:r>
          <a:r>
            <a:rPr lang="nl-NL" sz="1000">
              <a:solidFill>
                <a:schemeClr val="dk1"/>
              </a:solidFill>
              <a:effectLst/>
              <a:latin typeface="Verdana" panose="020B0604030504040204" pitchFamily="34" charset="0"/>
              <a:ea typeface="Verdana" panose="020B0604030504040204" pitchFamily="34" charset="0"/>
              <a:cs typeface="+mn-cs"/>
            </a:rPr>
            <a:t> en </a:t>
          </a:r>
          <a:r>
            <a:rPr lang="nl-NL" sz="1000" u="sng">
              <a:solidFill>
                <a:schemeClr val="dk1"/>
              </a:solidFill>
              <a:effectLst/>
              <a:latin typeface="Verdana" panose="020B0604030504040204" pitchFamily="34" charset="0"/>
              <a:ea typeface="Verdana" panose="020B0604030504040204" pitchFamily="34" charset="0"/>
              <a:cs typeface="+mn-cs"/>
            </a:rPr>
            <a:t>punt</a:t>
          </a:r>
          <a:r>
            <a:rPr lang="nl-NL" sz="1000">
              <a:solidFill>
                <a:schemeClr val="dk1"/>
              </a:solidFill>
              <a:effectLst/>
              <a:latin typeface="Verdana" panose="020B0604030504040204" pitchFamily="34" charset="0"/>
              <a:ea typeface="Verdana" panose="020B0604030504040204" pitchFamily="34" charset="0"/>
              <a:cs typeface="+mn-cs"/>
            </a:rPr>
            <a:t> worden opgehaald uit </a:t>
          </a:r>
          <a:r>
            <a:rPr lang="nl-NL" sz="1000" u="sng">
              <a:solidFill>
                <a:schemeClr val="dk1"/>
              </a:solidFill>
              <a:effectLst/>
              <a:latin typeface="Verdana" panose="020B0604030504040204" pitchFamily="34" charset="0"/>
              <a:ea typeface="Verdana" panose="020B0604030504040204" pitchFamily="34" charset="0"/>
              <a:cs typeface="+mn-cs"/>
            </a:rPr>
            <a:t>tabblad 1</a:t>
          </a:r>
          <a:r>
            <a:rPr lang="nl-NL" sz="1000">
              <a:solidFill>
                <a:schemeClr val="dk1"/>
              </a:solidFill>
              <a:effectLst/>
              <a:latin typeface="Verdana" panose="020B0604030504040204" pitchFamily="34" charset="0"/>
              <a:ea typeface="Verdana" panose="020B0604030504040204" pitchFamily="34" charset="0"/>
              <a:cs typeface="+mn-cs"/>
            </a:rPr>
            <a:t> met de formule </a:t>
          </a:r>
          <a:r>
            <a:rPr lang="nl-NL" sz="1000" u="sng">
              <a:solidFill>
                <a:schemeClr val="dk1"/>
              </a:solidFill>
              <a:effectLst/>
              <a:latin typeface="Verdana" panose="020B0604030504040204" pitchFamily="34" charset="0"/>
              <a:ea typeface="Verdana" panose="020B0604030504040204" pitchFamily="34" charset="0"/>
              <a:cs typeface="+mn-cs"/>
            </a:rPr>
            <a:t>=som.als(</a:t>
          </a:r>
          <a:r>
            <a:rPr lang="nl-NL" sz="1000" u="sng" baseline="0">
              <a:solidFill>
                <a:schemeClr val="dk1"/>
              </a:solidFill>
              <a:effectLst/>
              <a:latin typeface="Verdana" panose="020B0604030504040204" pitchFamily="34" charset="0"/>
              <a:ea typeface="Verdana" panose="020B0604030504040204" pitchFamily="34" charset="0"/>
              <a:cs typeface="+mn-cs"/>
            </a:rPr>
            <a:t> ; ; ).</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Het </a:t>
          </a:r>
          <a:r>
            <a:rPr lang="nl-NL" sz="1000" u="sng">
              <a:solidFill>
                <a:schemeClr val="dk1"/>
              </a:solidFill>
              <a:effectLst/>
              <a:latin typeface="Verdana" panose="020B0604030504040204" pitchFamily="34" charset="0"/>
              <a:ea typeface="Verdana" panose="020B0604030504040204" pitchFamily="34" charset="0"/>
              <a:cs typeface="+mn-cs"/>
            </a:rPr>
            <a:t>moy</a:t>
          </a:r>
          <a:r>
            <a:rPr lang="nl-NL" sz="1000">
              <a:solidFill>
                <a:schemeClr val="dk1"/>
              </a:solidFill>
              <a:effectLst/>
              <a:latin typeface="Verdana" panose="020B0604030504040204" pitchFamily="34" charset="0"/>
              <a:ea typeface="Verdana" panose="020B0604030504040204" pitchFamily="34" charset="0"/>
              <a:cs typeface="+mn-cs"/>
            </a:rPr>
            <a:t> wordt hier</a:t>
          </a:r>
          <a:r>
            <a:rPr lang="nl-NL" sz="1000" baseline="0">
              <a:solidFill>
                <a:schemeClr val="dk1"/>
              </a:solidFill>
              <a:effectLst/>
              <a:latin typeface="Verdana" panose="020B0604030504040204" pitchFamily="34" charset="0"/>
              <a:ea typeface="Verdana" panose="020B0604030504040204" pitchFamily="34" charset="0"/>
              <a:cs typeface="+mn-cs"/>
            </a:rPr>
            <a:t> uit deze gegevens berekend.</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Het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u="sng" baseline="0">
              <a:solidFill>
                <a:schemeClr val="dk1"/>
              </a:solidFill>
              <a:effectLst/>
              <a:latin typeface="Verdana" panose="020B0604030504040204" pitchFamily="34" charset="0"/>
              <a:ea typeface="Verdana" panose="020B0604030504040204" pitchFamily="34" charset="0"/>
              <a:cs typeface="+mn-cs"/>
            </a:rPr>
            <a:t>%</a:t>
          </a:r>
          <a:r>
            <a:rPr lang="nl-NL" sz="1000" baseline="0">
              <a:solidFill>
                <a:schemeClr val="dk1"/>
              </a:solidFill>
              <a:effectLst/>
              <a:latin typeface="Verdana" panose="020B0604030504040204" pitchFamily="34" charset="0"/>
              <a:ea typeface="Verdana" panose="020B0604030504040204" pitchFamily="34" charset="0"/>
              <a:cs typeface="+mn-cs"/>
            </a:rPr>
            <a:t> en de </a:t>
          </a:r>
          <a:r>
            <a:rPr lang="nl-NL" sz="1000" u="sng" baseline="0">
              <a:solidFill>
                <a:schemeClr val="dk1"/>
              </a:solidFill>
              <a:effectLst/>
              <a:latin typeface="Verdana" panose="020B0604030504040204" pitchFamily="34" charset="0"/>
              <a:ea typeface="Verdana" panose="020B0604030504040204" pitchFamily="34" charset="0"/>
              <a:cs typeface="+mn-cs"/>
            </a:rPr>
            <a:t>new car</a:t>
          </a:r>
          <a:r>
            <a:rPr lang="nl-NL" sz="1000" baseline="0">
              <a:solidFill>
                <a:schemeClr val="dk1"/>
              </a:solidFill>
              <a:effectLst/>
              <a:latin typeface="Verdana" panose="020B0604030504040204" pitchFamily="34" charset="0"/>
              <a:ea typeface="Verdana" panose="020B0604030504040204" pitchFamily="34" charset="0"/>
              <a:cs typeface="+mn-cs"/>
            </a:rPr>
            <a:t> wordt berekend met gebruikmaking van de </a:t>
          </a:r>
          <a:r>
            <a:rPr lang="nl-NL" sz="1000" u="sng" baseline="0">
              <a:solidFill>
                <a:schemeClr val="dk1"/>
              </a:solidFill>
              <a:effectLst/>
              <a:latin typeface="Verdana" panose="020B0604030504040204" pitchFamily="34" charset="0"/>
              <a:ea typeface="Verdana" panose="020B0604030504040204" pitchFamily="34" charset="0"/>
              <a:cs typeface="+mn-cs"/>
            </a:rPr>
            <a:t>voorwaardentabel</a:t>
          </a:r>
          <a:r>
            <a:rPr lang="nl-NL" sz="1000" u="none" baseline="0">
              <a:solidFill>
                <a:schemeClr val="dk1"/>
              </a:solidFill>
              <a:effectLst/>
              <a:latin typeface="Verdana" panose="020B0604030504040204" pitchFamily="34" charset="0"/>
              <a:ea typeface="Verdana" panose="020B0604030504040204" pitchFamily="34" charset="0"/>
              <a:cs typeface="+mn-cs"/>
            </a:rPr>
            <a:t> (onder het tweede halfjaar).</a:t>
          </a:r>
        </a:p>
        <a:p>
          <a:endParaRPr lang="nl-NL" sz="1000">
            <a:effectLst/>
            <a:latin typeface="Verdana" panose="020B0604030504040204" pitchFamily="34" charset="0"/>
            <a:ea typeface="Verdana" panose="020B0604030504040204" pitchFamily="34" charset="0"/>
          </a:endParaRPr>
        </a:p>
        <a:p>
          <a:r>
            <a:rPr lang="nl-NL" sz="1000" u="sng">
              <a:solidFill>
                <a:schemeClr val="dk1"/>
              </a:solidFill>
              <a:effectLst/>
              <a:latin typeface="Verdana" panose="020B0604030504040204" pitchFamily="34" charset="0"/>
              <a:ea typeface="Verdana" panose="020B0604030504040204" pitchFamily="34" charset="0"/>
              <a:cs typeface="+mn-cs"/>
            </a:rPr>
            <a:t>Gele overzicht, tweede halfjaar</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a:t>
          </a:r>
          <a:r>
            <a:rPr lang="nl-NL" sz="1000" u="sng">
              <a:solidFill>
                <a:schemeClr val="dk1"/>
              </a:solidFill>
              <a:effectLst/>
              <a:latin typeface="Verdana" panose="020B0604030504040204" pitchFamily="34" charset="0"/>
              <a:ea typeface="Verdana" panose="020B0604030504040204" pitchFamily="34" charset="0"/>
              <a:cs typeface="+mn-cs"/>
            </a:rPr>
            <a:t>te car</a:t>
          </a:r>
          <a:r>
            <a:rPr lang="nl-NL" sz="1000">
              <a:solidFill>
                <a:schemeClr val="dk1"/>
              </a:solidFill>
              <a:effectLst/>
              <a:latin typeface="Verdana" panose="020B0604030504040204" pitchFamily="34" charset="0"/>
              <a:ea typeface="Verdana" panose="020B0604030504040204" pitchFamily="34" charset="0"/>
              <a:cs typeface="+mn-cs"/>
            </a:rPr>
            <a:t> worden opgehaald uit de kolom </a:t>
          </a:r>
          <a:r>
            <a:rPr lang="nl-NL" sz="1000" u="sng">
              <a:solidFill>
                <a:schemeClr val="dk1"/>
              </a:solidFill>
              <a:effectLst/>
              <a:latin typeface="Verdana" panose="020B0604030504040204" pitchFamily="34" charset="0"/>
              <a:ea typeface="Verdana" panose="020B0604030504040204" pitchFamily="34" charset="0"/>
              <a:cs typeface="+mn-cs"/>
            </a:rPr>
            <a:t>new car</a:t>
          </a:r>
          <a:r>
            <a:rPr lang="nl-NL" sz="1000">
              <a:solidFill>
                <a:schemeClr val="dk1"/>
              </a:solidFill>
              <a:effectLst/>
              <a:latin typeface="Verdana" panose="020B0604030504040204" pitchFamily="34" charset="0"/>
              <a:ea typeface="Verdana" panose="020B0604030504040204" pitchFamily="34" charset="0"/>
              <a:cs typeface="+mn-cs"/>
            </a:rPr>
            <a:t> van het overzicht</a:t>
          </a:r>
          <a:r>
            <a:rPr lang="nl-NL" sz="1000" baseline="0">
              <a:solidFill>
                <a:schemeClr val="dk1"/>
              </a:solidFill>
              <a:effectLst/>
              <a:latin typeface="Verdana" panose="020B0604030504040204" pitchFamily="34" charset="0"/>
              <a:ea typeface="Verdana" panose="020B0604030504040204" pitchFamily="34" charset="0"/>
              <a:cs typeface="+mn-cs"/>
            </a:rPr>
            <a:t> van het eerste halfjaar in </a:t>
          </a:r>
          <a:r>
            <a:rPr lang="nl-NL" sz="1000" u="sng" baseline="0">
              <a:solidFill>
                <a:schemeClr val="dk1"/>
              </a:solidFill>
              <a:effectLst/>
              <a:latin typeface="Verdana" panose="020B0604030504040204" pitchFamily="34" charset="0"/>
              <a:ea typeface="Verdana" panose="020B0604030504040204" pitchFamily="34" charset="0"/>
              <a:cs typeface="+mn-cs"/>
            </a:rPr>
            <a:t>tabblad tot</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b="1" baseline="0">
              <a:solidFill>
                <a:schemeClr val="dk1"/>
              </a:solidFill>
              <a:effectLst/>
              <a:latin typeface="Verdana" panose="020B0604030504040204" pitchFamily="34" charset="0"/>
              <a:ea typeface="Verdana" panose="020B0604030504040204" pitchFamily="34" charset="0"/>
              <a:cs typeface="+mn-cs"/>
            </a:rPr>
            <a:t>plus</a:t>
          </a:r>
          <a:r>
            <a:rPr lang="nl-NL" sz="1000" baseline="0">
              <a:solidFill>
                <a:schemeClr val="dk1"/>
              </a:solidFill>
              <a:effectLst/>
              <a:latin typeface="Verdana" panose="020B0604030504040204" pitchFamily="34" charset="0"/>
              <a:ea typeface="Verdana" panose="020B0604030504040204" pitchFamily="34" charset="0"/>
              <a:cs typeface="+mn-cs"/>
            </a:rPr>
            <a:t> de aanvangscaramboles (correcties) 2e halfjaar uit "Deelnemers".</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 andere gegevens worden identiek aan het</a:t>
          </a:r>
          <a:r>
            <a:rPr lang="nl-NL" sz="1000" baseline="0">
              <a:solidFill>
                <a:schemeClr val="dk1"/>
              </a:solidFill>
              <a:effectLst/>
              <a:latin typeface="Verdana" panose="020B0604030504040204" pitchFamily="34" charset="0"/>
              <a:ea typeface="Verdana" panose="020B0604030504040204" pitchFamily="34" charset="0"/>
              <a:cs typeface="+mn-cs"/>
            </a:rPr>
            <a:t> 1e halfjaar berekend.</a:t>
          </a:r>
          <a:endParaRPr lang="nl-NL"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endParaRPr lang="nl-NL" sz="1000">
            <a:effectLst/>
            <a:latin typeface="Verdana" panose="020B0604030504040204" pitchFamily="34" charset="0"/>
            <a:ea typeface="Verdana" panose="020B0604030504040204" pitchFamily="34" charset="0"/>
          </a:endParaRPr>
        </a:p>
        <a:p>
          <a:r>
            <a:rPr lang="nl-NL" sz="1000" u="sng">
              <a:solidFill>
                <a:schemeClr val="dk1"/>
              </a:solidFill>
              <a:effectLst/>
              <a:latin typeface="Verdana" panose="020B0604030504040204" pitchFamily="34" charset="0"/>
              <a:ea typeface="Verdana" panose="020B0604030504040204" pitchFamily="34" charset="0"/>
              <a:cs typeface="+mn-cs"/>
            </a:rPr>
            <a:t>Algemeen</a:t>
          </a:r>
          <a:endParaRPr lang="nl-NL" sz="1000">
            <a:effectLst/>
            <a:latin typeface="Verdana" panose="020B0604030504040204" pitchFamily="34" charset="0"/>
            <a:ea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mn-cs"/>
            </a:rPr>
            <a:t>De</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a:solidFill>
                <a:schemeClr val="dk1"/>
              </a:solidFill>
              <a:effectLst/>
              <a:latin typeface="Verdana" panose="020B0604030504040204" pitchFamily="34" charset="0"/>
              <a:ea typeface="Verdana" panose="020B0604030504040204" pitchFamily="34" charset="0"/>
              <a:cs typeface="+mn-cs"/>
            </a:rPr>
            <a:t> </a:t>
          </a:r>
          <a:r>
            <a:rPr lang="nl-NL" sz="1000" b="1">
              <a:solidFill>
                <a:schemeClr val="dk1"/>
              </a:solidFill>
              <a:effectLst/>
              <a:latin typeface="Verdana" panose="020B0604030504040204" pitchFamily="34" charset="0"/>
              <a:ea typeface="Verdana" panose="020B0604030504040204" pitchFamily="34" charset="0"/>
              <a:cs typeface="+mn-cs"/>
            </a:rPr>
            <a:t>gem car</a:t>
          </a:r>
          <a:r>
            <a:rPr lang="nl-NL" sz="1000">
              <a:solidFill>
                <a:schemeClr val="dk1"/>
              </a:solidFill>
              <a:effectLst/>
              <a:latin typeface="Verdana" panose="020B0604030504040204" pitchFamily="34" charset="0"/>
              <a:ea typeface="Verdana" panose="020B0604030504040204" pitchFamily="34" charset="0"/>
              <a:cs typeface="+mn-cs"/>
            </a:rPr>
            <a:t> worden berekend om vast te stellen of 'n speler minimaal het niveau heeft behaald dat aangegeven is in de </a:t>
          </a:r>
          <a:r>
            <a:rPr lang="nl-NL" sz="1000" u="sng">
              <a:solidFill>
                <a:schemeClr val="dk1"/>
              </a:solidFill>
              <a:effectLst/>
              <a:latin typeface="Verdana" panose="020B0604030504040204" pitchFamily="34" charset="0"/>
              <a:ea typeface="Verdana" panose="020B0604030504040204" pitchFamily="34" charset="0"/>
              <a:cs typeface="+mn-cs"/>
            </a:rPr>
            <a:t>voorwaardentabel</a:t>
          </a:r>
          <a:r>
            <a:rPr lang="nl-NL" sz="1000">
              <a:solidFill>
                <a:schemeClr val="dk1"/>
              </a:solidFill>
              <a:effectLst/>
              <a:latin typeface="Verdana" panose="020B0604030504040204" pitchFamily="34" charset="0"/>
              <a:ea typeface="Verdana" panose="020B0604030504040204" pitchFamily="34" charset="0"/>
              <a:cs typeface="+mn-cs"/>
            </a:rPr>
            <a:t> (</a:t>
          </a:r>
          <a:r>
            <a:rPr lang="nl-NL" sz="1000" b="1" baseline="0">
              <a:solidFill>
                <a:schemeClr val="dk1"/>
              </a:solidFill>
              <a:effectLst/>
              <a:latin typeface="Verdana" panose="020B0604030504040204" pitchFamily="34" charset="0"/>
              <a:ea typeface="Verdana" panose="020B0604030504040204" pitchFamily="34" charset="0"/>
              <a:cs typeface="+mn-cs"/>
            </a:rPr>
            <a:t>min car, in samenhang met de car/part</a:t>
          </a:r>
          <a:r>
            <a:rPr lang="nl-NL" sz="1000" baseline="0">
              <a:solidFill>
                <a:schemeClr val="dk1"/>
              </a:solidFill>
              <a:effectLst/>
              <a:latin typeface="Verdana" panose="020B0604030504040204" pitchFamily="34" charset="0"/>
              <a:ea typeface="Verdana" panose="020B0604030504040204" pitchFamily="34" charset="0"/>
              <a:cs typeface="+mn-cs"/>
            </a:rPr>
            <a:t>)</a:t>
          </a:r>
          <a:r>
            <a:rPr lang="nl-NL" sz="100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Mocht de speler dat niveau niet gehaald hebben, wordt de </a:t>
          </a:r>
          <a:r>
            <a:rPr lang="nl-NL" sz="1000" u="sng" baseline="0">
              <a:solidFill>
                <a:schemeClr val="dk1"/>
              </a:solidFill>
              <a:effectLst/>
              <a:latin typeface="Verdana" panose="020B0604030504040204" pitchFamily="34" charset="0"/>
              <a:ea typeface="Verdana" panose="020B0604030504040204" pitchFamily="34" charset="0"/>
              <a:cs typeface="+mn-cs"/>
            </a:rPr>
            <a:t>min car</a:t>
          </a:r>
          <a:r>
            <a:rPr lang="nl-NL" sz="1000" baseline="0">
              <a:solidFill>
                <a:schemeClr val="dk1"/>
              </a:solidFill>
              <a:effectLst/>
              <a:latin typeface="Verdana" panose="020B0604030504040204" pitchFamily="34" charset="0"/>
              <a:ea typeface="Verdana" panose="020B0604030504040204" pitchFamily="34" charset="0"/>
              <a:cs typeface="+mn-cs"/>
            </a:rPr>
            <a:t> ingevuld als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Het verlagen van de </a:t>
          </a:r>
          <a:r>
            <a:rPr lang="nl-NL" sz="1000" u="sng" baseline="0">
              <a:solidFill>
                <a:schemeClr val="dk1"/>
              </a:solidFill>
              <a:effectLst/>
              <a:latin typeface="Verdana" panose="020B0604030504040204" pitchFamily="34" charset="0"/>
              <a:ea typeface="Verdana" panose="020B0604030504040204" pitchFamily="34" charset="0"/>
              <a:cs typeface="+mn-cs"/>
            </a:rPr>
            <a:t>min car</a:t>
          </a:r>
          <a:r>
            <a:rPr lang="nl-NL" sz="1000" baseline="0">
              <a:solidFill>
                <a:schemeClr val="dk1"/>
              </a:solidFill>
              <a:effectLst/>
              <a:latin typeface="Verdana" panose="020B0604030504040204" pitchFamily="34" charset="0"/>
              <a:ea typeface="Verdana" panose="020B0604030504040204" pitchFamily="34" charset="0"/>
              <a:cs typeface="+mn-cs"/>
            </a:rPr>
            <a:t> in de </a:t>
          </a:r>
          <a:r>
            <a:rPr lang="nl-NL" sz="1000" u="sng" baseline="0">
              <a:solidFill>
                <a:schemeClr val="dk1"/>
              </a:solidFill>
              <a:effectLst/>
              <a:latin typeface="Verdana" panose="020B0604030504040204" pitchFamily="34" charset="0"/>
              <a:ea typeface="Verdana" panose="020B0604030504040204" pitchFamily="34" charset="0"/>
              <a:cs typeface="+mn-cs"/>
            </a:rPr>
            <a:t>voorwaardentabel</a:t>
          </a:r>
          <a:r>
            <a:rPr lang="nl-NL" sz="1000" baseline="0">
              <a:solidFill>
                <a:schemeClr val="dk1"/>
              </a:solidFill>
              <a:effectLst/>
              <a:latin typeface="Verdana" panose="020B0604030504040204" pitchFamily="34" charset="0"/>
              <a:ea typeface="Verdana" panose="020B0604030504040204" pitchFamily="34" charset="0"/>
              <a:cs typeface="+mn-cs"/>
            </a:rPr>
            <a:t> (alleen vóór aanvang van de competitie) zorgt ervoor dat de prestaties van een speler eerder wordt gehonoreerd in de kolom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Dus het op nihil stellen van de </a:t>
          </a:r>
          <a:r>
            <a:rPr lang="nl-NL" sz="1000" u="sng" baseline="0">
              <a:solidFill>
                <a:schemeClr val="dk1"/>
              </a:solidFill>
              <a:effectLst/>
              <a:latin typeface="Verdana" panose="020B0604030504040204" pitchFamily="34" charset="0"/>
              <a:ea typeface="Verdana" panose="020B0604030504040204" pitchFamily="34" charset="0"/>
              <a:cs typeface="+mn-cs"/>
            </a:rPr>
            <a:t>min car</a:t>
          </a:r>
          <a:r>
            <a:rPr lang="nl-NL" sz="1000" baseline="0">
              <a:solidFill>
                <a:schemeClr val="dk1"/>
              </a:solidFill>
              <a:effectLst/>
              <a:latin typeface="Verdana" panose="020B0604030504040204" pitchFamily="34" charset="0"/>
              <a:ea typeface="Verdana" panose="020B0604030504040204" pitchFamily="34" charset="0"/>
              <a:cs typeface="+mn-cs"/>
            </a:rPr>
            <a:t> zorgt ervoor dat dit gegeven niet meer relevant is in de bovenstaande berekening van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endParaRPr lang="nl-NL" sz="1000" b="1" baseline="0">
            <a:solidFill>
              <a:schemeClr val="dk1"/>
            </a:solidFill>
            <a:effectLst/>
            <a:latin typeface="Verdana" panose="020B0604030504040204" pitchFamily="34" charset="0"/>
            <a:ea typeface="Verdana" panose="020B0604030504040204" pitchFamily="34" charset="0"/>
            <a:cs typeface="+mn-cs"/>
          </a:endParaRPr>
        </a:p>
        <a:p>
          <a:r>
            <a:rPr lang="nl-NL" sz="1000" b="1" baseline="0">
              <a:solidFill>
                <a:schemeClr val="dk1"/>
              </a:solidFill>
              <a:effectLst/>
              <a:latin typeface="Verdana" panose="020B0604030504040204" pitchFamily="34" charset="0"/>
              <a:ea typeface="Verdana" panose="020B0604030504040204" pitchFamily="34" charset="0"/>
              <a:cs typeface="+mn-cs"/>
            </a:rPr>
            <a:t>In de kolom % </a:t>
          </a:r>
          <a:r>
            <a:rPr lang="nl-NL" sz="1000" baseline="0">
              <a:solidFill>
                <a:schemeClr val="dk1"/>
              </a:solidFill>
              <a:effectLst/>
              <a:latin typeface="Verdana" panose="020B0604030504040204" pitchFamily="34" charset="0"/>
              <a:ea typeface="Verdana" panose="020B0604030504040204" pitchFamily="34" charset="0"/>
              <a:cs typeface="+mn-cs"/>
            </a:rPr>
            <a:t>worden twee zaken berekend:</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1. Als er geen partijen zijn gespeeld door 'n speler wordt er geen % berekend (leeg veld).</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2. Indien er wel partijen gespleeld zijn, drukt het wel berekende % uit in welke mate 'n speler de maximaal te behalen punten per partij  (zie voorwaardentabel) heeft gerealiseerd.</a:t>
          </a:r>
          <a:endParaRPr lang="nl-NL" sz="1000">
            <a:effectLst/>
            <a:latin typeface="Verdana" panose="020B0604030504040204" pitchFamily="34" charset="0"/>
            <a:ea typeface="Verdana" panose="020B0604030504040204" pitchFamily="34" charset="0"/>
          </a:endParaRPr>
        </a:p>
        <a:p>
          <a:endParaRPr lang="nl-NL" sz="1000" b="1" baseline="0">
            <a:solidFill>
              <a:schemeClr val="dk1"/>
            </a:solidFill>
            <a:effectLst/>
            <a:latin typeface="Verdana" panose="020B0604030504040204" pitchFamily="34" charset="0"/>
            <a:ea typeface="Verdana" panose="020B0604030504040204" pitchFamily="34" charset="0"/>
            <a:cs typeface="+mn-cs"/>
          </a:endParaRPr>
        </a:p>
        <a:p>
          <a:r>
            <a:rPr lang="nl-NL" sz="1000" b="1" baseline="0">
              <a:solidFill>
                <a:schemeClr val="dk1"/>
              </a:solidFill>
              <a:effectLst/>
              <a:latin typeface="Verdana" panose="020B0604030504040204" pitchFamily="34" charset="0"/>
              <a:ea typeface="Verdana" panose="020B0604030504040204" pitchFamily="34" charset="0"/>
              <a:cs typeface="+mn-cs"/>
            </a:rPr>
            <a:t>In de kolom </a:t>
          </a:r>
          <a:r>
            <a:rPr lang="nl-NL" sz="1000" b="1" u="sng" baseline="0">
              <a:solidFill>
                <a:schemeClr val="dk1"/>
              </a:solidFill>
              <a:effectLst/>
              <a:latin typeface="Verdana" panose="020B0604030504040204" pitchFamily="34" charset="0"/>
              <a:ea typeface="Verdana" panose="020B0604030504040204" pitchFamily="34" charset="0"/>
              <a:cs typeface="+mn-cs"/>
            </a:rPr>
            <a:t>new car</a:t>
          </a:r>
          <a:r>
            <a:rPr lang="nl-NL" sz="1000" baseline="0">
              <a:solidFill>
                <a:schemeClr val="dk1"/>
              </a:solidFill>
              <a:effectLst/>
              <a:latin typeface="Verdana" panose="020B0604030504040204" pitchFamily="34" charset="0"/>
              <a:ea typeface="Verdana" panose="020B0604030504040204" pitchFamily="34" charset="0"/>
              <a:cs typeface="+mn-cs"/>
            </a:rPr>
            <a:t> wordt berekend met welk aantal caramboles 'n speler dat halfjaar heeft beëindigd als volgt:</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1. Indien 'n speler niet het aantal </a:t>
          </a:r>
          <a:r>
            <a:rPr lang="nl-NL" sz="1000" u="sng" baseline="0">
              <a:solidFill>
                <a:schemeClr val="dk1"/>
              </a:solidFill>
              <a:effectLst/>
              <a:latin typeface="Verdana" panose="020B0604030504040204" pitchFamily="34" charset="0"/>
              <a:ea typeface="Verdana" panose="020B0604030504040204" pitchFamily="34" charset="0"/>
              <a:cs typeface="+mn-cs"/>
            </a:rPr>
            <a:t>min part</a:t>
          </a:r>
          <a:r>
            <a:rPr lang="nl-NL" sz="1000" baseline="0">
              <a:solidFill>
                <a:schemeClr val="dk1"/>
              </a:solidFill>
              <a:effectLst/>
              <a:latin typeface="Verdana" panose="020B0604030504040204" pitchFamily="34" charset="0"/>
              <a:ea typeface="Verdana" panose="020B0604030504040204" pitchFamily="34" charset="0"/>
              <a:cs typeface="+mn-cs"/>
            </a:rPr>
            <a:t> heeft gespeeld, wordt het aanvangscarambole</a:t>
          </a:r>
        </a:p>
        <a:p>
          <a:r>
            <a:rPr lang="nl-NL" sz="1000" baseline="0">
              <a:solidFill>
                <a:schemeClr val="dk1"/>
              </a:solidFill>
              <a:effectLst/>
              <a:latin typeface="Verdana" panose="020B0604030504040204" pitchFamily="34" charset="0"/>
              <a:ea typeface="Verdana" panose="020B0604030504040204" pitchFamily="34" charset="0"/>
              <a:cs typeface="+mn-cs"/>
            </a:rPr>
            <a:t>    ingevuld als eindcarambole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2. En anders wordt </a:t>
          </a:r>
          <a:r>
            <a:rPr lang="nl-NL" sz="1000" u="sng" baseline="0">
              <a:solidFill>
                <a:schemeClr val="dk1"/>
              </a:solidFill>
              <a:effectLst/>
              <a:latin typeface="Verdana" panose="020B0604030504040204" pitchFamily="34" charset="0"/>
              <a:ea typeface="Verdana" panose="020B0604030504040204" pitchFamily="34" charset="0"/>
              <a:cs typeface="+mn-cs"/>
            </a:rPr>
            <a:t>te car</a:t>
          </a:r>
          <a:r>
            <a:rPr lang="nl-NL" sz="1000" baseline="0">
              <a:solidFill>
                <a:schemeClr val="dk1"/>
              </a:solidFill>
              <a:effectLst/>
              <a:latin typeface="Verdana" panose="020B0604030504040204" pitchFamily="34" charset="0"/>
              <a:ea typeface="Verdana" panose="020B0604030504040204" pitchFamily="34" charset="0"/>
              <a:cs typeface="+mn-cs"/>
            </a:rPr>
            <a:t> opgeteld bij </a:t>
          </a:r>
          <a:r>
            <a:rPr lang="nl-NL" sz="1000" u="sng" baseline="0">
              <a:solidFill>
                <a:schemeClr val="dk1"/>
              </a:solidFill>
              <a:effectLst/>
              <a:latin typeface="Verdana" panose="020B0604030504040204" pitchFamily="34" charset="0"/>
              <a:ea typeface="Verdana" panose="020B0604030504040204" pitchFamily="34" charset="0"/>
              <a:cs typeface="+mn-cs"/>
            </a:rPr>
            <a:t>gem car</a:t>
          </a:r>
          <a:r>
            <a:rPr lang="nl-NL" sz="1000" baseline="0">
              <a:solidFill>
                <a:schemeClr val="dk1"/>
              </a:solidFill>
              <a:effectLst/>
              <a:latin typeface="Verdana" panose="020B0604030504040204" pitchFamily="34" charset="0"/>
              <a:ea typeface="Verdana" panose="020B0604030504040204" pitchFamily="34" charset="0"/>
              <a:cs typeface="+mn-cs"/>
            </a:rPr>
            <a:t> en daarna, gedeeld door 2, opgeteld bij </a:t>
          </a:r>
          <a:r>
            <a:rPr lang="nl-NL" sz="1000" u="sng" baseline="0">
              <a:solidFill>
                <a:schemeClr val="dk1"/>
              </a:solidFill>
              <a:effectLst/>
              <a:latin typeface="Verdana" panose="020B0604030504040204" pitchFamily="34" charset="0"/>
              <a:ea typeface="Verdana" panose="020B0604030504040204" pitchFamily="34" charset="0"/>
              <a:cs typeface="+mn-cs"/>
            </a:rPr>
            <a:t>te car</a:t>
          </a:r>
          <a:r>
            <a:rPr lang="nl-NL" sz="1000" baseline="0">
              <a:solidFill>
                <a:schemeClr val="dk1"/>
              </a:solidFill>
              <a:effectLst/>
              <a:latin typeface="Verdana" panose="020B0604030504040204" pitchFamily="34" charset="0"/>
              <a:ea typeface="Verdana" panose="020B0604030504040204" pitchFamily="34" charset="0"/>
              <a:cs typeface="+mn-cs"/>
            </a:rPr>
            <a:t> </a:t>
          </a:r>
          <a:endParaRPr lang="nl-NL" sz="1000">
            <a:effectLst/>
            <a:latin typeface="Verdana" panose="020B0604030504040204" pitchFamily="34" charset="0"/>
            <a:ea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mn-cs"/>
            </a:rPr>
            <a:t>    = </a:t>
          </a:r>
          <a:r>
            <a:rPr lang="nl-NL" sz="1000" u="sng" baseline="0">
              <a:solidFill>
                <a:schemeClr val="dk1"/>
              </a:solidFill>
              <a:effectLst/>
              <a:latin typeface="Verdana" panose="020B0604030504040204" pitchFamily="34" charset="0"/>
              <a:ea typeface="Verdana" panose="020B0604030504040204" pitchFamily="34" charset="0"/>
              <a:cs typeface="+mn-cs"/>
            </a:rPr>
            <a:t>new car</a:t>
          </a:r>
          <a:r>
            <a:rPr lang="nl-NL" sz="1000" u="none" baseline="0">
              <a:solidFill>
                <a:schemeClr val="dk1"/>
              </a:solidFill>
              <a:effectLst/>
              <a:latin typeface="Verdana" panose="020B0604030504040204" pitchFamily="34" charset="0"/>
              <a:ea typeface="Verdana" panose="020B0604030504040204" pitchFamily="34" charset="0"/>
              <a:cs typeface="+mn-cs"/>
            </a:rPr>
            <a:t>.</a:t>
          </a:r>
          <a:endParaRPr lang="nl-NL" sz="1000">
            <a:effectLst/>
            <a:latin typeface="Verdana" panose="020B0604030504040204" pitchFamily="34" charset="0"/>
            <a:ea typeface="Verdana" panose="020B0604030504040204" pitchFamily="34" charset="0"/>
          </a:endParaRPr>
        </a:p>
        <a:p>
          <a:pPr eaLnBrk="1" fontAlgn="auto" latinLnBrk="0" hangingPunct="1"/>
          <a:endParaRPr lang="nl-NL" sz="1000" baseline="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nl-NL" sz="1000" baseline="0">
              <a:solidFill>
                <a:schemeClr val="dk1"/>
              </a:solidFill>
              <a:effectLst/>
              <a:latin typeface="Verdana" panose="020B0604030504040204" pitchFamily="34" charset="0"/>
              <a:ea typeface="Verdana" panose="020B0604030504040204" pitchFamily="34" charset="0"/>
              <a:cs typeface="+mn-cs"/>
            </a:rPr>
            <a:t>In de voorwaardentabel wordt het </a:t>
          </a:r>
          <a:r>
            <a:rPr lang="nl-NL" sz="1000" u="sng" baseline="0">
              <a:solidFill>
                <a:schemeClr val="dk1"/>
              </a:solidFill>
              <a:effectLst/>
              <a:latin typeface="Verdana" panose="020B0604030504040204" pitchFamily="34" charset="0"/>
              <a:ea typeface="Verdana" panose="020B0604030504040204" pitchFamily="34" charset="0"/>
              <a:cs typeface="+mn-cs"/>
            </a:rPr>
            <a:t>min par</a:t>
          </a:r>
          <a:r>
            <a:rPr lang="nl-NL" sz="1000" baseline="0">
              <a:solidFill>
                <a:schemeClr val="dk1"/>
              </a:solidFill>
              <a:effectLst/>
              <a:latin typeface="Verdana" panose="020B0604030504040204" pitchFamily="34" charset="0"/>
              <a:ea typeface="Verdana" panose="020B0604030504040204" pitchFamily="34" charset="0"/>
              <a:cs typeface="+mn-cs"/>
            </a:rPr>
            <a:t> berekend door middel van een </a:t>
          </a:r>
          <a:r>
            <a:rPr lang="nl-NL" sz="1000" b="1" baseline="0">
              <a:solidFill>
                <a:schemeClr val="dk1"/>
              </a:solidFill>
              <a:effectLst/>
              <a:latin typeface="Verdana" panose="020B0604030504040204" pitchFamily="34" charset="0"/>
              <a:ea typeface="Verdana" panose="020B0604030504040204" pitchFamily="34" charset="0"/>
              <a:cs typeface="+mn-cs"/>
            </a:rPr>
            <a:t>percentage</a:t>
          </a:r>
          <a:r>
            <a:rPr lang="nl-NL" sz="1000" baseline="0">
              <a:solidFill>
                <a:schemeClr val="dk1"/>
              </a:solidFill>
              <a:effectLst/>
              <a:latin typeface="Verdana" panose="020B0604030504040204" pitchFamily="34" charset="0"/>
              <a:ea typeface="Verdana" panose="020B0604030504040204" pitchFamily="34" charset="0"/>
              <a:cs typeface="+mn-cs"/>
            </a:rPr>
            <a:t>. Zo is het aantal </a:t>
          </a:r>
          <a:r>
            <a:rPr lang="nl-NL" sz="1000" u="sng" baseline="0">
              <a:solidFill>
                <a:schemeClr val="dk1"/>
              </a:solidFill>
              <a:effectLst/>
              <a:latin typeface="Verdana" panose="020B0604030504040204" pitchFamily="34" charset="0"/>
              <a:ea typeface="Verdana" panose="020B0604030504040204" pitchFamily="34" charset="0"/>
              <a:cs typeface="+mn-cs"/>
            </a:rPr>
            <a:t>min part</a:t>
          </a:r>
          <a:r>
            <a:rPr lang="nl-NL" sz="1000" baseline="0">
              <a:solidFill>
                <a:schemeClr val="dk1"/>
              </a:solidFill>
              <a:effectLst/>
              <a:latin typeface="Verdana" panose="020B0604030504040204" pitchFamily="34" charset="0"/>
              <a:ea typeface="Verdana" panose="020B0604030504040204" pitchFamily="34" charset="0"/>
              <a:cs typeface="+mn-cs"/>
            </a:rPr>
            <a:t> afhankelijk van het per speler te spelen partijen </a:t>
          </a:r>
          <a:r>
            <a:rPr lang="nl-NL" sz="1000" b="1" baseline="0">
              <a:solidFill>
                <a:schemeClr val="dk1"/>
              </a:solidFill>
              <a:effectLst/>
              <a:latin typeface="Verdana" panose="020B0604030504040204" pitchFamily="34" charset="0"/>
              <a:ea typeface="Verdana" panose="020B0604030504040204" pitchFamily="34" charset="0"/>
              <a:cs typeface="+mn-cs"/>
            </a:rPr>
            <a:t>per</a:t>
          </a:r>
          <a:r>
            <a:rPr lang="nl-NL" sz="1000" baseline="0">
              <a:solidFill>
                <a:schemeClr val="dk1"/>
              </a:solidFill>
              <a:effectLst/>
              <a:latin typeface="Verdana" panose="020B0604030504040204" pitchFamily="34" charset="0"/>
              <a:ea typeface="Verdana" panose="020B0604030504040204" pitchFamily="34" charset="0"/>
              <a:cs typeface="+mn-cs"/>
            </a:rPr>
            <a:t> halfjaar.</a:t>
          </a:r>
        </a:p>
        <a:p>
          <a:pPr eaLnBrk="1" fontAlgn="auto" latinLnBrk="0" hangingPunct="1"/>
          <a:endParaRPr lang="nl-NL" sz="1000" baseline="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nl-NL" sz="1000" baseline="0">
              <a:solidFill>
                <a:schemeClr val="dk1"/>
              </a:solidFill>
              <a:effectLst/>
              <a:latin typeface="Verdana" panose="020B0604030504040204" pitchFamily="34" charset="0"/>
              <a:ea typeface="Verdana" panose="020B0604030504040204" pitchFamily="34" charset="0"/>
              <a:cs typeface="+mn-cs"/>
            </a:rPr>
            <a:t>Deze twee overzichten worden gebruikt om het "Klassement" te vullen met de gegevens over het gehele jaar (seizoen). </a:t>
          </a:r>
        </a:p>
        <a:p>
          <a:pPr eaLnBrk="1" fontAlgn="auto" latinLnBrk="0" hangingPunct="1"/>
          <a:endParaRPr lang="nl-NL" sz="1000">
            <a:effectLst/>
            <a:latin typeface="Verdana" panose="020B0604030504040204" pitchFamily="34" charset="0"/>
            <a:ea typeface="Verdana" panose="020B0604030504040204" pitchFamily="34" charset="0"/>
          </a:endParaRPr>
        </a:p>
        <a:p>
          <a:pPr eaLnBrk="1" fontAlgn="auto" latinLnBrk="0" hangingPunct="1"/>
          <a:r>
            <a:rPr lang="nl-NL" sz="1000" b="1">
              <a:solidFill>
                <a:schemeClr val="dk1"/>
              </a:solidFill>
              <a:effectLst/>
              <a:latin typeface="Verdana" panose="020B0604030504040204" pitchFamily="34" charset="0"/>
              <a:ea typeface="Verdana" panose="020B0604030504040204" pitchFamily="34" charset="0"/>
              <a:cs typeface="+mn-cs"/>
            </a:rPr>
            <a:t>Afdrukken</a:t>
          </a:r>
        </a:p>
        <a:p>
          <a:pPr eaLnBrk="1" fontAlgn="auto" latinLnBrk="0" hangingPunct="1"/>
          <a:r>
            <a:rPr lang="nl-NL" sz="1000" b="0" u="none">
              <a:solidFill>
                <a:schemeClr val="dk1"/>
              </a:solidFill>
              <a:effectLst/>
              <a:latin typeface="Verdana" panose="020B0604030504040204" pitchFamily="34" charset="0"/>
              <a:ea typeface="Verdana" panose="020B0604030504040204" pitchFamily="34" charset="0"/>
              <a:cs typeface="+mn-cs"/>
            </a:rPr>
            <a:t>Voor een afdruk zonder controlevelden (geel) eerst het filter gebruiken in kolom A.</a:t>
          </a:r>
        </a:p>
        <a:p>
          <a:pPr eaLnBrk="1" fontAlgn="auto" latinLnBrk="0" hangingPunct="1"/>
          <a:r>
            <a:rPr lang="nl-NL" sz="1000" u="sng">
              <a:solidFill>
                <a:schemeClr val="dk1"/>
              </a:solidFill>
              <a:effectLst/>
              <a:latin typeface="Verdana" panose="020B0604030504040204" pitchFamily="34" charset="0"/>
              <a:ea typeface="Verdana" panose="020B0604030504040204" pitchFamily="34" charset="0"/>
              <a:cs typeface="+mn-cs"/>
            </a:rPr>
            <a:t>Standaard </a:t>
          </a:r>
          <a:r>
            <a:rPr lang="nl-NL" sz="1000">
              <a:solidFill>
                <a:schemeClr val="dk1"/>
              </a:solidFill>
              <a:effectLst/>
              <a:latin typeface="Verdana" panose="020B0604030504040204" pitchFamily="34" charset="0"/>
              <a:ea typeface="Verdana" panose="020B0604030504040204" pitchFamily="34" charset="0"/>
              <a:cs typeface="+mn-cs"/>
            </a:rPr>
            <a:t>staan beide halve jaren in gesteld om af te drukken</a:t>
          </a:r>
          <a:r>
            <a:rPr lang="nl-NL" sz="1000" baseline="0">
              <a:solidFill>
                <a:schemeClr val="dk1"/>
              </a:solidFill>
              <a:effectLst/>
              <a:latin typeface="Verdana" panose="020B0604030504040204" pitchFamily="34" charset="0"/>
              <a:ea typeface="Verdana" panose="020B0604030504040204" pitchFamily="34" charset="0"/>
              <a:cs typeface="+mn-cs"/>
            </a:rPr>
            <a:t> met </a:t>
          </a:r>
          <a:r>
            <a:rPr lang="nl-NL" sz="1000" u="sng" baseline="0">
              <a:solidFill>
                <a:schemeClr val="dk1"/>
              </a:solidFill>
              <a:effectLst/>
              <a:latin typeface="Verdana" panose="020B0604030504040204" pitchFamily="34" charset="0"/>
              <a:ea typeface="Verdana" panose="020B0604030504040204" pitchFamily="34" charset="0"/>
              <a:cs typeface="+mn-cs"/>
            </a:rPr>
            <a:t>Ctrl-P-Enter</a:t>
          </a:r>
          <a:r>
            <a:rPr lang="nl-NL" sz="1000" u="none" baseline="0">
              <a:solidFill>
                <a:schemeClr val="dk1"/>
              </a:solidFill>
              <a:effectLst/>
              <a:latin typeface="Verdana" panose="020B0604030504040204" pitchFamily="34" charset="0"/>
              <a:ea typeface="Verdana" panose="020B0604030504040204" pitchFamily="34" charset="0"/>
              <a:cs typeface="+mn-cs"/>
            </a:rPr>
            <a:t>.</a:t>
          </a:r>
          <a:endParaRPr lang="nl-NL" sz="1000" u="none">
            <a:effectLst/>
            <a:latin typeface="Verdana" panose="020B0604030504040204" pitchFamily="34" charset="0"/>
            <a:ea typeface="Verdana" panose="020B0604030504040204" pitchFamily="34" charset="0"/>
          </a:endParaRPr>
        </a:p>
        <a:p>
          <a:pPr eaLnBrk="1" fontAlgn="auto" latinLnBrk="0" hangingPunct="1"/>
          <a:r>
            <a:rPr lang="nl-NL" sz="1000">
              <a:solidFill>
                <a:schemeClr val="dk1"/>
              </a:solidFill>
              <a:effectLst/>
              <a:latin typeface="Verdana" panose="020B0604030504040204" pitchFamily="34" charset="0"/>
              <a:ea typeface="Verdana" panose="020B0604030504040204" pitchFamily="34" charset="0"/>
              <a:cs typeface="+mn-cs"/>
            </a:rPr>
            <a:t>Om 'n half jaar apart af te drukken dienen</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u="sng" baseline="0">
              <a:solidFill>
                <a:schemeClr val="dk1"/>
              </a:solidFill>
              <a:effectLst/>
              <a:latin typeface="Verdana" panose="020B0604030504040204" pitchFamily="34" charset="0"/>
              <a:ea typeface="Verdana" panose="020B0604030504040204" pitchFamily="34" charset="0"/>
              <a:cs typeface="+mn-cs"/>
            </a:rPr>
            <a:t>de regels</a:t>
          </a:r>
          <a:r>
            <a:rPr lang="nl-NL" sz="1000" baseline="0">
              <a:solidFill>
                <a:schemeClr val="dk1"/>
              </a:solidFill>
              <a:effectLst/>
              <a:latin typeface="Verdana" panose="020B0604030504040204" pitchFamily="34" charset="0"/>
              <a:ea typeface="Verdana" panose="020B0604030504040204" pitchFamily="34" charset="0"/>
              <a:cs typeface="+mn-cs"/>
            </a:rPr>
            <a:t> van het andere halfjaar (van de kop tot en met het totaal) "verborgen" te worden.</a:t>
          </a:r>
          <a:endParaRPr lang="nl-NL" sz="1000">
            <a:effectLst/>
            <a:latin typeface="Verdana" panose="020B0604030504040204" pitchFamily="34" charset="0"/>
            <a:ea typeface="Verdana" panose="020B0604030504040204" pitchFamily="34" charset="0"/>
          </a:endParaRPr>
        </a:p>
        <a:p>
          <a:pPr eaLnBrk="1" fontAlgn="auto" latinLnBrk="0" hangingPunct="1"/>
          <a:r>
            <a:rPr lang="nl-NL" sz="1000" baseline="0">
              <a:solidFill>
                <a:schemeClr val="dk1"/>
              </a:solidFill>
              <a:effectLst/>
              <a:latin typeface="Verdana" panose="020B0604030504040204" pitchFamily="34" charset="0"/>
              <a:ea typeface="Verdana" panose="020B0604030504040204" pitchFamily="34" charset="0"/>
              <a:cs typeface="+mn-cs"/>
            </a:rPr>
            <a:t>Daarna weer met </a:t>
          </a:r>
          <a:r>
            <a:rPr lang="nl-NL" sz="1000" u="sng" baseline="0">
              <a:solidFill>
                <a:schemeClr val="dk1"/>
              </a:solidFill>
              <a:effectLst/>
              <a:latin typeface="Verdana" panose="020B0604030504040204" pitchFamily="34" charset="0"/>
              <a:ea typeface="Verdana" panose="020B0604030504040204" pitchFamily="34" charset="0"/>
              <a:cs typeface="+mn-cs"/>
            </a:rPr>
            <a:t>Ctrl-P-Enter</a:t>
          </a:r>
          <a:r>
            <a:rPr lang="nl-NL" sz="1000" baseline="0">
              <a:solidFill>
                <a:schemeClr val="dk1"/>
              </a:solidFill>
              <a:effectLst/>
              <a:latin typeface="Verdana" panose="020B0604030504040204" pitchFamily="34" charset="0"/>
              <a:ea typeface="Verdana" panose="020B0604030504040204" pitchFamily="34" charset="0"/>
              <a:cs typeface="+mn-cs"/>
            </a:rPr>
            <a:t> een afdruk maken.</a:t>
          </a:r>
          <a:endParaRPr lang="nl-NL" sz="1000">
            <a:effectLst/>
            <a:latin typeface="Verdana" panose="020B0604030504040204" pitchFamily="34" charset="0"/>
            <a:ea typeface="Verdana" panose="020B0604030504040204" pitchFamily="34" charset="0"/>
          </a:endParaRPr>
        </a:p>
        <a:p>
          <a:endParaRPr lang="nl-NL" sz="1000" kern="1200" baseline="0">
            <a:latin typeface="Verdana" panose="020B0604030504040204" pitchFamily="34" charset="0"/>
            <a:ea typeface="Verdana" panose="020B0604030504040204" pitchFamily="34" charset="0"/>
          </a:endParaRPr>
        </a:p>
        <a:p>
          <a:endParaRPr lang="nl-NL" sz="1000" kern="1200" baseline="0">
            <a:latin typeface="Verdana" panose="020B0604030504040204" pitchFamily="34" charset="0"/>
            <a:ea typeface="Verdan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3</xdr:col>
      <xdr:colOff>142875</xdr:colOff>
      <xdr:row>50</xdr:row>
      <xdr:rowOff>123825</xdr:rowOff>
    </xdr:from>
    <xdr:ext cx="184731" cy="264560"/>
    <xdr:sp macro="" textlink="">
      <xdr:nvSpPr>
        <xdr:cNvPr id="2" name="Tekstvak 1">
          <a:extLst>
            <a:ext uri="{FF2B5EF4-FFF2-40B4-BE49-F238E27FC236}">
              <a16:creationId xmlns:a16="http://schemas.microsoft.com/office/drawing/2014/main" id="{F04F413F-1D0F-64E7-2C41-0AC1AC8CEA0E}"/>
            </a:ext>
          </a:extLst>
        </xdr:cNvPr>
        <xdr:cNvSpPr txBox="1"/>
      </xdr:nvSpPr>
      <xdr:spPr>
        <a:xfrm>
          <a:off x="1609725" y="570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a:p>
      </xdr:txBody>
    </xdr:sp>
    <xdr:clientData/>
  </xdr:oneCellAnchor>
  <xdr:oneCellAnchor>
    <xdr:from>
      <xdr:col>21</xdr:col>
      <xdr:colOff>95250</xdr:colOff>
      <xdr:row>49</xdr:row>
      <xdr:rowOff>66675</xdr:rowOff>
    </xdr:from>
    <xdr:ext cx="184731" cy="264560"/>
    <xdr:sp macro="" textlink="">
      <xdr:nvSpPr>
        <xdr:cNvPr id="4" name="Tekstvak 3">
          <a:extLst>
            <a:ext uri="{FF2B5EF4-FFF2-40B4-BE49-F238E27FC236}">
              <a16:creationId xmlns:a16="http://schemas.microsoft.com/office/drawing/2014/main" id="{44008142-1BB3-D8D4-3FE1-1D552F2BFCDD}"/>
            </a:ext>
          </a:extLst>
        </xdr:cNvPr>
        <xdr:cNvSpPr txBox="1"/>
      </xdr:nvSpPr>
      <xdr:spPr>
        <a:xfrm>
          <a:off x="8347710" y="7282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a:p>
      </xdr:txBody>
    </xdr:sp>
    <xdr:clientData/>
  </xdr:oneCellAnchor>
  <xdr:twoCellAnchor>
    <xdr:from>
      <xdr:col>0</xdr:col>
      <xdr:colOff>91440</xdr:colOff>
      <xdr:row>34</xdr:row>
      <xdr:rowOff>30480</xdr:rowOff>
    </xdr:from>
    <xdr:to>
      <xdr:col>21</xdr:col>
      <xdr:colOff>60960</xdr:colOff>
      <xdr:row>52</xdr:row>
      <xdr:rowOff>91440</xdr:rowOff>
    </xdr:to>
    <xdr:sp macro="" textlink="">
      <xdr:nvSpPr>
        <xdr:cNvPr id="5" name="Tekstvak 4">
          <a:extLst>
            <a:ext uri="{FF2B5EF4-FFF2-40B4-BE49-F238E27FC236}">
              <a16:creationId xmlns:a16="http://schemas.microsoft.com/office/drawing/2014/main" id="{32C5B84A-7436-9F33-02C7-25B1CCF11056}"/>
            </a:ext>
          </a:extLst>
        </xdr:cNvPr>
        <xdr:cNvSpPr txBox="1"/>
      </xdr:nvSpPr>
      <xdr:spPr>
        <a:xfrm>
          <a:off x="91440" y="6461760"/>
          <a:ext cx="9204960" cy="2933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000" b="1" baseline="0">
              <a:solidFill>
                <a:schemeClr val="dk1"/>
              </a:solidFill>
              <a:effectLst/>
              <a:latin typeface="Verdana" panose="020B0604030504040204" pitchFamily="34" charset="0"/>
              <a:ea typeface="Verdana" panose="020B0604030504040204" pitchFamily="34" charset="0"/>
              <a:cs typeface="+mn-cs"/>
            </a:rPr>
            <a:t>Toelichting vullen/berekenen overzichten per spelsoort</a:t>
          </a:r>
        </a:p>
        <a:p>
          <a:pPr marL="0" marR="0" lvl="0" indent="0" defTabSz="914400" eaLnBrk="1" fontAlgn="auto" latinLnBrk="0" hangingPunct="1">
            <a:lnSpc>
              <a:spcPct val="100000"/>
            </a:lnSpc>
            <a:spcBef>
              <a:spcPts val="0"/>
            </a:spcBef>
            <a:spcAft>
              <a:spcPts val="0"/>
            </a:spcAft>
            <a:buClrTx/>
            <a:buSzTx/>
            <a:buFontTx/>
            <a:buNone/>
            <a:tabLst/>
            <a:defRPr/>
          </a:pPr>
          <a:endParaRPr lang="nl-NL" sz="1000" baseline="0">
            <a:solidFill>
              <a:schemeClr val="dk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De kop wordt geheel samengesteld uit gegevens elders in dit bestand.</a:t>
          </a:r>
          <a:endParaRPr lang="nl-NL" sz="1000">
            <a:effectLst/>
            <a:latin typeface="Verdana" panose="020B0604030504040204" pitchFamily="34" charset="0"/>
            <a:ea typeface="Verdana" panose="020B0604030504040204" pitchFamily="34" charset="0"/>
          </a:endParaRP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Alle velden in dit tabblad</a:t>
          </a:r>
          <a:r>
            <a:rPr lang="nl-NL" sz="1000" kern="1200" baseline="0">
              <a:latin typeface="Verdana" panose="020B0604030504040204" pitchFamily="34" charset="0"/>
              <a:ea typeface="Verdana" panose="020B0604030504040204" pitchFamily="34" charset="0"/>
            </a:rPr>
            <a:t> zijn berekeningen.</a:t>
          </a:r>
        </a:p>
        <a:p>
          <a:r>
            <a:rPr lang="nl-NL" sz="1000" kern="1200" baseline="0">
              <a:latin typeface="Verdana" panose="020B0604030504040204" pitchFamily="34" charset="0"/>
              <a:ea typeface="Verdana" panose="020B0604030504040204" pitchFamily="34" charset="0"/>
            </a:rPr>
            <a:t>Voor de leesbaarheid van een afdruk op papier zijn de velden in bovenstaand overzicht niet grijs gemaakt.</a:t>
          </a:r>
        </a:p>
        <a:p>
          <a:r>
            <a:rPr lang="nl-NL" sz="1000" kern="1200" baseline="0">
              <a:latin typeface="Verdana" panose="020B0604030504040204" pitchFamily="34" charset="0"/>
              <a:ea typeface="Verdana" panose="020B0604030504040204" pitchFamily="34" charset="0"/>
            </a:rPr>
            <a:t>Voor de wijze van berekenen van de resultaten: zie toelichting bij de spelsoorten </a:t>
          </a:r>
          <a:r>
            <a:rPr lang="nl-NL" sz="1000" u="sng" kern="1200" baseline="0">
              <a:latin typeface="Verdana" panose="020B0604030504040204" pitchFamily="34" charset="0"/>
              <a:ea typeface="Verdana" panose="020B0604030504040204" pitchFamily="34" charset="0"/>
            </a:rPr>
            <a:t>tabblad 1</a:t>
          </a:r>
          <a:r>
            <a:rPr lang="nl-NL" sz="1000" kern="1200" baseline="0">
              <a:latin typeface="Verdana" panose="020B0604030504040204" pitchFamily="34" charset="0"/>
              <a:ea typeface="Verdana" panose="020B0604030504040204" pitchFamily="34" charset="0"/>
            </a:rPr>
            <a:t>.</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Kolom </a:t>
          </a:r>
          <a:r>
            <a:rPr lang="nl-NL" sz="1000" u="sng" kern="1200">
              <a:latin typeface="Verdana" panose="020B0604030504040204" pitchFamily="34" charset="0"/>
              <a:ea typeface="Verdana" panose="020B0604030504040204" pitchFamily="34" charset="0"/>
            </a:rPr>
            <a:t>spelers</a:t>
          </a:r>
          <a:r>
            <a:rPr lang="nl-NL" sz="1000" kern="1200" baseline="0">
              <a:latin typeface="Verdana" panose="020B0604030504040204" pitchFamily="34" charset="0"/>
              <a:ea typeface="Verdana" panose="020B0604030504040204" pitchFamily="34" charset="0"/>
            </a:rPr>
            <a:t> en </a:t>
          </a:r>
          <a:r>
            <a:rPr lang="nl-NL" sz="1000" u="sng" kern="1200" baseline="0">
              <a:latin typeface="Verdana" panose="020B0604030504040204" pitchFamily="34" charset="0"/>
              <a:ea typeface="Verdana" panose="020B0604030504040204" pitchFamily="34" charset="0"/>
            </a:rPr>
            <a:t>t car</a:t>
          </a:r>
          <a:r>
            <a:rPr lang="nl-NL" sz="1000" kern="1200">
              <a:latin typeface="Verdana" panose="020B0604030504040204" pitchFamily="34" charset="0"/>
              <a:ea typeface="Verdana" panose="020B0604030504040204" pitchFamily="34" charset="0"/>
            </a:rPr>
            <a:t> wordt gevuld vanuit "Deelnemers"</a:t>
          </a:r>
          <a:r>
            <a:rPr lang="nl-NL" sz="1000" kern="1200" baseline="0">
              <a:latin typeface="Verdana" panose="020B0604030504040204" pitchFamily="34" charset="0"/>
              <a:ea typeface="Verdana" panose="020B0604030504040204" pitchFamily="34" charset="0"/>
            </a:rPr>
            <a:t>.</a:t>
          </a:r>
        </a:p>
        <a:p>
          <a:r>
            <a:rPr lang="nl-NL" sz="1000" kern="1200" baseline="0">
              <a:latin typeface="Verdana" panose="020B0604030504040204" pitchFamily="34" charset="0"/>
              <a:ea typeface="Verdana" panose="020B0604030504040204" pitchFamily="34" charset="0"/>
            </a:rPr>
            <a:t>Kolommen </a:t>
          </a:r>
          <a:r>
            <a:rPr lang="nl-NL" sz="1000" u="sng" kern="1200" baseline="0">
              <a:latin typeface="Verdana" panose="020B0604030504040204" pitchFamily="34" charset="0"/>
              <a:ea typeface="Verdana" panose="020B0604030504040204" pitchFamily="34" charset="0"/>
            </a:rPr>
            <a:t>t part</a:t>
          </a:r>
          <a:r>
            <a:rPr lang="nl-NL" sz="1000" kern="1200" baseline="0">
              <a:latin typeface="Verdana" panose="020B0604030504040204" pitchFamily="34" charset="0"/>
              <a:ea typeface="Verdana" panose="020B0604030504040204" pitchFamily="34" charset="0"/>
            </a:rPr>
            <a:t>, </a:t>
          </a:r>
          <a:r>
            <a:rPr lang="nl-NL" sz="1000" u="sng" kern="1200" baseline="0">
              <a:latin typeface="Verdana" panose="020B0604030504040204" pitchFamily="34" charset="0"/>
              <a:ea typeface="Verdana" panose="020B0604030504040204" pitchFamily="34" charset="0"/>
            </a:rPr>
            <a:t>part</a:t>
          </a:r>
          <a:r>
            <a:rPr lang="nl-NL" sz="1000" kern="1200" baseline="0">
              <a:latin typeface="Verdana" panose="020B0604030504040204" pitchFamily="34" charset="0"/>
              <a:ea typeface="Verdana" panose="020B0604030504040204" pitchFamily="34" charset="0"/>
            </a:rPr>
            <a:t>, </a:t>
          </a:r>
          <a:r>
            <a:rPr lang="nl-NL" sz="1000" u="sng" kern="1200" baseline="0">
              <a:latin typeface="Verdana" panose="020B0604030504040204" pitchFamily="34" charset="0"/>
              <a:ea typeface="Verdana" panose="020B0604030504040204" pitchFamily="34" charset="0"/>
            </a:rPr>
            <a:t>punt</a:t>
          </a:r>
          <a:r>
            <a:rPr lang="nl-NL" sz="1000" kern="1200" baseline="0">
              <a:latin typeface="Verdana" panose="020B0604030504040204" pitchFamily="34" charset="0"/>
              <a:ea typeface="Verdana" panose="020B0604030504040204" pitchFamily="34" charset="0"/>
            </a:rPr>
            <a:t> en </a:t>
          </a:r>
          <a:r>
            <a:rPr lang="nl-NL" sz="1000" u="sng" kern="1200" baseline="0">
              <a:latin typeface="Verdana" panose="020B0604030504040204" pitchFamily="34" charset="0"/>
              <a:ea typeface="Verdana" panose="020B0604030504040204" pitchFamily="34" charset="0"/>
            </a:rPr>
            <a:t>e car</a:t>
          </a:r>
          <a:r>
            <a:rPr lang="nl-NL" sz="1000" kern="1200" baseline="0">
              <a:latin typeface="Verdana" panose="020B0604030504040204" pitchFamily="34" charset="0"/>
              <a:ea typeface="Verdana" panose="020B0604030504040204" pitchFamily="34" charset="0"/>
            </a:rPr>
            <a:t> worden gevuld met de gegevens uit </a:t>
          </a:r>
          <a:r>
            <a:rPr lang="nl-NL" sz="1000" u="sng" kern="1200" baseline="0">
              <a:latin typeface="Verdana" panose="020B0604030504040204" pitchFamily="34" charset="0"/>
              <a:ea typeface="Verdana" panose="020B0604030504040204" pitchFamily="34" charset="0"/>
            </a:rPr>
            <a:t>tabblad tot</a:t>
          </a:r>
          <a:r>
            <a:rPr lang="nl-NL" sz="1000" kern="1200" baseline="0">
              <a:latin typeface="Verdana" panose="020B0604030504040204" pitchFamily="34" charset="0"/>
              <a:ea typeface="Verdana" panose="020B0604030504040204" pitchFamily="34" charset="0"/>
            </a:rPr>
            <a:t> van de bestreffende spelsoort..</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In kolom </a:t>
          </a:r>
          <a:r>
            <a:rPr lang="nl-NL" sz="1000" b="1" u="sng" kern="1200" baseline="0">
              <a:solidFill>
                <a:srgbClr val="FF0000"/>
              </a:solidFill>
              <a:latin typeface="Verdana" panose="020B0604030504040204" pitchFamily="34" charset="0"/>
              <a:ea typeface="Verdana" panose="020B0604030504040204" pitchFamily="34" charset="0"/>
            </a:rPr>
            <a:t>K</a:t>
          </a:r>
          <a:r>
            <a:rPr lang="nl-NL" sz="1000" kern="1200" baseline="0">
              <a:latin typeface="Verdana" panose="020B0604030504040204" pitchFamily="34" charset="0"/>
              <a:ea typeface="Verdana" panose="020B0604030504040204" pitchFamily="34" charset="0"/>
            </a:rPr>
            <a:t> wordt gekeken of er een % staat in kolom </a:t>
          </a:r>
          <a:r>
            <a:rPr lang="nl-NL" sz="1000" u="sng" kern="1200" baseline="0">
              <a:latin typeface="Verdana" panose="020B0604030504040204" pitchFamily="34" charset="0"/>
              <a:ea typeface="Verdana" panose="020B0604030504040204" pitchFamily="34" charset="0"/>
            </a:rPr>
            <a:t>%</a:t>
          </a:r>
          <a:r>
            <a:rPr lang="nl-NL" sz="1000" kern="1200" baseline="0">
              <a:latin typeface="Verdana" panose="020B0604030504040204" pitchFamily="34" charset="0"/>
              <a:ea typeface="Verdana" panose="020B0604030504040204" pitchFamily="34" charset="0"/>
            </a:rPr>
            <a:t>. Indien dat niet zo is doet die speler niet mee bij het bepalen van de 1e, 2e of 3e plaats in het kampioenschap voor deze spelsoort; leeg veld.</a:t>
          </a:r>
        </a:p>
        <a:p>
          <a:r>
            <a:rPr lang="nl-NL" sz="1000" kern="1200">
              <a:latin typeface="Verdana" panose="020B0604030504040204" pitchFamily="34" charset="0"/>
              <a:ea typeface="Verdana" panose="020B0604030504040204" pitchFamily="34" charset="0"/>
            </a:rPr>
            <a:t>Voor de spelers die wel een % hebben staan in kolom </a:t>
          </a:r>
          <a:r>
            <a:rPr lang="nl-NL" sz="1000" u="sng" kern="1200">
              <a:latin typeface="Verdana" panose="020B0604030504040204" pitchFamily="34" charset="0"/>
              <a:ea typeface="Verdana" panose="020B0604030504040204" pitchFamily="34" charset="0"/>
            </a:rPr>
            <a:t>%</a:t>
          </a:r>
          <a:r>
            <a:rPr lang="nl-NL" sz="1000" kern="1200">
              <a:latin typeface="Verdana" panose="020B0604030504040204" pitchFamily="34" charset="0"/>
              <a:ea typeface="Verdana" panose="020B0604030504040204" pitchFamily="34" charset="0"/>
            </a:rPr>
            <a:t> wordt in kolom </a:t>
          </a:r>
          <a:r>
            <a:rPr lang="nl-NL" sz="1000" b="1" u="sng" kern="1200">
              <a:solidFill>
                <a:srgbClr val="FF0000"/>
              </a:solidFill>
              <a:latin typeface="Verdana" panose="020B0604030504040204" pitchFamily="34" charset="0"/>
              <a:ea typeface="Verdana" panose="020B0604030504040204" pitchFamily="34" charset="0"/>
            </a:rPr>
            <a:t>K</a:t>
          </a:r>
          <a:r>
            <a:rPr lang="nl-NL" sz="1000" kern="1200">
              <a:latin typeface="Verdana" panose="020B0604030504040204" pitchFamily="34" charset="0"/>
              <a:ea typeface="Verdana" panose="020B0604030504040204" pitchFamily="34" charset="0"/>
            </a:rPr>
            <a:t> berekend welke plaats</a:t>
          </a:r>
          <a:r>
            <a:rPr lang="nl-NL" sz="1000" kern="1200" baseline="0">
              <a:latin typeface="Verdana" panose="020B0604030504040204" pitchFamily="34" charset="0"/>
              <a:ea typeface="Verdana" panose="020B0604030504040204" pitchFamily="34" charset="0"/>
            </a:rPr>
            <a:t> zij innemen in het kampioenschap.</a:t>
          </a:r>
        </a:p>
        <a:p>
          <a:r>
            <a:rPr lang="nl-NL" sz="1000" kern="1200" baseline="0">
              <a:latin typeface="Verdana" panose="020B0604030504040204" pitchFamily="34" charset="0"/>
              <a:ea typeface="Verdana" panose="020B0604030504040204" pitchFamily="34" charset="0"/>
            </a:rPr>
            <a:t>De voorwaarden a,b en d worden in dit tabblad niet gebruikt, doch wel in de voorgaande tabbladen van de betreffende spelsoorten.</a:t>
          </a:r>
        </a:p>
        <a:p>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Het bovenstaande geldt identiek voor de alle spelsoorten.</a:t>
          </a:r>
        </a:p>
      </xdr:txBody>
    </xdr:sp>
    <xdr:clientData/>
  </xdr:twoCellAnchor>
  <xdr:twoCellAnchor>
    <xdr:from>
      <xdr:col>21</xdr:col>
      <xdr:colOff>144780</xdr:colOff>
      <xdr:row>34</xdr:row>
      <xdr:rowOff>53340</xdr:rowOff>
    </xdr:from>
    <xdr:to>
      <xdr:col>33</xdr:col>
      <xdr:colOff>586740</xdr:colOff>
      <xdr:row>52</xdr:row>
      <xdr:rowOff>99060</xdr:rowOff>
    </xdr:to>
    <xdr:sp macro="" textlink="">
      <xdr:nvSpPr>
        <xdr:cNvPr id="7" name="Tekstvak 6">
          <a:extLst>
            <a:ext uri="{FF2B5EF4-FFF2-40B4-BE49-F238E27FC236}">
              <a16:creationId xmlns:a16="http://schemas.microsoft.com/office/drawing/2014/main" id="{2F029F48-9D44-1490-CDC1-F8FE98E0B27C}"/>
            </a:ext>
          </a:extLst>
        </xdr:cNvPr>
        <xdr:cNvSpPr txBox="1"/>
      </xdr:nvSpPr>
      <xdr:spPr>
        <a:xfrm>
          <a:off x="9380220" y="6484620"/>
          <a:ext cx="5516880" cy="29184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kern="1200">
              <a:latin typeface="Verdana" panose="020B0604030504040204" pitchFamily="34" charset="0"/>
              <a:ea typeface="Verdana" panose="020B0604030504040204" pitchFamily="34" charset="0"/>
            </a:rPr>
            <a:t>Toelichting eindklassement</a:t>
          </a:r>
        </a:p>
        <a:p>
          <a:endParaRPr lang="nl-NL" sz="1000" kern="1200">
            <a:latin typeface="Verdana" panose="020B0604030504040204" pitchFamily="34" charset="0"/>
            <a:ea typeface="Verdana" panose="020B0604030504040204" pitchFamily="34" charset="0"/>
          </a:endParaRPr>
        </a:p>
        <a:p>
          <a:r>
            <a:rPr lang="nl-NL" sz="1000" kern="1200">
              <a:latin typeface="Verdana" panose="020B0604030504040204" pitchFamily="34" charset="0"/>
              <a:ea typeface="Verdana" panose="020B0604030504040204" pitchFamily="34" charset="0"/>
            </a:rPr>
            <a:t>Onder de kop "Totaal" wordt:</a:t>
          </a:r>
        </a:p>
        <a:p>
          <a:r>
            <a:rPr lang="nl-NL" sz="1000" kern="1200">
              <a:latin typeface="Verdana" panose="020B0604030504040204" pitchFamily="34" charset="0"/>
              <a:ea typeface="Verdana" panose="020B0604030504040204" pitchFamily="34" charset="0"/>
            </a:rPr>
            <a:t>- in kolom </a:t>
          </a:r>
          <a:r>
            <a:rPr lang="nl-NL" sz="1000" u="sng" kern="1200">
              <a:latin typeface="Verdana" panose="020B0604030504040204" pitchFamily="34" charset="0"/>
              <a:ea typeface="Verdana" panose="020B0604030504040204" pitchFamily="34" charset="0"/>
            </a:rPr>
            <a:t>Ʃ spel</a:t>
          </a:r>
          <a:r>
            <a:rPr lang="nl-NL" sz="1000" kern="1200">
              <a:latin typeface="Verdana" panose="020B0604030504040204" pitchFamily="34" charset="0"/>
              <a:ea typeface="Verdana" panose="020B0604030504040204" pitchFamily="34" charset="0"/>
            </a:rPr>
            <a:t> wordt </a:t>
          </a:r>
          <a:r>
            <a:rPr lang="nl-NL" sz="1000" b="1" kern="1200">
              <a:latin typeface="Verdana" panose="020B0604030504040204" pitchFamily="34" charset="0"/>
              <a:ea typeface="Verdana" panose="020B0604030504040204" pitchFamily="34" charset="0"/>
            </a:rPr>
            <a:t>per spelsoort</a:t>
          </a:r>
          <a:r>
            <a:rPr lang="nl-NL" sz="1000" kern="1200">
              <a:latin typeface="Verdana" panose="020B0604030504040204" pitchFamily="34" charset="0"/>
              <a:ea typeface="Verdana" panose="020B0604030504040204" pitchFamily="34" charset="0"/>
            </a:rPr>
            <a:t> vastgesteld of men aan het minimum aantal</a:t>
          </a:r>
        </a:p>
        <a:p>
          <a:r>
            <a:rPr lang="nl-NL" sz="1000" kern="1200">
              <a:latin typeface="Verdana" panose="020B0604030504040204" pitchFamily="34" charset="0"/>
              <a:ea typeface="Verdana" panose="020B0604030504040204" pitchFamily="34" charset="0"/>
            </a:rPr>
            <a:t>   te spelen partijen voor die spelsoort heeft voldaan. Zie voorwaarde </a:t>
          </a:r>
          <a:r>
            <a:rPr lang="nl-NL" sz="1000" b="1" u="none" kern="1200">
              <a:latin typeface="Verdana" panose="020B0604030504040204" pitchFamily="34" charset="0"/>
              <a:ea typeface="Verdana" panose="020B0604030504040204" pitchFamily="34" charset="0"/>
            </a:rPr>
            <a:t>c</a:t>
          </a:r>
          <a:r>
            <a:rPr lang="nl-NL" sz="1000" kern="1200">
              <a:latin typeface="Verdana" panose="020B0604030504040204" pitchFamily="34" charset="0"/>
              <a:ea typeface="Verdana" panose="020B0604030504040204" pitchFamily="34" charset="0"/>
            </a:rPr>
            <a:t> ondere</a:t>
          </a:r>
        </a:p>
        <a:p>
          <a:r>
            <a:rPr lang="nl-NL" sz="1000" kern="1200" baseline="0">
              <a:latin typeface="Verdana" panose="020B0604030504040204" pitchFamily="34" charset="0"/>
              <a:ea typeface="Verdana" panose="020B0604030504040204" pitchFamily="34" charset="0"/>
            </a:rPr>
            <a:t>   elke spelsoort. </a:t>
          </a:r>
          <a:r>
            <a:rPr lang="nl-NL" sz="1000" kern="1200">
              <a:latin typeface="Verdana" panose="020B0604030504040204" pitchFamily="34" charset="0"/>
              <a:ea typeface="Verdana" panose="020B0604030504040204" pitchFamily="34" charset="0"/>
            </a:rPr>
            <a:t>Zo ja = 1</a:t>
          </a:r>
        </a:p>
        <a:p>
          <a:r>
            <a:rPr lang="nl-NL" sz="1000" kern="1200">
              <a:latin typeface="Verdana" panose="020B0604030504040204" pitchFamily="34" charset="0"/>
              <a:ea typeface="Verdana" panose="020B0604030504040204" pitchFamily="34" charset="0"/>
            </a:rPr>
            <a:t>- voor de vier spelsoorten opgeteld komt in kolom </a:t>
          </a:r>
          <a:r>
            <a:rPr lang="nl-NL" sz="1000" u="sng">
              <a:solidFill>
                <a:schemeClr val="dk1"/>
              </a:solidFill>
              <a:effectLst/>
              <a:latin typeface="Verdana" panose="020B0604030504040204" pitchFamily="34" charset="0"/>
              <a:ea typeface="Verdana" panose="020B0604030504040204" pitchFamily="34" charset="0"/>
              <a:cs typeface="+mn-cs"/>
            </a:rPr>
            <a:t>Ʃ spel</a:t>
          </a:r>
          <a:r>
            <a:rPr lang="nl-NL" sz="1000" kern="1200" baseline="0">
              <a:latin typeface="Verdana" panose="020B0604030504040204" pitchFamily="34" charset="0"/>
              <a:ea typeface="Verdana" panose="020B0604030504040204" pitchFamily="34" charset="0"/>
            </a:rPr>
            <a:t> een getal te staan</a:t>
          </a:r>
        </a:p>
        <a:p>
          <a:r>
            <a:rPr lang="nl-NL" sz="1000" kern="1200" baseline="0">
              <a:latin typeface="Verdana" panose="020B0604030504040204" pitchFamily="34" charset="0"/>
              <a:ea typeface="Verdana" panose="020B0604030504040204" pitchFamily="34" charset="0"/>
            </a:rPr>
            <a:t>  (max 4) dat minimaal moet voldoen aan de voorwaarde in het groene veld onder</a:t>
          </a:r>
        </a:p>
        <a:p>
          <a:r>
            <a:rPr lang="nl-NL" sz="1000" kern="1200" baseline="0">
              <a:latin typeface="Verdana" panose="020B0604030504040204" pitchFamily="34" charset="0"/>
              <a:ea typeface="Verdana" panose="020B0604030504040204" pitchFamily="34" charset="0"/>
            </a:rPr>
            <a:t>  de kolom </a:t>
          </a:r>
          <a:r>
            <a:rPr lang="nl-NL" sz="1100" u="sng">
              <a:solidFill>
                <a:schemeClr val="dk1"/>
              </a:solidFill>
              <a:effectLst/>
              <a:latin typeface="+mn-lt"/>
              <a:ea typeface="+mn-ea"/>
              <a:cs typeface="+mn-cs"/>
            </a:rPr>
            <a:t>Ʃ spel.</a:t>
          </a:r>
          <a:endParaRPr lang="nl-NL" sz="1000" kern="1200" baseline="0">
            <a:latin typeface="Verdana" panose="020B0604030504040204" pitchFamily="34" charset="0"/>
            <a:ea typeface="Verdana" panose="020B0604030504040204" pitchFamily="34" charset="0"/>
          </a:endParaRPr>
        </a:p>
        <a:p>
          <a:r>
            <a:rPr lang="nl-NL" sz="1000" kern="1200" baseline="0">
              <a:latin typeface="Verdana" panose="020B0604030504040204" pitchFamily="34" charset="0"/>
              <a:ea typeface="Verdana" panose="020B0604030504040204" pitchFamily="34" charset="0"/>
            </a:rPr>
            <a:t>- indien door 'n speler daaraan wordt voldaan, wordt in kolom </a:t>
          </a:r>
          <a:r>
            <a:rPr lang="nl-NL" sz="1000" u="sng" kern="1200" baseline="0">
              <a:latin typeface="Verdana" panose="020B0604030504040204" pitchFamily="34" charset="0"/>
              <a:ea typeface="Verdana" panose="020B0604030504040204" pitchFamily="34" charset="0"/>
            </a:rPr>
            <a:t>%</a:t>
          </a:r>
          <a:r>
            <a:rPr lang="nl-NL" sz="1000" kern="1200" baseline="0">
              <a:latin typeface="Verdana" panose="020B0604030504040204" pitchFamily="34" charset="0"/>
              <a:ea typeface="Verdana" panose="020B0604030504040204" pitchFamily="34" charset="0"/>
            </a:rPr>
            <a:t> de %-es van alle</a:t>
          </a:r>
        </a:p>
        <a:p>
          <a:r>
            <a:rPr lang="nl-NL" sz="1000" kern="1200" baseline="0">
              <a:latin typeface="Verdana" panose="020B0604030504040204" pitchFamily="34" charset="0"/>
              <a:ea typeface="Verdana" panose="020B0604030504040204" pitchFamily="34" charset="0"/>
            </a:rPr>
            <a:t>   spelsoorten van die speler opgeteld en gedeeld door het resultaat van kolom</a:t>
          </a:r>
        </a:p>
        <a:p>
          <a:r>
            <a:rPr lang="nl-NL" sz="1000" kern="1200" baseline="0">
              <a:latin typeface="Verdana" panose="020B0604030504040204" pitchFamily="34" charset="0"/>
              <a:ea typeface="Verdana" panose="020B0604030504040204" pitchFamily="34" charset="0"/>
            </a:rPr>
            <a:t>   </a:t>
          </a:r>
          <a:r>
            <a:rPr lang="nl-NL" sz="1000" u="sng">
              <a:solidFill>
                <a:schemeClr val="dk1"/>
              </a:solidFill>
              <a:effectLst/>
              <a:latin typeface="Verdana" panose="020B0604030504040204" pitchFamily="34" charset="0"/>
              <a:ea typeface="Verdana" panose="020B0604030504040204" pitchFamily="34" charset="0"/>
              <a:cs typeface="+mn-cs"/>
            </a:rPr>
            <a:t>Ʃ spel</a:t>
          </a:r>
          <a:r>
            <a:rPr lang="nl-NL" sz="1000" u="none">
              <a:solidFill>
                <a:schemeClr val="dk1"/>
              </a:solidFill>
              <a:effectLst/>
              <a:latin typeface="Verdana" panose="020B0604030504040204" pitchFamily="34" charset="0"/>
              <a:ea typeface="Verdana" panose="020B0604030504040204" pitchFamily="34" charset="0"/>
              <a:cs typeface="+mn-cs"/>
            </a:rPr>
            <a:t>.</a:t>
          </a:r>
        </a:p>
        <a:p>
          <a:r>
            <a:rPr lang="nl-NL" sz="1000" u="none" kern="1200">
              <a:solidFill>
                <a:schemeClr val="dk1"/>
              </a:solidFill>
              <a:effectLst/>
              <a:latin typeface="Verdana" panose="020B0604030504040204" pitchFamily="34" charset="0"/>
              <a:ea typeface="Verdana" panose="020B0604030504040204" pitchFamily="34" charset="0"/>
              <a:cs typeface="+mn-cs"/>
            </a:rPr>
            <a:t>Dus een gemiddeld</a:t>
          </a:r>
          <a:r>
            <a:rPr lang="nl-NL" sz="1000" u="none" kern="1200" baseline="0">
              <a:solidFill>
                <a:schemeClr val="dk1"/>
              </a:solidFill>
              <a:effectLst/>
              <a:latin typeface="Verdana" panose="020B0604030504040204" pitchFamily="34" charset="0"/>
              <a:ea typeface="Verdana" panose="020B0604030504040204" pitchFamily="34" charset="0"/>
              <a:cs typeface="+mn-cs"/>
            </a:rPr>
            <a:t> % van de spelsoorten bij elkaar waar 'n speler een % heeft staan bij die spelsoort.</a:t>
          </a:r>
        </a:p>
        <a:p>
          <a:endParaRPr lang="nl-NL" sz="1000" u="none" kern="1200" baseline="0">
            <a:solidFill>
              <a:schemeClr val="dk1"/>
            </a:solidFill>
            <a:effectLst/>
            <a:latin typeface="Verdana" panose="020B0604030504040204" pitchFamily="34" charset="0"/>
            <a:ea typeface="Verdana" panose="020B0604030504040204" pitchFamily="34" charset="0"/>
            <a:cs typeface="+mn-cs"/>
          </a:endParaRPr>
        </a:p>
        <a:p>
          <a:r>
            <a:rPr lang="nl-NL" sz="1000" u="none" kern="1200" baseline="0">
              <a:solidFill>
                <a:schemeClr val="dk1"/>
              </a:solidFill>
              <a:effectLst/>
              <a:latin typeface="Verdana" panose="020B0604030504040204" pitchFamily="34" charset="0"/>
              <a:ea typeface="Verdana" panose="020B0604030504040204" pitchFamily="34" charset="0"/>
              <a:cs typeface="+mn-cs"/>
            </a:rPr>
            <a:t>In kolom </a:t>
          </a:r>
          <a:r>
            <a:rPr lang="nl-NL" sz="1000" b="1" u="sng" kern="1200" baseline="0">
              <a:solidFill>
                <a:srgbClr val="FF0000"/>
              </a:solidFill>
              <a:effectLst/>
              <a:latin typeface="Verdana" panose="020B0604030504040204" pitchFamily="34" charset="0"/>
              <a:ea typeface="Verdana" panose="020B0604030504040204" pitchFamily="34" charset="0"/>
              <a:cs typeface="+mn-cs"/>
            </a:rPr>
            <a:t>Club Kamp</a:t>
          </a:r>
          <a:r>
            <a:rPr lang="nl-NL" sz="1000" u="none" kern="1200" baseline="0">
              <a:solidFill>
                <a:schemeClr val="dk1"/>
              </a:solidFill>
              <a:effectLst/>
              <a:latin typeface="Verdana" panose="020B0604030504040204" pitchFamily="34" charset="0"/>
              <a:ea typeface="Verdana" panose="020B0604030504040204" pitchFamily="34" charset="0"/>
              <a:cs typeface="+mn-cs"/>
            </a:rPr>
            <a:t> wordt berekend wie van de spelers, met een % in kolom </a:t>
          </a:r>
          <a:r>
            <a:rPr lang="nl-NL" sz="1000" u="sng" kern="1200" baseline="0">
              <a:solidFill>
                <a:schemeClr val="dk1"/>
              </a:solidFill>
              <a:effectLst/>
              <a:latin typeface="Verdana" panose="020B0604030504040204" pitchFamily="34" charset="0"/>
              <a:ea typeface="Verdana" panose="020B0604030504040204" pitchFamily="34" charset="0"/>
              <a:cs typeface="+mn-cs"/>
            </a:rPr>
            <a:t>%</a:t>
          </a:r>
          <a:r>
            <a:rPr lang="nl-NL" sz="1000" u="none" kern="1200" baseline="0">
              <a:solidFill>
                <a:schemeClr val="dk1"/>
              </a:solidFill>
              <a:effectLst/>
              <a:latin typeface="Verdana" panose="020B0604030504040204" pitchFamily="34" charset="0"/>
              <a:ea typeface="Verdana" panose="020B0604030504040204" pitchFamily="34" charset="0"/>
              <a:cs typeface="+mn-cs"/>
            </a:rPr>
            <a:t>,</a:t>
          </a:r>
        </a:p>
        <a:p>
          <a:r>
            <a:rPr lang="nl-NL" sz="1000" u="none" kern="1200" baseline="0">
              <a:solidFill>
                <a:schemeClr val="dk1"/>
              </a:solidFill>
              <a:effectLst/>
              <a:latin typeface="Verdana" panose="020B0604030504040204" pitchFamily="34" charset="0"/>
              <a:ea typeface="Verdana" panose="020B0604030504040204" pitchFamily="34" charset="0"/>
              <a:cs typeface="+mn-cs"/>
            </a:rPr>
            <a:t>1e, 2e of 3e is geworden in dit gecombineerde Kampioenschap.</a:t>
          </a:r>
          <a:endParaRPr lang="nl-NL" sz="1000" kern="1200">
            <a:latin typeface="Verdana" panose="020B0604030504040204" pitchFamily="34" charset="0"/>
            <a:ea typeface="Verdana" panose="020B0604030504040204" pitchFamily="34" charset="0"/>
          </a:endParaRP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anto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9718-5D36-4596-AA56-81CE678A8BFC}">
  <sheetPr>
    <pageSetUpPr fitToPage="1"/>
  </sheetPr>
  <dimension ref="A1:K27"/>
  <sheetViews>
    <sheetView showGridLines="0" workbookViewId="0">
      <pane ySplit="1" topLeftCell="A10" activePane="bottomLeft" state="frozen"/>
      <selection pane="bottomLeft" activeCell="M18" sqref="M18"/>
    </sheetView>
  </sheetViews>
  <sheetFormatPr defaultColWidth="8.88671875" defaultRowHeight="12.6" x14ac:dyDescent="0.2"/>
  <cols>
    <col min="1" max="16384" width="8.88671875" style="3"/>
  </cols>
  <sheetData>
    <row r="1" spans="1:11" ht="27.6" customHeight="1" x14ac:dyDescent="0.2">
      <c r="A1" s="487"/>
      <c r="B1" s="487"/>
      <c r="C1" s="487"/>
      <c r="D1" s="487"/>
      <c r="E1" s="487"/>
      <c r="F1" s="487"/>
      <c r="G1" s="487"/>
      <c r="H1" s="487"/>
      <c r="I1" s="487"/>
      <c r="J1" s="487"/>
      <c r="K1" s="487"/>
    </row>
    <row r="2" spans="1:11" x14ac:dyDescent="0.2">
      <c r="A2" s="487"/>
      <c r="B2" s="487"/>
      <c r="C2" s="487"/>
      <c r="D2" s="487"/>
      <c r="E2" s="487"/>
      <c r="F2" s="487"/>
      <c r="G2" s="487"/>
      <c r="H2" s="487"/>
      <c r="I2" s="487"/>
      <c r="J2" s="487"/>
      <c r="K2" s="487"/>
    </row>
    <row r="3" spans="1:11" ht="28.05" customHeight="1" x14ac:dyDescent="0.2">
      <c r="A3" s="487"/>
      <c r="B3" s="487"/>
      <c r="C3" s="487"/>
      <c r="D3" s="487"/>
      <c r="E3" s="487"/>
      <c r="F3" s="487"/>
      <c r="G3" s="487"/>
      <c r="H3" s="487"/>
      <c r="I3" s="487"/>
      <c r="J3" s="487"/>
      <c r="K3" s="487"/>
    </row>
    <row r="4" spans="1:11" ht="13.95" customHeight="1" x14ac:dyDescent="0.2">
      <c r="A4" s="487"/>
      <c r="B4" s="487"/>
      <c r="C4" s="487"/>
      <c r="D4" s="487"/>
      <c r="E4" s="487"/>
      <c r="F4" s="487"/>
      <c r="G4" s="487"/>
      <c r="H4" s="487"/>
      <c r="I4" s="487"/>
      <c r="J4" s="487"/>
      <c r="K4" s="487"/>
    </row>
    <row r="5" spans="1:11" ht="13.95" customHeight="1" x14ac:dyDescent="0.2">
      <c r="A5" s="487"/>
      <c r="B5" s="487"/>
      <c r="C5" s="487"/>
      <c r="D5" s="487"/>
      <c r="E5" s="487"/>
      <c r="F5" s="487"/>
      <c r="G5" s="487"/>
      <c r="H5" s="487"/>
      <c r="I5" s="487"/>
      <c r="J5" s="487"/>
      <c r="K5" s="487"/>
    </row>
    <row r="6" spans="1:11" ht="70.8" customHeight="1" x14ac:dyDescent="0.2">
      <c r="A6" s="487"/>
      <c r="B6" s="487"/>
      <c r="C6" s="487"/>
      <c r="D6" s="487"/>
      <c r="E6" s="487"/>
      <c r="F6" s="487"/>
      <c r="G6" s="487"/>
      <c r="H6" s="487"/>
      <c r="I6" s="487"/>
      <c r="J6" s="487"/>
      <c r="K6" s="487"/>
    </row>
    <row r="7" spans="1:11" x14ac:dyDescent="0.2">
      <c r="A7" s="487"/>
      <c r="B7" s="487"/>
      <c r="C7" s="487"/>
      <c r="D7" s="487"/>
      <c r="E7" s="487"/>
      <c r="F7" s="487"/>
      <c r="G7" s="487"/>
      <c r="H7" s="487"/>
      <c r="I7" s="487"/>
      <c r="J7" s="487"/>
      <c r="K7" s="487"/>
    </row>
    <row r="8" spans="1:11" ht="45.6" customHeight="1" x14ac:dyDescent="0.2">
      <c r="A8" s="487"/>
      <c r="B8" s="487"/>
      <c r="C8" s="487"/>
      <c r="D8" s="487"/>
      <c r="E8" s="487"/>
      <c r="F8" s="487"/>
      <c r="G8" s="487"/>
      <c r="H8" s="487"/>
      <c r="I8" s="487"/>
      <c r="J8" s="487"/>
      <c r="K8" s="487"/>
    </row>
    <row r="9" spans="1:11" x14ac:dyDescent="0.2">
      <c r="A9" s="487"/>
      <c r="B9" s="487"/>
      <c r="C9" s="487"/>
      <c r="D9" s="487"/>
      <c r="E9" s="487"/>
      <c r="F9" s="487"/>
      <c r="G9" s="487"/>
      <c r="H9" s="487"/>
      <c r="I9" s="487"/>
      <c r="J9" s="487"/>
      <c r="K9" s="487"/>
    </row>
    <row r="10" spans="1:11" ht="131.4" customHeight="1" x14ac:dyDescent="0.2">
      <c r="A10" s="487"/>
      <c r="B10" s="487"/>
      <c r="C10" s="487"/>
      <c r="D10" s="487"/>
      <c r="E10" s="487"/>
      <c r="F10" s="487"/>
      <c r="G10" s="487"/>
      <c r="H10" s="487"/>
      <c r="I10" s="487"/>
      <c r="J10" s="487"/>
      <c r="K10" s="487"/>
    </row>
    <row r="11" spans="1:11" x14ac:dyDescent="0.2">
      <c r="A11" s="487"/>
      <c r="B11" s="487"/>
      <c r="C11" s="487"/>
      <c r="D11" s="487"/>
      <c r="E11" s="487"/>
      <c r="F11" s="487"/>
      <c r="G11" s="487"/>
      <c r="H11" s="487"/>
      <c r="I11" s="487"/>
      <c r="J11" s="487"/>
      <c r="K11" s="487"/>
    </row>
    <row r="12" spans="1:11" ht="45.6" customHeight="1" x14ac:dyDescent="0.2">
      <c r="A12" s="487"/>
      <c r="B12" s="487"/>
      <c r="C12" s="487"/>
      <c r="D12" s="487"/>
      <c r="E12" s="487"/>
      <c r="F12" s="487"/>
      <c r="G12" s="487"/>
      <c r="H12" s="487"/>
      <c r="I12" s="487"/>
      <c r="J12" s="487"/>
      <c r="K12" s="487"/>
    </row>
    <row r="13" spans="1:11" ht="45.6" customHeight="1" x14ac:dyDescent="0.2">
      <c r="A13" s="487"/>
      <c r="B13" s="487"/>
      <c r="C13" s="487"/>
      <c r="D13" s="487"/>
      <c r="E13" s="487"/>
      <c r="F13" s="487"/>
      <c r="G13" s="487"/>
      <c r="H13" s="487"/>
      <c r="I13" s="487"/>
      <c r="J13" s="487"/>
      <c r="K13" s="487"/>
    </row>
    <row r="14" spans="1:11" x14ac:dyDescent="0.2">
      <c r="A14" s="487"/>
      <c r="B14" s="487"/>
      <c r="C14" s="487"/>
      <c r="D14" s="487"/>
      <c r="E14" s="487"/>
      <c r="F14" s="487"/>
      <c r="G14" s="487"/>
      <c r="H14" s="487"/>
      <c r="I14" s="487"/>
      <c r="J14" s="487"/>
      <c r="K14" s="487"/>
    </row>
    <row r="15" spans="1:11" ht="52.8" customHeight="1" x14ac:dyDescent="0.2">
      <c r="A15" s="487"/>
      <c r="B15" s="487"/>
      <c r="C15" s="487"/>
      <c r="D15" s="487"/>
      <c r="E15" s="487"/>
      <c r="F15" s="487"/>
      <c r="G15" s="487"/>
      <c r="H15" s="487"/>
      <c r="I15" s="487"/>
      <c r="J15" s="487"/>
      <c r="K15" s="487"/>
    </row>
    <row r="16" spans="1:11" x14ac:dyDescent="0.2">
      <c r="A16" s="487"/>
      <c r="B16" s="487"/>
      <c r="C16" s="487"/>
      <c r="D16" s="487"/>
      <c r="E16" s="487"/>
      <c r="F16" s="487"/>
      <c r="G16" s="487"/>
      <c r="H16" s="487"/>
      <c r="I16" s="487"/>
      <c r="J16" s="487"/>
      <c r="K16" s="487"/>
    </row>
    <row r="17" spans="1:11" x14ac:dyDescent="0.2">
      <c r="A17" s="487"/>
      <c r="B17" s="487"/>
      <c r="C17" s="487"/>
      <c r="D17" s="487"/>
      <c r="E17" s="487"/>
      <c r="F17" s="487"/>
      <c r="G17" s="487"/>
      <c r="H17" s="487"/>
      <c r="I17" s="487"/>
      <c r="J17" s="487"/>
      <c r="K17" s="487"/>
    </row>
    <row r="18" spans="1:11" x14ac:dyDescent="0.2">
      <c r="A18" s="487"/>
      <c r="B18" s="487"/>
      <c r="C18" s="487"/>
      <c r="D18" s="487"/>
      <c r="E18" s="487"/>
      <c r="F18" s="487"/>
      <c r="G18" s="487"/>
      <c r="H18" s="487"/>
      <c r="I18" s="487"/>
      <c r="J18" s="487"/>
      <c r="K18" s="487"/>
    </row>
    <row r="19" spans="1:11" x14ac:dyDescent="0.2">
      <c r="A19" s="487"/>
      <c r="B19" s="487"/>
      <c r="C19" s="487"/>
      <c r="D19" s="487"/>
      <c r="E19" s="487"/>
      <c r="F19" s="487"/>
      <c r="G19" s="487"/>
      <c r="H19" s="487"/>
      <c r="I19" s="487"/>
      <c r="J19" s="487"/>
      <c r="K19" s="487"/>
    </row>
    <row r="20" spans="1:11" ht="13.2" x14ac:dyDescent="0.2">
      <c r="A20" s="488"/>
      <c r="B20" s="488"/>
      <c r="C20" s="488"/>
      <c r="D20" s="488"/>
      <c r="E20" s="488"/>
      <c r="F20" s="488"/>
      <c r="G20" s="488"/>
      <c r="H20" s="488"/>
      <c r="I20" s="488"/>
      <c r="J20" s="487"/>
      <c r="K20" s="487"/>
    </row>
    <row r="21" spans="1:11" ht="13.2" x14ac:dyDescent="0.2">
      <c r="A21" s="488"/>
      <c r="B21" s="488"/>
      <c r="C21" s="488"/>
      <c r="D21" s="488"/>
      <c r="E21" s="488"/>
      <c r="F21" s="488"/>
      <c r="G21" s="488"/>
      <c r="H21" s="488"/>
      <c r="I21" s="488"/>
      <c r="J21" s="487"/>
      <c r="K21" s="487"/>
    </row>
    <row r="22" spans="1:11" ht="13.2" x14ac:dyDescent="0.2">
      <c r="A22" s="488"/>
      <c r="B22" s="488"/>
      <c r="C22" s="488"/>
      <c r="D22" s="488"/>
      <c r="E22" s="488"/>
      <c r="F22" s="488"/>
      <c r="G22" s="488"/>
      <c r="H22" s="488"/>
      <c r="I22" s="488"/>
      <c r="J22" s="487"/>
      <c r="K22" s="487"/>
    </row>
    <row r="23" spans="1:11" ht="13.2" x14ac:dyDescent="0.2">
      <c r="A23" s="488"/>
      <c r="B23" s="488"/>
      <c r="C23" s="488"/>
      <c r="D23" s="488"/>
      <c r="E23" s="488"/>
      <c r="F23" s="488"/>
      <c r="G23" s="488"/>
      <c r="H23" s="488"/>
      <c r="I23" s="488"/>
      <c r="J23" s="487"/>
      <c r="K23" s="487"/>
    </row>
    <row r="24" spans="1:11" ht="13.2" x14ac:dyDescent="0.2">
      <c r="A24" s="488"/>
      <c r="B24" s="488"/>
      <c r="C24" s="488"/>
      <c r="D24" s="488"/>
      <c r="E24" s="488"/>
      <c r="F24" s="488"/>
      <c r="G24" s="488"/>
      <c r="H24" s="488"/>
      <c r="I24" s="488"/>
      <c r="J24" s="487"/>
      <c r="K24" s="487"/>
    </row>
    <row r="25" spans="1:11" x14ac:dyDescent="0.2">
      <c r="A25" s="487"/>
      <c r="B25" s="487"/>
      <c r="C25" s="487"/>
      <c r="D25" s="487"/>
      <c r="E25" s="487"/>
      <c r="F25" s="487"/>
      <c r="G25" s="487"/>
      <c r="H25" s="487"/>
      <c r="I25" s="487"/>
      <c r="J25" s="487"/>
      <c r="K25" s="487"/>
    </row>
    <row r="26" spans="1:11" x14ac:dyDescent="0.2">
      <c r="A26" s="487"/>
      <c r="B26" s="487"/>
      <c r="C26" s="487"/>
      <c r="D26" s="487"/>
      <c r="E26" s="487"/>
      <c r="F26" s="487"/>
      <c r="G26" s="487"/>
      <c r="H26" s="487"/>
      <c r="I26" s="487"/>
      <c r="J26" s="487"/>
      <c r="K26" s="487"/>
    </row>
    <row r="27" spans="1:11" x14ac:dyDescent="0.2">
      <c r="A27" s="487"/>
      <c r="B27" s="487"/>
      <c r="C27" s="487"/>
      <c r="D27" s="487"/>
      <c r="E27" s="487"/>
      <c r="F27" s="487"/>
      <c r="G27" s="487"/>
      <c r="H27" s="487"/>
      <c r="I27" s="487"/>
      <c r="J27" s="487"/>
      <c r="K27" s="487"/>
    </row>
  </sheetData>
  <sheetProtection sheet="1" objects="1" scenarios="1"/>
  <printOptions horizontalCentered="1"/>
  <pageMargins left="0.19685039370078741" right="0.19685039370078741"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X152"/>
  <sheetViews>
    <sheetView showGridLines="0" zoomScaleNormal="100" workbookViewId="0">
      <pane ySplit="3" topLeftCell="A4" activePane="bottomLeft" state="frozen"/>
      <selection pane="bottomLeft" activeCell="A4" sqref="A4"/>
    </sheetView>
  </sheetViews>
  <sheetFormatPr defaultColWidth="8.88671875" defaultRowHeight="16.8" x14ac:dyDescent="0.3"/>
  <cols>
    <col min="1" max="1" width="4.6640625" style="10" customWidth="1"/>
    <col min="2" max="2" width="16.33203125" style="10" customWidth="1"/>
    <col min="3" max="4" width="8.6640625" style="30" customWidth="1"/>
    <col min="5" max="6" width="8.6640625" style="10" customWidth="1"/>
    <col min="7" max="7" width="4.6640625" style="10" customWidth="1"/>
    <col min="8" max="8" width="14.88671875" style="10" customWidth="1"/>
    <col min="9" max="9" width="8.6640625" style="10" customWidth="1"/>
    <col min="10" max="10" width="8.6640625" style="22" customWidth="1"/>
    <col min="11" max="12" width="8.6640625" style="10" customWidth="1"/>
    <col min="13" max="13" width="17.5546875" style="10" customWidth="1"/>
    <col min="14" max="14" width="10.77734375" style="10" customWidth="1"/>
    <col min="15" max="15" width="5.77734375" style="10" customWidth="1"/>
    <col min="16" max="17" width="10.6640625" style="10" customWidth="1"/>
    <col min="18" max="19" width="8.6640625" style="10" customWidth="1"/>
    <col min="20" max="20" width="12.6640625" style="10" customWidth="1"/>
    <col min="21" max="24" width="8.6640625" style="10" customWidth="1"/>
    <col min="25" max="16384" width="8.88671875" style="10"/>
  </cols>
  <sheetData>
    <row r="1" spans="1:24" ht="25.2" customHeight="1" thickBot="1" x14ac:dyDescent="0.3">
      <c r="A1" s="389" t="s">
        <v>122</v>
      </c>
      <c r="B1" s="390"/>
      <c r="C1" s="177"/>
      <c r="D1" s="391"/>
      <c r="E1" s="392"/>
      <c r="F1" s="178"/>
      <c r="G1" s="322"/>
      <c r="I1" s="284">
        <v>2025</v>
      </c>
      <c r="M1" s="92" t="s">
        <v>44</v>
      </c>
      <c r="N1" s="91"/>
      <c r="O1" s="91"/>
      <c r="P1" s="93">
        <f>'Driebanden-groot tot'!V1+'Driebanden-klein tot'!V1+'Bandstoten tot'!V1+'Libre tot'!V1+Klassement!V1</f>
        <v>0</v>
      </c>
      <c r="Q1" s="121"/>
    </row>
    <row r="2" spans="1:24" s="38" customFormat="1" ht="16.95" customHeight="1" x14ac:dyDescent="0.25">
      <c r="A2" s="393"/>
      <c r="B2" s="394"/>
      <c r="C2" s="395"/>
      <c r="D2" s="396"/>
      <c r="E2" s="397"/>
      <c r="F2" s="322"/>
      <c r="G2" s="2"/>
      <c r="M2" s="527" t="s">
        <v>91</v>
      </c>
      <c r="N2" s="158" t="s">
        <v>89</v>
      </c>
      <c r="O2" s="188">
        <v>1</v>
      </c>
      <c r="P2" s="285" t="s">
        <v>54</v>
      </c>
      <c r="Q2" s="286" t="s">
        <v>60</v>
      </c>
      <c r="R2" s="287">
        <f>I1</f>
        <v>2025</v>
      </c>
      <c r="S2" s="287">
        <f>R2</f>
        <v>2025</v>
      </c>
      <c r="T2" s="287">
        <f>S2</f>
        <v>2025</v>
      </c>
      <c r="U2" s="287" t="s">
        <v>104</v>
      </c>
      <c r="V2" s="287" t="s">
        <v>114</v>
      </c>
      <c r="W2" s="287" t="s">
        <v>103</v>
      </c>
      <c r="X2" s="287" t="s">
        <v>115</v>
      </c>
    </row>
    <row r="3" spans="1:24" s="14" customFormat="1" ht="16.95" customHeight="1" x14ac:dyDescent="0.25">
      <c r="A3" s="393"/>
      <c r="B3" s="394"/>
      <c r="C3" s="395"/>
      <c r="D3" s="396"/>
      <c r="E3" s="397"/>
      <c r="F3" s="322"/>
      <c r="G3" s="416"/>
      <c r="M3" s="528"/>
      <c r="N3" s="159" t="s">
        <v>90</v>
      </c>
      <c r="O3" s="157">
        <f>IF(O2=1,0,1)</f>
        <v>0</v>
      </c>
      <c r="P3" s="285" t="s">
        <v>60</v>
      </c>
      <c r="Q3" s="286" t="s">
        <v>54</v>
      </c>
      <c r="R3" s="287">
        <f>R2</f>
        <v>2025</v>
      </c>
      <c r="S3" s="287">
        <f>S2+1</f>
        <v>2026</v>
      </c>
      <c r="T3" s="288" t="str">
        <f>_xlfn.CONCAT(R3,"-",S3)</f>
        <v>2025-2026</v>
      </c>
      <c r="U3" s="287" t="s">
        <v>103</v>
      </c>
      <c r="V3" s="287" t="s">
        <v>115</v>
      </c>
      <c r="W3" s="287" t="s">
        <v>104</v>
      </c>
      <c r="X3" s="287" t="s">
        <v>114</v>
      </c>
    </row>
    <row r="4" spans="1:24" ht="13.2" customHeight="1" x14ac:dyDescent="0.25">
      <c r="A4" s="393"/>
      <c r="B4" s="394"/>
      <c r="C4" s="395"/>
      <c r="D4" s="396"/>
      <c r="E4" s="397"/>
      <c r="F4" s="322"/>
      <c r="G4" s="323"/>
      <c r="J4" s="10"/>
    </row>
    <row r="5" spans="1:24" ht="13.2" customHeight="1" x14ac:dyDescent="0.25">
      <c r="A5" s="398" t="s">
        <v>118</v>
      </c>
      <c r="B5" s="399"/>
      <c r="C5" s="400"/>
      <c r="D5" s="401"/>
      <c r="E5" s="399"/>
      <c r="F5" s="404" t="str">
        <f>VLOOKUP(1,O2:U3,7,0)</f>
        <v>1 Jan</v>
      </c>
      <c r="G5" s="415" t="s">
        <v>119</v>
      </c>
      <c r="H5" s="403"/>
      <c r="I5" s="400"/>
      <c r="J5" s="401"/>
      <c r="K5" s="404"/>
      <c r="L5" s="402" t="str">
        <f>VLOOKUP(1,O2:X3,9,0)</f>
        <v>1 Jul</v>
      </c>
    </row>
    <row r="6" spans="1:24" ht="13.2" customHeight="1" x14ac:dyDescent="0.25">
      <c r="A6" s="405" t="s">
        <v>61</v>
      </c>
      <c r="B6" s="406" t="s">
        <v>39</v>
      </c>
      <c r="C6" s="405" t="s">
        <v>41</v>
      </c>
      <c r="D6" s="405" t="s">
        <v>42</v>
      </c>
      <c r="E6" s="405" t="s">
        <v>43</v>
      </c>
      <c r="F6" s="408" t="s">
        <v>17</v>
      </c>
      <c r="G6" s="412" t="s">
        <v>61</v>
      </c>
      <c r="H6" s="406" t="s">
        <v>39</v>
      </c>
      <c r="I6" s="407" t="s">
        <v>41</v>
      </c>
      <c r="J6" s="407" t="s">
        <v>42</v>
      </c>
      <c r="K6" s="407" t="s">
        <v>43</v>
      </c>
      <c r="L6" s="407" t="s">
        <v>17</v>
      </c>
    </row>
    <row r="7" spans="1:24" ht="13.2" customHeight="1" x14ac:dyDescent="0.25">
      <c r="A7" s="179">
        <v>1</v>
      </c>
      <c r="B7" s="180" t="s">
        <v>2</v>
      </c>
      <c r="C7" s="181">
        <v>12</v>
      </c>
      <c r="D7" s="182">
        <v>17</v>
      </c>
      <c r="E7" s="182">
        <v>27</v>
      </c>
      <c r="F7" s="409">
        <v>42</v>
      </c>
      <c r="G7" s="413">
        <f>A7</f>
        <v>1</v>
      </c>
      <c r="H7" s="180" t="str">
        <f>B7</f>
        <v>Frans</v>
      </c>
      <c r="I7" s="181"/>
      <c r="J7" s="182"/>
      <c r="K7" s="182"/>
      <c r="L7" s="183"/>
    </row>
    <row r="8" spans="1:24" ht="13.2" customHeight="1" x14ac:dyDescent="0.25">
      <c r="A8" s="179">
        <v>2</v>
      </c>
      <c r="B8" s="180" t="s">
        <v>28</v>
      </c>
      <c r="C8" s="181">
        <v>9</v>
      </c>
      <c r="D8" s="182">
        <v>14</v>
      </c>
      <c r="E8" s="182">
        <v>23</v>
      </c>
      <c r="F8" s="409">
        <v>32</v>
      </c>
      <c r="G8" s="413">
        <f t="shared" ref="G8:G25" si="0">A8</f>
        <v>2</v>
      </c>
      <c r="H8" s="180" t="str">
        <f t="shared" ref="H8:H25" si="1">B8</f>
        <v>Fred</v>
      </c>
      <c r="I8" s="181"/>
      <c r="J8" s="182"/>
      <c r="K8" s="182"/>
      <c r="L8" s="183"/>
    </row>
    <row r="9" spans="1:24" ht="13.2" customHeight="1" x14ac:dyDescent="0.25">
      <c r="A9" s="179">
        <v>3</v>
      </c>
      <c r="B9" s="180" t="s">
        <v>46</v>
      </c>
      <c r="C9" s="181">
        <v>9</v>
      </c>
      <c r="D9" s="182">
        <v>16</v>
      </c>
      <c r="E9" s="182">
        <v>18</v>
      </c>
      <c r="F9" s="409">
        <v>31</v>
      </c>
      <c r="G9" s="413">
        <f t="shared" si="0"/>
        <v>3</v>
      </c>
      <c r="H9" s="180" t="str">
        <f t="shared" si="1"/>
        <v>Jan Hartog</v>
      </c>
      <c r="I9" s="181"/>
      <c r="J9" s="182"/>
      <c r="K9" s="182"/>
      <c r="L9" s="183"/>
    </row>
    <row r="10" spans="1:24" ht="13.2" customHeight="1" x14ac:dyDescent="0.25">
      <c r="A10" s="179">
        <v>4</v>
      </c>
      <c r="B10" s="180" t="s">
        <v>3</v>
      </c>
      <c r="C10" s="181">
        <v>6</v>
      </c>
      <c r="D10" s="182">
        <v>10</v>
      </c>
      <c r="E10" s="182">
        <v>13</v>
      </c>
      <c r="F10" s="409">
        <v>24</v>
      </c>
      <c r="G10" s="413">
        <f t="shared" si="0"/>
        <v>4</v>
      </c>
      <c r="H10" s="180" t="str">
        <f t="shared" si="1"/>
        <v>Martijn</v>
      </c>
      <c r="I10" s="181"/>
      <c r="J10" s="182"/>
      <c r="K10" s="182"/>
      <c r="L10" s="183"/>
    </row>
    <row r="11" spans="1:24" ht="13.2" customHeight="1" x14ac:dyDescent="0.25">
      <c r="A11" s="179">
        <v>5</v>
      </c>
      <c r="B11" s="180" t="s">
        <v>13</v>
      </c>
      <c r="C11" s="181">
        <v>14</v>
      </c>
      <c r="D11" s="182">
        <v>19</v>
      </c>
      <c r="E11" s="182">
        <v>28</v>
      </c>
      <c r="F11" s="409">
        <v>38</v>
      </c>
      <c r="G11" s="413">
        <f t="shared" si="0"/>
        <v>5</v>
      </c>
      <c r="H11" s="180" t="str">
        <f t="shared" si="1"/>
        <v>Michael</v>
      </c>
      <c r="I11" s="181"/>
      <c r="J11" s="182"/>
      <c r="K11" s="182"/>
      <c r="L11" s="183"/>
    </row>
    <row r="12" spans="1:24" ht="13.2" customHeight="1" x14ac:dyDescent="0.25">
      <c r="A12" s="179">
        <v>6</v>
      </c>
      <c r="B12" s="180" t="s">
        <v>1</v>
      </c>
      <c r="C12" s="181">
        <v>16</v>
      </c>
      <c r="D12" s="182">
        <v>21</v>
      </c>
      <c r="E12" s="182">
        <v>39</v>
      </c>
      <c r="F12" s="409">
        <v>70</v>
      </c>
      <c r="G12" s="413">
        <f t="shared" si="0"/>
        <v>6</v>
      </c>
      <c r="H12" s="180" t="str">
        <f t="shared" si="1"/>
        <v>Peter</v>
      </c>
      <c r="I12" s="181"/>
      <c r="J12" s="182"/>
      <c r="K12" s="182"/>
      <c r="L12" s="183"/>
    </row>
    <row r="13" spans="1:24" ht="13.2" customHeight="1" x14ac:dyDescent="0.25">
      <c r="A13" s="179">
        <v>7</v>
      </c>
      <c r="B13" s="180" t="s">
        <v>0</v>
      </c>
      <c r="C13" s="181">
        <v>16</v>
      </c>
      <c r="D13" s="182">
        <v>25</v>
      </c>
      <c r="E13" s="182">
        <v>44</v>
      </c>
      <c r="F13" s="409">
        <v>71</v>
      </c>
      <c r="G13" s="413">
        <f t="shared" si="0"/>
        <v>7</v>
      </c>
      <c r="H13" s="180" t="str">
        <f t="shared" si="1"/>
        <v>Piet</v>
      </c>
      <c r="I13" s="181"/>
      <c r="J13" s="182"/>
      <c r="K13" s="182"/>
      <c r="L13" s="183"/>
    </row>
    <row r="14" spans="1:24" ht="13.2" customHeight="1" x14ac:dyDescent="0.25">
      <c r="A14" s="179">
        <v>8</v>
      </c>
      <c r="B14" s="180" t="s">
        <v>4</v>
      </c>
      <c r="C14" s="181">
        <v>13</v>
      </c>
      <c r="D14" s="182">
        <v>18</v>
      </c>
      <c r="E14" s="182">
        <v>22</v>
      </c>
      <c r="F14" s="409">
        <v>37</v>
      </c>
      <c r="G14" s="413">
        <f t="shared" si="0"/>
        <v>8</v>
      </c>
      <c r="H14" s="180" t="str">
        <f t="shared" si="1"/>
        <v>Tukker</v>
      </c>
      <c r="I14" s="181"/>
      <c r="J14" s="182"/>
      <c r="K14" s="182"/>
      <c r="L14" s="183"/>
    </row>
    <row r="15" spans="1:24" ht="13.2" customHeight="1" x14ac:dyDescent="0.25">
      <c r="A15" s="179">
        <v>9</v>
      </c>
      <c r="B15" s="180" t="s">
        <v>45</v>
      </c>
      <c r="C15" s="181">
        <v>14</v>
      </c>
      <c r="D15" s="182">
        <v>18</v>
      </c>
      <c r="E15" s="182">
        <v>31</v>
      </c>
      <c r="F15" s="409">
        <v>37</v>
      </c>
      <c r="G15" s="413">
        <f t="shared" si="0"/>
        <v>9</v>
      </c>
      <c r="H15" s="180" t="str">
        <f t="shared" si="1"/>
        <v>Bernard</v>
      </c>
      <c r="I15" s="181"/>
      <c r="J15" s="182"/>
      <c r="K15" s="182"/>
      <c r="L15" s="183"/>
    </row>
    <row r="16" spans="1:24" ht="13.2" customHeight="1" x14ac:dyDescent="0.25">
      <c r="A16" s="179">
        <v>10</v>
      </c>
      <c r="B16" s="180" t="s">
        <v>69</v>
      </c>
      <c r="C16" s="181">
        <v>0</v>
      </c>
      <c r="D16" s="182">
        <v>14</v>
      </c>
      <c r="E16" s="182">
        <v>23</v>
      </c>
      <c r="F16" s="409">
        <v>33</v>
      </c>
      <c r="G16" s="413">
        <f t="shared" si="0"/>
        <v>10</v>
      </c>
      <c r="H16" s="180" t="str">
        <f t="shared" si="1"/>
        <v>Jan de Hoorn</v>
      </c>
      <c r="I16" s="181">
        <v>12</v>
      </c>
      <c r="J16" s="182"/>
      <c r="K16" s="182"/>
      <c r="L16" s="183"/>
    </row>
    <row r="17" spans="1:12" ht="13.2" customHeight="1" x14ac:dyDescent="0.25">
      <c r="A17" s="179">
        <v>11</v>
      </c>
      <c r="B17" s="180" t="s">
        <v>47</v>
      </c>
      <c r="C17" s="181">
        <v>0</v>
      </c>
      <c r="D17" s="182">
        <v>0</v>
      </c>
      <c r="E17" s="182">
        <v>25</v>
      </c>
      <c r="F17" s="409">
        <v>31</v>
      </c>
      <c r="G17" s="413">
        <f t="shared" si="0"/>
        <v>11</v>
      </c>
      <c r="H17" s="180" t="str">
        <f t="shared" si="1"/>
        <v>Bas</v>
      </c>
      <c r="I17" s="181"/>
      <c r="J17" s="182">
        <v>10</v>
      </c>
      <c r="K17" s="182"/>
      <c r="L17" s="183"/>
    </row>
    <row r="18" spans="1:12" ht="13.2" customHeight="1" x14ac:dyDescent="0.25">
      <c r="A18" s="179">
        <v>12</v>
      </c>
      <c r="B18" s="180" t="s">
        <v>51</v>
      </c>
      <c r="C18" s="181">
        <v>16</v>
      </c>
      <c r="D18" s="182">
        <v>19</v>
      </c>
      <c r="E18" s="182">
        <v>36</v>
      </c>
      <c r="F18" s="409">
        <v>45</v>
      </c>
      <c r="G18" s="413">
        <f t="shared" si="0"/>
        <v>12</v>
      </c>
      <c r="H18" s="180" t="str">
        <f t="shared" si="1"/>
        <v>Jan Zuijlen</v>
      </c>
      <c r="I18" s="181"/>
      <c r="J18" s="182"/>
      <c r="K18" s="182"/>
      <c r="L18" s="183"/>
    </row>
    <row r="19" spans="1:12" ht="13.2" customHeight="1" x14ac:dyDescent="0.25">
      <c r="A19" s="179">
        <v>13</v>
      </c>
      <c r="B19" s="180" t="s">
        <v>48</v>
      </c>
      <c r="C19" s="181">
        <v>12</v>
      </c>
      <c r="D19" s="182">
        <v>16</v>
      </c>
      <c r="E19" s="182">
        <v>31</v>
      </c>
      <c r="F19" s="409">
        <v>50</v>
      </c>
      <c r="G19" s="413">
        <f t="shared" si="0"/>
        <v>13</v>
      </c>
      <c r="H19" s="180" t="str">
        <f t="shared" si="1"/>
        <v xml:space="preserve">Jordy </v>
      </c>
      <c r="I19" s="181"/>
      <c r="J19" s="182"/>
      <c r="K19" s="182"/>
      <c r="L19" s="183"/>
    </row>
    <row r="20" spans="1:12" ht="13.2" customHeight="1" x14ac:dyDescent="0.25">
      <c r="A20" s="179">
        <v>14</v>
      </c>
      <c r="B20" s="180" t="s">
        <v>49</v>
      </c>
      <c r="C20" s="181">
        <v>9</v>
      </c>
      <c r="D20" s="182">
        <v>0</v>
      </c>
      <c r="E20" s="182">
        <v>34</v>
      </c>
      <c r="F20" s="409">
        <v>56</v>
      </c>
      <c r="G20" s="413">
        <f t="shared" si="0"/>
        <v>14</v>
      </c>
      <c r="H20" s="180" t="str">
        <f t="shared" si="1"/>
        <v>Mukesh</v>
      </c>
      <c r="I20" s="181"/>
      <c r="J20" s="182"/>
      <c r="K20" s="182"/>
      <c r="L20" s="183"/>
    </row>
    <row r="21" spans="1:12" ht="13.2" customHeight="1" x14ac:dyDescent="0.25">
      <c r="A21" s="179">
        <v>15</v>
      </c>
      <c r="B21" s="180" t="s">
        <v>52</v>
      </c>
      <c r="C21" s="181">
        <v>16</v>
      </c>
      <c r="D21" s="182">
        <v>26</v>
      </c>
      <c r="E21" s="182">
        <v>35</v>
      </c>
      <c r="F21" s="409">
        <v>43</v>
      </c>
      <c r="G21" s="413">
        <f t="shared" si="0"/>
        <v>15</v>
      </c>
      <c r="H21" s="180" t="str">
        <f t="shared" si="1"/>
        <v>Marco</v>
      </c>
      <c r="I21" s="181"/>
      <c r="J21" s="182"/>
      <c r="K21" s="182">
        <v>5</v>
      </c>
      <c r="L21" s="183">
        <v>8</v>
      </c>
    </row>
    <row r="22" spans="1:12" ht="15" customHeight="1" x14ac:dyDescent="0.25">
      <c r="A22" s="179">
        <v>16</v>
      </c>
      <c r="B22" s="180" t="s">
        <v>50</v>
      </c>
      <c r="C22" s="181">
        <v>0</v>
      </c>
      <c r="D22" s="182">
        <v>0</v>
      </c>
      <c r="E22" s="182">
        <v>0</v>
      </c>
      <c r="F22" s="409">
        <v>0</v>
      </c>
      <c r="G22" s="413">
        <f t="shared" si="0"/>
        <v>16</v>
      </c>
      <c r="H22" s="180" t="str">
        <f t="shared" si="1"/>
        <v>n</v>
      </c>
      <c r="I22" s="181"/>
      <c r="J22" s="182"/>
      <c r="K22" s="182"/>
      <c r="L22" s="183"/>
    </row>
    <row r="23" spans="1:12" ht="15" customHeight="1" x14ac:dyDescent="0.25">
      <c r="A23" s="179">
        <v>17</v>
      </c>
      <c r="B23" s="180" t="s">
        <v>50</v>
      </c>
      <c r="C23" s="181">
        <v>0</v>
      </c>
      <c r="D23" s="182">
        <v>0</v>
      </c>
      <c r="E23" s="182">
        <v>0</v>
      </c>
      <c r="F23" s="409">
        <v>0</v>
      </c>
      <c r="G23" s="413">
        <f t="shared" si="0"/>
        <v>17</v>
      </c>
      <c r="H23" s="180" t="str">
        <f t="shared" si="1"/>
        <v>n</v>
      </c>
      <c r="I23" s="181"/>
      <c r="J23" s="182"/>
      <c r="K23" s="182"/>
      <c r="L23" s="183"/>
    </row>
    <row r="24" spans="1:12" ht="15" customHeight="1" x14ac:dyDescent="0.25">
      <c r="A24" s="179">
        <v>18</v>
      </c>
      <c r="B24" s="180" t="s">
        <v>50</v>
      </c>
      <c r="C24" s="181">
        <v>0</v>
      </c>
      <c r="D24" s="182">
        <v>0</v>
      </c>
      <c r="E24" s="182">
        <v>0</v>
      </c>
      <c r="F24" s="409">
        <v>0</v>
      </c>
      <c r="G24" s="413">
        <f t="shared" si="0"/>
        <v>18</v>
      </c>
      <c r="H24" s="180" t="str">
        <f t="shared" si="1"/>
        <v>n</v>
      </c>
      <c r="I24" s="181"/>
      <c r="J24" s="182"/>
      <c r="K24" s="182"/>
      <c r="L24" s="183"/>
    </row>
    <row r="25" spans="1:12" ht="13.2" customHeight="1" x14ac:dyDescent="0.25">
      <c r="A25" s="179">
        <v>19</v>
      </c>
      <c r="B25" s="180" t="s">
        <v>50</v>
      </c>
      <c r="C25" s="181">
        <v>0</v>
      </c>
      <c r="D25" s="182">
        <v>0</v>
      </c>
      <c r="E25" s="182">
        <v>0</v>
      </c>
      <c r="F25" s="409">
        <v>0</v>
      </c>
      <c r="G25" s="413">
        <f t="shared" si="0"/>
        <v>19</v>
      </c>
      <c r="H25" s="180" t="str">
        <f t="shared" si="1"/>
        <v>n</v>
      </c>
      <c r="I25" s="181"/>
      <c r="J25" s="182"/>
      <c r="K25" s="182"/>
      <c r="L25" s="183"/>
    </row>
    <row r="26" spans="1:12" ht="1.2" customHeight="1" x14ac:dyDescent="0.25">
      <c r="A26" s="179"/>
      <c r="B26" s="184"/>
      <c r="C26" s="185"/>
      <c r="D26" s="186"/>
      <c r="E26" s="186"/>
      <c r="F26" s="410"/>
      <c r="G26" s="413"/>
      <c r="H26" s="184"/>
      <c r="I26" s="185"/>
      <c r="J26" s="186"/>
      <c r="K26" s="186"/>
      <c r="L26" s="187"/>
    </row>
    <row r="27" spans="1:12" ht="13.2" customHeight="1" x14ac:dyDescent="0.25">
      <c r="A27" s="324"/>
      <c r="B27" s="324" t="s">
        <v>9</v>
      </c>
      <c r="C27" s="312">
        <f>SUM(C7:C26)</f>
        <v>162</v>
      </c>
      <c r="D27" s="312">
        <f>SUM(D7:D26)</f>
        <v>233</v>
      </c>
      <c r="E27" s="312">
        <f>SUM(E7:E26)</f>
        <v>429</v>
      </c>
      <c r="F27" s="411">
        <f>SUM(F7:F26)</f>
        <v>640</v>
      </c>
      <c r="G27" s="414"/>
      <c r="H27" s="324" t="s">
        <v>9</v>
      </c>
      <c r="I27" s="312">
        <f>SUM(I7:I26)</f>
        <v>12</v>
      </c>
      <c r="J27" s="312">
        <f>SUM(J7:J26)</f>
        <v>10</v>
      </c>
      <c r="K27" s="312">
        <f>SUM(K7:K26)</f>
        <v>5</v>
      </c>
      <c r="L27" s="313">
        <f>SUM(L7:L26)</f>
        <v>8</v>
      </c>
    </row>
    <row r="28" spans="1:12" ht="13.2" customHeight="1" x14ac:dyDescent="0.25">
      <c r="A28" s="76"/>
      <c r="B28" s="122"/>
      <c r="C28" s="122"/>
      <c r="D28" s="122"/>
      <c r="E28" s="122"/>
      <c r="F28" s="122"/>
      <c r="G28" s="76"/>
      <c r="H28" s="122"/>
      <c r="I28" s="122"/>
      <c r="J28" s="122"/>
      <c r="K28" s="122"/>
      <c r="L28" s="122"/>
    </row>
    <row r="29" spans="1:12" ht="13.2" customHeight="1" x14ac:dyDescent="0.25">
      <c r="A29" s="289"/>
      <c r="B29" s="290" t="s">
        <v>62</v>
      </c>
      <c r="C29" s="291">
        <f>MAX(A:A)</f>
        <v>19</v>
      </c>
      <c r="D29" s="292" t="s">
        <v>68</v>
      </c>
      <c r="E29" s="291"/>
      <c r="F29" s="293"/>
      <c r="J29" s="10"/>
    </row>
    <row r="30" spans="1:12" ht="13.2" customHeight="1" x14ac:dyDescent="0.25">
      <c r="B30" s="19"/>
      <c r="C30" s="19"/>
      <c r="D30" s="19"/>
      <c r="E30" s="19"/>
      <c r="F30" s="19"/>
      <c r="G30" s="19"/>
      <c r="H30" s="19"/>
      <c r="I30" s="19"/>
      <c r="J30" s="10"/>
    </row>
    <row r="31" spans="1:12" ht="13.2" customHeight="1" x14ac:dyDescent="0.25">
      <c r="B31" s="19"/>
      <c r="C31" s="19"/>
      <c r="D31" s="19"/>
      <c r="E31" s="19"/>
      <c r="F31" s="19"/>
      <c r="G31" s="19"/>
      <c r="H31" s="19"/>
      <c r="I31" s="19"/>
      <c r="J31" s="10"/>
    </row>
    <row r="32" spans="1:12" ht="13.2" customHeight="1" x14ac:dyDescent="0.25">
      <c r="B32" s="19"/>
      <c r="C32" s="19"/>
      <c r="D32" s="19"/>
      <c r="E32" s="19"/>
      <c r="F32" s="19"/>
      <c r="G32" s="19"/>
      <c r="H32" s="19"/>
      <c r="I32" s="19"/>
      <c r="J32" s="10"/>
    </row>
    <row r="33" spans="2:10" ht="13.2" customHeight="1" x14ac:dyDescent="0.25">
      <c r="B33" s="19"/>
      <c r="C33" s="19"/>
      <c r="D33" s="19"/>
      <c r="E33" s="19"/>
      <c r="F33" s="19"/>
      <c r="G33" s="19"/>
      <c r="H33" s="19"/>
      <c r="I33" s="19"/>
      <c r="J33" s="10"/>
    </row>
    <row r="34" spans="2:10" ht="13.2" customHeight="1" x14ac:dyDescent="0.25">
      <c r="B34" s="19"/>
      <c r="C34" s="19"/>
      <c r="D34" s="19"/>
      <c r="E34" s="19"/>
      <c r="F34" s="19"/>
      <c r="G34" s="19"/>
      <c r="H34" s="19"/>
      <c r="I34" s="19"/>
      <c r="J34" s="10"/>
    </row>
    <row r="35" spans="2:10" ht="13.2" customHeight="1" x14ac:dyDescent="0.25">
      <c r="B35" s="19"/>
      <c r="C35" s="19"/>
      <c r="D35" s="19"/>
      <c r="E35" s="19"/>
      <c r="F35" s="19"/>
      <c r="G35" s="19"/>
      <c r="H35" s="19"/>
      <c r="I35" s="19"/>
      <c r="J35" s="10"/>
    </row>
    <row r="36" spans="2:10" ht="13.2" customHeight="1" x14ac:dyDescent="0.25">
      <c r="B36" s="19"/>
      <c r="C36" s="19"/>
      <c r="D36" s="19"/>
      <c r="E36" s="19"/>
      <c r="F36" s="19"/>
      <c r="G36" s="19"/>
      <c r="H36" s="19"/>
      <c r="I36" s="19"/>
      <c r="J36" s="10"/>
    </row>
    <row r="37" spans="2:10" ht="13.2" customHeight="1" x14ac:dyDescent="0.25">
      <c r="B37" s="19"/>
      <c r="C37" s="19"/>
      <c r="D37" s="19"/>
      <c r="E37" s="19"/>
      <c r="F37" s="19"/>
      <c r="G37" s="19"/>
      <c r="H37" s="19"/>
      <c r="I37" s="19"/>
      <c r="J37" s="10"/>
    </row>
    <row r="38" spans="2:10" ht="13.2" customHeight="1" x14ac:dyDescent="0.25">
      <c r="B38" s="19"/>
      <c r="C38" s="19"/>
      <c r="D38" s="19"/>
      <c r="E38" s="19"/>
      <c r="F38" s="19"/>
      <c r="G38" s="19"/>
      <c r="H38" s="19"/>
      <c r="I38" s="19"/>
      <c r="J38" s="10"/>
    </row>
    <row r="39" spans="2:10" ht="13.2" customHeight="1" x14ac:dyDescent="0.25">
      <c r="B39" s="19"/>
      <c r="C39" s="19"/>
      <c r="D39" s="19"/>
      <c r="E39" s="19"/>
      <c r="F39" s="19"/>
      <c r="G39" s="19"/>
      <c r="H39" s="19"/>
      <c r="I39" s="19"/>
      <c r="J39" s="10"/>
    </row>
    <row r="40" spans="2:10" ht="13.2" customHeight="1" x14ac:dyDescent="0.25">
      <c r="B40" s="19"/>
      <c r="C40" s="19"/>
      <c r="D40" s="19"/>
      <c r="E40" s="19"/>
      <c r="F40" s="19"/>
      <c r="G40" s="19"/>
      <c r="H40" s="19"/>
      <c r="I40" s="19"/>
      <c r="J40" s="10"/>
    </row>
    <row r="41" spans="2:10" ht="13.2" customHeight="1" x14ac:dyDescent="0.25">
      <c r="B41" s="19"/>
      <c r="C41" s="19"/>
      <c r="D41" s="19"/>
      <c r="E41" s="19"/>
      <c r="F41" s="19"/>
      <c r="G41" s="19"/>
      <c r="H41" s="19"/>
      <c r="I41" s="19"/>
      <c r="J41" s="10"/>
    </row>
    <row r="42" spans="2:10" ht="13.2" customHeight="1" x14ac:dyDescent="0.25">
      <c r="B42" s="19"/>
      <c r="C42" s="19"/>
      <c r="D42" s="19"/>
      <c r="E42" s="19"/>
      <c r="F42" s="19"/>
      <c r="G42" s="19"/>
      <c r="H42" s="19"/>
      <c r="I42" s="19"/>
      <c r="J42" s="10"/>
    </row>
    <row r="43" spans="2:10" ht="13.2" x14ac:dyDescent="0.25">
      <c r="B43" s="19"/>
      <c r="C43" s="19"/>
      <c r="D43" s="19"/>
      <c r="E43" s="19"/>
      <c r="F43" s="19"/>
      <c r="G43" s="19"/>
      <c r="H43" s="19"/>
      <c r="I43" s="19"/>
      <c r="J43" s="10"/>
    </row>
    <row r="44" spans="2:10" ht="13.2" x14ac:dyDescent="0.25">
      <c r="B44" s="19"/>
      <c r="C44" s="19"/>
      <c r="D44" s="19"/>
      <c r="E44" s="19"/>
      <c r="F44" s="19"/>
      <c r="G44" s="19"/>
      <c r="H44" s="19"/>
      <c r="I44" s="19"/>
      <c r="J44" s="10"/>
    </row>
    <row r="45" spans="2:10" ht="13.2" x14ac:dyDescent="0.25">
      <c r="B45" s="19"/>
      <c r="C45" s="19"/>
      <c r="D45" s="19"/>
      <c r="E45" s="19"/>
      <c r="F45" s="19"/>
      <c r="G45" s="19"/>
      <c r="H45" s="19"/>
      <c r="I45" s="19"/>
      <c r="J45" s="10"/>
    </row>
    <row r="46" spans="2:10" ht="13.2" x14ac:dyDescent="0.25">
      <c r="B46" s="19"/>
      <c r="C46" s="19"/>
      <c r="D46" s="19"/>
      <c r="E46" s="19"/>
      <c r="F46" s="19"/>
      <c r="G46" s="19"/>
      <c r="H46" s="19"/>
      <c r="I46" s="19"/>
      <c r="J46" s="10"/>
    </row>
    <row r="47" spans="2:10" ht="13.2" x14ac:dyDescent="0.25">
      <c r="B47" s="19"/>
      <c r="C47" s="19"/>
      <c r="D47" s="19"/>
      <c r="E47" s="19"/>
      <c r="F47" s="19"/>
      <c r="G47" s="19"/>
      <c r="H47" s="19"/>
      <c r="I47" s="19"/>
      <c r="J47" s="10"/>
    </row>
    <row r="48" spans="2:10" ht="13.2" x14ac:dyDescent="0.25">
      <c r="B48" s="19"/>
      <c r="C48" s="19"/>
      <c r="D48" s="19"/>
      <c r="E48" s="19"/>
      <c r="F48" s="19"/>
      <c r="G48" s="19"/>
      <c r="H48" s="19"/>
      <c r="I48" s="19"/>
      <c r="J48" s="10"/>
    </row>
    <row r="49" spans="2:10" ht="13.2" x14ac:dyDescent="0.25">
      <c r="B49" s="19"/>
      <c r="C49" s="19"/>
      <c r="D49" s="19"/>
      <c r="E49" s="19"/>
      <c r="F49" s="19"/>
      <c r="G49" s="19"/>
      <c r="H49" s="19"/>
      <c r="I49" s="19"/>
      <c r="J49" s="10"/>
    </row>
    <row r="50" spans="2:10" ht="13.2" x14ac:dyDescent="0.25">
      <c r="B50" s="19"/>
      <c r="C50" s="19"/>
      <c r="D50" s="19"/>
      <c r="E50" s="19"/>
      <c r="F50" s="19"/>
      <c r="G50" s="19"/>
      <c r="H50" s="19"/>
      <c r="I50" s="19"/>
      <c r="J50" s="10"/>
    </row>
    <row r="51" spans="2:10" ht="13.2" x14ac:dyDescent="0.25">
      <c r="B51" s="19"/>
      <c r="C51" s="19"/>
      <c r="D51" s="19"/>
      <c r="E51" s="19"/>
      <c r="F51" s="19"/>
      <c r="G51" s="19"/>
      <c r="H51" s="19"/>
      <c r="I51" s="19"/>
      <c r="J51" s="10"/>
    </row>
    <row r="52" spans="2:10" ht="13.2" x14ac:dyDescent="0.25">
      <c r="B52" s="19"/>
      <c r="C52" s="19"/>
      <c r="D52" s="19"/>
      <c r="E52" s="19"/>
      <c r="F52" s="19"/>
      <c r="G52" s="19"/>
      <c r="H52" s="19"/>
      <c r="I52" s="19"/>
      <c r="J52" s="10"/>
    </row>
    <row r="53" spans="2:10" ht="13.2" x14ac:dyDescent="0.25">
      <c r="B53" s="19"/>
      <c r="C53" s="19"/>
      <c r="D53" s="19"/>
      <c r="E53" s="19"/>
      <c r="F53" s="19"/>
      <c r="G53" s="19"/>
      <c r="H53" s="19"/>
      <c r="I53" s="19"/>
      <c r="J53" s="10"/>
    </row>
    <row r="54" spans="2:10" ht="13.2" x14ac:dyDescent="0.25">
      <c r="B54" s="19"/>
      <c r="C54" s="19"/>
      <c r="D54" s="19"/>
      <c r="E54" s="19"/>
      <c r="F54" s="19"/>
      <c r="G54" s="19"/>
      <c r="H54" s="19"/>
      <c r="I54" s="19"/>
      <c r="J54" s="10"/>
    </row>
    <row r="55" spans="2:10" ht="13.2" x14ac:dyDescent="0.25">
      <c r="B55" s="19"/>
      <c r="C55" s="19"/>
      <c r="D55" s="19"/>
      <c r="E55" s="19"/>
      <c r="F55" s="19"/>
      <c r="G55" s="19"/>
      <c r="H55" s="19"/>
      <c r="I55" s="19"/>
      <c r="J55" s="10"/>
    </row>
    <row r="56" spans="2:10" ht="13.2" x14ac:dyDescent="0.25">
      <c r="B56" s="19"/>
      <c r="C56" s="19"/>
      <c r="D56" s="19"/>
      <c r="E56" s="19"/>
      <c r="F56" s="19"/>
      <c r="G56" s="19"/>
      <c r="H56" s="19"/>
      <c r="I56" s="19"/>
      <c r="J56" s="10"/>
    </row>
    <row r="57" spans="2:10" ht="13.2" x14ac:dyDescent="0.25">
      <c r="B57" s="19"/>
      <c r="C57" s="19"/>
      <c r="D57" s="19"/>
      <c r="E57" s="19"/>
      <c r="F57" s="19"/>
      <c r="G57" s="19"/>
      <c r="H57" s="19"/>
      <c r="I57" s="19"/>
      <c r="J57" s="10"/>
    </row>
    <row r="58" spans="2:10" ht="13.2" x14ac:dyDescent="0.25">
      <c r="B58" s="19"/>
      <c r="C58" s="19"/>
      <c r="D58" s="19"/>
      <c r="E58" s="19"/>
      <c r="F58" s="19"/>
      <c r="G58" s="19"/>
      <c r="H58" s="19"/>
      <c r="I58" s="19"/>
      <c r="J58" s="10"/>
    </row>
    <row r="59" spans="2:10" ht="13.2" x14ac:dyDescent="0.25">
      <c r="B59" s="19"/>
      <c r="C59" s="19"/>
      <c r="D59" s="19"/>
      <c r="E59" s="19"/>
      <c r="F59" s="19"/>
      <c r="G59" s="19"/>
      <c r="H59" s="19"/>
      <c r="I59" s="19"/>
      <c r="J59" s="10"/>
    </row>
    <row r="60" spans="2:10" ht="13.2" x14ac:dyDescent="0.25">
      <c r="B60" s="19"/>
      <c r="C60" s="19"/>
      <c r="D60" s="19"/>
      <c r="E60" s="19"/>
      <c r="F60" s="19"/>
      <c r="G60" s="19"/>
      <c r="H60" s="19"/>
      <c r="I60" s="19"/>
      <c r="J60" s="10"/>
    </row>
    <row r="61" spans="2:10" ht="13.2" x14ac:dyDescent="0.25">
      <c r="B61" s="19"/>
      <c r="C61" s="19"/>
      <c r="D61" s="19"/>
      <c r="E61" s="19"/>
      <c r="F61" s="19"/>
      <c r="G61" s="19"/>
      <c r="H61" s="19"/>
      <c r="I61" s="19"/>
      <c r="J61" s="10"/>
    </row>
    <row r="62" spans="2:10" ht="13.2" x14ac:dyDescent="0.25">
      <c r="B62" s="19"/>
      <c r="C62" s="19"/>
      <c r="D62" s="19"/>
      <c r="E62" s="19"/>
      <c r="F62" s="19"/>
      <c r="G62" s="19"/>
      <c r="H62" s="19"/>
      <c r="I62" s="19"/>
      <c r="J62" s="10"/>
    </row>
    <row r="63" spans="2:10" ht="13.2" x14ac:dyDescent="0.25">
      <c r="B63" s="19"/>
      <c r="C63" s="19"/>
      <c r="D63" s="19"/>
      <c r="E63" s="19"/>
      <c r="F63" s="19"/>
      <c r="G63" s="19"/>
      <c r="H63" s="19"/>
      <c r="I63" s="19"/>
      <c r="J63" s="10"/>
    </row>
    <row r="64" spans="2:10" ht="13.2" x14ac:dyDescent="0.25">
      <c r="B64" s="19"/>
      <c r="C64" s="19"/>
      <c r="D64" s="19"/>
      <c r="E64" s="19"/>
      <c r="F64" s="19"/>
      <c r="G64" s="19"/>
      <c r="H64" s="19"/>
      <c r="I64" s="19"/>
      <c r="J64" s="10"/>
    </row>
    <row r="65" spans="2:10" ht="13.2" x14ac:dyDescent="0.25">
      <c r="B65" s="19"/>
      <c r="C65" s="19"/>
      <c r="D65" s="19"/>
      <c r="E65" s="19"/>
      <c r="F65" s="19"/>
      <c r="G65" s="19"/>
      <c r="H65" s="19"/>
      <c r="I65" s="19"/>
      <c r="J65" s="10"/>
    </row>
    <row r="66" spans="2:10" ht="13.2" x14ac:dyDescent="0.25">
      <c r="B66" s="19"/>
      <c r="C66" s="19"/>
      <c r="D66" s="19"/>
      <c r="E66" s="19"/>
      <c r="F66" s="19"/>
      <c r="G66" s="19"/>
      <c r="H66" s="19"/>
      <c r="I66" s="19"/>
      <c r="J66" s="10"/>
    </row>
    <row r="67" spans="2:10" ht="13.2" x14ac:dyDescent="0.25">
      <c r="B67" s="19"/>
      <c r="C67" s="19"/>
      <c r="D67" s="19"/>
      <c r="E67" s="19"/>
      <c r="F67" s="19"/>
      <c r="G67" s="19"/>
      <c r="H67" s="19"/>
      <c r="I67" s="19"/>
      <c r="J67" s="10"/>
    </row>
    <row r="68" spans="2:10" ht="13.2" x14ac:dyDescent="0.25">
      <c r="B68" s="19"/>
      <c r="C68" s="19"/>
      <c r="D68" s="19"/>
      <c r="E68" s="19"/>
      <c r="F68" s="19"/>
      <c r="G68" s="19"/>
      <c r="H68" s="19"/>
      <c r="I68" s="19"/>
      <c r="J68" s="10"/>
    </row>
    <row r="69" spans="2:10" ht="13.2" x14ac:dyDescent="0.25">
      <c r="B69" s="19"/>
      <c r="C69" s="19"/>
      <c r="D69" s="19"/>
      <c r="E69" s="19"/>
      <c r="F69" s="19"/>
      <c r="G69" s="19"/>
      <c r="H69" s="19"/>
      <c r="I69" s="19"/>
      <c r="J69" s="10"/>
    </row>
    <row r="70" spans="2:10" ht="13.2" x14ac:dyDescent="0.25">
      <c r="B70" s="19"/>
      <c r="C70" s="19"/>
      <c r="D70" s="19"/>
      <c r="E70" s="19"/>
      <c r="F70" s="19"/>
      <c r="G70" s="19"/>
      <c r="H70" s="19"/>
      <c r="I70" s="19"/>
      <c r="J70" s="10"/>
    </row>
    <row r="71" spans="2:10" ht="13.2" x14ac:dyDescent="0.25">
      <c r="B71" s="19"/>
      <c r="C71" s="19"/>
      <c r="D71" s="19"/>
      <c r="E71" s="19"/>
      <c r="F71" s="19"/>
      <c r="G71" s="19"/>
      <c r="H71" s="19"/>
      <c r="I71" s="19"/>
      <c r="J71" s="10"/>
    </row>
    <row r="72" spans="2:10" ht="13.2" x14ac:dyDescent="0.25">
      <c r="B72" s="19"/>
      <c r="C72" s="19"/>
      <c r="D72" s="19"/>
      <c r="E72" s="19"/>
      <c r="F72" s="19"/>
      <c r="G72" s="19"/>
      <c r="H72" s="19"/>
      <c r="I72" s="19"/>
      <c r="J72" s="10"/>
    </row>
    <row r="73" spans="2:10" ht="13.2" x14ac:dyDescent="0.25">
      <c r="B73" s="19"/>
      <c r="C73" s="19"/>
      <c r="D73" s="19"/>
      <c r="E73" s="19"/>
      <c r="F73" s="19"/>
      <c r="G73" s="19"/>
      <c r="H73" s="19"/>
      <c r="I73" s="19"/>
      <c r="J73" s="10"/>
    </row>
    <row r="74" spans="2:10" ht="13.2" x14ac:dyDescent="0.25">
      <c r="B74" s="19"/>
      <c r="C74" s="19"/>
      <c r="D74" s="19"/>
      <c r="E74" s="19"/>
      <c r="F74" s="19"/>
      <c r="G74" s="19"/>
      <c r="H74" s="19"/>
      <c r="I74" s="19"/>
      <c r="J74" s="10"/>
    </row>
    <row r="75" spans="2:10" ht="13.2" x14ac:dyDescent="0.25">
      <c r="B75" s="19"/>
      <c r="C75" s="19"/>
      <c r="D75" s="19"/>
      <c r="E75" s="19"/>
      <c r="F75" s="19"/>
      <c r="G75" s="19"/>
      <c r="H75" s="19"/>
      <c r="I75" s="19"/>
      <c r="J75" s="10"/>
    </row>
    <row r="76" spans="2:10" ht="13.2" x14ac:dyDescent="0.25">
      <c r="B76" s="19"/>
      <c r="C76" s="19"/>
      <c r="D76" s="19"/>
      <c r="E76" s="19"/>
      <c r="F76" s="19"/>
      <c r="G76" s="19"/>
      <c r="H76" s="19"/>
      <c r="I76" s="19"/>
      <c r="J76" s="10"/>
    </row>
    <row r="77" spans="2:10" ht="13.2" x14ac:dyDescent="0.25">
      <c r="B77" s="19"/>
      <c r="C77" s="19"/>
      <c r="D77" s="19"/>
      <c r="E77" s="19"/>
      <c r="F77" s="19"/>
      <c r="G77" s="19"/>
      <c r="H77" s="19"/>
      <c r="I77" s="19"/>
      <c r="J77" s="10"/>
    </row>
    <row r="78" spans="2:10" ht="13.2" x14ac:dyDescent="0.25">
      <c r="B78" s="19"/>
      <c r="C78" s="19"/>
      <c r="D78" s="19"/>
      <c r="E78" s="19"/>
      <c r="F78" s="19"/>
      <c r="G78" s="19"/>
      <c r="H78" s="19"/>
      <c r="I78" s="19"/>
      <c r="J78" s="10"/>
    </row>
    <row r="79" spans="2:10" ht="13.2" x14ac:dyDescent="0.25">
      <c r="B79" s="19"/>
      <c r="C79" s="19"/>
      <c r="D79" s="19"/>
      <c r="E79" s="19"/>
      <c r="F79" s="19"/>
      <c r="G79" s="19"/>
      <c r="H79" s="19"/>
      <c r="I79" s="19"/>
      <c r="J79" s="10"/>
    </row>
    <row r="80" spans="2:10" ht="13.2" x14ac:dyDescent="0.25">
      <c r="B80" s="19"/>
      <c r="C80" s="19"/>
      <c r="D80" s="19"/>
      <c r="E80" s="19"/>
      <c r="F80" s="19"/>
      <c r="G80" s="19"/>
      <c r="H80" s="19"/>
      <c r="I80" s="19"/>
      <c r="J80" s="10"/>
    </row>
    <row r="81" spans="2:10" ht="13.2" x14ac:dyDescent="0.25">
      <c r="B81" s="19"/>
      <c r="C81" s="19"/>
      <c r="D81" s="19"/>
      <c r="E81" s="19"/>
      <c r="F81" s="19"/>
      <c r="G81" s="19"/>
      <c r="H81" s="19"/>
      <c r="I81" s="19"/>
      <c r="J81" s="10"/>
    </row>
    <row r="82" spans="2:10" ht="13.2" x14ac:dyDescent="0.25">
      <c r="B82" s="19"/>
      <c r="C82" s="19"/>
      <c r="D82" s="19"/>
      <c r="E82" s="19"/>
      <c r="F82" s="19"/>
      <c r="G82" s="19"/>
      <c r="H82" s="19"/>
      <c r="I82" s="19"/>
      <c r="J82" s="10"/>
    </row>
    <row r="83" spans="2:10" ht="13.2" x14ac:dyDescent="0.25">
      <c r="B83" s="19"/>
      <c r="C83" s="19"/>
      <c r="D83" s="19"/>
      <c r="E83" s="19"/>
      <c r="F83" s="19"/>
      <c r="G83" s="19"/>
      <c r="H83" s="19"/>
      <c r="I83" s="19"/>
      <c r="J83" s="10"/>
    </row>
    <row r="84" spans="2:10" ht="13.2" x14ac:dyDescent="0.25">
      <c r="B84" s="19"/>
      <c r="C84" s="19"/>
      <c r="D84" s="19"/>
      <c r="E84" s="19"/>
      <c r="F84" s="19"/>
      <c r="G84" s="19"/>
      <c r="H84" s="19"/>
      <c r="I84" s="19"/>
      <c r="J84" s="10"/>
    </row>
    <row r="85" spans="2:10" ht="13.2" x14ac:dyDescent="0.25">
      <c r="B85" s="19"/>
      <c r="C85" s="19"/>
      <c r="D85" s="19"/>
      <c r="E85" s="19"/>
      <c r="F85" s="19"/>
      <c r="G85" s="19"/>
      <c r="H85" s="19"/>
      <c r="I85" s="19"/>
      <c r="J85" s="10"/>
    </row>
    <row r="86" spans="2:10" ht="13.2" x14ac:dyDescent="0.25">
      <c r="B86" s="19"/>
      <c r="C86" s="19"/>
      <c r="D86" s="19"/>
      <c r="E86" s="19"/>
      <c r="F86" s="19"/>
      <c r="G86" s="19"/>
      <c r="H86" s="19"/>
      <c r="I86" s="19"/>
      <c r="J86" s="10"/>
    </row>
    <row r="87" spans="2:10" ht="13.2" x14ac:dyDescent="0.25">
      <c r="B87" s="19"/>
      <c r="C87" s="19"/>
      <c r="D87" s="19"/>
      <c r="E87" s="19"/>
      <c r="F87" s="19"/>
      <c r="G87" s="19"/>
      <c r="H87" s="19"/>
      <c r="I87" s="19"/>
      <c r="J87" s="10"/>
    </row>
    <row r="88" spans="2:10" ht="13.2" x14ac:dyDescent="0.25">
      <c r="B88" s="19"/>
      <c r="C88" s="19"/>
      <c r="D88" s="19"/>
      <c r="E88" s="19"/>
      <c r="F88" s="19"/>
      <c r="G88" s="19"/>
      <c r="H88" s="19"/>
      <c r="I88" s="19"/>
      <c r="J88" s="10"/>
    </row>
    <row r="89" spans="2:10" ht="13.2" x14ac:dyDescent="0.25">
      <c r="B89" s="19"/>
      <c r="C89" s="19"/>
      <c r="D89" s="19"/>
      <c r="E89" s="19"/>
      <c r="F89" s="19"/>
      <c r="G89" s="19"/>
      <c r="H89" s="19"/>
      <c r="I89" s="19"/>
      <c r="J89" s="10"/>
    </row>
    <row r="90" spans="2:10" ht="13.2" x14ac:dyDescent="0.25">
      <c r="B90" s="19"/>
      <c r="C90" s="19"/>
      <c r="D90" s="19"/>
      <c r="E90" s="19"/>
      <c r="F90" s="19"/>
      <c r="G90" s="19"/>
      <c r="H90" s="19"/>
      <c r="I90" s="19"/>
      <c r="J90" s="10"/>
    </row>
    <row r="91" spans="2:10" ht="13.2" x14ac:dyDescent="0.25">
      <c r="B91" s="19"/>
      <c r="C91" s="19"/>
      <c r="D91" s="19"/>
      <c r="E91" s="19"/>
      <c r="F91" s="19"/>
      <c r="G91" s="19"/>
      <c r="H91" s="19"/>
      <c r="I91" s="19"/>
      <c r="J91" s="10"/>
    </row>
    <row r="92" spans="2:10" ht="13.2" x14ac:dyDescent="0.25">
      <c r="B92" s="19"/>
      <c r="C92" s="19"/>
      <c r="D92" s="19"/>
      <c r="E92" s="19"/>
      <c r="F92" s="19"/>
      <c r="G92" s="19"/>
      <c r="H92" s="19"/>
      <c r="I92" s="19"/>
      <c r="J92" s="10"/>
    </row>
    <row r="93" spans="2:10" ht="13.2" x14ac:dyDescent="0.25">
      <c r="B93" s="19"/>
      <c r="C93" s="19"/>
      <c r="D93" s="19"/>
      <c r="E93" s="19"/>
      <c r="F93" s="19"/>
      <c r="G93" s="19"/>
      <c r="H93" s="19"/>
      <c r="I93" s="19"/>
      <c r="J93" s="10"/>
    </row>
    <row r="94" spans="2:10" ht="13.2" x14ac:dyDescent="0.25">
      <c r="B94" s="19"/>
      <c r="C94" s="19"/>
      <c r="D94" s="19"/>
      <c r="E94" s="19"/>
      <c r="F94" s="19"/>
      <c r="G94" s="19"/>
      <c r="H94" s="19"/>
      <c r="I94" s="19"/>
      <c r="J94" s="10"/>
    </row>
    <row r="95" spans="2:10" ht="13.2" x14ac:dyDescent="0.25">
      <c r="B95" s="19"/>
      <c r="C95" s="19"/>
      <c r="D95" s="19"/>
      <c r="E95" s="19"/>
      <c r="F95" s="19"/>
      <c r="G95" s="19"/>
      <c r="H95" s="19"/>
      <c r="I95" s="19"/>
      <c r="J95" s="10"/>
    </row>
    <row r="96" spans="2:10" ht="13.2" x14ac:dyDescent="0.25">
      <c r="B96" s="19"/>
      <c r="C96" s="19"/>
      <c r="D96" s="19"/>
      <c r="E96" s="19"/>
      <c r="F96" s="19"/>
      <c r="G96" s="19"/>
      <c r="H96" s="19"/>
      <c r="I96" s="19"/>
      <c r="J96" s="10"/>
    </row>
    <row r="97" spans="2:10" ht="13.2" x14ac:dyDescent="0.25">
      <c r="B97" s="19"/>
      <c r="C97" s="19"/>
      <c r="D97" s="19"/>
      <c r="E97" s="19"/>
      <c r="F97" s="19"/>
      <c r="G97" s="19"/>
      <c r="H97" s="19"/>
      <c r="I97" s="19"/>
      <c r="J97" s="10"/>
    </row>
    <row r="98" spans="2:10" ht="13.2" x14ac:dyDescent="0.25">
      <c r="B98" s="19"/>
      <c r="C98" s="19"/>
      <c r="D98" s="19"/>
      <c r="E98" s="19"/>
      <c r="F98" s="19"/>
      <c r="G98" s="19"/>
      <c r="H98" s="19"/>
      <c r="I98" s="19"/>
      <c r="J98" s="10"/>
    </row>
    <row r="99" spans="2:10" ht="13.2" x14ac:dyDescent="0.25">
      <c r="B99" s="19"/>
      <c r="C99" s="19"/>
      <c r="D99" s="19"/>
      <c r="E99" s="19"/>
      <c r="F99" s="19"/>
      <c r="G99" s="19"/>
      <c r="H99" s="19"/>
      <c r="I99" s="19"/>
      <c r="J99" s="10"/>
    </row>
    <row r="100" spans="2:10" ht="13.2" x14ac:dyDescent="0.25">
      <c r="B100" s="19"/>
      <c r="C100" s="19"/>
      <c r="D100" s="19"/>
      <c r="E100" s="19"/>
      <c r="F100" s="19"/>
      <c r="G100" s="19"/>
      <c r="H100" s="19"/>
      <c r="I100" s="19"/>
      <c r="J100" s="10"/>
    </row>
    <row r="101" spans="2:10" ht="13.2" x14ac:dyDescent="0.25">
      <c r="B101" s="19"/>
      <c r="C101" s="19"/>
      <c r="D101" s="19"/>
      <c r="E101" s="19"/>
      <c r="F101" s="19"/>
      <c r="G101" s="19"/>
      <c r="H101" s="19"/>
      <c r="I101" s="19"/>
      <c r="J101" s="10"/>
    </row>
    <row r="102" spans="2:10" ht="13.2" x14ac:dyDescent="0.25">
      <c r="B102" s="19"/>
      <c r="C102" s="19"/>
      <c r="D102" s="19"/>
      <c r="E102" s="19"/>
      <c r="F102" s="19"/>
      <c r="G102" s="19"/>
      <c r="H102" s="19"/>
      <c r="I102" s="19"/>
      <c r="J102" s="10"/>
    </row>
    <row r="103" spans="2:10" ht="13.2" x14ac:dyDescent="0.25">
      <c r="B103" s="19"/>
      <c r="C103" s="19"/>
      <c r="D103" s="19"/>
      <c r="E103" s="19"/>
      <c r="F103" s="19"/>
      <c r="G103" s="19"/>
      <c r="H103" s="19"/>
      <c r="I103" s="19"/>
      <c r="J103" s="10"/>
    </row>
    <row r="104" spans="2:10" ht="13.2" x14ac:dyDescent="0.25">
      <c r="B104" s="19"/>
      <c r="C104" s="19"/>
      <c r="D104" s="19"/>
      <c r="E104" s="19"/>
      <c r="F104" s="19"/>
      <c r="G104" s="19"/>
      <c r="H104" s="19"/>
      <c r="I104" s="19"/>
      <c r="J104" s="10"/>
    </row>
    <row r="105" spans="2:10" ht="13.2" x14ac:dyDescent="0.25">
      <c r="B105" s="19"/>
      <c r="C105" s="19"/>
      <c r="D105" s="19"/>
      <c r="E105" s="19"/>
      <c r="F105" s="19"/>
      <c r="G105" s="19"/>
      <c r="H105" s="19"/>
      <c r="I105" s="19"/>
      <c r="J105" s="10"/>
    </row>
    <row r="106" spans="2:10" ht="13.2" x14ac:dyDescent="0.25">
      <c r="B106" s="19"/>
      <c r="C106" s="19"/>
      <c r="D106" s="19"/>
      <c r="E106" s="19"/>
      <c r="F106" s="19"/>
      <c r="J106" s="10"/>
    </row>
    <row r="107" spans="2:10" ht="13.2" x14ac:dyDescent="0.25">
      <c r="B107" s="19"/>
      <c r="C107" s="19"/>
      <c r="D107" s="19"/>
      <c r="E107" s="19"/>
      <c r="F107" s="19"/>
      <c r="J107" s="10"/>
    </row>
    <row r="108" spans="2:10" ht="13.2" x14ac:dyDescent="0.25">
      <c r="B108" s="19"/>
      <c r="C108" s="19"/>
      <c r="D108" s="19"/>
      <c r="E108" s="19"/>
      <c r="F108" s="19"/>
      <c r="J108" s="10"/>
    </row>
    <row r="109" spans="2:10" ht="13.2" x14ac:dyDescent="0.25">
      <c r="C109" s="10"/>
      <c r="D109" s="10"/>
      <c r="J109" s="10"/>
    </row>
    <row r="110" spans="2:10" ht="13.2" x14ac:dyDescent="0.25">
      <c r="C110" s="10"/>
      <c r="D110" s="10"/>
      <c r="J110" s="10"/>
    </row>
    <row r="111" spans="2:10" ht="13.2" x14ac:dyDescent="0.25">
      <c r="C111" s="10"/>
      <c r="D111" s="10"/>
      <c r="J111" s="10"/>
    </row>
    <row r="112" spans="2:10" ht="13.2" x14ac:dyDescent="0.25">
      <c r="C112" s="10"/>
      <c r="D112" s="10"/>
      <c r="J112" s="10"/>
    </row>
    <row r="113" s="10" customFormat="1" ht="13.2" x14ac:dyDescent="0.25"/>
    <row r="114" s="10" customFormat="1" ht="13.2" x14ac:dyDescent="0.25"/>
    <row r="115" s="10" customFormat="1" ht="13.2" x14ac:dyDescent="0.25"/>
    <row r="116" s="10" customFormat="1" ht="13.2" x14ac:dyDescent="0.25"/>
    <row r="117" s="10" customFormat="1" ht="13.2" x14ac:dyDescent="0.25"/>
    <row r="118" s="10" customFormat="1" ht="13.2" x14ac:dyDescent="0.25"/>
    <row r="119" s="10" customFormat="1" ht="13.2" x14ac:dyDescent="0.25"/>
    <row r="120" s="10" customFormat="1" ht="13.2" x14ac:dyDescent="0.25"/>
    <row r="121" s="10" customFormat="1" ht="13.2" x14ac:dyDescent="0.25"/>
    <row r="122" s="10" customFormat="1" ht="13.2" x14ac:dyDescent="0.25"/>
    <row r="123" s="10" customFormat="1" ht="13.2" x14ac:dyDescent="0.25"/>
    <row r="124" s="10" customFormat="1" ht="13.2" x14ac:dyDescent="0.25"/>
    <row r="125" s="10" customFormat="1" ht="13.2" x14ac:dyDescent="0.25"/>
    <row r="126" s="10" customFormat="1" ht="13.2" x14ac:dyDescent="0.25"/>
    <row r="127" s="10" customFormat="1" ht="13.2" x14ac:dyDescent="0.25"/>
    <row r="128" s="10" customFormat="1" ht="13.2" x14ac:dyDescent="0.25"/>
    <row r="129" s="10" customFormat="1" ht="13.2" x14ac:dyDescent="0.25"/>
    <row r="130" s="10" customFormat="1" ht="13.2" x14ac:dyDescent="0.25"/>
    <row r="131" s="10" customFormat="1" ht="13.2" x14ac:dyDescent="0.25"/>
    <row r="132" s="10" customFormat="1" ht="13.2" x14ac:dyDescent="0.25"/>
    <row r="133" s="10" customFormat="1" ht="13.2" x14ac:dyDescent="0.25"/>
    <row r="134" s="10" customFormat="1" ht="13.2" x14ac:dyDescent="0.25"/>
    <row r="135" s="10" customFormat="1" ht="13.2" x14ac:dyDescent="0.25"/>
    <row r="136" s="10" customFormat="1" ht="13.2" x14ac:dyDescent="0.25"/>
    <row r="137" s="10" customFormat="1" ht="13.2" x14ac:dyDescent="0.25"/>
    <row r="138" s="10" customFormat="1" ht="13.2" x14ac:dyDescent="0.25"/>
    <row r="139" s="10" customFormat="1" ht="13.2" x14ac:dyDescent="0.25"/>
    <row r="140" s="10" customFormat="1" ht="13.2" x14ac:dyDescent="0.25"/>
    <row r="141" s="10" customFormat="1" ht="13.2" x14ac:dyDescent="0.25"/>
    <row r="142" s="10" customFormat="1" ht="13.2" x14ac:dyDescent="0.25"/>
    <row r="143" s="10" customFormat="1" ht="13.2" x14ac:dyDescent="0.25"/>
    <row r="144" s="10" customFormat="1" ht="13.2" x14ac:dyDescent="0.25"/>
    <row r="145" spans="3:4" s="10" customFormat="1" ht="13.2" x14ac:dyDescent="0.25"/>
    <row r="146" spans="3:4" s="10" customFormat="1" ht="13.2" x14ac:dyDescent="0.25"/>
    <row r="147" spans="3:4" s="10" customFormat="1" ht="13.2" x14ac:dyDescent="0.25"/>
    <row r="148" spans="3:4" s="10" customFormat="1" ht="13.2" x14ac:dyDescent="0.25"/>
    <row r="149" spans="3:4" s="10" customFormat="1" ht="13.2" x14ac:dyDescent="0.25"/>
    <row r="150" spans="3:4" ht="13.2" x14ac:dyDescent="0.25">
      <c r="C150" s="10"/>
      <c r="D150" s="10"/>
    </row>
    <row r="151" spans="3:4" ht="13.2" x14ac:dyDescent="0.25">
      <c r="C151" s="10"/>
      <c r="D151" s="10"/>
    </row>
    <row r="152" spans="3:4" ht="13.2" x14ac:dyDescent="0.25">
      <c r="C152" s="10"/>
      <c r="D152" s="10"/>
    </row>
  </sheetData>
  <sheetProtection sheet="1" objects="1" scenarios="1"/>
  <mergeCells count="1">
    <mergeCell ref="M2:M3"/>
  </mergeCells>
  <printOptions horizontalCentered="1" verticalCentered="1"/>
  <pageMargins left="0.78740157480314965" right="0.39370078740157483" top="0.19685039370078741" bottom="0.19685039370078741" header="0" footer="0"/>
  <pageSetup paperSize="9" scale="98" fitToHeight="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AD549"/>
  <sheetViews>
    <sheetView showGridLines="0" zoomScaleNormal="100" workbookViewId="0">
      <pane ySplit="2" topLeftCell="A53" activePane="bottomLeft" state="frozen"/>
      <selection activeCell="L43" sqref="L43"/>
      <selection pane="bottomLeft" activeCell="A3" sqref="A3"/>
    </sheetView>
  </sheetViews>
  <sheetFormatPr defaultColWidth="8.88671875" defaultRowHeight="16.8" x14ac:dyDescent="0.3"/>
  <cols>
    <col min="1" max="1" width="4.6640625" style="10" customWidth="1"/>
    <col min="2" max="2" width="12.6640625" style="242" customWidth="1"/>
    <col min="3" max="3" width="8.33203125" style="30" customWidth="1"/>
    <col min="4" max="5" width="4.6640625" style="10" customWidth="1"/>
    <col min="6" max="6" width="8.33203125" style="22" customWidth="1"/>
    <col min="7" max="7" width="5.6640625" style="20" customWidth="1"/>
    <col min="8" max="8" width="13.6640625" style="242" customWidth="1"/>
    <col min="9" max="9" width="8.33203125" style="30" customWidth="1"/>
    <col min="10" max="11" width="4.6640625" style="10" customWidth="1"/>
    <col min="12" max="12" width="8.5546875" style="22" customWidth="1"/>
    <col min="13" max="13" width="5.6640625" style="20" customWidth="1"/>
    <col min="14" max="14" width="4.6640625" style="15" customWidth="1"/>
    <col min="15" max="15" width="4.6640625" style="122" customWidth="1"/>
    <col min="16" max="16" width="19.33203125" style="10" customWidth="1"/>
    <col min="17" max="20" width="7.6640625" style="10" customWidth="1"/>
    <col min="21" max="21" width="2.6640625" style="10" customWidth="1"/>
    <col min="22" max="22" width="8.33203125" style="10" customWidth="1"/>
    <col min="23" max="23" width="9.77734375" style="10" bestFit="1" customWidth="1"/>
    <col min="24" max="24" width="13.5546875" style="10" customWidth="1"/>
    <col min="25" max="25" width="7.88671875" style="10" customWidth="1"/>
    <col min="26" max="26" width="15.88671875" style="10" customWidth="1"/>
    <col min="27" max="27" width="3.6640625" style="10" customWidth="1"/>
    <col min="28" max="28" width="5.77734375" style="15" customWidth="1"/>
    <col min="29" max="29" width="5.109375" style="10" customWidth="1"/>
    <col min="30" max="16384" width="8.88671875" style="10"/>
  </cols>
  <sheetData>
    <row r="1" spans="1:28" ht="25.2" customHeight="1" thickBot="1" x14ac:dyDescent="0.35">
      <c r="A1" s="8" t="str">
        <f>_xlfn.CONCAT(Deelnemers!A1)</f>
        <v>BV  De Fotsers</v>
      </c>
      <c r="B1" s="9"/>
      <c r="C1" s="29"/>
      <c r="D1" s="9"/>
      <c r="E1" s="9"/>
      <c r="F1" s="21"/>
      <c r="G1" s="9"/>
      <c r="H1" s="99" t="s">
        <v>70</v>
      </c>
      <c r="I1" s="189"/>
      <c r="J1" s="190"/>
      <c r="K1" s="99" t="str">
        <f>VLOOKUP(1,Deelnemers!O2:S3,2,0)</f>
        <v>Jan - Jun</v>
      </c>
      <c r="L1" s="191">
        <f>VLOOKUP(1,Deelnemers!O2:S3,4,0)</f>
        <v>2025</v>
      </c>
      <c r="M1" s="192"/>
      <c r="N1" s="193"/>
      <c r="O1" s="529" t="s">
        <v>22</v>
      </c>
      <c r="P1" s="194" t="s">
        <v>63</v>
      </c>
      <c r="Q1" s="195" t="s">
        <v>64</v>
      </c>
      <c r="R1" s="195" t="s">
        <v>65</v>
      </c>
      <c r="S1" s="196" t="s">
        <v>66</v>
      </c>
      <c r="T1" s="197"/>
      <c r="U1" s="282"/>
      <c r="V1" s="477">
        <f>MAX(A:A)-SUM(AB:AB)</f>
        <v>0</v>
      </c>
      <c r="W1" s="475" t="s">
        <v>93</v>
      </c>
      <c r="X1" s="281"/>
      <c r="AB1" s="531" t="s">
        <v>127</v>
      </c>
    </row>
    <row r="2" spans="1:28" ht="13.8" thickBot="1" x14ac:dyDescent="0.3">
      <c r="A2" s="198" t="s">
        <v>12</v>
      </c>
      <c r="B2" s="198" t="s">
        <v>10</v>
      </c>
      <c r="C2" s="199" t="s">
        <v>92</v>
      </c>
      <c r="D2" s="198" t="s">
        <v>11</v>
      </c>
      <c r="E2" s="198" t="s">
        <v>18</v>
      </c>
      <c r="F2" s="200" t="s">
        <v>7</v>
      </c>
      <c r="G2" s="201" t="s">
        <v>6</v>
      </c>
      <c r="H2" s="198" t="s">
        <v>10</v>
      </c>
      <c r="I2" s="199" t="s">
        <v>92</v>
      </c>
      <c r="J2" s="198" t="s">
        <v>5</v>
      </c>
      <c r="K2" s="198" t="s">
        <v>18</v>
      </c>
      <c r="L2" s="200" t="s">
        <v>7</v>
      </c>
      <c r="M2" s="202" t="s">
        <v>6</v>
      </c>
      <c r="N2" s="203" t="s">
        <v>19</v>
      </c>
      <c r="O2" s="530"/>
      <c r="P2" s="204" t="s">
        <v>79</v>
      </c>
      <c r="Q2" s="469">
        <v>12</v>
      </c>
      <c r="R2" s="469">
        <v>11</v>
      </c>
      <c r="S2" s="470" t="s">
        <v>67</v>
      </c>
      <c r="T2" s="295">
        <v>10</v>
      </c>
      <c r="V2" s="206" t="str">
        <f>IF(SUM(C:C)-SUBTOTAL(9,C:C)=0," alle filters zijn uit"," let op  …  er zijn nog filters actief !")</f>
        <v xml:space="preserve"> alle filters zijn uit</v>
      </c>
      <c r="W2" s="207"/>
      <c r="X2" s="208"/>
      <c r="AB2" s="532"/>
    </row>
    <row r="3" spans="1:28" ht="15" customHeight="1" thickBot="1" x14ac:dyDescent="0.35">
      <c r="A3" s="209">
        <f>IF(C3=0,"",IF(I3=0,"",MAX(A$2:A2)+1))</f>
        <v>1</v>
      </c>
      <c r="B3" s="210" t="str">
        <f>Deelnemers!B7</f>
        <v>Frans</v>
      </c>
      <c r="C3" s="211">
        <f>IF(P$3="J",SUMIF(Deelnemers!B:B,B3,Deelnemers!C:C),0)</f>
        <v>12</v>
      </c>
      <c r="D3" s="12">
        <v>10</v>
      </c>
      <c r="E3" s="11">
        <v>50</v>
      </c>
      <c r="F3" s="212">
        <f>IF(D3&gt;0,ROUND(D3/E3,3),"")</f>
        <v>0.2</v>
      </c>
      <c r="G3" s="213">
        <f t="shared" ref="G3:G66" si="0">IF(D3&gt;0,IF(C3-D3=0,R$2,IF(D3&lt;C3,ROUND(D3/C3*T$2,1),Q$2)),"")</f>
        <v>8.3000000000000007</v>
      </c>
      <c r="H3" s="210" t="str">
        <f>Deelnemers!B8</f>
        <v>Fred</v>
      </c>
      <c r="I3" s="211">
        <f>IF(P$3="J",SUMIF(Deelnemers!B:B,H3,Deelnemers!C:C),0)</f>
        <v>9</v>
      </c>
      <c r="J3" s="12">
        <v>9</v>
      </c>
      <c r="K3" s="214">
        <f t="shared" ref="K3:K33" si="1">IF(E3&gt;0,E3,"")</f>
        <v>50</v>
      </c>
      <c r="L3" s="212">
        <f t="shared" ref="L3:L63" si="2">IF(J3&gt;0,ROUND(J3/K3,3),"")</f>
        <v>0.18</v>
      </c>
      <c r="M3" s="215">
        <f>IF(J3&gt;0,IF(I3-J3=0,R$2,IF(J3&lt;I3,ROUND(J3/I3*T$2,1),Q$2)),"")</f>
        <v>11</v>
      </c>
      <c r="N3" s="216">
        <f>IF(E3&gt;0,1,"")</f>
        <v>1</v>
      </c>
      <c r="O3" s="217">
        <v>1</v>
      </c>
      <c r="P3" s="468" t="s">
        <v>121</v>
      </c>
      <c r="Q3" s="471" t="s">
        <v>125</v>
      </c>
      <c r="R3" s="472"/>
      <c r="S3" s="472"/>
      <c r="T3" s="473">
        <f>COUNTIF(P:P,"J")</f>
        <v>3</v>
      </c>
      <c r="AB3" s="478">
        <f t="shared" ref="AB3:AB66" si="3">IF(A3="",0,1)</f>
        <v>1</v>
      </c>
    </row>
    <row r="4" spans="1:28" ht="15" customHeight="1" x14ac:dyDescent="0.25">
      <c r="A4" s="218">
        <f>IF(C4=0,"",IF(I4=0,"",MAX(A$2:A3)+1))</f>
        <v>2</v>
      </c>
      <c r="B4" s="219" t="str">
        <f t="shared" ref="B4:B20" si="4">B3</f>
        <v>Frans</v>
      </c>
      <c r="C4" s="211">
        <f>IF(P$3="J",SUMIF(Deelnemers!B:B,B4,Deelnemers!C:C),0)</f>
        <v>12</v>
      </c>
      <c r="D4" s="13">
        <v>12</v>
      </c>
      <c r="E4" s="106">
        <v>50</v>
      </c>
      <c r="F4" s="220">
        <f t="shared" ref="F4:F64" si="5">IF(D4&gt;0,ROUND(D4/E4,3),"")</f>
        <v>0.24</v>
      </c>
      <c r="G4" s="215">
        <f t="shared" si="0"/>
        <v>11</v>
      </c>
      <c r="H4" s="219" t="str">
        <f>Deelnemers!B9</f>
        <v>Jan Hartog</v>
      </c>
      <c r="I4" s="211">
        <f>IF(P$3="J",SUMIF(Deelnemers!B:B,H4,Deelnemers!C:C),0)</f>
        <v>9</v>
      </c>
      <c r="J4" s="13">
        <v>9</v>
      </c>
      <c r="K4" s="211">
        <f t="shared" si="1"/>
        <v>50</v>
      </c>
      <c r="L4" s="220">
        <f t="shared" si="2"/>
        <v>0.18</v>
      </c>
      <c r="M4" s="215">
        <f t="shared" ref="M4:M67" si="6">IF(J4&gt;0,IF(I4-J4=0,R$2,IF(J4&lt;I4,ROUND(J4/I4*T$2,1),Q$2)),"")</f>
        <v>11</v>
      </c>
      <c r="N4" s="216">
        <f t="shared" ref="N4:N33" si="7">IF(E4&gt;0,1,"")</f>
        <v>1</v>
      </c>
      <c r="O4" s="221">
        <v>1</v>
      </c>
      <c r="AB4" s="478">
        <f t="shared" si="3"/>
        <v>1</v>
      </c>
    </row>
    <row r="5" spans="1:28" ht="15" customHeight="1" x14ac:dyDescent="0.25">
      <c r="A5" s="218">
        <f>IF(C5=0,"",IF(I5=0,"",MAX(A$2:A4)+1))</f>
        <v>3</v>
      </c>
      <c r="B5" s="219" t="str">
        <f t="shared" si="4"/>
        <v>Frans</v>
      </c>
      <c r="C5" s="211">
        <f>IF(P$3="J",SUMIF(Deelnemers!B:B,B5,Deelnemers!C:C),0)</f>
        <v>12</v>
      </c>
      <c r="D5" s="13">
        <v>12</v>
      </c>
      <c r="E5" s="106">
        <v>50</v>
      </c>
      <c r="F5" s="220">
        <f t="shared" si="5"/>
        <v>0.24</v>
      </c>
      <c r="G5" s="215">
        <f t="shared" si="0"/>
        <v>11</v>
      </c>
      <c r="H5" s="219" t="str">
        <f>Deelnemers!B10</f>
        <v>Martijn</v>
      </c>
      <c r="I5" s="211">
        <f>IF(P$3="J",SUMIF(Deelnemers!B:B,H5,Deelnemers!C:C),0)</f>
        <v>6</v>
      </c>
      <c r="J5" s="13">
        <v>6</v>
      </c>
      <c r="K5" s="211">
        <f t="shared" si="1"/>
        <v>50</v>
      </c>
      <c r="L5" s="220">
        <f t="shared" si="2"/>
        <v>0.12</v>
      </c>
      <c r="M5" s="215">
        <f t="shared" si="6"/>
        <v>11</v>
      </c>
      <c r="N5" s="216">
        <f t="shared" si="7"/>
        <v>1</v>
      </c>
      <c r="O5" s="221">
        <v>1</v>
      </c>
      <c r="AB5" s="478">
        <f t="shared" si="3"/>
        <v>1</v>
      </c>
    </row>
    <row r="6" spans="1:28" ht="15" customHeight="1" x14ac:dyDescent="0.25">
      <c r="A6" s="218">
        <f>IF(C6=0,"",IF(I6=0,"",MAX(A$2:A5)+1))</f>
        <v>4</v>
      </c>
      <c r="B6" s="219" t="str">
        <f t="shared" si="4"/>
        <v>Frans</v>
      </c>
      <c r="C6" s="211">
        <f>IF(P$3="J",SUMIF(Deelnemers!B:B,B6,Deelnemers!C:C),0)</f>
        <v>12</v>
      </c>
      <c r="D6" s="13">
        <v>12</v>
      </c>
      <c r="E6" s="106">
        <v>50</v>
      </c>
      <c r="F6" s="220">
        <f t="shared" si="5"/>
        <v>0.24</v>
      </c>
      <c r="G6" s="215">
        <f t="shared" si="0"/>
        <v>11</v>
      </c>
      <c r="H6" s="219" t="str">
        <f>Deelnemers!B11</f>
        <v>Michael</v>
      </c>
      <c r="I6" s="211">
        <f>IF(P$3="J",SUMIF(Deelnemers!B:B,H6,Deelnemers!C:C),0)</f>
        <v>14</v>
      </c>
      <c r="J6" s="13">
        <v>14</v>
      </c>
      <c r="K6" s="211">
        <f t="shared" si="1"/>
        <v>50</v>
      </c>
      <c r="L6" s="220">
        <f t="shared" si="2"/>
        <v>0.28000000000000003</v>
      </c>
      <c r="M6" s="215">
        <f t="shared" si="6"/>
        <v>11</v>
      </c>
      <c r="N6" s="216">
        <f t="shared" si="7"/>
        <v>1</v>
      </c>
      <c r="O6" s="221">
        <v>1</v>
      </c>
      <c r="AB6" s="478">
        <f t="shared" si="3"/>
        <v>1</v>
      </c>
    </row>
    <row r="7" spans="1:28" ht="15" customHeight="1" x14ac:dyDescent="0.25">
      <c r="A7" s="218">
        <f>IF(C7=0,"",IF(I7=0,"",MAX(A$2:A6)+1))</f>
        <v>5</v>
      </c>
      <c r="B7" s="219" t="str">
        <f t="shared" si="4"/>
        <v>Frans</v>
      </c>
      <c r="C7" s="211">
        <f>IF(P$3="J",SUMIF(Deelnemers!B:B,B7,Deelnemers!C:C),0)</f>
        <v>12</v>
      </c>
      <c r="D7" s="13">
        <v>12</v>
      </c>
      <c r="E7" s="106">
        <v>50</v>
      </c>
      <c r="F7" s="220">
        <f t="shared" si="5"/>
        <v>0.24</v>
      </c>
      <c r="G7" s="215">
        <f t="shared" si="0"/>
        <v>11</v>
      </c>
      <c r="H7" s="219" t="str">
        <f>Deelnemers!B12</f>
        <v>Peter</v>
      </c>
      <c r="I7" s="211">
        <f>IF(P$3="J",SUMIF(Deelnemers!B:B,H7,Deelnemers!C:C),0)</f>
        <v>16</v>
      </c>
      <c r="J7" s="13">
        <v>16</v>
      </c>
      <c r="K7" s="211">
        <f t="shared" si="1"/>
        <v>50</v>
      </c>
      <c r="L7" s="220">
        <f t="shared" si="2"/>
        <v>0.32</v>
      </c>
      <c r="M7" s="215">
        <f t="shared" si="6"/>
        <v>11</v>
      </c>
      <c r="N7" s="216">
        <f t="shared" si="7"/>
        <v>1</v>
      </c>
      <c r="O7" s="221">
        <v>1</v>
      </c>
      <c r="AB7" s="478">
        <f t="shared" si="3"/>
        <v>1</v>
      </c>
    </row>
    <row r="8" spans="1:28" ht="15" customHeight="1" x14ac:dyDescent="0.25">
      <c r="A8" s="218">
        <f>IF(C8=0,"",IF(I8=0,"",MAX(A$2:A7)+1))</f>
        <v>6</v>
      </c>
      <c r="B8" s="219" t="str">
        <f t="shared" si="4"/>
        <v>Frans</v>
      </c>
      <c r="C8" s="211">
        <f>IF(P$3="J",SUMIF(Deelnemers!B:B,B8,Deelnemers!C:C),0)</f>
        <v>12</v>
      </c>
      <c r="D8" s="13"/>
      <c r="E8" s="13"/>
      <c r="F8" s="220" t="str">
        <f t="shared" si="5"/>
        <v/>
      </c>
      <c r="G8" s="215" t="str">
        <f t="shared" si="0"/>
        <v/>
      </c>
      <c r="H8" s="219" t="str">
        <f>Deelnemers!B13</f>
        <v>Piet</v>
      </c>
      <c r="I8" s="211">
        <f>IF(P$3="J",SUMIF(Deelnemers!B:B,H8,Deelnemers!C:C),0)</f>
        <v>16</v>
      </c>
      <c r="J8" s="13"/>
      <c r="K8" s="211" t="str">
        <f t="shared" si="1"/>
        <v/>
      </c>
      <c r="L8" s="220" t="str">
        <f t="shared" si="2"/>
        <v/>
      </c>
      <c r="M8" s="215" t="str">
        <f t="shared" si="6"/>
        <v/>
      </c>
      <c r="N8" s="216" t="str">
        <f t="shared" si="7"/>
        <v/>
      </c>
      <c r="O8" s="221">
        <v>1</v>
      </c>
      <c r="AB8" s="478">
        <f t="shared" si="3"/>
        <v>1</v>
      </c>
    </row>
    <row r="9" spans="1:28" ht="15" customHeight="1" x14ac:dyDescent="0.25">
      <c r="A9" s="218">
        <f>IF(C9=0,"",IF(I9=0,"",MAX(A$2:A8)+1))</f>
        <v>7</v>
      </c>
      <c r="B9" s="219" t="str">
        <f t="shared" si="4"/>
        <v>Frans</v>
      </c>
      <c r="C9" s="211">
        <f>IF(P$3="J",SUMIF(Deelnemers!B:B,B9,Deelnemers!C:C),0)</f>
        <v>12</v>
      </c>
      <c r="D9" s="13"/>
      <c r="E9" s="13"/>
      <c r="F9" s="220" t="str">
        <f t="shared" si="5"/>
        <v/>
      </c>
      <c r="G9" s="215" t="str">
        <f t="shared" si="0"/>
        <v/>
      </c>
      <c r="H9" s="219" t="str">
        <f>Deelnemers!B14</f>
        <v>Tukker</v>
      </c>
      <c r="I9" s="211">
        <f>IF(P$3="J",SUMIF(Deelnemers!B:B,H9,Deelnemers!C:C),0)</f>
        <v>13</v>
      </c>
      <c r="J9" s="13"/>
      <c r="K9" s="211" t="str">
        <f t="shared" si="1"/>
        <v/>
      </c>
      <c r="L9" s="220" t="str">
        <f t="shared" si="2"/>
        <v/>
      </c>
      <c r="M9" s="215" t="str">
        <f t="shared" si="6"/>
        <v/>
      </c>
      <c r="N9" s="216" t="str">
        <f t="shared" si="7"/>
        <v/>
      </c>
      <c r="O9" s="221">
        <v>1</v>
      </c>
      <c r="AB9" s="478">
        <f t="shared" si="3"/>
        <v>1</v>
      </c>
    </row>
    <row r="10" spans="1:28" ht="15" customHeight="1" x14ac:dyDescent="0.25">
      <c r="A10" s="218">
        <f>IF(C10=0,"",IF(I10=0,"",MAX(A$2:A9)+1))</f>
        <v>8</v>
      </c>
      <c r="B10" s="219" t="str">
        <f t="shared" si="4"/>
        <v>Frans</v>
      </c>
      <c r="C10" s="211">
        <f>IF(P$3="J",SUMIF(Deelnemers!B:B,B10,Deelnemers!C:C),0)</f>
        <v>12</v>
      </c>
      <c r="D10" s="13"/>
      <c r="E10" s="13"/>
      <c r="F10" s="220" t="str">
        <f t="shared" si="5"/>
        <v/>
      </c>
      <c r="G10" s="215" t="str">
        <f t="shared" si="0"/>
        <v/>
      </c>
      <c r="H10" s="219" t="str">
        <f>Deelnemers!B15</f>
        <v>Bernard</v>
      </c>
      <c r="I10" s="211">
        <f>IF(P$3="J",SUMIF(Deelnemers!B:B,H10,Deelnemers!C:C),0)</f>
        <v>14</v>
      </c>
      <c r="J10" s="13"/>
      <c r="K10" s="211" t="str">
        <f t="shared" si="1"/>
        <v/>
      </c>
      <c r="L10" s="220" t="str">
        <f t="shared" si="2"/>
        <v/>
      </c>
      <c r="M10" s="215" t="str">
        <f t="shared" si="6"/>
        <v/>
      </c>
      <c r="N10" s="216" t="str">
        <f t="shared" si="7"/>
        <v/>
      </c>
      <c r="O10" s="221">
        <v>1</v>
      </c>
      <c r="AB10" s="478">
        <f t="shared" si="3"/>
        <v>1</v>
      </c>
    </row>
    <row r="11" spans="1:28" ht="15" customHeight="1" x14ac:dyDescent="0.25">
      <c r="A11" s="218" t="str">
        <f>IF(C11=0,"",IF(I11=0,"",MAX(A$2:A10)+1))</f>
        <v/>
      </c>
      <c r="B11" s="219" t="str">
        <f t="shared" si="4"/>
        <v>Frans</v>
      </c>
      <c r="C11" s="211">
        <f>IF(P$3="J",SUMIF(Deelnemers!B:B,B11,Deelnemers!C:C),0)</f>
        <v>12</v>
      </c>
      <c r="D11" s="13"/>
      <c r="E11" s="13"/>
      <c r="F11" s="220" t="str">
        <f t="shared" si="5"/>
        <v/>
      </c>
      <c r="G11" s="215" t="str">
        <f t="shared" si="0"/>
        <v/>
      </c>
      <c r="H11" s="219" t="str">
        <f>Deelnemers!B16</f>
        <v>Jan de Hoorn</v>
      </c>
      <c r="I11" s="211">
        <f>IF(P$3="J",SUMIF(Deelnemers!B:B,H11,Deelnemers!C:C),0)</f>
        <v>0</v>
      </c>
      <c r="J11" s="13"/>
      <c r="K11" s="211" t="str">
        <f t="shared" si="1"/>
        <v/>
      </c>
      <c r="L11" s="220" t="str">
        <f t="shared" si="2"/>
        <v/>
      </c>
      <c r="M11" s="215" t="str">
        <f t="shared" si="6"/>
        <v/>
      </c>
      <c r="N11" s="216" t="str">
        <f t="shared" si="7"/>
        <v/>
      </c>
      <c r="O11" s="221">
        <v>1</v>
      </c>
      <c r="AB11" s="478">
        <f t="shared" si="3"/>
        <v>0</v>
      </c>
    </row>
    <row r="12" spans="1:28" ht="15" customHeight="1" x14ac:dyDescent="0.25">
      <c r="A12" s="218" t="str">
        <f>IF(C12=0,"",IF(I12=0,"",MAX(A$2:A11)+1))</f>
        <v/>
      </c>
      <c r="B12" s="219" t="str">
        <f t="shared" si="4"/>
        <v>Frans</v>
      </c>
      <c r="C12" s="211">
        <f>IF(P$3="J",SUMIF(Deelnemers!B:B,B12,Deelnemers!C:C),0)</f>
        <v>12</v>
      </c>
      <c r="D12" s="13"/>
      <c r="E12" s="13"/>
      <c r="F12" s="220" t="str">
        <f t="shared" si="5"/>
        <v/>
      </c>
      <c r="G12" s="215" t="str">
        <f t="shared" si="0"/>
        <v/>
      </c>
      <c r="H12" s="219" t="str">
        <f>Deelnemers!B17</f>
        <v>Bas</v>
      </c>
      <c r="I12" s="211">
        <f>IF(P$3="J",SUMIF(Deelnemers!B:B,H12,Deelnemers!C:C),0)</f>
        <v>0</v>
      </c>
      <c r="J12" s="13"/>
      <c r="K12" s="211" t="str">
        <f t="shared" si="1"/>
        <v/>
      </c>
      <c r="L12" s="220" t="str">
        <f t="shared" si="2"/>
        <v/>
      </c>
      <c r="M12" s="215" t="str">
        <f t="shared" si="6"/>
        <v/>
      </c>
      <c r="N12" s="216" t="str">
        <f t="shared" si="7"/>
        <v/>
      </c>
      <c r="O12" s="221">
        <v>1</v>
      </c>
      <c r="AB12" s="478">
        <f t="shared" si="3"/>
        <v>0</v>
      </c>
    </row>
    <row r="13" spans="1:28" ht="15" customHeight="1" x14ac:dyDescent="0.25">
      <c r="A13" s="218">
        <f>IF(C13=0,"",IF(I13=0,"",MAX(A$2:A12)+1))</f>
        <v>9</v>
      </c>
      <c r="B13" s="219" t="str">
        <f t="shared" si="4"/>
        <v>Frans</v>
      </c>
      <c r="C13" s="211">
        <f>IF(P$3="J",SUMIF(Deelnemers!B:B,B13,Deelnemers!C:C),0)</f>
        <v>12</v>
      </c>
      <c r="D13" s="13"/>
      <c r="E13" s="13"/>
      <c r="F13" s="220" t="str">
        <f t="shared" si="5"/>
        <v/>
      </c>
      <c r="G13" s="215" t="str">
        <f t="shared" si="0"/>
        <v/>
      </c>
      <c r="H13" s="219" t="str">
        <f>Deelnemers!B18</f>
        <v>Jan Zuijlen</v>
      </c>
      <c r="I13" s="211">
        <f>IF(P$3="J",SUMIF(Deelnemers!B:B,H13,Deelnemers!C:C),0)</f>
        <v>16</v>
      </c>
      <c r="J13" s="13"/>
      <c r="K13" s="211" t="str">
        <f t="shared" si="1"/>
        <v/>
      </c>
      <c r="L13" s="220" t="str">
        <f t="shared" si="2"/>
        <v/>
      </c>
      <c r="M13" s="215" t="str">
        <f t="shared" si="6"/>
        <v/>
      </c>
      <c r="N13" s="216" t="str">
        <f t="shared" si="7"/>
        <v/>
      </c>
      <c r="O13" s="221">
        <v>1</v>
      </c>
      <c r="AB13" s="478">
        <f t="shared" si="3"/>
        <v>1</v>
      </c>
    </row>
    <row r="14" spans="1:28" ht="15" customHeight="1" x14ac:dyDescent="0.25">
      <c r="A14" s="218">
        <f>IF(C14=0,"",IF(I14=0,"",MAX(A$2:A13)+1))</f>
        <v>10</v>
      </c>
      <c r="B14" s="219" t="str">
        <f t="shared" si="4"/>
        <v>Frans</v>
      </c>
      <c r="C14" s="211">
        <f>IF(P$3="J",SUMIF(Deelnemers!B:B,B14,Deelnemers!C:C),0)</f>
        <v>12</v>
      </c>
      <c r="D14" s="13"/>
      <c r="E14" s="13"/>
      <c r="F14" s="220" t="str">
        <f t="shared" si="5"/>
        <v/>
      </c>
      <c r="G14" s="215" t="str">
        <f t="shared" si="0"/>
        <v/>
      </c>
      <c r="H14" s="219" t="str">
        <f>Deelnemers!B19</f>
        <v xml:space="preserve">Jordy </v>
      </c>
      <c r="I14" s="211">
        <f>IF(P$3="J",SUMIF(Deelnemers!B:B,H14,Deelnemers!C:C),0)</f>
        <v>12</v>
      </c>
      <c r="J14" s="13"/>
      <c r="K14" s="211" t="str">
        <f t="shared" si="1"/>
        <v/>
      </c>
      <c r="L14" s="220" t="str">
        <f t="shared" si="2"/>
        <v/>
      </c>
      <c r="M14" s="215" t="str">
        <f t="shared" si="6"/>
        <v/>
      </c>
      <c r="N14" s="216" t="str">
        <f t="shared" si="7"/>
        <v/>
      </c>
      <c r="O14" s="221">
        <v>1</v>
      </c>
      <c r="AB14" s="478">
        <f t="shared" si="3"/>
        <v>1</v>
      </c>
    </row>
    <row r="15" spans="1:28" ht="15" customHeight="1" x14ac:dyDescent="0.25">
      <c r="A15" s="218">
        <f>IF(C15=0,"",IF(I15=0,"",MAX(A$2:A14)+1))</f>
        <v>11</v>
      </c>
      <c r="B15" s="219" t="str">
        <f t="shared" si="4"/>
        <v>Frans</v>
      </c>
      <c r="C15" s="211">
        <f>IF(P$3="J",SUMIF(Deelnemers!B:B,B15,Deelnemers!C:C),0)</f>
        <v>12</v>
      </c>
      <c r="D15" s="13"/>
      <c r="E15" s="13"/>
      <c r="F15" s="220" t="str">
        <f t="shared" si="5"/>
        <v/>
      </c>
      <c r="G15" s="215" t="str">
        <f t="shared" si="0"/>
        <v/>
      </c>
      <c r="H15" s="219" t="str">
        <f>Deelnemers!B20</f>
        <v>Mukesh</v>
      </c>
      <c r="I15" s="211">
        <f>IF(P$3="J",SUMIF(Deelnemers!B:B,H15,Deelnemers!C:C),0)</f>
        <v>9</v>
      </c>
      <c r="J15" s="13"/>
      <c r="K15" s="211" t="str">
        <f t="shared" si="1"/>
        <v/>
      </c>
      <c r="L15" s="220" t="str">
        <f t="shared" si="2"/>
        <v/>
      </c>
      <c r="M15" s="215" t="str">
        <f t="shared" si="6"/>
        <v/>
      </c>
      <c r="N15" s="216" t="str">
        <f t="shared" si="7"/>
        <v/>
      </c>
      <c r="O15" s="221">
        <v>1</v>
      </c>
      <c r="AB15" s="478">
        <f t="shared" si="3"/>
        <v>1</v>
      </c>
    </row>
    <row r="16" spans="1:28" ht="15" customHeight="1" x14ac:dyDescent="0.25">
      <c r="A16" s="218">
        <f>IF(C16=0,"",IF(I16=0,"",MAX(A$2:A15)+1))</f>
        <v>12</v>
      </c>
      <c r="B16" s="219" t="str">
        <f t="shared" si="4"/>
        <v>Frans</v>
      </c>
      <c r="C16" s="211">
        <f>IF(P$3="J",SUMIF(Deelnemers!B:B,B16,Deelnemers!C:C),0)</f>
        <v>12</v>
      </c>
      <c r="D16" s="13"/>
      <c r="E16" s="13"/>
      <c r="F16" s="220" t="str">
        <f t="shared" si="5"/>
        <v/>
      </c>
      <c r="G16" s="215" t="str">
        <f t="shared" si="0"/>
        <v/>
      </c>
      <c r="H16" s="219" t="str">
        <f>Deelnemers!B21</f>
        <v>Marco</v>
      </c>
      <c r="I16" s="211">
        <f>IF(P$3="J",SUMIF(Deelnemers!B:B,H16,Deelnemers!C:C),0)</f>
        <v>16</v>
      </c>
      <c r="J16" s="13"/>
      <c r="K16" s="211" t="str">
        <f t="shared" si="1"/>
        <v/>
      </c>
      <c r="L16" s="220" t="str">
        <f t="shared" si="2"/>
        <v/>
      </c>
      <c r="M16" s="215" t="str">
        <f t="shared" si="6"/>
        <v/>
      </c>
      <c r="N16" s="216" t="str">
        <f t="shared" si="7"/>
        <v/>
      </c>
      <c r="O16" s="221">
        <v>1</v>
      </c>
      <c r="AB16" s="478">
        <f t="shared" si="3"/>
        <v>1</v>
      </c>
    </row>
    <row r="17" spans="1:28" ht="15" customHeight="1" x14ac:dyDescent="0.25">
      <c r="A17" s="218" t="str">
        <f>IF(C17=0,"",IF(I17=0,"",MAX(A$2:A16)+1))</f>
        <v/>
      </c>
      <c r="B17" s="219" t="str">
        <f t="shared" si="4"/>
        <v>Frans</v>
      </c>
      <c r="C17" s="211">
        <f>IF(P$3="J",SUMIF(Deelnemers!B:B,B17,Deelnemers!C:C),0)</f>
        <v>12</v>
      </c>
      <c r="D17" s="13"/>
      <c r="E17" s="13"/>
      <c r="F17" s="220" t="str">
        <f t="shared" si="5"/>
        <v/>
      </c>
      <c r="G17" s="215" t="str">
        <f t="shared" si="0"/>
        <v/>
      </c>
      <c r="H17" s="219" t="str">
        <f>Deelnemers!B22</f>
        <v>n</v>
      </c>
      <c r="I17" s="211">
        <f>IF(P$3="J",SUMIF(Deelnemers!B:B,H17,Deelnemers!C:C),0)</f>
        <v>0</v>
      </c>
      <c r="J17" s="13"/>
      <c r="K17" s="211" t="str">
        <f t="shared" si="1"/>
        <v/>
      </c>
      <c r="L17" s="220" t="str">
        <f t="shared" si="2"/>
        <v/>
      </c>
      <c r="M17" s="215" t="str">
        <f t="shared" si="6"/>
        <v/>
      </c>
      <c r="N17" s="216" t="str">
        <f t="shared" si="7"/>
        <v/>
      </c>
      <c r="O17" s="221">
        <v>1</v>
      </c>
      <c r="AB17" s="478">
        <f t="shared" si="3"/>
        <v>0</v>
      </c>
    </row>
    <row r="18" spans="1:28" ht="15" customHeight="1" x14ac:dyDescent="0.25">
      <c r="A18" s="218" t="str">
        <f>IF(C18=0,"",IF(I18=0,"",MAX(A$2:A17)+1))</f>
        <v/>
      </c>
      <c r="B18" s="219" t="str">
        <f t="shared" si="4"/>
        <v>Frans</v>
      </c>
      <c r="C18" s="211">
        <f>IF(P$3="J",SUMIF(Deelnemers!B:B,B18,Deelnemers!C:C),0)</f>
        <v>12</v>
      </c>
      <c r="D18" s="13"/>
      <c r="E18" s="13"/>
      <c r="F18" s="220" t="str">
        <f t="shared" si="5"/>
        <v/>
      </c>
      <c r="G18" s="215" t="str">
        <f t="shared" si="0"/>
        <v/>
      </c>
      <c r="H18" s="219" t="str">
        <f>Deelnemers!B23</f>
        <v>n</v>
      </c>
      <c r="I18" s="211">
        <f>IF(P$3="J",SUMIF(Deelnemers!B:B,H18,Deelnemers!C:C),0)</f>
        <v>0</v>
      </c>
      <c r="J18" s="13"/>
      <c r="K18" s="211" t="str">
        <f t="shared" si="1"/>
        <v/>
      </c>
      <c r="L18" s="220" t="str">
        <f t="shared" si="2"/>
        <v/>
      </c>
      <c r="M18" s="215" t="str">
        <f t="shared" si="6"/>
        <v/>
      </c>
      <c r="N18" s="216" t="str">
        <f t="shared" si="7"/>
        <v/>
      </c>
      <c r="O18" s="221">
        <v>1</v>
      </c>
      <c r="AB18" s="478">
        <f t="shared" si="3"/>
        <v>0</v>
      </c>
    </row>
    <row r="19" spans="1:28" ht="15" customHeight="1" x14ac:dyDescent="0.25">
      <c r="A19" s="218" t="str">
        <f>IF(C19=0,"",IF(I19=0,"",MAX(A$2:A18)+1))</f>
        <v/>
      </c>
      <c r="B19" s="219" t="str">
        <f t="shared" si="4"/>
        <v>Frans</v>
      </c>
      <c r="C19" s="211">
        <f>IF(P$3="J",SUMIF(Deelnemers!B:B,B19,Deelnemers!C:C),0)</f>
        <v>12</v>
      </c>
      <c r="D19" s="13"/>
      <c r="E19" s="13"/>
      <c r="F19" s="220" t="str">
        <f t="shared" si="5"/>
        <v/>
      </c>
      <c r="G19" s="215" t="str">
        <f t="shared" si="0"/>
        <v/>
      </c>
      <c r="H19" s="219" t="str">
        <f>Deelnemers!B24</f>
        <v>n</v>
      </c>
      <c r="I19" s="211">
        <f>IF(P$3="J",SUMIF(Deelnemers!B:B,H19,Deelnemers!C:C),0)</f>
        <v>0</v>
      </c>
      <c r="J19" s="13"/>
      <c r="K19" s="211" t="str">
        <f t="shared" si="1"/>
        <v/>
      </c>
      <c r="L19" s="220" t="str">
        <f t="shared" si="2"/>
        <v/>
      </c>
      <c r="M19" s="215" t="str">
        <f t="shared" si="6"/>
        <v/>
      </c>
      <c r="N19" s="216" t="str">
        <f t="shared" si="7"/>
        <v/>
      </c>
      <c r="O19" s="221">
        <v>1</v>
      </c>
      <c r="AB19" s="478">
        <f t="shared" si="3"/>
        <v>0</v>
      </c>
    </row>
    <row r="20" spans="1:28" ht="15" customHeight="1" x14ac:dyDescent="0.25">
      <c r="A20" s="218" t="str">
        <f>IF(C20=0,"",IF(I20=0,"",MAX(A$2:A19)+1))</f>
        <v/>
      </c>
      <c r="B20" s="219" t="str">
        <f t="shared" si="4"/>
        <v>Frans</v>
      </c>
      <c r="C20" s="211">
        <f>IF(P$3="J",SUMIF(Deelnemers!B:B,B20,Deelnemers!C:C),0)</f>
        <v>12</v>
      </c>
      <c r="D20" s="13"/>
      <c r="E20" s="13"/>
      <c r="F20" s="220" t="str">
        <f t="shared" si="5"/>
        <v/>
      </c>
      <c r="G20" s="215" t="str">
        <f t="shared" si="0"/>
        <v/>
      </c>
      <c r="H20" s="219" t="str">
        <f>Deelnemers!B25</f>
        <v>n</v>
      </c>
      <c r="I20" s="211">
        <f>IF(P$3="J",SUMIF(Deelnemers!B:B,H20,Deelnemers!C:C),0)</f>
        <v>0</v>
      </c>
      <c r="J20" s="13"/>
      <c r="K20" s="211" t="str">
        <f t="shared" si="1"/>
        <v/>
      </c>
      <c r="L20" s="220" t="str">
        <f t="shared" si="2"/>
        <v/>
      </c>
      <c r="M20" s="215" t="str">
        <f t="shared" si="6"/>
        <v/>
      </c>
      <c r="N20" s="216" t="str">
        <f t="shared" si="7"/>
        <v/>
      </c>
      <c r="O20" s="221">
        <v>1</v>
      </c>
      <c r="AB20" s="478">
        <f t="shared" si="3"/>
        <v>0</v>
      </c>
    </row>
    <row r="21" spans="1:28" ht="15" customHeight="1" x14ac:dyDescent="0.25">
      <c r="A21" s="218">
        <f>IF(C21=0,"",IF(I21=0,"",MAX(A$2:A20)+1))</f>
        <v>13</v>
      </c>
      <c r="B21" s="219" t="str">
        <f>Deelnemers!B8</f>
        <v>Fred</v>
      </c>
      <c r="C21" s="211">
        <f>IF(P$3="J",SUMIF(Deelnemers!B:B,B21,Deelnemers!C:C),0)</f>
        <v>9</v>
      </c>
      <c r="D21" s="13"/>
      <c r="E21" s="13"/>
      <c r="F21" s="220" t="str">
        <f t="shared" si="5"/>
        <v/>
      </c>
      <c r="G21" s="215" t="str">
        <f t="shared" si="0"/>
        <v/>
      </c>
      <c r="H21" s="219" t="str">
        <f>Deelnemers!B9</f>
        <v>Jan Hartog</v>
      </c>
      <c r="I21" s="211">
        <f>IF(P$3="J",SUMIF(Deelnemers!B:B,H21,Deelnemers!C:C),0)</f>
        <v>9</v>
      </c>
      <c r="J21" s="13"/>
      <c r="K21" s="211" t="str">
        <f t="shared" si="1"/>
        <v/>
      </c>
      <c r="L21" s="220" t="str">
        <f t="shared" si="2"/>
        <v/>
      </c>
      <c r="M21" s="215" t="str">
        <f t="shared" si="6"/>
        <v/>
      </c>
      <c r="N21" s="216" t="str">
        <f t="shared" si="7"/>
        <v/>
      </c>
      <c r="O21" s="221">
        <v>1</v>
      </c>
      <c r="AB21" s="478">
        <f t="shared" si="3"/>
        <v>1</v>
      </c>
    </row>
    <row r="22" spans="1:28" ht="15" customHeight="1" x14ac:dyDescent="0.25">
      <c r="A22" s="218">
        <f>IF(C22=0,"",IF(I22=0,"",MAX(A$2:A21)+1))</f>
        <v>14</v>
      </c>
      <c r="B22" s="219" t="str">
        <f t="shared" ref="B22:B37" si="8">B21</f>
        <v>Fred</v>
      </c>
      <c r="C22" s="211">
        <f>IF(P$3="J",SUMIF(Deelnemers!B:B,B22,Deelnemers!C:C),0)</f>
        <v>9</v>
      </c>
      <c r="D22" s="13"/>
      <c r="E22" s="13"/>
      <c r="F22" s="220" t="str">
        <f t="shared" si="5"/>
        <v/>
      </c>
      <c r="G22" s="215" t="str">
        <f t="shared" si="0"/>
        <v/>
      </c>
      <c r="H22" s="219" t="str">
        <f>Deelnemers!B10</f>
        <v>Martijn</v>
      </c>
      <c r="I22" s="211">
        <f>IF(P$3="J",SUMIF(Deelnemers!B:B,H22,Deelnemers!C:C),0)</f>
        <v>6</v>
      </c>
      <c r="J22" s="13"/>
      <c r="K22" s="211" t="str">
        <f t="shared" si="1"/>
        <v/>
      </c>
      <c r="L22" s="220" t="str">
        <f t="shared" si="2"/>
        <v/>
      </c>
      <c r="M22" s="215" t="str">
        <f t="shared" si="6"/>
        <v/>
      </c>
      <c r="N22" s="216" t="str">
        <f t="shared" si="7"/>
        <v/>
      </c>
      <c r="O22" s="221">
        <v>1</v>
      </c>
      <c r="AB22" s="478">
        <f t="shared" si="3"/>
        <v>1</v>
      </c>
    </row>
    <row r="23" spans="1:28" ht="15" customHeight="1" x14ac:dyDescent="0.25">
      <c r="A23" s="218">
        <f>IF(C23=0,"",IF(I23=0,"",MAX(A$2:A22)+1))</f>
        <v>15</v>
      </c>
      <c r="B23" s="219" t="str">
        <f t="shared" si="8"/>
        <v>Fred</v>
      </c>
      <c r="C23" s="211">
        <f>IF(P$3="J",SUMIF(Deelnemers!B:B,B23,Deelnemers!C:C),0)</f>
        <v>9</v>
      </c>
      <c r="D23" s="13"/>
      <c r="E23" s="13"/>
      <c r="F23" s="220" t="str">
        <f t="shared" si="5"/>
        <v/>
      </c>
      <c r="G23" s="215" t="str">
        <f t="shared" si="0"/>
        <v/>
      </c>
      <c r="H23" s="219" t="str">
        <f>Deelnemers!B11</f>
        <v>Michael</v>
      </c>
      <c r="I23" s="211">
        <f>IF(P$3="J",SUMIF(Deelnemers!B:B,H23,Deelnemers!C:C),0)</f>
        <v>14</v>
      </c>
      <c r="J23" s="13"/>
      <c r="K23" s="211" t="str">
        <f t="shared" si="1"/>
        <v/>
      </c>
      <c r="L23" s="220" t="str">
        <f t="shared" si="2"/>
        <v/>
      </c>
      <c r="M23" s="215" t="str">
        <f t="shared" si="6"/>
        <v/>
      </c>
      <c r="N23" s="216" t="str">
        <f t="shared" si="7"/>
        <v/>
      </c>
      <c r="O23" s="221">
        <v>1</v>
      </c>
      <c r="AB23" s="478">
        <f t="shared" si="3"/>
        <v>1</v>
      </c>
    </row>
    <row r="24" spans="1:28" ht="15" customHeight="1" x14ac:dyDescent="0.25">
      <c r="A24" s="218">
        <f>IF(C24=0,"",IF(I24=0,"",MAX(A$2:A23)+1))</f>
        <v>16</v>
      </c>
      <c r="B24" s="219" t="str">
        <f t="shared" si="8"/>
        <v>Fred</v>
      </c>
      <c r="C24" s="211">
        <f>IF(P$3="J",SUMIF(Deelnemers!B:B,B24,Deelnemers!C:C),0)</f>
        <v>9</v>
      </c>
      <c r="D24" s="13"/>
      <c r="E24" s="13"/>
      <c r="F24" s="220" t="str">
        <f t="shared" si="5"/>
        <v/>
      </c>
      <c r="G24" s="215" t="str">
        <f t="shared" si="0"/>
        <v/>
      </c>
      <c r="H24" s="219" t="str">
        <f>Deelnemers!B12</f>
        <v>Peter</v>
      </c>
      <c r="I24" s="211">
        <f>IF(P$3="J",SUMIF(Deelnemers!B:B,H24,Deelnemers!C:C),0)</f>
        <v>16</v>
      </c>
      <c r="J24" s="13"/>
      <c r="K24" s="211" t="str">
        <f t="shared" si="1"/>
        <v/>
      </c>
      <c r="L24" s="220" t="str">
        <f t="shared" si="2"/>
        <v/>
      </c>
      <c r="M24" s="215" t="str">
        <f t="shared" si="6"/>
        <v/>
      </c>
      <c r="N24" s="216" t="str">
        <f t="shared" si="7"/>
        <v/>
      </c>
      <c r="O24" s="221">
        <v>1</v>
      </c>
      <c r="AB24" s="478">
        <f t="shared" si="3"/>
        <v>1</v>
      </c>
    </row>
    <row r="25" spans="1:28" ht="15" customHeight="1" x14ac:dyDescent="0.25">
      <c r="A25" s="218">
        <f>IF(C25=0,"",IF(I25=0,"",MAX(A$2:A24)+1))</f>
        <v>17</v>
      </c>
      <c r="B25" s="219" t="str">
        <f t="shared" si="8"/>
        <v>Fred</v>
      </c>
      <c r="C25" s="211">
        <f>IF(P$3="J",SUMIF(Deelnemers!B:B,B25,Deelnemers!C:C),0)</f>
        <v>9</v>
      </c>
      <c r="D25" s="13"/>
      <c r="E25" s="13"/>
      <c r="F25" s="220" t="str">
        <f t="shared" si="5"/>
        <v/>
      </c>
      <c r="G25" s="215" t="str">
        <f t="shared" si="0"/>
        <v/>
      </c>
      <c r="H25" s="219" t="str">
        <f>Deelnemers!B13</f>
        <v>Piet</v>
      </c>
      <c r="I25" s="211">
        <f>IF(P$3="J",SUMIF(Deelnemers!B:B,H25,Deelnemers!C:C),0)</f>
        <v>16</v>
      </c>
      <c r="J25" s="13"/>
      <c r="K25" s="211" t="str">
        <f t="shared" si="1"/>
        <v/>
      </c>
      <c r="L25" s="220" t="str">
        <f t="shared" si="2"/>
        <v/>
      </c>
      <c r="M25" s="215" t="str">
        <f t="shared" si="6"/>
        <v/>
      </c>
      <c r="N25" s="216" t="str">
        <f t="shared" si="7"/>
        <v/>
      </c>
      <c r="O25" s="221">
        <v>1</v>
      </c>
      <c r="AB25" s="478">
        <f t="shared" si="3"/>
        <v>1</v>
      </c>
    </row>
    <row r="26" spans="1:28" ht="15" customHeight="1" x14ac:dyDescent="0.25">
      <c r="A26" s="218">
        <f>IF(C26=0,"",IF(I26=0,"",MAX(A$2:A25)+1))</f>
        <v>18</v>
      </c>
      <c r="B26" s="219" t="str">
        <f t="shared" si="8"/>
        <v>Fred</v>
      </c>
      <c r="C26" s="211">
        <f>IF(P$3="J",SUMIF(Deelnemers!B:B,B26,Deelnemers!C:C),0)</f>
        <v>9</v>
      </c>
      <c r="D26" s="13"/>
      <c r="E26" s="13"/>
      <c r="F26" s="220" t="str">
        <f t="shared" si="5"/>
        <v/>
      </c>
      <c r="G26" s="215" t="str">
        <f t="shared" si="0"/>
        <v/>
      </c>
      <c r="H26" s="219" t="str">
        <f>Deelnemers!B14</f>
        <v>Tukker</v>
      </c>
      <c r="I26" s="211">
        <f>IF(P$3="J",SUMIF(Deelnemers!B:B,H26,Deelnemers!C:C),0)</f>
        <v>13</v>
      </c>
      <c r="J26" s="13"/>
      <c r="K26" s="211" t="str">
        <f t="shared" si="1"/>
        <v/>
      </c>
      <c r="L26" s="220" t="str">
        <f t="shared" si="2"/>
        <v/>
      </c>
      <c r="M26" s="215" t="str">
        <f t="shared" si="6"/>
        <v/>
      </c>
      <c r="N26" s="216" t="str">
        <f t="shared" si="7"/>
        <v/>
      </c>
      <c r="O26" s="221">
        <v>1</v>
      </c>
      <c r="AB26" s="478">
        <f t="shared" si="3"/>
        <v>1</v>
      </c>
    </row>
    <row r="27" spans="1:28" ht="15" customHeight="1" x14ac:dyDescent="0.25">
      <c r="A27" s="218">
        <f>IF(C27=0,"",IF(I27=0,"",MAX(A$2:A26)+1))</f>
        <v>19</v>
      </c>
      <c r="B27" s="219" t="str">
        <f t="shared" si="8"/>
        <v>Fred</v>
      </c>
      <c r="C27" s="211">
        <f>IF(P$3="J",SUMIF(Deelnemers!B:B,B27,Deelnemers!C:C),0)</f>
        <v>9</v>
      </c>
      <c r="D27" s="13"/>
      <c r="E27" s="13"/>
      <c r="F27" s="220" t="str">
        <f t="shared" si="5"/>
        <v/>
      </c>
      <c r="G27" s="215" t="str">
        <f t="shared" si="0"/>
        <v/>
      </c>
      <c r="H27" s="219" t="str">
        <f>Deelnemers!B15</f>
        <v>Bernard</v>
      </c>
      <c r="I27" s="211">
        <f>IF(P$3="J",SUMIF(Deelnemers!B:B,H27,Deelnemers!C:C),0)</f>
        <v>14</v>
      </c>
      <c r="J27" s="13"/>
      <c r="K27" s="211" t="str">
        <f t="shared" si="1"/>
        <v/>
      </c>
      <c r="L27" s="220" t="str">
        <f t="shared" si="2"/>
        <v/>
      </c>
      <c r="M27" s="215" t="str">
        <f t="shared" si="6"/>
        <v/>
      </c>
      <c r="N27" s="216" t="str">
        <f t="shared" si="7"/>
        <v/>
      </c>
      <c r="O27" s="221">
        <v>1</v>
      </c>
      <c r="AB27" s="478">
        <f t="shared" si="3"/>
        <v>1</v>
      </c>
    </row>
    <row r="28" spans="1:28" ht="15" customHeight="1" x14ac:dyDescent="0.25">
      <c r="A28" s="218" t="str">
        <f>IF(C28=0,"",IF(I28=0,"",MAX(A$2:A27)+1))</f>
        <v/>
      </c>
      <c r="B28" s="219" t="str">
        <f t="shared" si="8"/>
        <v>Fred</v>
      </c>
      <c r="C28" s="211">
        <f>IF(P$3="J",SUMIF(Deelnemers!B:B,B28,Deelnemers!C:C),0)</f>
        <v>9</v>
      </c>
      <c r="D28" s="13"/>
      <c r="E28" s="13"/>
      <c r="F28" s="220" t="str">
        <f t="shared" si="5"/>
        <v/>
      </c>
      <c r="G28" s="215" t="str">
        <f t="shared" si="0"/>
        <v/>
      </c>
      <c r="H28" s="219" t="str">
        <f>Deelnemers!B16</f>
        <v>Jan de Hoorn</v>
      </c>
      <c r="I28" s="211">
        <f>IF(P$3="J",SUMIF(Deelnemers!B:B,H28,Deelnemers!C:C),0)</f>
        <v>0</v>
      </c>
      <c r="J28" s="13"/>
      <c r="K28" s="211" t="str">
        <f t="shared" si="1"/>
        <v/>
      </c>
      <c r="L28" s="220" t="str">
        <f t="shared" si="2"/>
        <v/>
      </c>
      <c r="M28" s="215" t="str">
        <f t="shared" si="6"/>
        <v/>
      </c>
      <c r="N28" s="216" t="str">
        <f t="shared" si="7"/>
        <v/>
      </c>
      <c r="O28" s="221">
        <v>1</v>
      </c>
      <c r="AB28" s="478">
        <f t="shared" si="3"/>
        <v>0</v>
      </c>
    </row>
    <row r="29" spans="1:28" ht="15" customHeight="1" x14ac:dyDescent="0.25">
      <c r="A29" s="218" t="str">
        <f>IF(C29=0,"",IF(I29=0,"",MAX(A$2:A28)+1))</f>
        <v/>
      </c>
      <c r="B29" s="219" t="str">
        <f t="shared" si="8"/>
        <v>Fred</v>
      </c>
      <c r="C29" s="211">
        <f>IF(P$3="J",SUMIF(Deelnemers!B:B,B29,Deelnemers!C:C),0)</f>
        <v>9</v>
      </c>
      <c r="D29" s="13"/>
      <c r="E29" s="13"/>
      <c r="F29" s="220" t="str">
        <f t="shared" si="5"/>
        <v/>
      </c>
      <c r="G29" s="215" t="str">
        <f t="shared" si="0"/>
        <v/>
      </c>
      <c r="H29" s="219" t="str">
        <f>Deelnemers!B17</f>
        <v>Bas</v>
      </c>
      <c r="I29" s="211">
        <f>IF(P$3="J",SUMIF(Deelnemers!B:B,H29,Deelnemers!C:C),0)</f>
        <v>0</v>
      </c>
      <c r="J29" s="13"/>
      <c r="K29" s="211" t="str">
        <f t="shared" si="1"/>
        <v/>
      </c>
      <c r="L29" s="220" t="str">
        <f t="shared" si="2"/>
        <v/>
      </c>
      <c r="M29" s="215" t="str">
        <f t="shared" si="6"/>
        <v/>
      </c>
      <c r="N29" s="216" t="str">
        <f t="shared" si="7"/>
        <v/>
      </c>
      <c r="O29" s="221">
        <v>1</v>
      </c>
      <c r="AB29" s="478">
        <f t="shared" si="3"/>
        <v>0</v>
      </c>
    </row>
    <row r="30" spans="1:28" ht="15" customHeight="1" x14ac:dyDescent="0.25">
      <c r="A30" s="218">
        <f>IF(C30=0,"",IF(I30=0,"",MAX(A$2:A29)+1))</f>
        <v>20</v>
      </c>
      <c r="B30" s="219" t="str">
        <f t="shared" si="8"/>
        <v>Fred</v>
      </c>
      <c r="C30" s="211">
        <f>IF(P$3="J",SUMIF(Deelnemers!B:B,B30,Deelnemers!C:C),0)</f>
        <v>9</v>
      </c>
      <c r="D30" s="13"/>
      <c r="E30" s="13"/>
      <c r="F30" s="220" t="str">
        <f t="shared" si="5"/>
        <v/>
      </c>
      <c r="G30" s="215" t="str">
        <f t="shared" si="0"/>
        <v/>
      </c>
      <c r="H30" s="219" t="str">
        <f>Deelnemers!B18</f>
        <v>Jan Zuijlen</v>
      </c>
      <c r="I30" s="211">
        <f>IF(P$3="J",SUMIF(Deelnemers!B:B,H30,Deelnemers!C:C),0)</f>
        <v>16</v>
      </c>
      <c r="J30" s="13"/>
      <c r="K30" s="211" t="str">
        <f t="shared" si="1"/>
        <v/>
      </c>
      <c r="L30" s="220" t="str">
        <f t="shared" si="2"/>
        <v/>
      </c>
      <c r="M30" s="215" t="str">
        <f t="shared" si="6"/>
        <v/>
      </c>
      <c r="N30" s="216" t="str">
        <f t="shared" si="7"/>
        <v/>
      </c>
      <c r="O30" s="221">
        <v>1</v>
      </c>
      <c r="AB30" s="478">
        <f t="shared" si="3"/>
        <v>1</v>
      </c>
    </row>
    <row r="31" spans="1:28" ht="15" customHeight="1" x14ac:dyDescent="0.25">
      <c r="A31" s="218">
        <f>IF(C31=0,"",IF(I31=0,"",MAX(A$2:A30)+1))</f>
        <v>21</v>
      </c>
      <c r="B31" s="219" t="str">
        <f t="shared" si="8"/>
        <v>Fred</v>
      </c>
      <c r="C31" s="211">
        <f>IF(P$3="J",SUMIF(Deelnemers!B:B,B31,Deelnemers!C:C),0)</f>
        <v>9</v>
      </c>
      <c r="D31" s="13"/>
      <c r="E31" s="13"/>
      <c r="F31" s="220" t="str">
        <f t="shared" si="5"/>
        <v/>
      </c>
      <c r="G31" s="215" t="str">
        <f t="shared" si="0"/>
        <v/>
      </c>
      <c r="H31" s="219" t="str">
        <f>Deelnemers!B19</f>
        <v xml:space="preserve">Jordy </v>
      </c>
      <c r="I31" s="211">
        <f>IF(P$3="J",SUMIF(Deelnemers!B:B,H31,Deelnemers!C:C),0)</f>
        <v>12</v>
      </c>
      <c r="J31" s="13"/>
      <c r="K31" s="211" t="str">
        <f t="shared" si="1"/>
        <v/>
      </c>
      <c r="L31" s="220" t="str">
        <f t="shared" si="2"/>
        <v/>
      </c>
      <c r="M31" s="215" t="str">
        <f t="shared" si="6"/>
        <v/>
      </c>
      <c r="N31" s="216" t="str">
        <f t="shared" si="7"/>
        <v/>
      </c>
      <c r="O31" s="221">
        <v>1</v>
      </c>
      <c r="AB31" s="478">
        <f t="shared" si="3"/>
        <v>1</v>
      </c>
    </row>
    <row r="32" spans="1:28" ht="15" customHeight="1" x14ac:dyDescent="0.25">
      <c r="A32" s="218">
        <f>IF(C32=0,"",IF(I32=0,"",MAX(A$2:A31)+1))</f>
        <v>22</v>
      </c>
      <c r="B32" s="219" t="str">
        <f t="shared" si="8"/>
        <v>Fred</v>
      </c>
      <c r="C32" s="211">
        <f>IF(P$3="J",SUMIF(Deelnemers!B:B,B32,Deelnemers!C:C),0)</f>
        <v>9</v>
      </c>
      <c r="D32" s="13"/>
      <c r="E32" s="13"/>
      <c r="F32" s="220" t="str">
        <f t="shared" si="5"/>
        <v/>
      </c>
      <c r="G32" s="215" t="str">
        <f t="shared" si="0"/>
        <v/>
      </c>
      <c r="H32" s="219" t="str">
        <f>Deelnemers!B20</f>
        <v>Mukesh</v>
      </c>
      <c r="I32" s="211">
        <f>IF(P$3="J",SUMIF(Deelnemers!B:B,H32,Deelnemers!C:C),0)</f>
        <v>9</v>
      </c>
      <c r="J32" s="13"/>
      <c r="K32" s="211" t="str">
        <f t="shared" si="1"/>
        <v/>
      </c>
      <c r="L32" s="220" t="str">
        <f t="shared" si="2"/>
        <v/>
      </c>
      <c r="M32" s="215" t="str">
        <f t="shared" si="6"/>
        <v/>
      </c>
      <c r="N32" s="216" t="str">
        <f t="shared" si="7"/>
        <v/>
      </c>
      <c r="O32" s="221">
        <v>1</v>
      </c>
      <c r="AB32" s="478">
        <f t="shared" si="3"/>
        <v>1</v>
      </c>
    </row>
    <row r="33" spans="1:28" ht="15" customHeight="1" x14ac:dyDescent="0.25">
      <c r="A33" s="218">
        <f>IF(C33=0,"",IF(I33=0,"",MAX(A$2:A32)+1))</f>
        <v>23</v>
      </c>
      <c r="B33" s="219" t="str">
        <f t="shared" si="8"/>
        <v>Fred</v>
      </c>
      <c r="C33" s="211">
        <f>IF(P$3="J",SUMIF(Deelnemers!B:B,B33,Deelnemers!C:C),0)</f>
        <v>9</v>
      </c>
      <c r="D33" s="13"/>
      <c r="E33" s="13"/>
      <c r="F33" s="220" t="str">
        <f t="shared" si="5"/>
        <v/>
      </c>
      <c r="G33" s="215" t="str">
        <f t="shared" si="0"/>
        <v/>
      </c>
      <c r="H33" s="219" t="str">
        <f>Deelnemers!B21</f>
        <v>Marco</v>
      </c>
      <c r="I33" s="211">
        <f>IF(P$3="J",SUMIF(Deelnemers!B:B,H33,Deelnemers!C:C),0)</f>
        <v>16</v>
      </c>
      <c r="J33" s="13"/>
      <c r="K33" s="211" t="str">
        <f t="shared" si="1"/>
        <v/>
      </c>
      <c r="L33" s="220" t="str">
        <f t="shared" si="2"/>
        <v/>
      </c>
      <c r="M33" s="215" t="str">
        <f t="shared" si="6"/>
        <v/>
      </c>
      <c r="N33" s="216" t="str">
        <f t="shared" si="7"/>
        <v/>
      </c>
      <c r="O33" s="221">
        <v>1</v>
      </c>
      <c r="AB33" s="478">
        <f t="shared" si="3"/>
        <v>1</v>
      </c>
    </row>
    <row r="34" spans="1:28" ht="15" customHeight="1" x14ac:dyDescent="0.25">
      <c r="A34" s="218" t="str">
        <f>IF(C34=0,"",IF(I34=0,"",MAX(A$2:A33)+1))</f>
        <v/>
      </c>
      <c r="B34" s="219" t="str">
        <f t="shared" si="8"/>
        <v>Fred</v>
      </c>
      <c r="C34" s="211">
        <f>IF(P$3="J",SUMIF(Deelnemers!B:B,B34,Deelnemers!C:C),0)</f>
        <v>9</v>
      </c>
      <c r="D34" s="13"/>
      <c r="E34" s="13"/>
      <c r="F34" s="220" t="str">
        <f t="shared" si="5"/>
        <v/>
      </c>
      <c r="G34" s="215" t="str">
        <f t="shared" si="0"/>
        <v/>
      </c>
      <c r="H34" s="219" t="str">
        <f>Deelnemers!B22</f>
        <v>n</v>
      </c>
      <c r="I34" s="211">
        <f>IF(P$3="J",SUMIF(Deelnemers!B:B,H34,Deelnemers!C:C),0)</f>
        <v>0</v>
      </c>
      <c r="J34" s="13"/>
      <c r="K34" s="211" t="str">
        <f t="shared" ref="K34:K63" si="9">IF(E34&gt;0,E34,"")</f>
        <v/>
      </c>
      <c r="L34" s="220" t="str">
        <f t="shared" si="2"/>
        <v/>
      </c>
      <c r="M34" s="215" t="str">
        <f t="shared" si="6"/>
        <v/>
      </c>
      <c r="N34" s="216" t="str">
        <f t="shared" ref="N34:N63" si="10">IF(E34&gt;0,1,"")</f>
        <v/>
      </c>
      <c r="O34" s="221">
        <v>1</v>
      </c>
      <c r="AB34" s="478">
        <f t="shared" si="3"/>
        <v>0</v>
      </c>
    </row>
    <row r="35" spans="1:28" ht="15" customHeight="1" x14ac:dyDescent="0.25">
      <c r="A35" s="218" t="str">
        <f>IF(C35=0,"",IF(I35=0,"",MAX(A$2:A34)+1))</f>
        <v/>
      </c>
      <c r="B35" s="219" t="str">
        <f t="shared" si="8"/>
        <v>Fred</v>
      </c>
      <c r="C35" s="211">
        <f>IF(P$3="J",SUMIF(Deelnemers!B:B,B35,Deelnemers!C:C),0)</f>
        <v>9</v>
      </c>
      <c r="D35" s="13"/>
      <c r="E35" s="13"/>
      <c r="F35" s="220" t="str">
        <f t="shared" si="5"/>
        <v/>
      </c>
      <c r="G35" s="215" t="str">
        <f t="shared" si="0"/>
        <v/>
      </c>
      <c r="H35" s="219" t="str">
        <f>Deelnemers!B23</f>
        <v>n</v>
      </c>
      <c r="I35" s="211">
        <f>IF(P$3="J",SUMIF(Deelnemers!B:B,H35,Deelnemers!C:C),0)</f>
        <v>0</v>
      </c>
      <c r="J35" s="13"/>
      <c r="K35" s="211" t="str">
        <f t="shared" si="9"/>
        <v/>
      </c>
      <c r="L35" s="220" t="str">
        <f t="shared" si="2"/>
        <v/>
      </c>
      <c r="M35" s="215" t="str">
        <f t="shared" si="6"/>
        <v/>
      </c>
      <c r="N35" s="216" t="str">
        <f t="shared" si="10"/>
        <v/>
      </c>
      <c r="O35" s="221">
        <v>1</v>
      </c>
      <c r="AB35" s="478">
        <f t="shared" si="3"/>
        <v>0</v>
      </c>
    </row>
    <row r="36" spans="1:28" ht="15" customHeight="1" x14ac:dyDescent="0.25">
      <c r="A36" s="218" t="str">
        <f>IF(C36=0,"",IF(I36=0,"",MAX(A$2:A35)+1))</f>
        <v/>
      </c>
      <c r="B36" s="219" t="str">
        <f t="shared" si="8"/>
        <v>Fred</v>
      </c>
      <c r="C36" s="211">
        <f>IF(P$3="J",SUMIF(Deelnemers!B:B,B36,Deelnemers!C:C),0)</f>
        <v>9</v>
      </c>
      <c r="D36" s="13"/>
      <c r="E36" s="13"/>
      <c r="F36" s="220" t="str">
        <f t="shared" si="5"/>
        <v/>
      </c>
      <c r="G36" s="215" t="str">
        <f t="shared" si="0"/>
        <v/>
      </c>
      <c r="H36" s="219" t="str">
        <f>Deelnemers!B24</f>
        <v>n</v>
      </c>
      <c r="I36" s="211">
        <f>IF(P$3="J",SUMIF(Deelnemers!B:B,H36,Deelnemers!C:C),0)</f>
        <v>0</v>
      </c>
      <c r="J36" s="13"/>
      <c r="K36" s="211" t="str">
        <f t="shared" si="9"/>
        <v/>
      </c>
      <c r="L36" s="220" t="str">
        <f t="shared" si="2"/>
        <v/>
      </c>
      <c r="M36" s="215" t="str">
        <f t="shared" si="6"/>
        <v/>
      </c>
      <c r="N36" s="216" t="str">
        <f t="shared" si="10"/>
        <v/>
      </c>
      <c r="O36" s="221">
        <v>1</v>
      </c>
      <c r="AB36" s="478">
        <f t="shared" si="3"/>
        <v>0</v>
      </c>
    </row>
    <row r="37" spans="1:28" ht="15" customHeight="1" x14ac:dyDescent="0.25">
      <c r="A37" s="218" t="str">
        <f>IF(C37=0,"",IF(I37=0,"",MAX(A$2:A36)+1))</f>
        <v/>
      </c>
      <c r="B37" s="219" t="str">
        <f t="shared" si="8"/>
        <v>Fred</v>
      </c>
      <c r="C37" s="211">
        <f>IF(P$3="J",SUMIF(Deelnemers!B:B,B37,Deelnemers!C:C),0)</f>
        <v>9</v>
      </c>
      <c r="D37" s="13"/>
      <c r="E37" s="13"/>
      <c r="F37" s="220" t="str">
        <f t="shared" si="5"/>
        <v/>
      </c>
      <c r="G37" s="215" t="str">
        <f t="shared" si="0"/>
        <v/>
      </c>
      <c r="H37" s="219" t="str">
        <f>Deelnemers!B25</f>
        <v>n</v>
      </c>
      <c r="I37" s="211">
        <f>IF(P$3="J",SUMIF(Deelnemers!B:B,H37,Deelnemers!C:C),0)</f>
        <v>0</v>
      </c>
      <c r="J37" s="13"/>
      <c r="K37" s="211" t="str">
        <f t="shared" si="9"/>
        <v/>
      </c>
      <c r="L37" s="220" t="str">
        <f t="shared" si="2"/>
        <v/>
      </c>
      <c r="M37" s="215" t="str">
        <f t="shared" si="6"/>
        <v/>
      </c>
      <c r="N37" s="216" t="str">
        <f t="shared" si="10"/>
        <v/>
      </c>
      <c r="O37" s="221">
        <v>1</v>
      </c>
      <c r="AB37" s="478">
        <f t="shared" si="3"/>
        <v>0</v>
      </c>
    </row>
    <row r="38" spans="1:28" ht="15" customHeight="1" x14ac:dyDescent="0.25">
      <c r="A38" s="218">
        <f>IF(C38=0,"",IF(I38=0,"",MAX(A$2:A37)+1))</f>
        <v>24</v>
      </c>
      <c r="B38" s="219" t="str">
        <f>Deelnemers!B9</f>
        <v>Jan Hartog</v>
      </c>
      <c r="C38" s="211">
        <f>IF(P$3="J",SUMIF(Deelnemers!B:B,B38,Deelnemers!C:C),0)</f>
        <v>9</v>
      </c>
      <c r="D38" s="13"/>
      <c r="E38" s="13"/>
      <c r="F38" s="220" t="str">
        <f t="shared" si="5"/>
        <v/>
      </c>
      <c r="G38" s="215" t="str">
        <f t="shared" si="0"/>
        <v/>
      </c>
      <c r="H38" s="219" t="str">
        <f>Deelnemers!B10</f>
        <v>Martijn</v>
      </c>
      <c r="I38" s="211">
        <f>IF(P$3="J",SUMIF(Deelnemers!B:B,H38,Deelnemers!C:C),0)</f>
        <v>6</v>
      </c>
      <c r="J38" s="13"/>
      <c r="K38" s="211" t="str">
        <f t="shared" si="9"/>
        <v/>
      </c>
      <c r="L38" s="220" t="str">
        <f t="shared" si="2"/>
        <v/>
      </c>
      <c r="M38" s="215" t="str">
        <f t="shared" si="6"/>
        <v/>
      </c>
      <c r="N38" s="216" t="str">
        <f t="shared" si="10"/>
        <v/>
      </c>
      <c r="O38" s="221">
        <v>1</v>
      </c>
      <c r="AB38" s="478">
        <f t="shared" si="3"/>
        <v>1</v>
      </c>
    </row>
    <row r="39" spans="1:28" ht="15" customHeight="1" x14ac:dyDescent="0.25">
      <c r="A39" s="218">
        <f>IF(C39=0,"",IF(I39=0,"",MAX(A$2:A38)+1))</f>
        <v>25</v>
      </c>
      <c r="B39" s="219" t="str">
        <f t="shared" ref="B39:B53" si="11">B38</f>
        <v>Jan Hartog</v>
      </c>
      <c r="C39" s="211">
        <f>IF(P$3="J",SUMIF(Deelnemers!B:B,B39,Deelnemers!C:C),0)</f>
        <v>9</v>
      </c>
      <c r="D39" s="13"/>
      <c r="E39" s="13"/>
      <c r="F39" s="220" t="str">
        <f t="shared" si="5"/>
        <v/>
      </c>
      <c r="G39" s="215" t="str">
        <f t="shared" si="0"/>
        <v/>
      </c>
      <c r="H39" s="219" t="str">
        <f>Deelnemers!B11</f>
        <v>Michael</v>
      </c>
      <c r="I39" s="211">
        <f>IF(P$3="J",SUMIF(Deelnemers!B:B,H39,Deelnemers!C:C),0)</f>
        <v>14</v>
      </c>
      <c r="J39" s="13"/>
      <c r="K39" s="211" t="str">
        <f t="shared" si="9"/>
        <v/>
      </c>
      <c r="L39" s="220" t="str">
        <f t="shared" si="2"/>
        <v/>
      </c>
      <c r="M39" s="215" t="str">
        <f t="shared" si="6"/>
        <v/>
      </c>
      <c r="N39" s="216" t="str">
        <f t="shared" si="10"/>
        <v/>
      </c>
      <c r="O39" s="221">
        <v>1</v>
      </c>
      <c r="AB39" s="478">
        <f t="shared" si="3"/>
        <v>1</v>
      </c>
    </row>
    <row r="40" spans="1:28" ht="15" customHeight="1" x14ac:dyDescent="0.25">
      <c r="A40" s="218">
        <f>IF(C40=0,"",IF(I40=0,"",MAX(A$2:A39)+1))</f>
        <v>26</v>
      </c>
      <c r="B40" s="219" t="str">
        <f t="shared" si="11"/>
        <v>Jan Hartog</v>
      </c>
      <c r="C40" s="211">
        <f>IF(P$3="J",SUMIF(Deelnemers!B:B,B40,Deelnemers!C:C),0)</f>
        <v>9</v>
      </c>
      <c r="D40" s="13"/>
      <c r="E40" s="13"/>
      <c r="F40" s="220" t="str">
        <f t="shared" si="5"/>
        <v/>
      </c>
      <c r="G40" s="215" t="str">
        <f t="shared" si="0"/>
        <v/>
      </c>
      <c r="H40" s="219" t="str">
        <f>Deelnemers!B12</f>
        <v>Peter</v>
      </c>
      <c r="I40" s="211">
        <f>IF(P$3="J",SUMIF(Deelnemers!B:B,H40,Deelnemers!C:C),0)</f>
        <v>16</v>
      </c>
      <c r="J40" s="13"/>
      <c r="K40" s="211" t="str">
        <f t="shared" si="9"/>
        <v/>
      </c>
      <c r="L40" s="220" t="str">
        <f t="shared" si="2"/>
        <v/>
      </c>
      <c r="M40" s="215" t="str">
        <f t="shared" si="6"/>
        <v/>
      </c>
      <c r="N40" s="216" t="str">
        <f t="shared" si="10"/>
        <v/>
      </c>
      <c r="O40" s="221">
        <v>1</v>
      </c>
      <c r="AB40" s="478">
        <f t="shared" si="3"/>
        <v>1</v>
      </c>
    </row>
    <row r="41" spans="1:28" ht="15" customHeight="1" x14ac:dyDescent="0.25">
      <c r="A41" s="218">
        <f>IF(C41=0,"",IF(I41=0,"",MAX(A$2:A40)+1))</f>
        <v>27</v>
      </c>
      <c r="B41" s="219" t="str">
        <f t="shared" si="11"/>
        <v>Jan Hartog</v>
      </c>
      <c r="C41" s="211">
        <f>IF(P$3="J",SUMIF(Deelnemers!B:B,B41,Deelnemers!C:C),0)</f>
        <v>9</v>
      </c>
      <c r="D41" s="13"/>
      <c r="E41" s="13"/>
      <c r="F41" s="220" t="str">
        <f t="shared" si="5"/>
        <v/>
      </c>
      <c r="G41" s="215" t="str">
        <f t="shared" si="0"/>
        <v/>
      </c>
      <c r="H41" s="219" t="str">
        <f>Deelnemers!B13</f>
        <v>Piet</v>
      </c>
      <c r="I41" s="211">
        <f>IF(P$3="J",SUMIF(Deelnemers!B:B,H41,Deelnemers!C:C),0)</f>
        <v>16</v>
      </c>
      <c r="J41" s="13"/>
      <c r="K41" s="211" t="str">
        <f t="shared" si="9"/>
        <v/>
      </c>
      <c r="L41" s="220" t="str">
        <f t="shared" si="2"/>
        <v/>
      </c>
      <c r="M41" s="215" t="str">
        <f t="shared" si="6"/>
        <v/>
      </c>
      <c r="N41" s="216" t="str">
        <f t="shared" si="10"/>
        <v/>
      </c>
      <c r="O41" s="221">
        <v>1</v>
      </c>
      <c r="AB41" s="478">
        <f t="shared" si="3"/>
        <v>1</v>
      </c>
    </row>
    <row r="42" spans="1:28" ht="15" customHeight="1" x14ac:dyDescent="0.25">
      <c r="A42" s="218">
        <f>IF(C42=0,"",IF(I42=0,"",MAX(A$2:A41)+1))</f>
        <v>28</v>
      </c>
      <c r="B42" s="219" t="str">
        <f t="shared" si="11"/>
        <v>Jan Hartog</v>
      </c>
      <c r="C42" s="211">
        <f>IF(P$3="J",SUMIF(Deelnemers!B:B,B42,Deelnemers!C:C),0)</f>
        <v>9</v>
      </c>
      <c r="D42" s="13"/>
      <c r="E42" s="13"/>
      <c r="F42" s="220" t="str">
        <f t="shared" si="5"/>
        <v/>
      </c>
      <c r="G42" s="215" t="str">
        <f t="shared" si="0"/>
        <v/>
      </c>
      <c r="H42" s="219" t="str">
        <f>Deelnemers!B14</f>
        <v>Tukker</v>
      </c>
      <c r="I42" s="211">
        <f>IF(P$3="J",SUMIF(Deelnemers!B:B,H42,Deelnemers!C:C),0)</f>
        <v>13</v>
      </c>
      <c r="J42" s="13"/>
      <c r="K42" s="211" t="str">
        <f t="shared" si="9"/>
        <v/>
      </c>
      <c r="L42" s="220" t="str">
        <f t="shared" si="2"/>
        <v/>
      </c>
      <c r="M42" s="215" t="str">
        <f t="shared" si="6"/>
        <v/>
      </c>
      <c r="N42" s="216" t="str">
        <f t="shared" si="10"/>
        <v/>
      </c>
      <c r="O42" s="221">
        <v>1</v>
      </c>
      <c r="AB42" s="478">
        <f t="shared" si="3"/>
        <v>1</v>
      </c>
    </row>
    <row r="43" spans="1:28" ht="15" customHeight="1" x14ac:dyDescent="0.25">
      <c r="A43" s="218">
        <f>IF(C43=0,"",IF(I43=0,"",MAX(A$2:A42)+1))</f>
        <v>29</v>
      </c>
      <c r="B43" s="219" t="str">
        <f t="shared" si="11"/>
        <v>Jan Hartog</v>
      </c>
      <c r="C43" s="211">
        <f>IF(P$3="J",SUMIF(Deelnemers!B:B,B43,Deelnemers!C:C),0)</f>
        <v>9</v>
      </c>
      <c r="D43" s="13"/>
      <c r="E43" s="13"/>
      <c r="F43" s="220" t="str">
        <f t="shared" si="5"/>
        <v/>
      </c>
      <c r="G43" s="215" t="str">
        <f t="shared" si="0"/>
        <v/>
      </c>
      <c r="H43" s="219" t="str">
        <f>Deelnemers!B15</f>
        <v>Bernard</v>
      </c>
      <c r="I43" s="211">
        <f>IF(P$3="J",SUMIF(Deelnemers!B:B,H43,Deelnemers!C:C),0)</f>
        <v>14</v>
      </c>
      <c r="J43" s="13"/>
      <c r="K43" s="211" t="str">
        <f t="shared" si="9"/>
        <v/>
      </c>
      <c r="L43" s="220" t="str">
        <f t="shared" si="2"/>
        <v/>
      </c>
      <c r="M43" s="215" t="str">
        <f t="shared" si="6"/>
        <v/>
      </c>
      <c r="N43" s="216" t="str">
        <f t="shared" si="10"/>
        <v/>
      </c>
      <c r="O43" s="221">
        <v>1</v>
      </c>
      <c r="AB43" s="478">
        <f t="shared" si="3"/>
        <v>1</v>
      </c>
    </row>
    <row r="44" spans="1:28" ht="15" customHeight="1" x14ac:dyDescent="0.25">
      <c r="A44" s="218" t="str">
        <f>IF(C44=0,"",IF(I44=0,"",MAX(A$2:A43)+1))</f>
        <v/>
      </c>
      <c r="B44" s="219" t="str">
        <f t="shared" si="11"/>
        <v>Jan Hartog</v>
      </c>
      <c r="C44" s="211">
        <f>IF(P$3="J",SUMIF(Deelnemers!B:B,B44,Deelnemers!C:C),0)</f>
        <v>9</v>
      </c>
      <c r="D44" s="13"/>
      <c r="E44" s="13"/>
      <c r="F44" s="220" t="str">
        <f t="shared" si="5"/>
        <v/>
      </c>
      <c r="G44" s="215" t="str">
        <f t="shared" si="0"/>
        <v/>
      </c>
      <c r="H44" s="219" t="str">
        <f>Deelnemers!B16</f>
        <v>Jan de Hoorn</v>
      </c>
      <c r="I44" s="211">
        <f>IF(P$3="J",SUMIF(Deelnemers!B:B,H44,Deelnemers!C:C),0)</f>
        <v>0</v>
      </c>
      <c r="J44" s="13"/>
      <c r="K44" s="211" t="str">
        <f t="shared" si="9"/>
        <v/>
      </c>
      <c r="L44" s="220" t="str">
        <f t="shared" si="2"/>
        <v/>
      </c>
      <c r="M44" s="215" t="str">
        <f t="shared" si="6"/>
        <v/>
      </c>
      <c r="N44" s="216" t="str">
        <f t="shared" si="10"/>
        <v/>
      </c>
      <c r="O44" s="221">
        <v>1</v>
      </c>
      <c r="AB44" s="478">
        <f t="shared" si="3"/>
        <v>0</v>
      </c>
    </row>
    <row r="45" spans="1:28" ht="15" customHeight="1" x14ac:dyDescent="0.25">
      <c r="A45" s="218" t="str">
        <f>IF(C45=0,"",IF(I45=0,"",MAX(A$2:A44)+1))</f>
        <v/>
      </c>
      <c r="B45" s="219" t="str">
        <f t="shared" si="11"/>
        <v>Jan Hartog</v>
      </c>
      <c r="C45" s="211">
        <f>IF(P$3="J",SUMIF(Deelnemers!B:B,B45,Deelnemers!C:C),0)</f>
        <v>9</v>
      </c>
      <c r="D45" s="13"/>
      <c r="E45" s="13"/>
      <c r="F45" s="220" t="str">
        <f t="shared" si="5"/>
        <v/>
      </c>
      <c r="G45" s="215" t="str">
        <f t="shared" si="0"/>
        <v/>
      </c>
      <c r="H45" s="219" t="str">
        <f>Deelnemers!B17</f>
        <v>Bas</v>
      </c>
      <c r="I45" s="211">
        <f>IF(P$3="J",SUMIF(Deelnemers!B:B,H45,Deelnemers!C:C),0)</f>
        <v>0</v>
      </c>
      <c r="J45" s="13"/>
      <c r="K45" s="211" t="str">
        <f t="shared" si="9"/>
        <v/>
      </c>
      <c r="L45" s="220" t="str">
        <f t="shared" si="2"/>
        <v/>
      </c>
      <c r="M45" s="215" t="str">
        <f t="shared" si="6"/>
        <v/>
      </c>
      <c r="N45" s="216" t="str">
        <f t="shared" si="10"/>
        <v/>
      </c>
      <c r="O45" s="221">
        <v>1</v>
      </c>
      <c r="AB45" s="478">
        <f t="shared" si="3"/>
        <v>0</v>
      </c>
    </row>
    <row r="46" spans="1:28" ht="15" customHeight="1" x14ac:dyDescent="0.25">
      <c r="A46" s="218">
        <f>IF(C46=0,"",IF(I46=0,"",MAX(A$2:A45)+1))</f>
        <v>30</v>
      </c>
      <c r="B46" s="219" t="str">
        <f t="shared" si="11"/>
        <v>Jan Hartog</v>
      </c>
      <c r="C46" s="211">
        <f>IF(P$3="J",SUMIF(Deelnemers!B:B,B46,Deelnemers!C:C),0)</f>
        <v>9</v>
      </c>
      <c r="D46" s="13"/>
      <c r="E46" s="13"/>
      <c r="F46" s="220" t="str">
        <f t="shared" si="5"/>
        <v/>
      </c>
      <c r="G46" s="215" t="str">
        <f t="shared" si="0"/>
        <v/>
      </c>
      <c r="H46" s="219" t="str">
        <f>Deelnemers!B18</f>
        <v>Jan Zuijlen</v>
      </c>
      <c r="I46" s="211">
        <f>IF(P$3="J",SUMIF(Deelnemers!B:B,H46,Deelnemers!C:C),0)</f>
        <v>16</v>
      </c>
      <c r="J46" s="13"/>
      <c r="K46" s="211" t="str">
        <f t="shared" si="9"/>
        <v/>
      </c>
      <c r="L46" s="220" t="str">
        <f t="shared" si="2"/>
        <v/>
      </c>
      <c r="M46" s="215" t="str">
        <f t="shared" si="6"/>
        <v/>
      </c>
      <c r="N46" s="216" t="str">
        <f t="shared" si="10"/>
        <v/>
      </c>
      <c r="O46" s="221">
        <v>1</v>
      </c>
      <c r="AB46" s="478">
        <f t="shared" si="3"/>
        <v>1</v>
      </c>
    </row>
    <row r="47" spans="1:28" ht="15" customHeight="1" x14ac:dyDescent="0.25">
      <c r="A47" s="218">
        <f>IF(C47=0,"",IF(I47=0,"",MAX(A$2:A46)+1))</f>
        <v>31</v>
      </c>
      <c r="B47" s="219" t="str">
        <f t="shared" si="11"/>
        <v>Jan Hartog</v>
      </c>
      <c r="C47" s="211">
        <f>IF(P$3="J",SUMIF(Deelnemers!B:B,B47,Deelnemers!C:C),0)</f>
        <v>9</v>
      </c>
      <c r="D47" s="13"/>
      <c r="E47" s="13"/>
      <c r="F47" s="220" t="str">
        <f t="shared" si="5"/>
        <v/>
      </c>
      <c r="G47" s="215" t="str">
        <f t="shared" si="0"/>
        <v/>
      </c>
      <c r="H47" s="219" t="str">
        <f>Deelnemers!B19</f>
        <v xml:space="preserve">Jordy </v>
      </c>
      <c r="I47" s="211">
        <f>IF(P$3="J",SUMIF(Deelnemers!B:B,H47,Deelnemers!C:C),0)</f>
        <v>12</v>
      </c>
      <c r="J47" s="13"/>
      <c r="K47" s="211" t="str">
        <f t="shared" si="9"/>
        <v/>
      </c>
      <c r="L47" s="220" t="str">
        <f t="shared" si="2"/>
        <v/>
      </c>
      <c r="M47" s="215" t="str">
        <f t="shared" si="6"/>
        <v/>
      </c>
      <c r="N47" s="216" t="str">
        <f t="shared" si="10"/>
        <v/>
      </c>
      <c r="O47" s="221">
        <v>1</v>
      </c>
      <c r="AB47" s="478">
        <f t="shared" si="3"/>
        <v>1</v>
      </c>
    </row>
    <row r="48" spans="1:28" ht="15" customHeight="1" x14ac:dyDescent="0.25">
      <c r="A48" s="218">
        <f>IF(C48=0,"",IF(I48=0,"",MAX(A$2:A47)+1))</f>
        <v>32</v>
      </c>
      <c r="B48" s="219" t="str">
        <f t="shared" si="11"/>
        <v>Jan Hartog</v>
      </c>
      <c r="C48" s="211">
        <f>IF(P$3="J",SUMIF(Deelnemers!B:B,B48,Deelnemers!C:C),0)</f>
        <v>9</v>
      </c>
      <c r="D48" s="13"/>
      <c r="E48" s="13"/>
      <c r="F48" s="220" t="str">
        <f t="shared" si="5"/>
        <v/>
      </c>
      <c r="G48" s="215" t="str">
        <f t="shared" si="0"/>
        <v/>
      </c>
      <c r="H48" s="219" t="str">
        <f>Deelnemers!B20</f>
        <v>Mukesh</v>
      </c>
      <c r="I48" s="211">
        <f>IF(P$3="J",SUMIF(Deelnemers!B:B,H48,Deelnemers!C:C),0)</f>
        <v>9</v>
      </c>
      <c r="J48" s="13"/>
      <c r="K48" s="211" t="str">
        <f t="shared" si="9"/>
        <v/>
      </c>
      <c r="L48" s="220" t="str">
        <f t="shared" si="2"/>
        <v/>
      </c>
      <c r="M48" s="215" t="str">
        <f t="shared" si="6"/>
        <v/>
      </c>
      <c r="N48" s="216" t="str">
        <f t="shared" si="10"/>
        <v/>
      </c>
      <c r="O48" s="221">
        <v>1</v>
      </c>
      <c r="AB48" s="478">
        <f t="shared" si="3"/>
        <v>1</v>
      </c>
    </row>
    <row r="49" spans="1:28" ht="15" customHeight="1" x14ac:dyDescent="0.25">
      <c r="A49" s="218">
        <f>IF(C49=0,"",IF(I49=0,"",MAX(A$2:A48)+1))</f>
        <v>33</v>
      </c>
      <c r="B49" s="219" t="str">
        <f t="shared" si="11"/>
        <v>Jan Hartog</v>
      </c>
      <c r="C49" s="211">
        <f>IF(P$3="J",SUMIF(Deelnemers!B:B,B49,Deelnemers!C:C),0)</f>
        <v>9</v>
      </c>
      <c r="D49" s="13"/>
      <c r="E49" s="13"/>
      <c r="F49" s="220" t="str">
        <f t="shared" si="5"/>
        <v/>
      </c>
      <c r="G49" s="215" t="str">
        <f t="shared" si="0"/>
        <v/>
      </c>
      <c r="H49" s="219" t="str">
        <f>Deelnemers!B21</f>
        <v>Marco</v>
      </c>
      <c r="I49" s="211">
        <f>IF(P$3="J",SUMIF(Deelnemers!B:B,H49,Deelnemers!C:C),0)</f>
        <v>16</v>
      </c>
      <c r="J49" s="13"/>
      <c r="K49" s="211" t="str">
        <f t="shared" si="9"/>
        <v/>
      </c>
      <c r="L49" s="220" t="str">
        <f t="shared" si="2"/>
        <v/>
      </c>
      <c r="M49" s="215" t="str">
        <f t="shared" si="6"/>
        <v/>
      </c>
      <c r="N49" s="216" t="str">
        <f t="shared" si="10"/>
        <v/>
      </c>
      <c r="O49" s="221">
        <v>1</v>
      </c>
      <c r="AB49" s="478">
        <f t="shared" si="3"/>
        <v>1</v>
      </c>
    </row>
    <row r="50" spans="1:28" ht="15" customHeight="1" x14ac:dyDescent="0.25">
      <c r="A50" s="218" t="str">
        <f>IF(C50=0,"",IF(I50=0,"",MAX(A$2:A49)+1))</f>
        <v/>
      </c>
      <c r="B50" s="219" t="str">
        <f t="shared" si="11"/>
        <v>Jan Hartog</v>
      </c>
      <c r="C50" s="211">
        <f>IF(P$3="J",SUMIF(Deelnemers!B:B,B50,Deelnemers!C:C),0)</f>
        <v>9</v>
      </c>
      <c r="D50" s="13"/>
      <c r="E50" s="13"/>
      <c r="F50" s="220" t="str">
        <f t="shared" si="5"/>
        <v/>
      </c>
      <c r="G50" s="215" t="str">
        <f t="shared" si="0"/>
        <v/>
      </c>
      <c r="H50" s="219" t="str">
        <f>Deelnemers!B22</f>
        <v>n</v>
      </c>
      <c r="I50" s="211">
        <f>IF(P$3="J",SUMIF(Deelnemers!B:B,H50,Deelnemers!C:C),0)</f>
        <v>0</v>
      </c>
      <c r="J50" s="13"/>
      <c r="K50" s="211" t="str">
        <f t="shared" si="9"/>
        <v/>
      </c>
      <c r="L50" s="220" t="str">
        <f t="shared" si="2"/>
        <v/>
      </c>
      <c r="M50" s="215" t="str">
        <f t="shared" si="6"/>
        <v/>
      </c>
      <c r="N50" s="216" t="str">
        <f t="shared" si="10"/>
        <v/>
      </c>
      <c r="O50" s="221">
        <v>1</v>
      </c>
      <c r="AB50" s="478">
        <f t="shared" si="3"/>
        <v>0</v>
      </c>
    </row>
    <row r="51" spans="1:28" ht="15" customHeight="1" x14ac:dyDescent="0.25">
      <c r="A51" s="218" t="str">
        <f>IF(C51=0,"",IF(I51=0,"",MAX(A$2:A50)+1))</f>
        <v/>
      </c>
      <c r="B51" s="219" t="str">
        <f t="shared" si="11"/>
        <v>Jan Hartog</v>
      </c>
      <c r="C51" s="211">
        <f>IF(P$3="J",SUMIF(Deelnemers!B:B,B51,Deelnemers!C:C),0)</f>
        <v>9</v>
      </c>
      <c r="D51" s="13"/>
      <c r="E51" s="13"/>
      <c r="F51" s="220" t="str">
        <f t="shared" si="5"/>
        <v/>
      </c>
      <c r="G51" s="215" t="str">
        <f t="shared" si="0"/>
        <v/>
      </c>
      <c r="H51" s="219" t="str">
        <f>Deelnemers!B23</f>
        <v>n</v>
      </c>
      <c r="I51" s="211">
        <f>IF(P$3="J",SUMIF(Deelnemers!B:B,H51,Deelnemers!C:C),0)</f>
        <v>0</v>
      </c>
      <c r="J51" s="13"/>
      <c r="K51" s="211" t="str">
        <f t="shared" si="9"/>
        <v/>
      </c>
      <c r="L51" s="220" t="str">
        <f t="shared" si="2"/>
        <v/>
      </c>
      <c r="M51" s="215" t="str">
        <f t="shared" si="6"/>
        <v/>
      </c>
      <c r="N51" s="216" t="str">
        <f t="shared" si="10"/>
        <v/>
      </c>
      <c r="O51" s="221">
        <v>1</v>
      </c>
      <c r="AB51" s="478">
        <f t="shared" si="3"/>
        <v>0</v>
      </c>
    </row>
    <row r="52" spans="1:28" ht="15" customHeight="1" x14ac:dyDescent="0.25">
      <c r="A52" s="218" t="str">
        <f>IF(C52=0,"",IF(I52=0,"",MAX(A$2:A51)+1))</f>
        <v/>
      </c>
      <c r="B52" s="219" t="str">
        <f t="shared" si="11"/>
        <v>Jan Hartog</v>
      </c>
      <c r="C52" s="211">
        <f>IF(P$3="J",SUMIF(Deelnemers!B:B,B52,Deelnemers!C:C),0)</f>
        <v>9</v>
      </c>
      <c r="D52" s="13"/>
      <c r="E52" s="13"/>
      <c r="F52" s="220" t="str">
        <f t="shared" si="5"/>
        <v/>
      </c>
      <c r="G52" s="215" t="str">
        <f t="shared" si="0"/>
        <v/>
      </c>
      <c r="H52" s="219" t="str">
        <f>Deelnemers!B24</f>
        <v>n</v>
      </c>
      <c r="I52" s="211">
        <f>IF(P$3="J",SUMIF(Deelnemers!B:B,H52,Deelnemers!C:C),0)</f>
        <v>0</v>
      </c>
      <c r="J52" s="13"/>
      <c r="K52" s="211" t="str">
        <f t="shared" si="9"/>
        <v/>
      </c>
      <c r="L52" s="220" t="str">
        <f t="shared" si="2"/>
        <v/>
      </c>
      <c r="M52" s="215" t="str">
        <f t="shared" si="6"/>
        <v/>
      </c>
      <c r="N52" s="216" t="str">
        <f t="shared" si="10"/>
        <v/>
      </c>
      <c r="O52" s="221">
        <v>1</v>
      </c>
      <c r="AB52" s="478">
        <f t="shared" si="3"/>
        <v>0</v>
      </c>
    </row>
    <row r="53" spans="1:28" ht="15" customHeight="1" x14ac:dyDescent="0.25">
      <c r="A53" s="218" t="str">
        <f>IF(C53=0,"",IF(I53=0,"",MAX(A$2:A52)+1))</f>
        <v/>
      </c>
      <c r="B53" s="219" t="str">
        <f t="shared" si="11"/>
        <v>Jan Hartog</v>
      </c>
      <c r="C53" s="211">
        <f>IF(P$3="J",SUMIF(Deelnemers!B:B,B53,Deelnemers!C:C),0)</f>
        <v>9</v>
      </c>
      <c r="D53" s="13"/>
      <c r="E53" s="13"/>
      <c r="F53" s="220" t="str">
        <f t="shared" si="5"/>
        <v/>
      </c>
      <c r="G53" s="215" t="str">
        <f t="shared" si="0"/>
        <v/>
      </c>
      <c r="H53" s="219" t="str">
        <f>Deelnemers!B25</f>
        <v>n</v>
      </c>
      <c r="I53" s="211">
        <f>IF(P$3="J",SUMIF(Deelnemers!B:B,H53,Deelnemers!C:C),0)</f>
        <v>0</v>
      </c>
      <c r="J53" s="13"/>
      <c r="K53" s="211" t="str">
        <f t="shared" si="9"/>
        <v/>
      </c>
      <c r="L53" s="220" t="str">
        <f t="shared" si="2"/>
        <v/>
      </c>
      <c r="M53" s="215" t="str">
        <f t="shared" si="6"/>
        <v/>
      </c>
      <c r="N53" s="216" t="str">
        <f t="shared" si="10"/>
        <v/>
      </c>
      <c r="O53" s="221">
        <v>1</v>
      </c>
      <c r="AB53" s="478">
        <f t="shared" si="3"/>
        <v>0</v>
      </c>
    </row>
    <row r="54" spans="1:28" ht="15" customHeight="1" x14ac:dyDescent="0.25">
      <c r="A54" s="218">
        <f>IF(C54=0,"",IF(I54=0,"",MAX(A$2:A53)+1))</f>
        <v>34</v>
      </c>
      <c r="B54" s="219" t="str">
        <f>Deelnemers!B10</f>
        <v>Martijn</v>
      </c>
      <c r="C54" s="211">
        <f>IF(P$3="J",SUMIF(Deelnemers!B:B,B54,Deelnemers!C:C),0)</f>
        <v>6</v>
      </c>
      <c r="D54" s="13"/>
      <c r="E54" s="13"/>
      <c r="F54" s="220" t="str">
        <f t="shared" si="5"/>
        <v/>
      </c>
      <c r="G54" s="215" t="str">
        <f t="shared" si="0"/>
        <v/>
      </c>
      <c r="H54" s="219" t="str">
        <f>Deelnemers!B11</f>
        <v>Michael</v>
      </c>
      <c r="I54" s="211">
        <f>IF(P$3="J",SUMIF(Deelnemers!B:B,H54,Deelnemers!C:C),0)</f>
        <v>14</v>
      </c>
      <c r="J54" s="13"/>
      <c r="K54" s="211" t="str">
        <f t="shared" si="9"/>
        <v/>
      </c>
      <c r="L54" s="220" t="str">
        <f t="shared" si="2"/>
        <v/>
      </c>
      <c r="M54" s="215" t="str">
        <f t="shared" si="6"/>
        <v/>
      </c>
      <c r="N54" s="216" t="str">
        <f t="shared" si="10"/>
        <v/>
      </c>
      <c r="O54" s="221">
        <v>1</v>
      </c>
      <c r="AB54" s="478">
        <f t="shared" si="3"/>
        <v>1</v>
      </c>
    </row>
    <row r="55" spans="1:28" ht="15" customHeight="1" x14ac:dyDescent="0.25">
      <c r="A55" s="218">
        <f>IF(C55=0,"",IF(I55=0,"",MAX(A$2:A54)+1))</f>
        <v>35</v>
      </c>
      <c r="B55" s="219" t="str">
        <f t="shared" ref="B55:B68" si="12">B54</f>
        <v>Martijn</v>
      </c>
      <c r="C55" s="211">
        <f>IF(P$3="J",SUMIF(Deelnemers!B:B,B55,Deelnemers!C:C),0)</f>
        <v>6</v>
      </c>
      <c r="D55" s="13"/>
      <c r="E55" s="13"/>
      <c r="F55" s="220" t="str">
        <f t="shared" si="5"/>
        <v/>
      </c>
      <c r="G55" s="215" t="str">
        <f t="shared" si="0"/>
        <v/>
      </c>
      <c r="H55" s="219" t="str">
        <f>Deelnemers!B12</f>
        <v>Peter</v>
      </c>
      <c r="I55" s="211">
        <f>IF(P$3="J",SUMIF(Deelnemers!B:B,H55,Deelnemers!C:C),0)</f>
        <v>16</v>
      </c>
      <c r="J55" s="13"/>
      <c r="K55" s="211" t="str">
        <f t="shared" si="9"/>
        <v/>
      </c>
      <c r="L55" s="220" t="str">
        <f t="shared" si="2"/>
        <v/>
      </c>
      <c r="M55" s="215" t="str">
        <f t="shared" si="6"/>
        <v/>
      </c>
      <c r="N55" s="216" t="str">
        <f t="shared" si="10"/>
        <v/>
      </c>
      <c r="O55" s="221">
        <v>1</v>
      </c>
      <c r="AB55" s="478">
        <f t="shared" si="3"/>
        <v>1</v>
      </c>
    </row>
    <row r="56" spans="1:28" ht="15" customHeight="1" x14ac:dyDescent="0.25">
      <c r="A56" s="218">
        <f>IF(C56=0,"",IF(I56=0,"",MAX(A$2:A55)+1))</f>
        <v>36</v>
      </c>
      <c r="B56" s="219" t="str">
        <f t="shared" si="12"/>
        <v>Martijn</v>
      </c>
      <c r="C56" s="211">
        <f>IF(P$3="J",SUMIF(Deelnemers!B:B,B56,Deelnemers!C:C),0)</f>
        <v>6</v>
      </c>
      <c r="D56" s="13"/>
      <c r="E56" s="13"/>
      <c r="F56" s="220" t="str">
        <f t="shared" si="5"/>
        <v/>
      </c>
      <c r="G56" s="215" t="str">
        <f t="shared" si="0"/>
        <v/>
      </c>
      <c r="H56" s="219" t="str">
        <f>Deelnemers!B13</f>
        <v>Piet</v>
      </c>
      <c r="I56" s="211">
        <f>IF(P$3="J",SUMIF(Deelnemers!B:B,H56,Deelnemers!C:C),0)</f>
        <v>16</v>
      </c>
      <c r="J56" s="13"/>
      <c r="K56" s="211" t="str">
        <f t="shared" si="9"/>
        <v/>
      </c>
      <c r="L56" s="220" t="str">
        <f t="shared" si="2"/>
        <v/>
      </c>
      <c r="M56" s="215" t="str">
        <f t="shared" si="6"/>
        <v/>
      </c>
      <c r="N56" s="216" t="str">
        <f t="shared" si="10"/>
        <v/>
      </c>
      <c r="O56" s="221">
        <v>1</v>
      </c>
      <c r="AB56" s="478">
        <f t="shared" si="3"/>
        <v>1</v>
      </c>
    </row>
    <row r="57" spans="1:28" ht="15" customHeight="1" x14ac:dyDescent="0.25">
      <c r="A57" s="218">
        <f>IF(C57=0,"",IF(I57=0,"",MAX(A$2:A56)+1))</f>
        <v>37</v>
      </c>
      <c r="B57" s="219" t="str">
        <f t="shared" si="12"/>
        <v>Martijn</v>
      </c>
      <c r="C57" s="211">
        <f>IF(P$3="J",SUMIF(Deelnemers!B:B,B57,Deelnemers!C:C),0)</f>
        <v>6</v>
      </c>
      <c r="D57" s="13"/>
      <c r="E57" s="13"/>
      <c r="F57" s="220" t="str">
        <f t="shared" si="5"/>
        <v/>
      </c>
      <c r="G57" s="215" t="str">
        <f t="shared" si="0"/>
        <v/>
      </c>
      <c r="H57" s="219" t="str">
        <f>Deelnemers!B14</f>
        <v>Tukker</v>
      </c>
      <c r="I57" s="211">
        <f>IF(P$3="J",SUMIF(Deelnemers!B:B,H57,Deelnemers!C:C),0)</f>
        <v>13</v>
      </c>
      <c r="J57" s="13"/>
      <c r="K57" s="211" t="str">
        <f t="shared" si="9"/>
        <v/>
      </c>
      <c r="L57" s="220" t="str">
        <f t="shared" si="2"/>
        <v/>
      </c>
      <c r="M57" s="215" t="str">
        <f t="shared" si="6"/>
        <v/>
      </c>
      <c r="N57" s="216" t="str">
        <f t="shared" si="10"/>
        <v/>
      </c>
      <c r="O57" s="221">
        <v>1</v>
      </c>
      <c r="AB57" s="478">
        <f t="shared" si="3"/>
        <v>1</v>
      </c>
    </row>
    <row r="58" spans="1:28" ht="15" customHeight="1" x14ac:dyDescent="0.25">
      <c r="A58" s="218">
        <f>IF(C58=0,"",IF(I58=0,"",MAX(A$2:A57)+1))</f>
        <v>38</v>
      </c>
      <c r="B58" s="219" t="str">
        <f t="shared" si="12"/>
        <v>Martijn</v>
      </c>
      <c r="C58" s="211">
        <f>IF(P$3="J",SUMIF(Deelnemers!B:B,B58,Deelnemers!C:C),0)</f>
        <v>6</v>
      </c>
      <c r="D58" s="13"/>
      <c r="E58" s="13"/>
      <c r="F58" s="220" t="str">
        <f t="shared" si="5"/>
        <v/>
      </c>
      <c r="G58" s="215" t="str">
        <f t="shared" si="0"/>
        <v/>
      </c>
      <c r="H58" s="219" t="str">
        <f>Deelnemers!B15</f>
        <v>Bernard</v>
      </c>
      <c r="I58" s="211">
        <f>IF(P$3="J",SUMIF(Deelnemers!B:B,H58,Deelnemers!C:C),0)</f>
        <v>14</v>
      </c>
      <c r="J58" s="13"/>
      <c r="K58" s="211" t="str">
        <f t="shared" si="9"/>
        <v/>
      </c>
      <c r="L58" s="220" t="str">
        <f t="shared" si="2"/>
        <v/>
      </c>
      <c r="M58" s="215" t="str">
        <f t="shared" si="6"/>
        <v/>
      </c>
      <c r="N58" s="216" t="str">
        <f t="shared" si="10"/>
        <v/>
      </c>
      <c r="O58" s="221">
        <v>1</v>
      </c>
      <c r="AB58" s="478">
        <f t="shared" si="3"/>
        <v>1</v>
      </c>
    </row>
    <row r="59" spans="1:28" ht="15" customHeight="1" x14ac:dyDescent="0.25">
      <c r="A59" s="218" t="str">
        <f>IF(C59=0,"",IF(I59=0,"",MAX(A$2:A58)+1))</f>
        <v/>
      </c>
      <c r="B59" s="219" t="str">
        <f t="shared" si="12"/>
        <v>Martijn</v>
      </c>
      <c r="C59" s="211">
        <f>IF(P$3="J",SUMIF(Deelnemers!B:B,B59,Deelnemers!C:C),0)</f>
        <v>6</v>
      </c>
      <c r="D59" s="13"/>
      <c r="E59" s="13"/>
      <c r="F59" s="220" t="str">
        <f t="shared" si="5"/>
        <v/>
      </c>
      <c r="G59" s="215" t="str">
        <f t="shared" si="0"/>
        <v/>
      </c>
      <c r="H59" s="219" t="str">
        <f>Deelnemers!B16</f>
        <v>Jan de Hoorn</v>
      </c>
      <c r="I59" s="211">
        <f>IF(P$3="J",SUMIF(Deelnemers!B:B,H59,Deelnemers!C:C),0)</f>
        <v>0</v>
      </c>
      <c r="J59" s="13"/>
      <c r="K59" s="211" t="str">
        <f t="shared" si="9"/>
        <v/>
      </c>
      <c r="L59" s="220" t="str">
        <f t="shared" si="2"/>
        <v/>
      </c>
      <c r="M59" s="215" t="str">
        <f t="shared" si="6"/>
        <v/>
      </c>
      <c r="N59" s="216" t="str">
        <f t="shared" si="10"/>
        <v/>
      </c>
      <c r="O59" s="221">
        <v>1</v>
      </c>
      <c r="AB59" s="478">
        <f t="shared" si="3"/>
        <v>0</v>
      </c>
    </row>
    <row r="60" spans="1:28" ht="15" customHeight="1" x14ac:dyDescent="0.25">
      <c r="A60" s="218" t="str">
        <f>IF(C60=0,"",IF(I60=0,"",MAX(A$2:A59)+1))</f>
        <v/>
      </c>
      <c r="B60" s="219" t="str">
        <f t="shared" si="12"/>
        <v>Martijn</v>
      </c>
      <c r="C60" s="211">
        <f>IF(P$3="J",SUMIF(Deelnemers!B:B,B60,Deelnemers!C:C),0)</f>
        <v>6</v>
      </c>
      <c r="D60" s="13"/>
      <c r="E60" s="13"/>
      <c r="F60" s="220" t="str">
        <f t="shared" si="5"/>
        <v/>
      </c>
      <c r="G60" s="215" t="str">
        <f t="shared" si="0"/>
        <v/>
      </c>
      <c r="H60" s="219" t="str">
        <f>Deelnemers!B17</f>
        <v>Bas</v>
      </c>
      <c r="I60" s="211">
        <f>IF(P$3="J",SUMIF(Deelnemers!B:B,H60,Deelnemers!C:C),0)</f>
        <v>0</v>
      </c>
      <c r="J60" s="13"/>
      <c r="K60" s="211" t="str">
        <f t="shared" si="9"/>
        <v/>
      </c>
      <c r="L60" s="220" t="str">
        <f t="shared" si="2"/>
        <v/>
      </c>
      <c r="M60" s="215" t="str">
        <f t="shared" si="6"/>
        <v/>
      </c>
      <c r="N60" s="216" t="str">
        <f t="shared" si="10"/>
        <v/>
      </c>
      <c r="O60" s="221">
        <v>1</v>
      </c>
      <c r="AB60" s="478">
        <f t="shared" si="3"/>
        <v>0</v>
      </c>
    </row>
    <row r="61" spans="1:28" ht="15" customHeight="1" x14ac:dyDescent="0.25">
      <c r="A61" s="218">
        <f>IF(C61=0,"",IF(I61=0,"",MAX(A$2:A60)+1))</f>
        <v>39</v>
      </c>
      <c r="B61" s="219" t="str">
        <f t="shared" si="12"/>
        <v>Martijn</v>
      </c>
      <c r="C61" s="211">
        <f>IF(P$3="J",SUMIF(Deelnemers!B:B,B61,Deelnemers!C:C),0)</f>
        <v>6</v>
      </c>
      <c r="D61" s="13"/>
      <c r="E61" s="13"/>
      <c r="F61" s="220" t="str">
        <f t="shared" si="5"/>
        <v/>
      </c>
      <c r="G61" s="215" t="str">
        <f t="shared" si="0"/>
        <v/>
      </c>
      <c r="H61" s="219" t="str">
        <f>Deelnemers!B18</f>
        <v>Jan Zuijlen</v>
      </c>
      <c r="I61" s="211">
        <f>IF(P$3="J",SUMIF(Deelnemers!B:B,H61,Deelnemers!C:C),0)</f>
        <v>16</v>
      </c>
      <c r="J61" s="13"/>
      <c r="K61" s="211" t="str">
        <f t="shared" si="9"/>
        <v/>
      </c>
      <c r="L61" s="220" t="str">
        <f t="shared" si="2"/>
        <v/>
      </c>
      <c r="M61" s="215" t="str">
        <f t="shared" si="6"/>
        <v/>
      </c>
      <c r="N61" s="216" t="str">
        <f t="shared" si="10"/>
        <v/>
      </c>
      <c r="O61" s="221">
        <v>1</v>
      </c>
      <c r="AB61" s="478">
        <f t="shared" si="3"/>
        <v>1</v>
      </c>
    </row>
    <row r="62" spans="1:28" ht="15" customHeight="1" x14ac:dyDescent="0.25">
      <c r="A62" s="218">
        <f>IF(C62=0,"",IF(I62=0,"",MAX(A$2:A61)+1))</f>
        <v>40</v>
      </c>
      <c r="B62" s="219" t="str">
        <f t="shared" si="12"/>
        <v>Martijn</v>
      </c>
      <c r="C62" s="211">
        <f>IF(P$3="J",SUMIF(Deelnemers!B:B,B62,Deelnemers!C:C),0)</f>
        <v>6</v>
      </c>
      <c r="D62" s="13"/>
      <c r="E62" s="13"/>
      <c r="F62" s="220" t="str">
        <f t="shared" si="5"/>
        <v/>
      </c>
      <c r="G62" s="215" t="str">
        <f t="shared" si="0"/>
        <v/>
      </c>
      <c r="H62" s="219" t="str">
        <f>Deelnemers!B19</f>
        <v xml:space="preserve">Jordy </v>
      </c>
      <c r="I62" s="211">
        <f>IF(P$3="J",SUMIF(Deelnemers!B:B,H62,Deelnemers!C:C),0)</f>
        <v>12</v>
      </c>
      <c r="J62" s="13"/>
      <c r="K62" s="211" t="str">
        <f t="shared" si="9"/>
        <v/>
      </c>
      <c r="L62" s="220" t="str">
        <f t="shared" si="2"/>
        <v/>
      </c>
      <c r="M62" s="215" t="str">
        <f t="shared" si="6"/>
        <v/>
      </c>
      <c r="N62" s="216" t="str">
        <f t="shared" si="10"/>
        <v/>
      </c>
      <c r="O62" s="221">
        <v>1</v>
      </c>
      <c r="AB62" s="478">
        <f t="shared" si="3"/>
        <v>1</v>
      </c>
    </row>
    <row r="63" spans="1:28" ht="15" customHeight="1" x14ac:dyDescent="0.25">
      <c r="A63" s="218">
        <f>IF(C63=0,"",IF(I63=0,"",MAX(A$2:A62)+1))</f>
        <v>41</v>
      </c>
      <c r="B63" s="219" t="str">
        <f t="shared" si="12"/>
        <v>Martijn</v>
      </c>
      <c r="C63" s="211">
        <f>IF(P$3="J",SUMIF(Deelnemers!B:B,B63,Deelnemers!C:C),0)</f>
        <v>6</v>
      </c>
      <c r="D63" s="13"/>
      <c r="E63" s="13"/>
      <c r="F63" s="220" t="str">
        <f t="shared" si="5"/>
        <v/>
      </c>
      <c r="G63" s="215" t="str">
        <f t="shared" si="0"/>
        <v/>
      </c>
      <c r="H63" s="219" t="str">
        <f>Deelnemers!B20</f>
        <v>Mukesh</v>
      </c>
      <c r="I63" s="211">
        <f>IF(P$3="J",SUMIF(Deelnemers!B:B,H63,Deelnemers!C:C),0)</f>
        <v>9</v>
      </c>
      <c r="J63" s="13"/>
      <c r="K63" s="211" t="str">
        <f t="shared" si="9"/>
        <v/>
      </c>
      <c r="L63" s="220" t="str">
        <f t="shared" si="2"/>
        <v/>
      </c>
      <c r="M63" s="215" t="str">
        <f t="shared" si="6"/>
        <v/>
      </c>
      <c r="N63" s="216" t="str">
        <f t="shared" si="10"/>
        <v/>
      </c>
      <c r="O63" s="221">
        <v>1</v>
      </c>
      <c r="AB63" s="478">
        <f t="shared" si="3"/>
        <v>1</v>
      </c>
    </row>
    <row r="64" spans="1:28" ht="15" customHeight="1" x14ac:dyDescent="0.25">
      <c r="A64" s="218">
        <f>IF(C64=0,"",IF(I64=0,"",MAX(A$2:A63)+1))</f>
        <v>42</v>
      </c>
      <c r="B64" s="219" t="str">
        <f t="shared" si="12"/>
        <v>Martijn</v>
      </c>
      <c r="C64" s="211">
        <f>IF(P$3="J",SUMIF(Deelnemers!B:B,B64,Deelnemers!C:C),0)</f>
        <v>6</v>
      </c>
      <c r="D64" s="13"/>
      <c r="E64" s="13"/>
      <c r="F64" s="220" t="str">
        <f t="shared" si="5"/>
        <v/>
      </c>
      <c r="G64" s="215" t="str">
        <f t="shared" si="0"/>
        <v/>
      </c>
      <c r="H64" s="219" t="str">
        <f>Deelnemers!B21</f>
        <v>Marco</v>
      </c>
      <c r="I64" s="211">
        <f>IF(P$3="J",SUMIF(Deelnemers!B:B,H64,Deelnemers!C:C),0)</f>
        <v>16</v>
      </c>
      <c r="J64" s="13"/>
      <c r="K64" s="211" t="str">
        <f t="shared" ref="K64:K93" si="13">IF(E64&gt;0,E64,"")</f>
        <v/>
      </c>
      <c r="L64" s="220" t="str">
        <f t="shared" ref="L64:L122" si="14">IF(J64&gt;0,ROUND(J64/K64,3),"")</f>
        <v/>
      </c>
      <c r="M64" s="215" t="str">
        <f t="shared" si="6"/>
        <v/>
      </c>
      <c r="N64" s="216" t="str">
        <f t="shared" ref="N64:N93" si="15">IF(E64&gt;0,1,"")</f>
        <v/>
      </c>
      <c r="O64" s="221">
        <v>1</v>
      </c>
      <c r="AB64" s="478">
        <f t="shared" si="3"/>
        <v>1</v>
      </c>
    </row>
    <row r="65" spans="1:28" ht="15" customHeight="1" x14ac:dyDescent="0.25">
      <c r="A65" s="218" t="str">
        <f>IF(C65=0,"",IF(I65=0,"",MAX(A$2:A64)+1))</f>
        <v/>
      </c>
      <c r="B65" s="219" t="str">
        <f t="shared" si="12"/>
        <v>Martijn</v>
      </c>
      <c r="C65" s="211">
        <f>IF(P$3="J",SUMIF(Deelnemers!B:B,B65,Deelnemers!C:C),0)</f>
        <v>6</v>
      </c>
      <c r="D65" s="13"/>
      <c r="E65" s="13"/>
      <c r="F65" s="220" t="str">
        <f t="shared" ref="F65:F123" si="16">IF(D65&gt;0,ROUND(D65/E65,3),"")</f>
        <v/>
      </c>
      <c r="G65" s="215" t="str">
        <f t="shared" si="0"/>
        <v/>
      </c>
      <c r="H65" s="219" t="str">
        <f>Deelnemers!B22</f>
        <v>n</v>
      </c>
      <c r="I65" s="211">
        <f>IF(P$3="J",SUMIF(Deelnemers!B:B,H65,Deelnemers!C:C),0)</f>
        <v>0</v>
      </c>
      <c r="J65" s="13"/>
      <c r="K65" s="211" t="str">
        <f t="shared" si="13"/>
        <v/>
      </c>
      <c r="L65" s="220" t="str">
        <f t="shared" si="14"/>
        <v/>
      </c>
      <c r="M65" s="215" t="str">
        <f t="shared" si="6"/>
        <v/>
      </c>
      <c r="N65" s="216" t="str">
        <f t="shared" si="15"/>
        <v/>
      </c>
      <c r="O65" s="221">
        <v>1</v>
      </c>
      <c r="AB65" s="478">
        <f t="shared" si="3"/>
        <v>0</v>
      </c>
    </row>
    <row r="66" spans="1:28" ht="15" customHeight="1" x14ac:dyDescent="0.25">
      <c r="A66" s="218" t="str">
        <f>IF(C66=0,"",IF(I66=0,"",MAX(A$2:A65)+1))</f>
        <v/>
      </c>
      <c r="B66" s="219" t="str">
        <f t="shared" si="12"/>
        <v>Martijn</v>
      </c>
      <c r="C66" s="211">
        <f>IF(P$3="J",SUMIF(Deelnemers!B:B,B66,Deelnemers!C:C),0)</f>
        <v>6</v>
      </c>
      <c r="D66" s="13"/>
      <c r="E66" s="13"/>
      <c r="F66" s="220" t="str">
        <f t="shared" si="16"/>
        <v/>
      </c>
      <c r="G66" s="215" t="str">
        <f t="shared" si="0"/>
        <v/>
      </c>
      <c r="H66" s="219" t="str">
        <f>Deelnemers!B23</f>
        <v>n</v>
      </c>
      <c r="I66" s="211">
        <f>IF(P$3="J",SUMIF(Deelnemers!B:B,H66,Deelnemers!C:C),0)</f>
        <v>0</v>
      </c>
      <c r="J66" s="13"/>
      <c r="K66" s="211" t="str">
        <f t="shared" si="13"/>
        <v/>
      </c>
      <c r="L66" s="220" t="str">
        <f t="shared" si="14"/>
        <v/>
      </c>
      <c r="M66" s="215" t="str">
        <f t="shared" si="6"/>
        <v/>
      </c>
      <c r="N66" s="216" t="str">
        <f t="shared" si="15"/>
        <v/>
      </c>
      <c r="O66" s="221">
        <v>1</v>
      </c>
      <c r="AB66" s="478">
        <f t="shared" si="3"/>
        <v>0</v>
      </c>
    </row>
    <row r="67" spans="1:28" ht="15" customHeight="1" x14ac:dyDescent="0.25">
      <c r="A67" s="218" t="str">
        <f>IF(C67=0,"",IF(I67=0,"",MAX(A$2:A66)+1))</f>
        <v/>
      </c>
      <c r="B67" s="219" t="str">
        <f t="shared" si="12"/>
        <v>Martijn</v>
      </c>
      <c r="C67" s="211">
        <f>IF(P$3="J",SUMIF(Deelnemers!B:B,B67,Deelnemers!C:C),0)</f>
        <v>6</v>
      </c>
      <c r="D67" s="13"/>
      <c r="E67" s="13"/>
      <c r="F67" s="220" t="str">
        <f t="shared" si="16"/>
        <v/>
      </c>
      <c r="G67" s="215" t="str">
        <f t="shared" ref="G67:G130" si="17">IF(D67&gt;0,IF(C67-D67=0,R$2,IF(D67&lt;C67,ROUND(D67/C67*T$2,1),Q$2)),"")</f>
        <v/>
      </c>
      <c r="H67" s="219" t="str">
        <f>Deelnemers!B24</f>
        <v>n</v>
      </c>
      <c r="I67" s="211">
        <f>IF(P$3="J",SUMIF(Deelnemers!B:B,H67,Deelnemers!C:C),0)</f>
        <v>0</v>
      </c>
      <c r="J67" s="13"/>
      <c r="K67" s="211" t="str">
        <f t="shared" si="13"/>
        <v/>
      </c>
      <c r="L67" s="220" t="str">
        <f t="shared" si="14"/>
        <v/>
      </c>
      <c r="M67" s="215" t="str">
        <f t="shared" si="6"/>
        <v/>
      </c>
      <c r="N67" s="216" t="str">
        <f t="shared" si="15"/>
        <v/>
      </c>
      <c r="O67" s="221">
        <v>1</v>
      </c>
      <c r="AB67" s="478">
        <f t="shared" ref="AB67:AB130" si="18">IF(A67="",0,1)</f>
        <v>0</v>
      </c>
    </row>
    <row r="68" spans="1:28" ht="15" customHeight="1" x14ac:dyDescent="0.25">
      <c r="A68" s="218" t="str">
        <f>IF(C68=0,"",IF(I68=0,"",MAX(A$2:A67)+1))</f>
        <v/>
      </c>
      <c r="B68" s="219" t="str">
        <f t="shared" si="12"/>
        <v>Martijn</v>
      </c>
      <c r="C68" s="211">
        <f>IF(P$3="J",SUMIF(Deelnemers!B:B,B68,Deelnemers!C:C),0)</f>
        <v>6</v>
      </c>
      <c r="D68" s="13"/>
      <c r="E68" s="13"/>
      <c r="F68" s="220" t="str">
        <f t="shared" si="16"/>
        <v/>
      </c>
      <c r="G68" s="215" t="str">
        <f t="shared" si="17"/>
        <v/>
      </c>
      <c r="H68" s="219" t="str">
        <f>Deelnemers!B25</f>
        <v>n</v>
      </c>
      <c r="I68" s="211">
        <f>IF(P$3="J",SUMIF(Deelnemers!B:B,H68,Deelnemers!C:C),0)</f>
        <v>0</v>
      </c>
      <c r="J68" s="13"/>
      <c r="K68" s="211" t="str">
        <f t="shared" si="13"/>
        <v/>
      </c>
      <c r="L68" s="220" t="str">
        <f t="shared" si="14"/>
        <v/>
      </c>
      <c r="M68" s="215" t="str">
        <f t="shared" ref="M68:M131" si="19">IF(J68&gt;0,IF(I68-J68=0,R$2,IF(J68&lt;I68,ROUND(J68/I68*T$2,1),Q$2)),"")</f>
        <v/>
      </c>
      <c r="N68" s="216" t="str">
        <f t="shared" si="15"/>
        <v/>
      </c>
      <c r="O68" s="221">
        <v>1</v>
      </c>
      <c r="AB68" s="478">
        <f t="shared" si="18"/>
        <v>0</v>
      </c>
    </row>
    <row r="69" spans="1:28" ht="15" customHeight="1" x14ac:dyDescent="0.25">
      <c r="A69" s="218">
        <f>IF(C69=0,"",IF(I69=0,"",MAX(A$2:A68)+1))</f>
        <v>43</v>
      </c>
      <c r="B69" s="219" t="str">
        <f>Deelnemers!B11</f>
        <v>Michael</v>
      </c>
      <c r="C69" s="211">
        <f>IF(P$3="J",SUMIF(Deelnemers!B:B,B69,Deelnemers!C:C),0)</f>
        <v>14</v>
      </c>
      <c r="D69" s="13"/>
      <c r="E69" s="13"/>
      <c r="F69" s="220" t="str">
        <f t="shared" si="16"/>
        <v/>
      </c>
      <c r="G69" s="215" t="str">
        <f t="shared" si="17"/>
        <v/>
      </c>
      <c r="H69" s="219" t="str">
        <f>Deelnemers!B12</f>
        <v>Peter</v>
      </c>
      <c r="I69" s="211">
        <f>IF(P$3="J",SUMIF(Deelnemers!B:B,H69,Deelnemers!C:C),0)</f>
        <v>16</v>
      </c>
      <c r="J69" s="13"/>
      <c r="K69" s="211" t="str">
        <f t="shared" si="13"/>
        <v/>
      </c>
      <c r="L69" s="220" t="str">
        <f t="shared" si="14"/>
        <v/>
      </c>
      <c r="M69" s="215" t="str">
        <f t="shared" si="19"/>
        <v/>
      </c>
      <c r="N69" s="216" t="str">
        <f t="shared" si="15"/>
        <v/>
      </c>
      <c r="O69" s="221">
        <v>1</v>
      </c>
      <c r="AB69" s="478">
        <f t="shared" si="18"/>
        <v>1</v>
      </c>
    </row>
    <row r="70" spans="1:28" ht="15" customHeight="1" x14ac:dyDescent="0.25">
      <c r="A70" s="218">
        <f>IF(C70=0,"",IF(I70=0,"",MAX(A$2:A69)+1))</f>
        <v>44</v>
      </c>
      <c r="B70" s="219" t="str">
        <f t="shared" ref="B70:B82" si="20">B69</f>
        <v>Michael</v>
      </c>
      <c r="C70" s="211">
        <f>IF(P$3="J",SUMIF(Deelnemers!B:B,B70,Deelnemers!C:C),0)</f>
        <v>14</v>
      </c>
      <c r="D70" s="13"/>
      <c r="E70" s="13"/>
      <c r="F70" s="220" t="str">
        <f t="shared" si="16"/>
        <v/>
      </c>
      <c r="G70" s="215" t="str">
        <f t="shared" si="17"/>
        <v/>
      </c>
      <c r="H70" s="219" t="str">
        <f>Deelnemers!B13</f>
        <v>Piet</v>
      </c>
      <c r="I70" s="211">
        <f>IF(P$3="J",SUMIF(Deelnemers!B:B,H70,Deelnemers!C:C),0)</f>
        <v>16</v>
      </c>
      <c r="J70" s="13"/>
      <c r="K70" s="211" t="str">
        <f t="shared" si="13"/>
        <v/>
      </c>
      <c r="L70" s="220" t="str">
        <f t="shared" si="14"/>
        <v/>
      </c>
      <c r="M70" s="215" t="str">
        <f t="shared" si="19"/>
        <v/>
      </c>
      <c r="N70" s="216" t="str">
        <f t="shared" si="15"/>
        <v/>
      </c>
      <c r="O70" s="221">
        <v>1</v>
      </c>
      <c r="AB70" s="478">
        <f t="shared" si="18"/>
        <v>1</v>
      </c>
    </row>
    <row r="71" spans="1:28" ht="15" customHeight="1" x14ac:dyDescent="0.25">
      <c r="A71" s="218">
        <f>IF(C71=0,"",IF(I71=0,"",MAX(A$2:A70)+1))</f>
        <v>45</v>
      </c>
      <c r="B71" s="219" t="str">
        <f t="shared" si="20"/>
        <v>Michael</v>
      </c>
      <c r="C71" s="211">
        <f>IF(P$3="J",SUMIF(Deelnemers!B:B,B71,Deelnemers!C:C),0)</f>
        <v>14</v>
      </c>
      <c r="D71" s="13"/>
      <c r="E71" s="13"/>
      <c r="F71" s="220" t="str">
        <f t="shared" si="16"/>
        <v/>
      </c>
      <c r="G71" s="215" t="str">
        <f t="shared" si="17"/>
        <v/>
      </c>
      <c r="H71" s="219" t="str">
        <f>Deelnemers!B14</f>
        <v>Tukker</v>
      </c>
      <c r="I71" s="211">
        <f>IF(P$3="J",SUMIF(Deelnemers!B:B,H71,Deelnemers!C:C),0)</f>
        <v>13</v>
      </c>
      <c r="J71" s="13"/>
      <c r="K71" s="211" t="str">
        <f t="shared" si="13"/>
        <v/>
      </c>
      <c r="L71" s="220" t="str">
        <f t="shared" si="14"/>
        <v/>
      </c>
      <c r="M71" s="215" t="str">
        <f t="shared" si="19"/>
        <v/>
      </c>
      <c r="N71" s="216" t="str">
        <f t="shared" si="15"/>
        <v/>
      </c>
      <c r="O71" s="221">
        <v>1</v>
      </c>
      <c r="AB71" s="478">
        <f t="shared" si="18"/>
        <v>1</v>
      </c>
    </row>
    <row r="72" spans="1:28" ht="15" customHeight="1" x14ac:dyDescent="0.25">
      <c r="A72" s="218">
        <f>IF(C72=0,"",IF(I72=0,"",MAX(A$2:A71)+1))</f>
        <v>46</v>
      </c>
      <c r="B72" s="219" t="str">
        <f t="shared" si="20"/>
        <v>Michael</v>
      </c>
      <c r="C72" s="211">
        <f>IF(P$3="J",SUMIF(Deelnemers!B:B,B72,Deelnemers!C:C),0)</f>
        <v>14</v>
      </c>
      <c r="D72" s="13"/>
      <c r="E72" s="13"/>
      <c r="F72" s="220" t="str">
        <f t="shared" si="16"/>
        <v/>
      </c>
      <c r="G72" s="215" t="str">
        <f t="shared" si="17"/>
        <v/>
      </c>
      <c r="H72" s="219" t="str">
        <f>Deelnemers!B15</f>
        <v>Bernard</v>
      </c>
      <c r="I72" s="211">
        <f>IF(P$3="J",SUMIF(Deelnemers!B:B,H72,Deelnemers!C:C),0)</f>
        <v>14</v>
      </c>
      <c r="J72" s="13"/>
      <c r="K72" s="211" t="str">
        <f t="shared" si="13"/>
        <v/>
      </c>
      <c r="L72" s="220" t="str">
        <f t="shared" si="14"/>
        <v/>
      </c>
      <c r="M72" s="215" t="str">
        <f t="shared" si="19"/>
        <v/>
      </c>
      <c r="N72" s="216" t="str">
        <f t="shared" si="15"/>
        <v/>
      </c>
      <c r="O72" s="221">
        <v>1</v>
      </c>
      <c r="AB72" s="478">
        <f t="shared" si="18"/>
        <v>1</v>
      </c>
    </row>
    <row r="73" spans="1:28" ht="15" customHeight="1" x14ac:dyDescent="0.25">
      <c r="A73" s="218" t="str">
        <f>IF(C73=0,"",IF(I73=0,"",MAX(A$2:A72)+1))</f>
        <v/>
      </c>
      <c r="B73" s="219" t="str">
        <f t="shared" si="20"/>
        <v>Michael</v>
      </c>
      <c r="C73" s="211">
        <f>IF(P$3="J",SUMIF(Deelnemers!B:B,B73,Deelnemers!C:C),0)</f>
        <v>14</v>
      </c>
      <c r="D73" s="13"/>
      <c r="E73" s="13"/>
      <c r="F73" s="220" t="str">
        <f t="shared" si="16"/>
        <v/>
      </c>
      <c r="G73" s="215" t="str">
        <f t="shared" si="17"/>
        <v/>
      </c>
      <c r="H73" s="219" t="str">
        <f>Deelnemers!B16</f>
        <v>Jan de Hoorn</v>
      </c>
      <c r="I73" s="211">
        <f>IF(P$3="J",SUMIF(Deelnemers!B:B,H73,Deelnemers!C:C),0)</f>
        <v>0</v>
      </c>
      <c r="J73" s="13"/>
      <c r="K73" s="211" t="str">
        <f t="shared" si="13"/>
        <v/>
      </c>
      <c r="L73" s="220" t="str">
        <f t="shared" si="14"/>
        <v/>
      </c>
      <c r="M73" s="215" t="str">
        <f t="shared" si="19"/>
        <v/>
      </c>
      <c r="N73" s="216" t="str">
        <f t="shared" si="15"/>
        <v/>
      </c>
      <c r="O73" s="221">
        <v>1</v>
      </c>
      <c r="AB73" s="478">
        <f t="shared" si="18"/>
        <v>0</v>
      </c>
    </row>
    <row r="74" spans="1:28" ht="15" customHeight="1" x14ac:dyDescent="0.25">
      <c r="A74" s="218" t="str">
        <f>IF(C74=0,"",IF(I74=0,"",MAX(A$2:A73)+1))</f>
        <v/>
      </c>
      <c r="B74" s="219" t="str">
        <f t="shared" si="20"/>
        <v>Michael</v>
      </c>
      <c r="C74" s="211">
        <f>IF(P$3="J",SUMIF(Deelnemers!B:B,B74,Deelnemers!C:C),0)</f>
        <v>14</v>
      </c>
      <c r="D74" s="13"/>
      <c r="E74" s="13"/>
      <c r="F74" s="220" t="str">
        <f t="shared" si="16"/>
        <v/>
      </c>
      <c r="G74" s="215" t="str">
        <f t="shared" si="17"/>
        <v/>
      </c>
      <c r="H74" s="219" t="str">
        <f>Deelnemers!B17</f>
        <v>Bas</v>
      </c>
      <c r="I74" s="211">
        <f>IF(P$3="J",SUMIF(Deelnemers!B:B,H74,Deelnemers!C:C),0)</f>
        <v>0</v>
      </c>
      <c r="J74" s="13"/>
      <c r="K74" s="211" t="str">
        <f t="shared" si="13"/>
        <v/>
      </c>
      <c r="L74" s="220" t="str">
        <f t="shared" si="14"/>
        <v/>
      </c>
      <c r="M74" s="215" t="str">
        <f t="shared" si="19"/>
        <v/>
      </c>
      <c r="N74" s="216" t="str">
        <f t="shared" si="15"/>
        <v/>
      </c>
      <c r="O74" s="221">
        <v>1</v>
      </c>
      <c r="AB74" s="478">
        <f t="shared" si="18"/>
        <v>0</v>
      </c>
    </row>
    <row r="75" spans="1:28" ht="15" customHeight="1" x14ac:dyDescent="0.25">
      <c r="A75" s="218">
        <f>IF(C75=0,"",IF(I75=0,"",MAX(A$2:A74)+1))</f>
        <v>47</v>
      </c>
      <c r="B75" s="219" t="str">
        <f t="shared" si="20"/>
        <v>Michael</v>
      </c>
      <c r="C75" s="211">
        <f>IF(P$3="J",SUMIF(Deelnemers!B:B,B75,Deelnemers!C:C),0)</f>
        <v>14</v>
      </c>
      <c r="D75" s="13"/>
      <c r="E75" s="13"/>
      <c r="F75" s="220" t="str">
        <f t="shared" si="16"/>
        <v/>
      </c>
      <c r="G75" s="215" t="str">
        <f t="shared" si="17"/>
        <v/>
      </c>
      <c r="H75" s="219" t="str">
        <f>Deelnemers!B18</f>
        <v>Jan Zuijlen</v>
      </c>
      <c r="I75" s="211">
        <f>IF(P$3="J",SUMIF(Deelnemers!B:B,H75,Deelnemers!C:C),0)</f>
        <v>16</v>
      </c>
      <c r="J75" s="13"/>
      <c r="K75" s="211" t="str">
        <f t="shared" si="13"/>
        <v/>
      </c>
      <c r="L75" s="220" t="str">
        <f t="shared" si="14"/>
        <v/>
      </c>
      <c r="M75" s="215" t="str">
        <f t="shared" si="19"/>
        <v/>
      </c>
      <c r="N75" s="216" t="str">
        <f t="shared" si="15"/>
        <v/>
      </c>
      <c r="O75" s="221">
        <v>1</v>
      </c>
      <c r="AB75" s="478">
        <f t="shared" si="18"/>
        <v>1</v>
      </c>
    </row>
    <row r="76" spans="1:28" ht="15" customHeight="1" x14ac:dyDescent="0.25">
      <c r="A76" s="218">
        <f>IF(C76=0,"",IF(I76=0,"",MAX(A$2:A75)+1))</f>
        <v>48</v>
      </c>
      <c r="B76" s="219" t="str">
        <f t="shared" si="20"/>
        <v>Michael</v>
      </c>
      <c r="C76" s="211">
        <f>IF(P$3="J",SUMIF(Deelnemers!B:B,B76,Deelnemers!C:C),0)</f>
        <v>14</v>
      </c>
      <c r="D76" s="13"/>
      <c r="E76" s="13"/>
      <c r="F76" s="220" t="str">
        <f t="shared" si="16"/>
        <v/>
      </c>
      <c r="G76" s="215" t="str">
        <f t="shared" si="17"/>
        <v/>
      </c>
      <c r="H76" s="219" t="str">
        <f>Deelnemers!B19</f>
        <v xml:space="preserve">Jordy </v>
      </c>
      <c r="I76" s="211">
        <f>IF(P$3="J",SUMIF(Deelnemers!B:B,H76,Deelnemers!C:C),0)</f>
        <v>12</v>
      </c>
      <c r="J76" s="13"/>
      <c r="K76" s="211" t="str">
        <f t="shared" si="13"/>
        <v/>
      </c>
      <c r="L76" s="220" t="str">
        <f t="shared" si="14"/>
        <v/>
      </c>
      <c r="M76" s="215" t="str">
        <f t="shared" si="19"/>
        <v/>
      </c>
      <c r="N76" s="216" t="str">
        <f t="shared" si="15"/>
        <v/>
      </c>
      <c r="O76" s="221">
        <v>1</v>
      </c>
      <c r="AB76" s="478">
        <f t="shared" si="18"/>
        <v>1</v>
      </c>
    </row>
    <row r="77" spans="1:28" ht="15" customHeight="1" x14ac:dyDescent="0.25">
      <c r="A77" s="218">
        <f>IF(C77=0,"",IF(I77=0,"",MAX(A$2:A76)+1))</f>
        <v>49</v>
      </c>
      <c r="B77" s="219" t="str">
        <f t="shared" si="20"/>
        <v>Michael</v>
      </c>
      <c r="C77" s="211">
        <f>IF(P$3="J",SUMIF(Deelnemers!B:B,B77,Deelnemers!C:C),0)</f>
        <v>14</v>
      </c>
      <c r="D77" s="13"/>
      <c r="E77" s="13"/>
      <c r="F77" s="220" t="str">
        <f t="shared" si="16"/>
        <v/>
      </c>
      <c r="G77" s="215" t="str">
        <f t="shared" si="17"/>
        <v/>
      </c>
      <c r="H77" s="219" t="str">
        <f>Deelnemers!B20</f>
        <v>Mukesh</v>
      </c>
      <c r="I77" s="211">
        <f>IF(P$3="J",SUMIF(Deelnemers!B:B,H77,Deelnemers!C:C),0)</f>
        <v>9</v>
      </c>
      <c r="J77" s="13"/>
      <c r="K77" s="211" t="str">
        <f t="shared" si="13"/>
        <v/>
      </c>
      <c r="L77" s="220" t="str">
        <f t="shared" si="14"/>
        <v/>
      </c>
      <c r="M77" s="215" t="str">
        <f t="shared" si="19"/>
        <v/>
      </c>
      <c r="N77" s="216" t="str">
        <f t="shared" si="15"/>
        <v/>
      </c>
      <c r="O77" s="221">
        <v>1</v>
      </c>
      <c r="AB77" s="478">
        <f t="shared" si="18"/>
        <v>1</v>
      </c>
    </row>
    <row r="78" spans="1:28" ht="15" customHeight="1" x14ac:dyDescent="0.25">
      <c r="A78" s="218">
        <f>IF(C78=0,"",IF(I78=0,"",MAX(A$2:A77)+1))</f>
        <v>50</v>
      </c>
      <c r="B78" s="219" t="str">
        <f t="shared" si="20"/>
        <v>Michael</v>
      </c>
      <c r="C78" s="211">
        <f>IF(P$3="J",SUMIF(Deelnemers!B:B,B78,Deelnemers!C:C),0)</f>
        <v>14</v>
      </c>
      <c r="D78" s="13"/>
      <c r="E78" s="13"/>
      <c r="F78" s="220" t="str">
        <f t="shared" si="16"/>
        <v/>
      </c>
      <c r="G78" s="215" t="str">
        <f t="shared" si="17"/>
        <v/>
      </c>
      <c r="H78" s="219" t="str">
        <f>Deelnemers!B21</f>
        <v>Marco</v>
      </c>
      <c r="I78" s="211">
        <f>IF(P$3="J",SUMIF(Deelnemers!B:B,H78,Deelnemers!C:C),0)</f>
        <v>16</v>
      </c>
      <c r="J78" s="13"/>
      <c r="K78" s="211" t="str">
        <f t="shared" si="13"/>
        <v/>
      </c>
      <c r="L78" s="220" t="str">
        <f t="shared" si="14"/>
        <v/>
      </c>
      <c r="M78" s="215" t="str">
        <f t="shared" si="19"/>
        <v/>
      </c>
      <c r="N78" s="216" t="str">
        <f t="shared" si="15"/>
        <v/>
      </c>
      <c r="O78" s="221">
        <v>1</v>
      </c>
      <c r="AB78" s="478">
        <f t="shared" si="18"/>
        <v>1</v>
      </c>
    </row>
    <row r="79" spans="1:28" ht="15" customHeight="1" x14ac:dyDescent="0.25">
      <c r="A79" s="218" t="str">
        <f>IF(C79=0,"",IF(I79=0,"",MAX(A$2:A78)+1))</f>
        <v/>
      </c>
      <c r="B79" s="219" t="str">
        <f t="shared" si="20"/>
        <v>Michael</v>
      </c>
      <c r="C79" s="211">
        <f>IF(P$3="J",SUMIF(Deelnemers!B:B,B79,Deelnemers!C:C),0)</f>
        <v>14</v>
      </c>
      <c r="D79" s="13"/>
      <c r="E79" s="13"/>
      <c r="F79" s="220" t="str">
        <f t="shared" si="16"/>
        <v/>
      </c>
      <c r="G79" s="215" t="str">
        <f t="shared" si="17"/>
        <v/>
      </c>
      <c r="H79" s="219" t="str">
        <f>Deelnemers!B22</f>
        <v>n</v>
      </c>
      <c r="I79" s="211">
        <f>IF(P$3="J",SUMIF(Deelnemers!B:B,H79,Deelnemers!C:C),0)</f>
        <v>0</v>
      </c>
      <c r="J79" s="13"/>
      <c r="K79" s="211" t="str">
        <f t="shared" si="13"/>
        <v/>
      </c>
      <c r="L79" s="220" t="str">
        <f t="shared" si="14"/>
        <v/>
      </c>
      <c r="M79" s="215" t="str">
        <f t="shared" si="19"/>
        <v/>
      </c>
      <c r="N79" s="216" t="str">
        <f t="shared" si="15"/>
        <v/>
      </c>
      <c r="O79" s="221">
        <v>1</v>
      </c>
      <c r="AB79" s="478">
        <f t="shared" si="18"/>
        <v>0</v>
      </c>
    </row>
    <row r="80" spans="1:28" ht="15" customHeight="1" x14ac:dyDescent="0.25">
      <c r="A80" s="218" t="str">
        <f>IF(C80=0,"",IF(I80=0,"",MAX(A$2:A79)+1))</f>
        <v/>
      </c>
      <c r="B80" s="219" t="str">
        <f t="shared" si="20"/>
        <v>Michael</v>
      </c>
      <c r="C80" s="211">
        <f>IF(P$3="J",SUMIF(Deelnemers!B:B,B80,Deelnemers!C:C),0)</f>
        <v>14</v>
      </c>
      <c r="D80" s="13"/>
      <c r="E80" s="13"/>
      <c r="F80" s="220" t="str">
        <f t="shared" si="16"/>
        <v/>
      </c>
      <c r="G80" s="215" t="str">
        <f t="shared" si="17"/>
        <v/>
      </c>
      <c r="H80" s="219" t="str">
        <f>Deelnemers!B23</f>
        <v>n</v>
      </c>
      <c r="I80" s="211">
        <f>IF(P$3="J",SUMIF(Deelnemers!B:B,H80,Deelnemers!C:C),0)</f>
        <v>0</v>
      </c>
      <c r="J80" s="13"/>
      <c r="K80" s="211" t="str">
        <f t="shared" si="13"/>
        <v/>
      </c>
      <c r="L80" s="220" t="str">
        <f t="shared" si="14"/>
        <v/>
      </c>
      <c r="M80" s="215" t="str">
        <f t="shared" si="19"/>
        <v/>
      </c>
      <c r="N80" s="216" t="str">
        <f t="shared" si="15"/>
        <v/>
      </c>
      <c r="O80" s="221">
        <v>1</v>
      </c>
      <c r="AB80" s="478">
        <f t="shared" si="18"/>
        <v>0</v>
      </c>
    </row>
    <row r="81" spans="1:28" ht="15" customHeight="1" x14ac:dyDescent="0.25">
      <c r="A81" s="218" t="str">
        <f>IF(C81=0,"",IF(I81=0,"",MAX(A$2:A80)+1))</f>
        <v/>
      </c>
      <c r="B81" s="219" t="str">
        <f t="shared" si="20"/>
        <v>Michael</v>
      </c>
      <c r="C81" s="211">
        <f>IF(P$3="J",SUMIF(Deelnemers!B:B,B81,Deelnemers!C:C),0)</f>
        <v>14</v>
      </c>
      <c r="D81" s="13"/>
      <c r="E81" s="13"/>
      <c r="F81" s="220" t="str">
        <f t="shared" si="16"/>
        <v/>
      </c>
      <c r="G81" s="215" t="str">
        <f t="shared" si="17"/>
        <v/>
      </c>
      <c r="H81" s="219" t="str">
        <f>Deelnemers!B24</f>
        <v>n</v>
      </c>
      <c r="I81" s="211">
        <f>IF(P$3="J",SUMIF(Deelnemers!B:B,H81,Deelnemers!C:C),0)</f>
        <v>0</v>
      </c>
      <c r="J81" s="13"/>
      <c r="K81" s="211" t="str">
        <f t="shared" si="13"/>
        <v/>
      </c>
      <c r="L81" s="220" t="str">
        <f t="shared" si="14"/>
        <v/>
      </c>
      <c r="M81" s="215" t="str">
        <f t="shared" si="19"/>
        <v/>
      </c>
      <c r="N81" s="216" t="str">
        <f t="shared" si="15"/>
        <v/>
      </c>
      <c r="O81" s="221">
        <v>1</v>
      </c>
      <c r="AB81" s="478">
        <f t="shared" si="18"/>
        <v>0</v>
      </c>
    </row>
    <row r="82" spans="1:28" ht="15" customHeight="1" x14ac:dyDescent="0.25">
      <c r="A82" s="218" t="str">
        <f>IF(C82=0,"",IF(I82=0,"",MAX(A$2:A81)+1))</f>
        <v/>
      </c>
      <c r="B82" s="219" t="str">
        <f t="shared" si="20"/>
        <v>Michael</v>
      </c>
      <c r="C82" s="211">
        <f>IF(P$3="J",SUMIF(Deelnemers!B:B,B82,Deelnemers!C:C),0)</f>
        <v>14</v>
      </c>
      <c r="D82" s="13"/>
      <c r="E82" s="13"/>
      <c r="F82" s="220" t="str">
        <f t="shared" si="16"/>
        <v/>
      </c>
      <c r="G82" s="215" t="str">
        <f t="shared" si="17"/>
        <v/>
      </c>
      <c r="H82" s="219" t="str">
        <f>Deelnemers!B25</f>
        <v>n</v>
      </c>
      <c r="I82" s="211">
        <f>IF(P$3="J",SUMIF(Deelnemers!B:B,H82,Deelnemers!C:C),0)</f>
        <v>0</v>
      </c>
      <c r="J82" s="13"/>
      <c r="K82" s="211" t="str">
        <f t="shared" si="13"/>
        <v/>
      </c>
      <c r="L82" s="220" t="str">
        <f t="shared" si="14"/>
        <v/>
      </c>
      <c r="M82" s="215" t="str">
        <f t="shared" si="19"/>
        <v/>
      </c>
      <c r="N82" s="216" t="str">
        <f t="shared" si="15"/>
        <v/>
      </c>
      <c r="O82" s="221">
        <v>1</v>
      </c>
      <c r="AB82" s="478">
        <f t="shared" si="18"/>
        <v>0</v>
      </c>
    </row>
    <row r="83" spans="1:28" ht="15" customHeight="1" x14ac:dyDescent="0.25">
      <c r="A83" s="218">
        <f>IF(C83=0,"",IF(I83=0,"",MAX(A$2:A82)+1))</f>
        <v>51</v>
      </c>
      <c r="B83" s="219" t="str">
        <f>Deelnemers!B12</f>
        <v>Peter</v>
      </c>
      <c r="C83" s="211">
        <f>IF(P$3="J",SUMIF(Deelnemers!B:B,B83,Deelnemers!C:C),0)</f>
        <v>16</v>
      </c>
      <c r="D83" s="13"/>
      <c r="E83" s="13"/>
      <c r="F83" s="220" t="str">
        <f t="shared" si="16"/>
        <v/>
      </c>
      <c r="G83" s="215" t="str">
        <f t="shared" si="17"/>
        <v/>
      </c>
      <c r="H83" s="219" t="str">
        <f>Deelnemers!B13</f>
        <v>Piet</v>
      </c>
      <c r="I83" s="211">
        <f>IF(P$3="J",SUMIF(Deelnemers!B:B,H83,Deelnemers!C:C),0)</f>
        <v>16</v>
      </c>
      <c r="J83" s="13"/>
      <c r="K83" s="211" t="str">
        <f t="shared" si="13"/>
        <v/>
      </c>
      <c r="L83" s="220" t="str">
        <f t="shared" si="14"/>
        <v/>
      </c>
      <c r="M83" s="215" t="str">
        <f t="shared" si="19"/>
        <v/>
      </c>
      <c r="N83" s="216" t="str">
        <f t="shared" si="15"/>
        <v/>
      </c>
      <c r="O83" s="221">
        <v>1</v>
      </c>
      <c r="AB83" s="478">
        <f t="shared" si="18"/>
        <v>1</v>
      </c>
    </row>
    <row r="84" spans="1:28" ht="15" customHeight="1" x14ac:dyDescent="0.25">
      <c r="A84" s="218">
        <f>IF(C84=0,"",IF(I84=0,"",MAX(A$2:A83)+1))</f>
        <v>52</v>
      </c>
      <c r="B84" s="219" t="str">
        <f t="shared" ref="B84:B95" si="21">B83</f>
        <v>Peter</v>
      </c>
      <c r="C84" s="211">
        <f>IF(P$3="J",SUMIF(Deelnemers!B:B,B84,Deelnemers!C:C),0)</f>
        <v>16</v>
      </c>
      <c r="D84" s="13"/>
      <c r="E84" s="13"/>
      <c r="F84" s="220" t="str">
        <f t="shared" si="16"/>
        <v/>
      </c>
      <c r="G84" s="215" t="str">
        <f t="shared" si="17"/>
        <v/>
      </c>
      <c r="H84" s="219" t="str">
        <f>Deelnemers!B14</f>
        <v>Tukker</v>
      </c>
      <c r="I84" s="211">
        <f>IF(P$3="J",SUMIF(Deelnemers!B:B,H84,Deelnemers!C:C),0)</f>
        <v>13</v>
      </c>
      <c r="J84" s="13"/>
      <c r="K84" s="211" t="str">
        <f t="shared" si="13"/>
        <v/>
      </c>
      <c r="L84" s="220" t="str">
        <f t="shared" si="14"/>
        <v/>
      </c>
      <c r="M84" s="215" t="str">
        <f t="shared" si="19"/>
        <v/>
      </c>
      <c r="N84" s="216" t="str">
        <f t="shared" si="15"/>
        <v/>
      </c>
      <c r="O84" s="221">
        <v>1</v>
      </c>
      <c r="AB84" s="478">
        <f t="shared" si="18"/>
        <v>1</v>
      </c>
    </row>
    <row r="85" spans="1:28" ht="15" customHeight="1" x14ac:dyDescent="0.25">
      <c r="A85" s="218">
        <f>IF(C85=0,"",IF(I85=0,"",MAX(A$2:A84)+1))</f>
        <v>53</v>
      </c>
      <c r="B85" s="219" t="str">
        <f t="shared" si="21"/>
        <v>Peter</v>
      </c>
      <c r="C85" s="211">
        <f>IF(P$3="J",SUMIF(Deelnemers!B:B,B85,Deelnemers!C:C),0)</f>
        <v>16</v>
      </c>
      <c r="D85" s="13"/>
      <c r="E85" s="13"/>
      <c r="F85" s="220" t="str">
        <f t="shared" si="16"/>
        <v/>
      </c>
      <c r="G85" s="215" t="str">
        <f t="shared" si="17"/>
        <v/>
      </c>
      <c r="H85" s="219" t="str">
        <f>Deelnemers!B15</f>
        <v>Bernard</v>
      </c>
      <c r="I85" s="211">
        <f>IF(P$3="J",SUMIF(Deelnemers!B:B,H85,Deelnemers!C:C),0)</f>
        <v>14</v>
      </c>
      <c r="J85" s="13"/>
      <c r="K85" s="211" t="str">
        <f t="shared" si="13"/>
        <v/>
      </c>
      <c r="L85" s="220" t="str">
        <f t="shared" si="14"/>
        <v/>
      </c>
      <c r="M85" s="215" t="str">
        <f t="shared" si="19"/>
        <v/>
      </c>
      <c r="N85" s="216" t="str">
        <f t="shared" si="15"/>
        <v/>
      </c>
      <c r="O85" s="221">
        <v>1</v>
      </c>
      <c r="AB85" s="478">
        <f t="shared" si="18"/>
        <v>1</v>
      </c>
    </row>
    <row r="86" spans="1:28" ht="15" customHeight="1" x14ac:dyDescent="0.25">
      <c r="A86" s="218" t="str">
        <f>IF(C86=0,"",IF(I86=0,"",MAX(A$2:A85)+1))</f>
        <v/>
      </c>
      <c r="B86" s="219" t="str">
        <f t="shared" si="21"/>
        <v>Peter</v>
      </c>
      <c r="C86" s="211">
        <f>IF(P$3="J",SUMIF(Deelnemers!B:B,B86,Deelnemers!C:C),0)</f>
        <v>16</v>
      </c>
      <c r="D86" s="13"/>
      <c r="E86" s="13"/>
      <c r="F86" s="220" t="str">
        <f t="shared" si="16"/>
        <v/>
      </c>
      <c r="G86" s="215" t="str">
        <f t="shared" si="17"/>
        <v/>
      </c>
      <c r="H86" s="219" t="str">
        <f>Deelnemers!B16</f>
        <v>Jan de Hoorn</v>
      </c>
      <c r="I86" s="211">
        <f>IF(P$3="J",SUMIF(Deelnemers!B:B,H86,Deelnemers!C:C),0)</f>
        <v>0</v>
      </c>
      <c r="J86" s="13"/>
      <c r="K86" s="211" t="str">
        <f t="shared" si="13"/>
        <v/>
      </c>
      <c r="L86" s="220" t="str">
        <f t="shared" si="14"/>
        <v/>
      </c>
      <c r="M86" s="215" t="str">
        <f t="shared" si="19"/>
        <v/>
      </c>
      <c r="N86" s="216" t="str">
        <f t="shared" si="15"/>
        <v/>
      </c>
      <c r="O86" s="221">
        <v>1</v>
      </c>
      <c r="AB86" s="478">
        <f t="shared" si="18"/>
        <v>0</v>
      </c>
    </row>
    <row r="87" spans="1:28" ht="15" customHeight="1" x14ac:dyDescent="0.25">
      <c r="A87" s="218" t="str">
        <f>IF(C87=0,"",IF(I87=0,"",MAX(A$2:A86)+1))</f>
        <v/>
      </c>
      <c r="B87" s="219" t="str">
        <f t="shared" si="21"/>
        <v>Peter</v>
      </c>
      <c r="C87" s="211">
        <f>IF(P$3="J",SUMIF(Deelnemers!B:B,B87,Deelnemers!C:C),0)</f>
        <v>16</v>
      </c>
      <c r="D87" s="13"/>
      <c r="E87" s="13"/>
      <c r="F87" s="220" t="str">
        <f t="shared" si="16"/>
        <v/>
      </c>
      <c r="G87" s="215" t="str">
        <f t="shared" si="17"/>
        <v/>
      </c>
      <c r="H87" s="219" t="str">
        <f>Deelnemers!B17</f>
        <v>Bas</v>
      </c>
      <c r="I87" s="211">
        <f>IF(P$3="J",SUMIF(Deelnemers!B:B,H87,Deelnemers!C:C),0)</f>
        <v>0</v>
      </c>
      <c r="J87" s="13"/>
      <c r="K87" s="211" t="str">
        <f t="shared" si="13"/>
        <v/>
      </c>
      <c r="L87" s="220" t="str">
        <f t="shared" si="14"/>
        <v/>
      </c>
      <c r="M87" s="215" t="str">
        <f t="shared" si="19"/>
        <v/>
      </c>
      <c r="N87" s="216" t="str">
        <f t="shared" si="15"/>
        <v/>
      </c>
      <c r="O87" s="221">
        <v>1</v>
      </c>
      <c r="AB87" s="478">
        <f t="shared" si="18"/>
        <v>0</v>
      </c>
    </row>
    <row r="88" spans="1:28" ht="15" customHeight="1" x14ac:dyDescent="0.25">
      <c r="A88" s="218">
        <f>IF(C88=0,"",IF(I88=0,"",MAX(A$2:A87)+1))</f>
        <v>54</v>
      </c>
      <c r="B88" s="219" t="str">
        <f t="shared" si="21"/>
        <v>Peter</v>
      </c>
      <c r="C88" s="211">
        <f>IF(P$3="J",SUMIF(Deelnemers!B:B,B88,Deelnemers!C:C),0)</f>
        <v>16</v>
      </c>
      <c r="D88" s="13"/>
      <c r="E88" s="13"/>
      <c r="F88" s="220" t="str">
        <f t="shared" si="16"/>
        <v/>
      </c>
      <c r="G88" s="215" t="str">
        <f t="shared" si="17"/>
        <v/>
      </c>
      <c r="H88" s="219" t="str">
        <f>Deelnemers!B18</f>
        <v>Jan Zuijlen</v>
      </c>
      <c r="I88" s="211">
        <f>IF(P$3="J",SUMIF(Deelnemers!B:B,H88,Deelnemers!C:C),0)</f>
        <v>16</v>
      </c>
      <c r="J88" s="13"/>
      <c r="K88" s="211" t="str">
        <f t="shared" si="13"/>
        <v/>
      </c>
      <c r="L88" s="220" t="str">
        <f t="shared" si="14"/>
        <v/>
      </c>
      <c r="M88" s="215" t="str">
        <f t="shared" si="19"/>
        <v/>
      </c>
      <c r="N88" s="216" t="str">
        <f t="shared" si="15"/>
        <v/>
      </c>
      <c r="O88" s="221">
        <v>1</v>
      </c>
      <c r="AB88" s="478">
        <f t="shared" si="18"/>
        <v>1</v>
      </c>
    </row>
    <row r="89" spans="1:28" ht="15" customHeight="1" x14ac:dyDescent="0.25">
      <c r="A89" s="218">
        <f>IF(C89=0,"",IF(I89=0,"",MAX(A$2:A88)+1))</f>
        <v>55</v>
      </c>
      <c r="B89" s="219" t="str">
        <f t="shared" si="21"/>
        <v>Peter</v>
      </c>
      <c r="C89" s="211">
        <f>IF(P$3="J",SUMIF(Deelnemers!B:B,B89,Deelnemers!C:C),0)</f>
        <v>16</v>
      </c>
      <c r="D89" s="13"/>
      <c r="E89" s="13"/>
      <c r="F89" s="220" t="str">
        <f t="shared" si="16"/>
        <v/>
      </c>
      <c r="G89" s="215" t="str">
        <f t="shared" si="17"/>
        <v/>
      </c>
      <c r="H89" s="219" t="str">
        <f>Deelnemers!B19</f>
        <v xml:space="preserve">Jordy </v>
      </c>
      <c r="I89" s="211">
        <f>IF(P$3="J",SUMIF(Deelnemers!B:B,H89,Deelnemers!C:C),0)</f>
        <v>12</v>
      </c>
      <c r="J89" s="13"/>
      <c r="K89" s="211" t="str">
        <f t="shared" si="13"/>
        <v/>
      </c>
      <c r="L89" s="220" t="str">
        <f t="shared" si="14"/>
        <v/>
      </c>
      <c r="M89" s="215" t="str">
        <f t="shared" si="19"/>
        <v/>
      </c>
      <c r="N89" s="216" t="str">
        <f t="shared" si="15"/>
        <v/>
      </c>
      <c r="O89" s="221">
        <v>1</v>
      </c>
      <c r="AB89" s="478">
        <f t="shared" si="18"/>
        <v>1</v>
      </c>
    </row>
    <row r="90" spans="1:28" ht="15" customHeight="1" x14ac:dyDescent="0.25">
      <c r="A90" s="218">
        <f>IF(C90=0,"",IF(I90=0,"",MAX(A$2:A89)+1))</f>
        <v>56</v>
      </c>
      <c r="B90" s="219" t="str">
        <f t="shared" si="21"/>
        <v>Peter</v>
      </c>
      <c r="C90" s="211">
        <f>IF(P$3="J",SUMIF(Deelnemers!B:B,B90,Deelnemers!C:C),0)</f>
        <v>16</v>
      </c>
      <c r="D90" s="13"/>
      <c r="E90" s="13"/>
      <c r="F90" s="220" t="str">
        <f t="shared" si="16"/>
        <v/>
      </c>
      <c r="G90" s="215" t="str">
        <f t="shared" si="17"/>
        <v/>
      </c>
      <c r="H90" s="219" t="str">
        <f>Deelnemers!B20</f>
        <v>Mukesh</v>
      </c>
      <c r="I90" s="211">
        <f>IF(P$3="J",SUMIF(Deelnemers!B:B,H90,Deelnemers!C:C),0)</f>
        <v>9</v>
      </c>
      <c r="J90" s="13"/>
      <c r="K90" s="211" t="str">
        <f t="shared" si="13"/>
        <v/>
      </c>
      <c r="L90" s="220" t="str">
        <f t="shared" si="14"/>
        <v/>
      </c>
      <c r="M90" s="215" t="str">
        <f t="shared" si="19"/>
        <v/>
      </c>
      <c r="N90" s="216" t="str">
        <f t="shared" si="15"/>
        <v/>
      </c>
      <c r="O90" s="221">
        <v>1</v>
      </c>
      <c r="AB90" s="478">
        <f t="shared" si="18"/>
        <v>1</v>
      </c>
    </row>
    <row r="91" spans="1:28" ht="15" customHeight="1" x14ac:dyDescent="0.25">
      <c r="A91" s="218">
        <f>IF(C91=0,"",IF(I91=0,"",MAX(A$2:A90)+1))</f>
        <v>57</v>
      </c>
      <c r="B91" s="219" t="str">
        <f t="shared" si="21"/>
        <v>Peter</v>
      </c>
      <c r="C91" s="211">
        <f>IF(P$3="J",SUMIF(Deelnemers!B:B,B91,Deelnemers!C:C),0)</f>
        <v>16</v>
      </c>
      <c r="D91" s="13"/>
      <c r="E91" s="13"/>
      <c r="F91" s="220" t="str">
        <f t="shared" si="16"/>
        <v/>
      </c>
      <c r="G91" s="215" t="str">
        <f t="shared" si="17"/>
        <v/>
      </c>
      <c r="H91" s="219" t="str">
        <f>Deelnemers!B21</f>
        <v>Marco</v>
      </c>
      <c r="I91" s="211">
        <f>IF(P$3="J",SUMIF(Deelnemers!B:B,H91,Deelnemers!C:C),0)</f>
        <v>16</v>
      </c>
      <c r="J91" s="13"/>
      <c r="K91" s="211" t="str">
        <f t="shared" si="13"/>
        <v/>
      </c>
      <c r="L91" s="220" t="str">
        <f t="shared" si="14"/>
        <v/>
      </c>
      <c r="M91" s="215" t="str">
        <f t="shared" si="19"/>
        <v/>
      </c>
      <c r="N91" s="216" t="str">
        <f t="shared" si="15"/>
        <v/>
      </c>
      <c r="O91" s="221">
        <v>1</v>
      </c>
      <c r="AB91" s="478">
        <f t="shared" si="18"/>
        <v>1</v>
      </c>
    </row>
    <row r="92" spans="1:28" ht="15" customHeight="1" x14ac:dyDescent="0.25">
      <c r="A92" s="218" t="str">
        <f>IF(C92=0,"",IF(I92=0,"",MAX(A$2:A91)+1))</f>
        <v/>
      </c>
      <c r="B92" s="219" t="str">
        <f t="shared" si="21"/>
        <v>Peter</v>
      </c>
      <c r="C92" s="211">
        <f>IF(P$3="J",SUMIF(Deelnemers!B:B,B92,Deelnemers!C:C),0)</f>
        <v>16</v>
      </c>
      <c r="D92" s="13"/>
      <c r="E92" s="13"/>
      <c r="F92" s="220" t="str">
        <f t="shared" si="16"/>
        <v/>
      </c>
      <c r="G92" s="215" t="str">
        <f t="shared" si="17"/>
        <v/>
      </c>
      <c r="H92" s="219" t="str">
        <f>Deelnemers!B22</f>
        <v>n</v>
      </c>
      <c r="I92" s="211">
        <f>IF(P$3="J",SUMIF(Deelnemers!B:B,H92,Deelnemers!C:C),0)</f>
        <v>0</v>
      </c>
      <c r="J92" s="13"/>
      <c r="K92" s="211" t="str">
        <f t="shared" si="13"/>
        <v/>
      </c>
      <c r="L92" s="220" t="str">
        <f t="shared" si="14"/>
        <v/>
      </c>
      <c r="M92" s="215" t="str">
        <f t="shared" si="19"/>
        <v/>
      </c>
      <c r="N92" s="216" t="str">
        <f t="shared" si="15"/>
        <v/>
      </c>
      <c r="O92" s="221">
        <v>1</v>
      </c>
      <c r="AB92" s="478">
        <f t="shared" si="18"/>
        <v>0</v>
      </c>
    </row>
    <row r="93" spans="1:28" ht="15" customHeight="1" x14ac:dyDescent="0.25">
      <c r="A93" s="218" t="str">
        <f>IF(C93=0,"",IF(I93=0,"",MAX(A$2:A92)+1))</f>
        <v/>
      </c>
      <c r="B93" s="219" t="str">
        <f t="shared" si="21"/>
        <v>Peter</v>
      </c>
      <c r="C93" s="211">
        <f>IF(P$3="J",SUMIF(Deelnemers!B:B,B93,Deelnemers!C:C),0)</f>
        <v>16</v>
      </c>
      <c r="D93" s="13"/>
      <c r="E93" s="13"/>
      <c r="F93" s="220" t="str">
        <f t="shared" si="16"/>
        <v/>
      </c>
      <c r="G93" s="215" t="str">
        <f t="shared" si="17"/>
        <v/>
      </c>
      <c r="H93" s="219" t="str">
        <f>Deelnemers!B23</f>
        <v>n</v>
      </c>
      <c r="I93" s="211">
        <f>IF(P$3="J",SUMIF(Deelnemers!B:B,H93,Deelnemers!C:C),0)</f>
        <v>0</v>
      </c>
      <c r="J93" s="13"/>
      <c r="K93" s="211" t="str">
        <f t="shared" si="13"/>
        <v/>
      </c>
      <c r="L93" s="220" t="str">
        <f t="shared" si="14"/>
        <v/>
      </c>
      <c r="M93" s="215" t="str">
        <f t="shared" si="19"/>
        <v/>
      </c>
      <c r="N93" s="216" t="str">
        <f t="shared" si="15"/>
        <v/>
      </c>
      <c r="O93" s="221">
        <v>1</v>
      </c>
      <c r="AB93" s="478">
        <f t="shared" si="18"/>
        <v>0</v>
      </c>
    </row>
    <row r="94" spans="1:28" ht="15" customHeight="1" x14ac:dyDescent="0.25">
      <c r="A94" s="218" t="str">
        <f>IF(C94=0,"",IF(I94=0,"",MAX(A$2:A93)+1))</f>
        <v/>
      </c>
      <c r="B94" s="219" t="str">
        <f t="shared" si="21"/>
        <v>Peter</v>
      </c>
      <c r="C94" s="211">
        <f>IF(P$3="J",SUMIF(Deelnemers!B:B,B94,Deelnemers!C:C),0)</f>
        <v>16</v>
      </c>
      <c r="D94" s="13"/>
      <c r="E94" s="13"/>
      <c r="F94" s="220" t="str">
        <f t="shared" si="16"/>
        <v/>
      </c>
      <c r="G94" s="215" t="str">
        <f t="shared" si="17"/>
        <v/>
      </c>
      <c r="H94" s="219" t="str">
        <f>Deelnemers!B24</f>
        <v>n</v>
      </c>
      <c r="I94" s="211">
        <f>IF(P$3="J",SUMIF(Deelnemers!B:B,H94,Deelnemers!C:C),0)</f>
        <v>0</v>
      </c>
      <c r="J94" s="13"/>
      <c r="K94" s="211" t="str">
        <f t="shared" ref="K94:K122" si="22">IF(E94&gt;0,E94,"")</f>
        <v/>
      </c>
      <c r="L94" s="220" t="str">
        <f t="shared" si="14"/>
        <v/>
      </c>
      <c r="M94" s="215" t="str">
        <f t="shared" si="19"/>
        <v/>
      </c>
      <c r="N94" s="216" t="str">
        <f t="shared" ref="N94:N122" si="23">IF(E94&gt;0,1,"")</f>
        <v/>
      </c>
      <c r="O94" s="221">
        <v>1</v>
      </c>
      <c r="AB94" s="478">
        <f t="shared" si="18"/>
        <v>0</v>
      </c>
    </row>
    <row r="95" spans="1:28" ht="15" customHeight="1" x14ac:dyDescent="0.25">
      <c r="A95" s="218" t="str">
        <f>IF(C95=0,"",IF(I95=0,"",MAX(A$2:A94)+1))</f>
        <v/>
      </c>
      <c r="B95" s="219" t="str">
        <f t="shared" si="21"/>
        <v>Peter</v>
      </c>
      <c r="C95" s="211">
        <f>IF(P$3="J",SUMIF(Deelnemers!B:B,B95,Deelnemers!C:C),0)</f>
        <v>16</v>
      </c>
      <c r="D95" s="13"/>
      <c r="E95" s="13"/>
      <c r="F95" s="220" t="str">
        <f t="shared" si="16"/>
        <v/>
      </c>
      <c r="G95" s="215" t="str">
        <f t="shared" si="17"/>
        <v/>
      </c>
      <c r="H95" s="219" t="str">
        <f>Deelnemers!B25</f>
        <v>n</v>
      </c>
      <c r="I95" s="211">
        <f>IF(P$3="J",SUMIF(Deelnemers!B:B,H95,Deelnemers!C:C),0)</f>
        <v>0</v>
      </c>
      <c r="J95" s="13"/>
      <c r="K95" s="211" t="str">
        <f t="shared" si="22"/>
        <v/>
      </c>
      <c r="L95" s="220" t="str">
        <f t="shared" si="14"/>
        <v/>
      </c>
      <c r="M95" s="215" t="str">
        <f t="shared" si="19"/>
        <v/>
      </c>
      <c r="N95" s="216" t="str">
        <f t="shared" si="23"/>
        <v/>
      </c>
      <c r="O95" s="221">
        <v>1</v>
      </c>
      <c r="AB95" s="478">
        <f t="shared" si="18"/>
        <v>0</v>
      </c>
    </row>
    <row r="96" spans="1:28" ht="15" customHeight="1" x14ac:dyDescent="0.25">
      <c r="A96" s="218">
        <f>IF(C96=0,"",IF(I96=0,"",MAX(A$2:A95)+1))</f>
        <v>58</v>
      </c>
      <c r="B96" s="219" t="str">
        <f>Deelnemers!B13</f>
        <v>Piet</v>
      </c>
      <c r="C96" s="211">
        <f>IF(P$3="J",SUMIF(Deelnemers!B:B,B96,Deelnemers!C:C),0)</f>
        <v>16</v>
      </c>
      <c r="D96" s="13"/>
      <c r="E96" s="13"/>
      <c r="F96" s="220" t="str">
        <f t="shared" si="16"/>
        <v/>
      </c>
      <c r="G96" s="215" t="str">
        <f t="shared" si="17"/>
        <v/>
      </c>
      <c r="H96" s="219" t="str">
        <f>Deelnemers!B14</f>
        <v>Tukker</v>
      </c>
      <c r="I96" s="211">
        <f>IF(P$3="J",SUMIF(Deelnemers!B:B,H96,Deelnemers!C:C),0)</f>
        <v>13</v>
      </c>
      <c r="J96" s="13"/>
      <c r="K96" s="211" t="str">
        <f t="shared" si="22"/>
        <v/>
      </c>
      <c r="L96" s="220" t="str">
        <f t="shared" si="14"/>
        <v/>
      </c>
      <c r="M96" s="215" t="str">
        <f t="shared" si="19"/>
        <v/>
      </c>
      <c r="N96" s="216" t="str">
        <f t="shared" si="23"/>
        <v/>
      </c>
      <c r="O96" s="221">
        <v>1</v>
      </c>
      <c r="AB96" s="478">
        <f t="shared" si="18"/>
        <v>1</v>
      </c>
    </row>
    <row r="97" spans="1:28" ht="15" customHeight="1" x14ac:dyDescent="0.25">
      <c r="A97" s="218">
        <f>IF(C97=0,"",IF(I97=0,"",MAX(A$2:A96)+1))</f>
        <v>59</v>
      </c>
      <c r="B97" s="219" t="str">
        <f t="shared" ref="B97:B107" si="24">B96</f>
        <v>Piet</v>
      </c>
      <c r="C97" s="211">
        <f>IF(P$3="J",SUMIF(Deelnemers!B:B,B97,Deelnemers!C:C),0)</f>
        <v>16</v>
      </c>
      <c r="D97" s="13"/>
      <c r="E97" s="13"/>
      <c r="F97" s="220" t="str">
        <f t="shared" si="16"/>
        <v/>
      </c>
      <c r="G97" s="215" t="str">
        <f t="shared" si="17"/>
        <v/>
      </c>
      <c r="H97" s="219" t="str">
        <f>Deelnemers!B15</f>
        <v>Bernard</v>
      </c>
      <c r="I97" s="211">
        <f>IF(P$3="J",SUMIF(Deelnemers!B:B,H97,Deelnemers!C:C),0)</f>
        <v>14</v>
      </c>
      <c r="J97" s="13"/>
      <c r="K97" s="211" t="str">
        <f t="shared" si="22"/>
        <v/>
      </c>
      <c r="L97" s="220" t="str">
        <f t="shared" si="14"/>
        <v/>
      </c>
      <c r="M97" s="215" t="str">
        <f t="shared" si="19"/>
        <v/>
      </c>
      <c r="N97" s="216" t="str">
        <f t="shared" si="23"/>
        <v/>
      </c>
      <c r="O97" s="221">
        <v>1</v>
      </c>
      <c r="AB97" s="478">
        <f t="shared" si="18"/>
        <v>1</v>
      </c>
    </row>
    <row r="98" spans="1:28" ht="15" customHeight="1" x14ac:dyDescent="0.25">
      <c r="A98" s="218" t="str">
        <f>IF(C98=0,"",IF(I98=0,"",MAX(A$2:A97)+1))</f>
        <v/>
      </c>
      <c r="B98" s="219" t="str">
        <f t="shared" si="24"/>
        <v>Piet</v>
      </c>
      <c r="C98" s="211">
        <f>IF(P$3="J",SUMIF(Deelnemers!B:B,B98,Deelnemers!C:C),0)</f>
        <v>16</v>
      </c>
      <c r="D98" s="13"/>
      <c r="E98" s="13"/>
      <c r="F98" s="220" t="str">
        <f t="shared" si="16"/>
        <v/>
      </c>
      <c r="G98" s="215" t="str">
        <f t="shared" si="17"/>
        <v/>
      </c>
      <c r="H98" s="219" t="str">
        <f>Deelnemers!B16</f>
        <v>Jan de Hoorn</v>
      </c>
      <c r="I98" s="211">
        <f>IF(P$3="J",SUMIF(Deelnemers!B:B,H98,Deelnemers!C:C),0)</f>
        <v>0</v>
      </c>
      <c r="J98" s="13"/>
      <c r="K98" s="211" t="str">
        <f t="shared" si="22"/>
        <v/>
      </c>
      <c r="L98" s="220" t="str">
        <f t="shared" si="14"/>
        <v/>
      </c>
      <c r="M98" s="215" t="str">
        <f t="shared" si="19"/>
        <v/>
      </c>
      <c r="N98" s="216" t="str">
        <f t="shared" si="23"/>
        <v/>
      </c>
      <c r="O98" s="221">
        <v>1</v>
      </c>
      <c r="AB98" s="478">
        <f t="shared" si="18"/>
        <v>0</v>
      </c>
    </row>
    <row r="99" spans="1:28" ht="15" customHeight="1" x14ac:dyDescent="0.25">
      <c r="A99" s="218" t="str">
        <f>IF(C99=0,"",IF(I99=0,"",MAX(A$2:A98)+1))</f>
        <v/>
      </c>
      <c r="B99" s="219" t="str">
        <f t="shared" si="24"/>
        <v>Piet</v>
      </c>
      <c r="C99" s="211">
        <f>IF(P$3="J",SUMIF(Deelnemers!B:B,B99,Deelnemers!C:C),0)</f>
        <v>16</v>
      </c>
      <c r="D99" s="13"/>
      <c r="E99" s="13"/>
      <c r="F99" s="220" t="str">
        <f t="shared" si="16"/>
        <v/>
      </c>
      <c r="G99" s="215" t="str">
        <f t="shared" si="17"/>
        <v/>
      </c>
      <c r="H99" s="219" t="str">
        <f>Deelnemers!B17</f>
        <v>Bas</v>
      </c>
      <c r="I99" s="211">
        <f>IF(P$3="J",SUMIF(Deelnemers!B:B,H99,Deelnemers!C:C),0)</f>
        <v>0</v>
      </c>
      <c r="J99" s="13"/>
      <c r="K99" s="211" t="str">
        <f t="shared" si="22"/>
        <v/>
      </c>
      <c r="L99" s="220" t="str">
        <f t="shared" si="14"/>
        <v/>
      </c>
      <c r="M99" s="215" t="str">
        <f t="shared" si="19"/>
        <v/>
      </c>
      <c r="N99" s="216" t="str">
        <f t="shared" si="23"/>
        <v/>
      </c>
      <c r="O99" s="221">
        <v>1</v>
      </c>
      <c r="AB99" s="478">
        <f t="shared" si="18"/>
        <v>0</v>
      </c>
    </row>
    <row r="100" spans="1:28" ht="15" customHeight="1" x14ac:dyDescent="0.25">
      <c r="A100" s="218">
        <f>IF(C100=0,"",IF(I100=0,"",MAX(A$2:A99)+1))</f>
        <v>60</v>
      </c>
      <c r="B100" s="219" t="str">
        <f t="shared" si="24"/>
        <v>Piet</v>
      </c>
      <c r="C100" s="211">
        <f>IF(P$3="J",SUMIF(Deelnemers!B:B,B100,Deelnemers!C:C),0)</f>
        <v>16</v>
      </c>
      <c r="D100" s="13"/>
      <c r="E100" s="13"/>
      <c r="F100" s="220" t="str">
        <f t="shared" si="16"/>
        <v/>
      </c>
      <c r="G100" s="215" t="str">
        <f t="shared" si="17"/>
        <v/>
      </c>
      <c r="H100" s="219" t="str">
        <f>Deelnemers!B18</f>
        <v>Jan Zuijlen</v>
      </c>
      <c r="I100" s="211">
        <f>IF(P$3="J",SUMIF(Deelnemers!B:B,H100,Deelnemers!C:C),0)</f>
        <v>16</v>
      </c>
      <c r="J100" s="13"/>
      <c r="K100" s="211" t="str">
        <f t="shared" si="22"/>
        <v/>
      </c>
      <c r="L100" s="220" t="str">
        <f t="shared" si="14"/>
        <v/>
      </c>
      <c r="M100" s="215" t="str">
        <f t="shared" si="19"/>
        <v/>
      </c>
      <c r="N100" s="216" t="str">
        <f t="shared" si="23"/>
        <v/>
      </c>
      <c r="O100" s="221">
        <v>1</v>
      </c>
      <c r="AB100" s="478">
        <f t="shared" si="18"/>
        <v>1</v>
      </c>
    </row>
    <row r="101" spans="1:28" ht="15" customHeight="1" x14ac:dyDescent="0.25">
      <c r="A101" s="218">
        <f>IF(C101=0,"",IF(I101=0,"",MAX(A$2:A100)+1))</f>
        <v>61</v>
      </c>
      <c r="B101" s="219" t="str">
        <f t="shared" si="24"/>
        <v>Piet</v>
      </c>
      <c r="C101" s="211">
        <f>IF(P$3="J",SUMIF(Deelnemers!B:B,B101,Deelnemers!C:C),0)</f>
        <v>16</v>
      </c>
      <c r="D101" s="13"/>
      <c r="E101" s="13"/>
      <c r="F101" s="220" t="str">
        <f t="shared" si="16"/>
        <v/>
      </c>
      <c r="G101" s="215" t="str">
        <f t="shared" si="17"/>
        <v/>
      </c>
      <c r="H101" s="219" t="str">
        <f>Deelnemers!B19</f>
        <v xml:space="preserve">Jordy </v>
      </c>
      <c r="I101" s="211">
        <f>IF(P$3="J",SUMIF(Deelnemers!B:B,H101,Deelnemers!C:C),0)</f>
        <v>12</v>
      </c>
      <c r="J101" s="13"/>
      <c r="K101" s="211" t="str">
        <f t="shared" si="22"/>
        <v/>
      </c>
      <c r="L101" s="220" t="str">
        <f t="shared" si="14"/>
        <v/>
      </c>
      <c r="M101" s="215" t="str">
        <f t="shared" si="19"/>
        <v/>
      </c>
      <c r="N101" s="216" t="str">
        <f t="shared" si="23"/>
        <v/>
      </c>
      <c r="O101" s="221">
        <v>1</v>
      </c>
      <c r="AB101" s="478">
        <f t="shared" si="18"/>
        <v>1</v>
      </c>
    </row>
    <row r="102" spans="1:28" ht="15" customHeight="1" x14ac:dyDescent="0.25">
      <c r="A102" s="218">
        <f>IF(C102=0,"",IF(I102=0,"",MAX(A$2:A101)+1))</f>
        <v>62</v>
      </c>
      <c r="B102" s="219" t="str">
        <f t="shared" si="24"/>
        <v>Piet</v>
      </c>
      <c r="C102" s="211">
        <f>IF(P$3="J",SUMIF(Deelnemers!B:B,B102,Deelnemers!C:C),0)</f>
        <v>16</v>
      </c>
      <c r="D102" s="13"/>
      <c r="E102" s="13"/>
      <c r="F102" s="220" t="str">
        <f t="shared" si="16"/>
        <v/>
      </c>
      <c r="G102" s="215" t="str">
        <f t="shared" si="17"/>
        <v/>
      </c>
      <c r="H102" s="219" t="str">
        <f>Deelnemers!B20</f>
        <v>Mukesh</v>
      </c>
      <c r="I102" s="211">
        <f>IF(P$3="J",SUMIF(Deelnemers!B:B,H102,Deelnemers!C:C),0)</f>
        <v>9</v>
      </c>
      <c r="J102" s="13"/>
      <c r="K102" s="211" t="str">
        <f t="shared" si="22"/>
        <v/>
      </c>
      <c r="L102" s="220" t="str">
        <f t="shared" si="14"/>
        <v/>
      </c>
      <c r="M102" s="215" t="str">
        <f t="shared" si="19"/>
        <v/>
      </c>
      <c r="N102" s="216" t="str">
        <f t="shared" si="23"/>
        <v/>
      </c>
      <c r="O102" s="221">
        <v>1</v>
      </c>
      <c r="AB102" s="478">
        <f t="shared" si="18"/>
        <v>1</v>
      </c>
    </row>
    <row r="103" spans="1:28" ht="15" customHeight="1" x14ac:dyDescent="0.25">
      <c r="A103" s="218">
        <f>IF(C103=0,"",IF(I103=0,"",MAX(A$2:A102)+1))</f>
        <v>63</v>
      </c>
      <c r="B103" s="219" t="str">
        <f t="shared" si="24"/>
        <v>Piet</v>
      </c>
      <c r="C103" s="211">
        <f>IF(P$3="J",SUMIF(Deelnemers!B:B,B103,Deelnemers!C:C),0)</f>
        <v>16</v>
      </c>
      <c r="D103" s="13"/>
      <c r="E103" s="13"/>
      <c r="F103" s="220" t="str">
        <f t="shared" si="16"/>
        <v/>
      </c>
      <c r="G103" s="215" t="str">
        <f t="shared" si="17"/>
        <v/>
      </c>
      <c r="H103" s="219" t="str">
        <f>Deelnemers!B21</f>
        <v>Marco</v>
      </c>
      <c r="I103" s="211">
        <f>IF(P$3="J",SUMIF(Deelnemers!B:B,H103,Deelnemers!C:C),0)</f>
        <v>16</v>
      </c>
      <c r="J103" s="13"/>
      <c r="K103" s="211" t="str">
        <f t="shared" si="22"/>
        <v/>
      </c>
      <c r="L103" s="220" t="str">
        <f t="shared" si="14"/>
        <v/>
      </c>
      <c r="M103" s="215" t="str">
        <f t="shared" si="19"/>
        <v/>
      </c>
      <c r="N103" s="216" t="str">
        <f t="shared" si="23"/>
        <v/>
      </c>
      <c r="O103" s="221">
        <v>1</v>
      </c>
      <c r="AB103" s="478">
        <f t="shared" si="18"/>
        <v>1</v>
      </c>
    </row>
    <row r="104" spans="1:28" ht="15" customHeight="1" x14ac:dyDescent="0.25">
      <c r="A104" s="218" t="str">
        <f>IF(C104=0,"",IF(I104=0,"",MAX(A$2:A103)+1))</f>
        <v/>
      </c>
      <c r="B104" s="219" t="str">
        <f t="shared" si="24"/>
        <v>Piet</v>
      </c>
      <c r="C104" s="211">
        <f>IF(P$3="J",SUMIF(Deelnemers!B:B,B104,Deelnemers!C:C),0)</f>
        <v>16</v>
      </c>
      <c r="D104" s="13"/>
      <c r="E104" s="13"/>
      <c r="F104" s="220" t="str">
        <f t="shared" si="16"/>
        <v/>
      </c>
      <c r="G104" s="215" t="str">
        <f t="shared" si="17"/>
        <v/>
      </c>
      <c r="H104" s="219" t="str">
        <f>Deelnemers!B22</f>
        <v>n</v>
      </c>
      <c r="I104" s="211">
        <f>IF(P$3="J",SUMIF(Deelnemers!B:B,H104,Deelnemers!C:C),0)</f>
        <v>0</v>
      </c>
      <c r="J104" s="13"/>
      <c r="K104" s="211" t="str">
        <f t="shared" si="22"/>
        <v/>
      </c>
      <c r="L104" s="220" t="str">
        <f t="shared" si="14"/>
        <v/>
      </c>
      <c r="M104" s="215" t="str">
        <f t="shared" si="19"/>
        <v/>
      </c>
      <c r="N104" s="216" t="str">
        <f t="shared" si="23"/>
        <v/>
      </c>
      <c r="O104" s="221">
        <v>1</v>
      </c>
      <c r="AB104" s="478">
        <f t="shared" si="18"/>
        <v>0</v>
      </c>
    </row>
    <row r="105" spans="1:28" ht="15" customHeight="1" x14ac:dyDescent="0.25">
      <c r="A105" s="218" t="str">
        <f>IF(C105=0,"",IF(I105=0,"",MAX(A$2:A104)+1))</f>
        <v/>
      </c>
      <c r="B105" s="219" t="str">
        <f t="shared" si="24"/>
        <v>Piet</v>
      </c>
      <c r="C105" s="211">
        <f>IF(P$3="J",SUMIF(Deelnemers!B:B,B105,Deelnemers!C:C),0)</f>
        <v>16</v>
      </c>
      <c r="D105" s="13"/>
      <c r="E105" s="13"/>
      <c r="F105" s="220" t="str">
        <f t="shared" si="16"/>
        <v/>
      </c>
      <c r="G105" s="215" t="str">
        <f t="shared" si="17"/>
        <v/>
      </c>
      <c r="H105" s="219" t="str">
        <f>Deelnemers!B23</f>
        <v>n</v>
      </c>
      <c r="I105" s="211">
        <f>IF(P$3="J",SUMIF(Deelnemers!B:B,H105,Deelnemers!C:C),0)</f>
        <v>0</v>
      </c>
      <c r="J105" s="13"/>
      <c r="K105" s="211" t="str">
        <f t="shared" si="22"/>
        <v/>
      </c>
      <c r="L105" s="220" t="str">
        <f t="shared" si="14"/>
        <v/>
      </c>
      <c r="M105" s="215" t="str">
        <f t="shared" si="19"/>
        <v/>
      </c>
      <c r="N105" s="216" t="str">
        <f t="shared" si="23"/>
        <v/>
      </c>
      <c r="O105" s="221">
        <v>1</v>
      </c>
      <c r="AB105" s="478">
        <f t="shared" si="18"/>
        <v>0</v>
      </c>
    </row>
    <row r="106" spans="1:28" ht="15" customHeight="1" x14ac:dyDescent="0.25">
      <c r="A106" s="218" t="str">
        <f>IF(C106=0,"",IF(I106=0,"",MAX(A$2:A105)+1))</f>
        <v/>
      </c>
      <c r="B106" s="219" t="str">
        <f t="shared" si="24"/>
        <v>Piet</v>
      </c>
      <c r="C106" s="211">
        <f>IF(P$3="J",SUMIF(Deelnemers!B:B,B106,Deelnemers!C:C),0)</f>
        <v>16</v>
      </c>
      <c r="D106" s="13"/>
      <c r="E106" s="13"/>
      <c r="F106" s="220" t="str">
        <f t="shared" si="16"/>
        <v/>
      </c>
      <c r="G106" s="215" t="str">
        <f t="shared" si="17"/>
        <v/>
      </c>
      <c r="H106" s="219" t="str">
        <f>Deelnemers!B24</f>
        <v>n</v>
      </c>
      <c r="I106" s="211">
        <f>IF(P$3="J",SUMIF(Deelnemers!B:B,H106,Deelnemers!C:C),0)</f>
        <v>0</v>
      </c>
      <c r="J106" s="13"/>
      <c r="K106" s="211" t="str">
        <f t="shared" si="22"/>
        <v/>
      </c>
      <c r="L106" s="220" t="str">
        <f t="shared" si="14"/>
        <v/>
      </c>
      <c r="M106" s="215" t="str">
        <f t="shared" si="19"/>
        <v/>
      </c>
      <c r="N106" s="216" t="str">
        <f t="shared" si="23"/>
        <v/>
      </c>
      <c r="O106" s="221">
        <v>1</v>
      </c>
      <c r="AB106" s="478">
        <f t="shared" si="18"/>
        <v>0</v>
      </c>
    </row>
    <row r="107" spans="1:28" ht="15" customHeight="1" x14ac:dyDescent="0.25">
      <c r="A107" s="218" t="str">
        <f>IF(C107=0,"",IF(I107=0,"",MAX(A$2:A106)+1))</f>
        <v/>
      </c>
      <c r="B107" s="219" t="str">
        <f t="shared" si="24"/>
        <v>Piet</v>
      </c>
      <c r="C107" s="211">
        <f>IF(P$3="J",SUMIF(Deelnemers!B:B,B107,Deelnemers!C:C),0)</f>
        <v>16</v>
      </c>
      <c r="D107" s="13"/>
      <c r="E107" s="13"/>
      <c r="F107" s="220" t="str">
        <f t="shared" si="16"/>
        <v/>
      </c>
      <c r="G107" s="215" t="str">
        <f t="shared" si="17"/>
        <v/>
      </c>
      <c r="H107" s="219" t="str">
        <f>Deelnemers!B25</f>
        <v>n</v>
      </c>
      <c r="I107" s="211">
        <f>IF(P$3="J",SUMIF(Deelnemers!B:B,H107,Deelnemers!C:C),0)</f>
        <v>0</v>
      </c>
      <c r="J107" s="13"/>
      <c r="K107" s="211" t="str">
        <f t="shared" si="22"/>
        <v/>
      </c>
      <c r="L107" s="220" t="str">
        <f t="shared" si="14"/>
        <v/>
      </c>
      <c r="M107" s="215" t="str">
        <f t="shared" si="19"/>
        <v/>
      </c>
      <c r="N107" s="216" t="str">
        <f t="shared" si="23"/>
        <v/>
      </c>
      <c r="O107" s="221">
        <v>1</v>
      </c>
      <c r="AB107" s="478">
        <f t="shared" si="18"/>
        <v>0</v>
      </c>
    </row>
    <row r="108" spans="1:28" ht="15" customHeight="1" x14ac:dyDescent="0.25">
      <c r="A108" s="218">
        <f>IF(C108=0,"",IF(I108=0,"",MAX(A$2:A107)+1))</f>
        <v>64</v>
      </c>
      <c r="B108" s="219" t="str">
        <f>Deelnemers!B14</f>
        <v>Tukker</v>
      </c>
      <c r="C108" s="211">
        <f>IF(P$3="J",SUMIF(Deelnemers!B:B,B108,Deelnemers!C:C),0)</f>
        <v>13</v>
      </c>
      <c r="D108" s="13"/>
      <c r="E108" s="13"/>
      <c r="F108" s="220" t="str">
        <f t="shared" si="16"/>
        <v/>
      </c>
      <c r="G108" s="215" t="str">
        <f t="shared" si="17"/>
        <v/>
      </c>
      <c r="H108" s="219" t="str">
        <f>Deelnemers!B15</f>
        <v>Bernard</v>
      </c>
      <c r="I108" s="211">
        <f>IF(P$3="J",SUMIF(Deelnemers!B:B,H108,Deelnemers!C:C),0)</f>
        <v>14</v>
      </c>
      <c r="J108" s="13"/>
      <c r="K108" s="211" t="str">
        <f t="shared" si="22"/>
        <v/>
      </c>
      <c r="L108" s="220" t="str">
        <f t="shared" si="14"/>
        <v/>
      </c>
      <c r="M108" s="215" t="str">
        <f t="shared" si="19"/>
        <v/>
      </c>
      <c r="N108" s="216" t="str">
        <f t="shared" si="23"/>
        <v/>
      </c>
      <c r="O108" s="221">
        <v>1</v>
      </c>
      <c r="AB108" s="478">
        <f t="shared" si="18"/>
        <v>1</v>
      </c>
    </row>
    <row r="109" spans="1:28" ht="15" customHeight="1" x14ac:dyDescent="0.25">
      <c r="A109" s="218" t="str">
        <f>IF(C109=0,"",IF(I109=0,"",MAX(A$2:A108)+1))</f>
        <v/>
      </c>
      <c r="B109" s="219" t="str">
        <f t="shared" ref="B109:B118" si="25">B108</f>
        <v>Tukker</v>
      </c>
      <c r="C109" s="211">
        <f>IF(P$3="J",SUMIF(Deelnemers!B:B,B109,Deelnemers!C:C),0)</f>
        <v>13</v>
      </c>
      <c r="D109" s="13"/>
      <c r="E109" s="13"/>
      <c r="F109" s="220" t="str">
        <f t="shared" si="16"/>
        <v/>
      </c>
      <c r="G109" s="215" t="str">
        <f t="shared" si="17"/>
        <v/>
      </c>
      <c r="H109" s="219" t="str">
        <f>Deelnemers!B16</f>
        <v>Jan de Hoorn</v>
      </c>
      <c r="I109" s="211">
        <f>IF(P$3="J",SUMIF(Deelnemers!B:B,H109,Deelnemers!C:C),0)</f>
        <v>0</v>
      </c>
      <c r="J109" s="13"/>
      <c r="K109" s="211" t="str">
        <f t="shared" si="22"/>
        <v/>
      </c>
      <c r="L109" s="220" t="str">
        <f t="shared" si="14"/>
        <v/>
      </c>
      <c r="M109" s="215" t="str">
        <f t="shared" si="19"/>
        <v/>
      </c>
      <c r="N109" s="216" t="str">
        <f t="shared" si="23"/>
        <v/>
      </c>
      <c r="O109" s="221">
        <v>1</v>
      </c>
      <c r="AB109" s="478">
        <f t="shared" si="18"/>
        <v>0</v>
      </c>
    </row>
    <row r="110" spans="1:28" ht="15" customHeight="1" x14ac:dyDescent="0.25">
      <c r="A110" s="218" t="str">
        <f>IF(C110=0,"",IF(I110=0,"",MAX(A$2:A109)+1))</f>
        <v/>
      </c>
      <c r="B110" s="219" t="str">
        <f t="shared" si="25"/>
        <v>Tukker</v>
      </c>
      <c r="C110" s="211">
        <f>IF(P$3="J",SUMIF(Deelnemers!B:B,B110,Deelnemers!C:C),0)</f>
        <v>13</v>
      </c>
      <c r="D110" s="13"/>
      <c r="E110" s="13"/>
      <c r="F110" s="220" t="str">
        <f t="shared" si="16"/>
        <v/>
      </c>
      <c r="G110" s="215" t="str">
        <f t="shared" si="17"/>
        <v/>
      </c>
      <c r="H110" s="219" t="str">
        <f>Deelnemers!B17</f>
        <v>Bas</v>
      </c>
      <c r="I110" s="211">
        <f>IF(P$3="J",SUMIF(Deelnemers!B:B,H110,Deelnemers!C:C),0)</f>
        <v>0</v>
      </c>
      <c r="J110" s="13"/>
      <c r="K110" s="211" t="str">
        <f t="shared" si="22"/>
        <v/>
      </c>
      <c r="L110" s="220" t="str">
        <f t="shared" si="14"/>
        <v/>
      </c>
      <c r="M110" s="215" t="str">
        <f t="shared" si="19"/>
        <v/>
      </c>
      <c r="N110" s="216" t="str">
        <f t="shared" si="23"/>
        <v/>
      </c>
      <c r="O110" s="221">
        <v>1</v>
      </c>
      <c r="AB110" s="478">
        <f t="shared" si="18"/>
        <v>0</v>
      </c>
    </row>
    <row r="111" spans="1:28" ht="15" customHeight="1" x14ac:dyDescent="0.25">
      <c r="A111" s="218">
        <f>IF(C111=0,"",IF(I111=0,"",MAX(A$2:A110)+1))</f>
        <v>65</v>
      </c>
      <c r="B111" s="219" t="str">
        <f t="shared" si="25"/>
        <v>Tukker</v>
      </c>
      <c r="C111" s="211">
        <f>IF(P$3="J",SUMIF(Deelnemers!B:B,B111,Deelnemers!C:C),0)</f>
        <v>13</v>
      </c>
      <c r="D111" s="13"/>
      <c r="E111" s="13"/>
      <c r="F111" s="220" t="str">
        <f t="shared" si="16"/>
        <v/>
      </c>
      <c r="G111" s="215" t="str">
        <f t="shared" si="17"/>
        <v/>
      </c>
      <c r="H111" s="219" t="str">
        <f>Deelnemers!B18</f>
        <v>Jan Zuijlen</v>
      </c>
      <c r="I111" s="211">
        <f>IF(P$3="J",SUMIF(Deelnemers!B:B,H111,Deelnemers!C:C),0)</f>
        <v>16</v>
      </c>
      <c r="J111" s="13"/>
      <c r="K111" s="211" t="str">
        <f t="shared" si="22"/>
        <v/>
      </c>
      <c r="L111" s="220" t="str">
        <f t="shared" si="14"/>
        <v/>
      </c>
      <c r="M111" s="215" t="str">
        <f t="shared" si="19"/>
        <v/>
      </c>
      <c r="N111" s="216" t="str">
        <f t="shared" si="23"/>
        <v/>
      </c>
      <c r="O111" s="221">
        <v>1</v>
      </c>
      <c r="AB111" s="478">
        <f t="shared" si="18"/>
        <v>1</v>
      </c>
    </row>
    <row r="112" spans="1:28" ht="15" customHeight="1" x14ac:dyDescent="0.25">
      <c r="A112" s="218">
        <f>IF(C112=0,"",IF(I112=0,"",MAX(A$2:A111)+1))</f>
        <v>66</v>
      </c>
      <c r="B112" s="219" t="str">
        <f t="shared" si="25"/>
        <v>Tukker</v>
      </c>
      <c r="C112" s="211">
        <f>IF(P$3="J",SUMIF(Deelnemers!B:B,B112,Deelnemers!C:C),0)</f>
        <v>13</v>
      </c>
      <c r="D112" s="13"/>
      <c r="E112" s="13"/>
      <c r="F112" s="220" t="str">
        <f t="shared" si="16"/>
        <v/>
      </c>
      <c r="G112" s="215" t="str">
        <f t="shared" si="17"/>
        <v/>
      </c>
      <c r="H112" s="219" t="str">
        <f>Deelnemers!B19</f>
        <v xml:space="preserve">Jordy </v>
      </c>
      <c r="I112" s="211">
        <f>IF(P$3="J",SUMIF(Deelnemers!B:B,H112,Deelnemers!C:C),0)</f>
        <v>12</v>
      </c>
      <c r="J112" s="13"/>
      <c r="K112" s="211" t="str">
        <f t="shared" si="22"/>
        <v/>
      </c>
      <c r="L112" s="220" t="str">
        <f t="shared" si="14"/>
        <v/>
      </c>
      <c r="M112" s="215" t="str">
        <f t="shared" si="19"/>
        <v/>
      </c>
      <c r="N112" s="216" t="str">
        <f t="shared" si="23"/>
        <v/>
      </c>
      <c r="O112" s="221">
        <v>1</v>
      </c>
      <c r="AB112" s="478">
        <f t="shared" si="18"/>
        <v>1</v>
      </c>
    </row>
    <row r="113" spans="1:28" ht="15" customHeight="1" x14ac:dyDescent="0.25">
      <c r="A113" s="218">
        <f>IF(C113=0,"",IF(I113=0,"",MAX(A$2:A112)+1))</f>
        <v>67</v>
      </c>
      <c r="B113" s="219" t="str">
        <f t="shared" si="25"/>
        <v>Tukker</v>
      </c>
      <c r="C113" s="211">
        <f>IF(P$3="J",SUMIF(Deelnemers!B:B,B113,Deelnemers!C:C),0)</f>
        <v>13</v>
      </c>
      <c r="D113" s="13"/>
      <c r="E113" s="13"/>
      <c r="F113" s="220" t="str">
        <f t="shared" si="16"/>
        <v/>
      </c>
      <c r="G113" s="215" t="str">
        <f t="shared" si="17"/>
        <v/>
      </c>
      <c r="H113" s="219" t="str">
        <f>Deelnemers!B20</f>
        <v>Mukesh</v>
      </c>
      <c r="I113" s="211">
        <f>IF(P$3="J",SUMIF(Deelnemers!B:B,H113,Deelnemers!C:C),0)</f>
        <v>9</v>
      </c>
      <c r="J113" s="13"/>
      <c r="K113" s="211" t="str">
        <f t="shared" si="22"/>
        <v/>
      </c>
      <c r="L113" s="220" t="str">
        <f t="shared" si="14"/>
        <v/>
      </c>
      <c r="M113" s="215" t="str">
        <f t="shared" si="19"/>
        <v/>
      </c>
      <c r="N113" s="216" t="str">
        <f t="shared" si="23"/>
        <v/>
      </c>
      <c r="O113" s="221">
        <v>1</v>
      </c>
      <c r="AB113" s="478">
        <f t="shared" si="18"/>
        <v>1</v>
      </c>
    </row>
    <row r="114" spans="1:28" ht="15" customHeight="1" x14ac:dyDescent="0.25">
      <c r="A114" s="218">
        <f>IF(C114=0,"",IF(I114=0,"",MAX(A$2:A113)+1))</f>
        <v>68</v>
      </c>
      <c r="B114" s="219" t="str">
        <f t="shared" si="25"/>
        <v>Tukker</v>
      </c>
      <c r="C114" s="211">
        <f>IF(P$3="J",SUMIF(Deelnemers!B:B,B114,Deelnemers!C:C),0)</f>
        <v>13</v>
      </c>
      <c r="D114" s="13"/>
      <c r="E114" s="13"/>
      <c r="F114" s="220" t="str">
        <f t="shared" si="16"/>
        <v/>
      </c>
      <c r="G114" s="215" t="str">
        <f t="shared" si="17"/>
        <v/>
      </c>
      <c r="H114" s="219" t="str">
        <f>Deelnemers!B21</f>
        <v>Marco</v>
      </c>
      <c r="I114" s="211">
        <f>IF(P$3="J",SUMIF(Deelnemers!B:B,H114,Deelnemers!C:C),0)</f>
        <v>16</v>
      </c>
      <c r="J114" s="13"/>
      <c r="K114" s="211" t="str">
        <f t="shared" si="22"/>
        <v/>
      </c>
      <c r="L114" s="220" t="str">
        <f t="shared" si="14"/>
        <v/>
      </c>
      <c r="M114" s="215" t="str">
        <f t="shared" si="19"/>
        <v/>
      </c>
      <c r="N114" s="216" t="str">
        <f t="shared" si="23"/>
        <v/>
      </c>
      <c r="O114" s="221">
        <v>1</v>
      </c>
      <c r="AB114" s="478">
        <f t="shared" si="18"/>
        <v>1</v>
      </c>
    </row>
    <row r="115" spans="1:28" ht="15" customHeight="1" x14ac:dyDescent="0.25">
      <c r="A115" s="218" t="str">
        <f>IF(C115=0,"",IF(I115=0,"",MAX(A$2:A114)+1))</f>
        <v/>
      </c>
      <c r="B115" s="219" t="str">
        <f t="shared" si="25"/>
        <v>Tukker</v>
      </c>
      <c r="C115" s="211">
        <f>IF(P$3="J",SUMIF(Deelnemers!B:B,B115,Deelnemers!C:C),0)</f>
        <v>13</v>
      </c>
      <c r="D115" s="13"/>
      <c r="E115" s="13"/>
      <c r="F115" s="220" t="str">
        <f t="shared" si="16"/>
        <v/>
      </c>
      <c r="G115" s="215" t="str">
        <f t="shared" si="17"/>
        <v/>
      </c>
      <c r="H115" s="219" t="str">
        <f>Deelnemers!B22</f>
        <v>n</v>
      </c>
      <c r="I115" s="211">
        <f>IF(P$3="J",SUMIF(Deelnemers!B:B,H115,Deelnemers!C:C),0)</f>
        <v>0</v>
      </c>
      <c r="J115" s="13"/>
      <c r="K115" s="211" t="str">
        <f t="shared" si="22"/>
        <v/>
      </c>
      <c r="L115" s="220" t="str">
        <f t="shared" si="14"/>
        <v/>
      </c>
      <c r="M115" s="215" t="str">
        <f t="shared" si="19"/>
        <v/>
      </c>
      <c r="N115" s="216" t="str">
        <f t="shared" si="23"/>
        <v/>
      </c>
      <c r="O115" s="221">
        <v>1</v>
      </c>
      <c r="AB115" s="478">
        <f t="shared" si="18"/>
        <v>0</v>
      </c>
    </row>
    <row r="116" spans="1:28" ht="15" customHeight="1" x14ac:dyDescent="0.25">
      <c r="A116" s="218" t="str">
        <f>IF(C116=0,"",IF(I116=0,"",MAX(A$2:A115)+1))</f>
        <v/>
      </c>
      <c r="B116" s="219" t="str">
        <f t="shared" si="25"/>
        <v>Tukker</v>
      </c>
      <c r="C116" s="211">
        <f>IF(P$3="J",SUMIF(Deelnemers!B:B,B116,Deelnemers!C:C),0)</f>
        <v>13</v>
      </c>
      <c r="D116" s="13"/>
      <c r="E116" s="13"/>
      <c r="F116" s="220" t="str">
        <f t="shared" si="16"/>
        <v/>
      </c>
      <c r="G116" s="215" t="str">
        <f t="shared" si="17"/>
        <v/>
      </c>
      <c r="H116" s="219" t="str">
        <f>Deelnemers!B23</f>
        <v>n</v>
      </c>
      <c r="I116" s="211">
        <f>IF(P$3="J",SUMIF(Deelnemers!B:B,H116,Deelnemers!C:C),0)</f>
        <v>0</v>
      </c>
      <c r="J116" s="13"/>
      <c r="K116" s="211" t="str">
        <f t="shared" si="22"/>
        <v/>
      </c>
      <c r="L116" s="220" t="str">
        <f t="shared" si="14"/>
        <v/>
      </c>
      <c r="M116" s="215" t="str">
        <f t="shared" si="19"/>
        <v/>
      </c>
      <c r="N116" s="216" t="str">
        <f t="shared" si="23"/>
        <v/>
      </c>
      <c r="O116" s="221">
        <v>1</v>
      </c>
      <c r="AB116" s="478">
        <f t="shared" si="18"/>
        <v>0</v>
      </c>
    </row>
    <row r="117" spans="1:28" ht="15" customHeight="1" x14ac:dyDescent="0.25">
      <c r="A117" s="218" t="str">
        <f>IF(C117=0,"",IF(I117=0,"",MAX(A$2:A116)+1))</f>
        <v/>
      </c>
      <c r="B117" s="219" t="str">
        <f t="shared" si="25"/>
        <v>Tukker</v>
      </c>
      <c r="C117" s="211">
        <f>IF(P$3="J",SUMIF(Deelnemers!B:B,B117,Deelnemers!C:C),0)</f>
        <v>13</v>
      </c>
      <c r="D117" s="13"/>
      <c r="E117" s="13"/>
      <c r="F117" s="220" t="str">
        <f t="shared" si="16"/>
        <v/>
      </c>
      <c r="G117" s="215" t="str">
        <f t="shared" si="17"/>
        <v/>
      </c>
      <c r="H117" s="219" t="str">
        <f>Deelnemers!B24</f>
        <v>n</v>
      </c>
      <c r="I117" s="211">
        <f>IF(P$3="J",SUMIF(Deelnemers!B:B,H117,Deelnemers!C:C),0)</f>
        <v>0</v>
      </c>
      <c r="J117" s="13"/>
      <c r="K117" s="211" t="str">
        <f t="shared" si="22"/>
        <v/>
      </c>
      <c r="L117" s="220" t="str">
        <f t="shared" si="14"/>
        <v/>
      </c>
      <c r="M117" s="215" t="str">
        <f t="shared" si="19"/>
        <v/>
      </c>
      <c r="N117" s="216" t="str">
        <f t="shared" si="23"/>
        <v/>
      </c>
      <c r="O117" s="221">
        <v>1</v>
      </c>
      <c r="AB117" s="478">
        <f t="shared" si="18"/>
        <v>0</v>
      </c>
    </row>
    <row r="118" spans="1:28" ht="15" customHeight="1" x14ac:dyDescent="0.25">
      <c r="A118" s="218" t="str">
        <f>IF(C118=0,"",IF(I118=0,"",MAX(A$2:A117)+1))</f>
        <v/>
      </c>
      <c r="B118" s="219" t="str">
        <f t="shared" si="25"/>
        <v>Tukker</v>
      </c>
      <c r="C118" s="211">
        <f>IF(P$3="J",SUMIF(Deelnemers!B:B,B118,Deelnemers!C:C),0)</f>
        <v>13</v>
      </c>
      <c r="D118" s="13"/>
      <c r="E118" s="13"/>
      <c r="F118" s="220" t="str">
        <f t="shared" si="16"/>
        <v/>
      </c>
      <c r="G118" s="215" t="str">
        <f t="shared" si="17"/>
        <v/>
      </c>
      <c r="H118" s="219" t="str">
        <f>Deelnemers!B25</f>
        <v>n</v>
      </c>
      <c r="I118" s="211">
        <f>IF(P$3="J",SUMIF(Deelnemers!B:B,H118,Deelnemers!C:C),0)</f>
        <v>0</v>
      </c>
      <c r="J118" s="13"/>
      <c r="K118" s="211" t="str">
        <f t="shared" si="22"/>
        <v/>
      </c>
      <c r="L118" s="220" t="str">
        <f t="shared" si="14"/>
        <v/>
      </c>
      <c r="M118" s="215" t="str">
        <f t="shared" si="19"/>
        <v/>
      </c>
      <c r="N118" s="216" t="str">
        <f t="shared" si="23"/>
        <v/>
      </c>
      <c r="O118" s="221">
        <v>1</v>
      </c>
      <c r="AB118" s="478">
        <f t="shared" si="18"/>
        <v>0</v>
      </c>
    </row>
    <row r="119" spans="1:28" ht="15" customHeight="1" x14ac:dyDescent="0.25">
      <c r="A119" s="218" t="str">
        <f>IF(C119=0,"",IF(I119=0,"",MAX(A$2:A118)+1))</f>
        <v/>
      </c>
      <c r="B119" s="219" t="str">
        <f>Deelnemers!B15</f>
        <v>Bernard</v>
      </c>
      <c r="C119" s="211">
        <f>IF(P$3="J",SUMIF(Deelnemers!B:B,B119,Deelnemers!C:C),0)</f>
        <v>14</v>
      </c>
      <c r="D119" s="13"/>
      <c r="E119" s="13"/>
      <c r="F119" s="220" t="str">
        <f t="shared" si="16"/>
        <v/>
      </c>
      <c r="G119" s="215" t="str">
        <f t="shared" si="17"/>
        <v/>
      </c>
      <c r="H119" s="219" t="str">
        <f>Deelnemers!B16</f>
        <v>Jan de Hoorn</v>
      </c>
      <c r="I119" s="211">
        <f>IF(P$3="J",SUMIF(Deelnemers!B:B,H119,Deelnemers!C:C),0)</f>
        <v>0</v>
      </c>
      <c r="J119" s="13"/>
      <c r="K119" s="211" t="str">
        <f t="shared" si="22"/>
        <v/>
      </c>
      <c r="L119" s="220" t="str">
        <f t="shared" si="14"/>
        <v/>
      </c>
      <c r="M119" s="215" t="str">
        <f t="shared" si="19"/>
        <v/>
      </c>
      <c r="N119" s="216" t="str">
        <f t="shared" si="23"/>
        <v/>
      </c>
      <c r="O119" s="221">
        <v>1</v>
      </c>
      <c r="AB119" s="478">
        <f t="shared" si="18"/>
        <v>0</v>
      </c>
    </row>
    <row r="120" spans="1:28" ht="15" customHeight="1" x14ac:dyDescent="0.25">
      <c r="A120" s="218" t="str">
        <f>IF(C120=0,"",IF(I120=0,"",MAX(A$2:A119)+1))</f>
        <v/>
      </c>
      <c r="B120" s="219" t="str">
        <f t="shared" ref="B120:B128" si="26">B119</f>
        <v>Bernard</v>
      </c>
      <c r="C120" s="211">
        <f>IF(P$3="J",SUMIF(Deelnemers!B:B,B120,Deelnemers!C:C),0)</f>
        <v>14</v>
      </c>
      <c r="D120" s="13"/>
      <c r="E120" s="13"/>
      <c r="F120" s="220" t="str">
        <f t="shared" si="16"/>
        <v/>
      </c>
      <c r="G120" s="215" t="str">
        <f t="shared" si="17"/>
        <v/>
      </c>
      <c r="H120" s="219" t="str">
        <f>Deelnemers!B17</f>
        <v>Bas</v>
      </c>
      <c r="I120" s="211">
        <f>IF(P$3="J",SUMIF(Deelnemers!B:B,H120,Deelnemers!C:C),0)</f>
        <v>0</v>
      </c>
      <c r="J120" s="13"/>
      <c r="K120" s="211" t="str">
        <f t="shared" si="22"/>
        <v/>
      </c>
      <c r="L120" s="220" t="str">
        <f t="shared" si="14"/>
        <v/>
      </c>
      <c r="M120" s="215" t="str">
        <f t="shared" si="19"/>
        <v/>
      </c>
      <c r="N120" s="216" t="str">
        <f t="shared" si="23"/>
        <v/>
      </c>
      <c r="O120" s="221">
        <v>1</v>
      </c>
      <c r="AB120" s="478">
        <f t="shared" si="18"/>
        <v>0</v>
      </c>
    </row>
    <row r="121" spans="1:28" ht="15" customHeight="1" x14ac:dyDescent="0.25">
      <c r="A121" s="218">
        <f>IF(C121=0,"",IF(I121=0,"",MAX(A$2:A120)+1))</f>
        <v>69</v>
      </c>
      <c r="B121" s="219" t="str">
        <f t="shared" si="26"/>
        <v>Bernard</v>
      </c>
      <c r="C121" s="211">
        <f>IF(P$3="J",SUMIF(Deelnemers!B:B,B121,Deelnemers!C:C),0)</f>
        <v>14</v>
      </c>
      <c r="D121" s="13"/>
      <c r="E121" s="13"/>
      <c r="F121" s="220" t="str">
        <f t="shared" si="16"/>
        <v/>
      </c>
      <c r="G121" s="215" t="str">
        <f t="shared" si="17"/>
        <v/>
      </c>
      <c r="H121" s="219" t="str">
        <f>Deelnemers!B18</f>
        <v>Jan Zuijlen</v>
      </c>
      <c r="I121" s="211">
        <f>IF(P$3="J",SUMIF(Deelnemers!B:B,H121,Deelnemers!C:C),0)</f>
        <v>16</v>
      </c>
      <c r="J121" s="13"/>
      <c r="K121" s="211" t="str">
        <f t="shared" si="22"/>
        <v/>
      </c>
      <c r="L121" s="220" t="str">
        <f t="shared" si="14"/>
        <v/>
      </c>
      <c r="M121" s="215" t="str">
        <f t="shared" si="19"/>
        <v/>
      </c>
      <c r="N121" s="216" t="str">
        <f t="shared" si="23"/>
        <v/>
      </c>
      <c r="O121" s="221">
        <v>1</v>
      </c>
      <c r="AB121" s="478">
        <f t="shared" si="18"/>
        <v>1</v>
      </c>
    </row>
    <row r="122" spans="1:28" ht="15" customHeight="1" x14ac:dyDescent="0.25">
      <c r="A122" s="218">
        <f>IF(C122=0,"",IF(I122=0,"",MAX(A$2:A121)+1))</f>
        <v>70</v>
      </c>
      <c r="B122" s="219" t="str">
        <f t="shared" si="26"/>
        <v>Bernard</v>
      </c>
      <c r="C122" s="211">
        <f>IF(P$3="J",SUMIF(Deelnemers!B:B,B122,Deelnemers!C:C),0)</f>
        <v>14</v>
      </c>
      <c r="D122" s="13"/>
      <c r="E122" s="13"/>
      <c r="F122" s="220" t="str">
        <f t="shared" si="16"/>
        <v/>
      </c>
      <c r="G122" s="215" t="str">
        <f t="shared" si="17"/>
        <v/>
      </c>
      <c r="H122" s="219" t="str">
        <f>Deelnemers!B19</f>
        <v xml:space="preserve">Jordy </v>
      </c>
      <c r="I122" s="211">
        <f>IF(P$3="J",SUMIF(Deelnemers!B:B,H122,Deelnemers!C:C),0)</f>
        <v>12</v>
      </c>
      <c r="J122" s="13"/>
      <c r="K122" s="211" t="str">
        <f t="shared" si="22"/>
        <v/>
      </c>
      <c r="L122" s="220" t="str">
        <f t="shared" si="14"/>
        <v/>
      </c>
      <c r="M122" s="215" t="str">
        <f t="shared" si="19"/>
        <v/>
      </c>
      <c r="N122" s="216" t="str">
        <f t="shared" si="23"/>
        <v/>
      </c>
      <c r="O122" s="221">
        <v>1</v>
      </c>
      <c r="AB122" s="478">
        <f t="shared" si="18"/>
        <v>1</v>
      </c>
    </row>
    <row r="123" spans="1:28" ht="15" customHeight="1" x14ac:dyDescent="0.25">
      <c r="A123" s="218">
        <f>IF(C123=0,"",IF(I123=0,"",MAX(A$2:A122)+1))</f>
        <v>71</v>
      </c>
      <c r="B123" s="219" t="str">
        <f t="shared" si="26"/>
        <v>Bernard</v>
      </c>
      <c r="C123" s="211">
        <f>IF(P$3="J",SUMIF(Deelnemers!B:B,B123,Deelnemers!C:C),0)</f>
        <v>14</v>
      </c>
      <c r="D123" s="13"/>
      <c r="E123" s="13"/>
      <c r="F123" s="220" t="str">
        <f t="shared" si="16"/>
        <v/>
      </c>
      <c r="G123" s="215" t="str">
        <f t="shared" si="17"/>
        <v/>
      </c>
      <c r="H123" s="219" t="str">
        <f>Deelnemers!B20</f>
        <v>Mukesh</v>
      </c>
      <c r="I123" s="211">
        <f>IF(P$3="J",SUMIF(Deelnemers!B:B,H123,Deelnemers!C:C),0)</f>
        <v>9</v>
      </c>
      <c r="J123" s="13"/>
      <c r="K123" s="211" t="str">
        <f t="shared" ref="K123:K151" si="27">IF(E123&gt;0,E123,"")</f>
        <v/>
      </c>
      <c r="L123" s="220" t="str">
        <f t="shared" ref="L123:L166" si="28">IF(J123&gt;0,ROUND(J123/K123,3),"")</f>
        <v/>
      </c>
      <c r="M123" s="215" t="str">
        <f t="shared" si="19"/>
        <v/>
      </c>
      <c r="N123" s="216" t="str">
        <f t="shared" ref="N123:N151" si="29">IF(E123&gt;0,1,"")</f>
        <v/>
      </c>
      <c r="O123" s="221">
        <v>1</v>
      </c>
      <c r="AB123" s="478">
        <f t="shared" si="18"/>
        <v>1</v>
      </c>
    </row>
    <row r="124" spans="1:28" ht="15" customHeight="1" x14ac:dyDescent="0.25">
      <c r="A124" s="218">
        <f>IF(C124=0,"",IF(I124=0,"",MAX(A$2:A123)+1))</f>
        <v>72</v>
      </c>
      <c r="B124" s="219" t="str">
        <f t="shared" si="26"/>
        <v>Bernard</v>
      </c>
      <c r="C124" s="211">
        <f>IF(P$3="J",SUMIF(Deelnemers!B:B,B124,Deelnemers!C:C),0)</f>
        <v>14</v>
      </c>
      <c r="D124" s="13"/>
      <c r="E124" s="13"/>
      <c r="F124" s="220" t="str">
        <f t="shared" ref="F124:F166" si="30">IF(D124&gt;0,ROUND(D124/E124,3),"")</f>
        <v/>
      </c>
      <c r="G124" s="215" t="str">
        <f t="shared" si="17"/>
        <v/>
      </c>
      <c r="H124" s="219" t="str">
        <f>Deelnemers!B21</f>
        <v>Marco</v>
      </c>
      <c r="I124" s="211">
        <f>IF(P$3="J",SUMIF(Deelnemers!B:B,H124,Deelnemers!C:C),0)</f>
        <v>16</v>
      </c>
      <c r="J124" s="13"/>
      <c r="K124" s="211" t="str">
        <f t="shared" si="27"/>
        <v/>
      </c>
      <c r="L124" s="220" t="str">
        <f t="shared" si="28"/>
        <v/>
      </c>
      <c r="M124" s="215" t="str">
        <f t="shared" si="19"/>
        <v/>
      </c>
      <c r="N124" s="216" t="str">
        <f t="shared" si="29"/>
        <v/>
      </c>
      <c r="O124" s="221">
        <v>1</v>
      </c>
      <c r="AB124" s="478">
        <f t="shared" si="18"/>
        <v>1</v>
      </c>
    </row>
    <row r="125" spans="1:28" ht="15" customHeight="1" x14ac:dyDescent="0.25">
      <c r="A125" s="218" t="str">
        <f>IF(C125=0,"",IF(I125=0,"",MAX(A$2:A124)+1))</f>
        <v/>
      </c>
      <c r="B125" s="219" t="str">
        <f t="shared" si="26"/>
        <v>Bernard</v>
      </c>
      <c r="C125" s="211">
        <f>IF(P$3="J",SUMIF(Deelnemers!B:B,B125,Deelnemers!C:C),0)</f>
        <v>14</v>
      </c>
      <c r="D125" s="13"/>
      <c r="E125" s="13"/>
      <c r="F125" s="220" t="str">
        <f t="shared" si="30"/>
        <v/>
      </c>
      <c r="G125" s="215" t="str">
        <f t="shared" si="17"/>
        <v/>
      </c>
      <c r="H125" s="219" t="str">
        <f>Deelnemers!B22</f>
        <v>n</v>
      </c>
      <c r="I125" s="211">
        <f>IF(P$3="J",SUMIF(Deelnemers!B:B,H125,Deelnemers!C:C),0)</f>
        <v>0</v>
      </c>
      <c r="J125" s="13"/>
      <c r="K125" s="211" t="str">
        <f t="shared" si="27"/>
        <v/>
      </c>
      <c r="L125" s="220" t="str">
        <f t="shared" si="28"/>
        <v/>
      </c>
      <c r="M125" s="215" t="str">
        <f t="shared" si="19"/>
        <v/>
      </c>
      <c r="N125" s="216" t="str">
        <f t="shared" si="29"/>
        <v/>
      </c>
      <c r="O125" s="221">
        <v>1</v>
      </c>
      <c r="AB125" s="478">
        <f t="shared" si="18"/>
        <v>0</v>
      </c>
    </row>
    <row r="126" spans="1:28" ht="15" customHeight="1" x14ac:dyDescent="0.25">
      <c r="A126" s="218" t="str">
        <f>IF(C126=0,"",IF(I126=0,"",MAX(A$2:A125)+1))</f>
        <v/>
      </c>
      <c r="B126" s="219" t="str">
        <f t="shared" si="26"/>
        <v>Bernard</v>
      </c>
      <c r="C126" s="211">
        <f>IF(P$3="J",SUMIF(Deelnemers!B:B,B126,Deelnemers!C:C),0)</f>
        <v>14</v>
      </c>
      <c r="D126" s="13"/>
      <c r="E126" s="13"/>
      <c r="F126" s="220" t="str">
        <f t="shared" si="30"/>
        <v/>
      </c>
      <c r="G126" s="215" t="str">
        <f t="shared" si="17"/>
        <v/>
      </c>
      <c r="H126" s="219" t="str">
        <f>Deelnemers!B23</f>
        <v>n</v>
      </c>
      <c r="I126" s="211">
        <f>IF(P$3="J",SUMIF(Deelnemers!B:B,H126,Deelnemers!C:C),0)</f>
        <v>0</v>
      </c>
      <c r="J126" s="13"/>
      <c r="K126" s="211" t="str">
        <f t="shared" si="27"/>
        <v/>
      </c>
      <c r="L126" s="220" t="str">
        <f t="shared" si="28"/>
        <v/>
      </c>
      <c r="M126" s="215" t="str">
        <f t="shared" si="19"/>
        <v/>
      </c>
      <c r="N126" s="216" t="str">
        <f t="shared" si="29"/>
        <v/>
      </c>
      <c r="O126" s="221">
        <v>1</v>
      </c>
      <c r="AB126" s="478">
        <f t="shared" si="18"/>
        <v>0</v>
      </c>
    </row>
    <row r="127" spans="1:28" ht="15" customHeight="1" x14ac:dyDescent="0.25">
      <c r="A127" s="218" t="str">
        <f>IF(C127=0,"",IF(I127=0,"",MAX(A$2:A126)+1))</f>
        <v/>
      </c>
      <c r="B127" s="219" t="str">
        <f t="shared" si="26"/>
        <v>Bernard</v>
      </c>
      <c r="C127" s="211">
        <f>IF(P$3="J",SUMIF(Deelnemers!B:B,B127,Deelnemers!C:C),0)</f>
        <v>14</v>
      </c>
      <c r="D127" s="13"/>
      <c r="E127" s="13"/>
      <c r="F127" s="220" t="str">
        <f t="shared" si="30"/>
        <v/>
      </c>
      <c r="G127" s="215" t="str">
        <f t="shared" si="17"/>
        <v/>
      </c>
      <c r="H127" s="219" t="str">
        <f>Deelnemers!B24</f>
        <v>n</v>
      </c>
      <c r="I127" s="211">
        <f>IF(P$3="J",SUMIF(Deelnemers!B:B,H127,Deelnemers!C:C),0)</f>
        <v>0</v>
      </c>
      <c r="J127" s="13"/>
      <c r="K127" s="211" t="str">
        <f t="shared" si="27"/>
        <v/>
      </c>
      <c r="L127" s="220" t="str">
        <f t="shared" si="28"/>
        <v/>
      </c>
      <c r="M127" s="215" t="str">
        <f t="shared" si="19"/>
        <v/>
      </c>
      <c r="N127" s="216" t="str">
        <f t="shared" si="29"/>
        <v/>
      </c>
      <c r="O127" s="221">
        <v>1</v>
      </c>
      <c r="AB127" s="478">
        <f t="shared" si="18"/>
        <v>0</v>
      </c>
    </row>
    <row r="128" spans="1:28" ht="15" customHeight="1" x14ac:dyDescent="0.25">
      <c r="A128" s="218" t="str">
        <f>IF(C128=0,"",IF(I128=0,"",MAX(A$2:A127)+1))</f>
        <v/>
      </c>
      <c r="B128" s="219" t="str">
        <f t="shared" si="26"/>
        <v>Bernard</v>
      </c>
      <c r="C128" s="211">
        <f>IF(P$3="J",SUMIF(Deelnemers!B:B,B128,Deelnemers!C:C),0)</f>
        <v>14</v>
      </c>
      <c r="D128" s="13"/>
      <c r="E128" s="13"/>
      <c r="F128" s="220" t="str">
        <f t="shared" si="30"/>
        <v/>
      </c>
      <c r="G128" s="215" t="str">
        <f t="shared" si="17"/>
        <v/>
      </c>
      <c r="H128" s="219" t="str">
        <f>Deelnemers!B25</f>
        <v>n</v>
      </c>
      <c r="I128" s="211">
        <f>IF(P$3="J",SUMIF(Deelnemers!B:B,H128,Deelnemers!C:C),0)</f>
        <v>0</v>
      </c>
      <c r="J128" s="13"/>
      <c r="K128" s="211" t="str">
        <f t="shared" si="27"/>
        <v/>
      </c>
      <c r="L128" s="220" t="str">
        <f t="shared" si="28"/>
        <v/>
      </c>
      <c r="M128" s="215" t="str">
        <f t="shared" si="19"/>
        <v/>
      </c>
      <c r="N128" s="216" t="str">
        <f t="shared" si="29"/>
        <v/>
      </c>
      <c r="O128" s="221">
        <v>1</v>
      </c>
      <c r="AB128" s="478">
        <f t="shared" si="18"/>
        <v>0</v>
      </c>
    </row>
    <row r="129" spans="1:28" ht="15" customHeight="1" x14ac:dyDescent="0.25">
      <c r="A129" s="218" t="str">
        <f>IF(C129=0,"",IF(I129=0,"",MAX(A$2:A128)+1))</f>
        <v/>
      </c>
      <c r="B129" s="219" t="str">
        <f>Deelnemers!B16</f>
        <v>Jan de Hoorn</v>
      </c>
      <c r="C129" s="211">
        <f>IF(P$3="J",SUMIF(Deelnemers!B:B,B129,Deelnemers!C:C),0)</f>
        <v>0</v>
      </c>
      <c r="D129" s="13"/>
      <c r="E129" s="13"/>
      <c r="F129" s="220" t="str">
        <f t="shared" si="30"/>
        <v/>
      </c>
      <c r="G129" s="215" t="str">
        <f t="shared" si="17"/>
        <v/>
      </c>
      <c r="H129" s="219" t="str">
        <f>Deelnemers!B17</f>
        <v>Bas</v>
      </c>
      <c r="I129" s="211">
        <f>IF(P$3="J",SUMIF(Deelnemers!B:B,H129,Deelnemers!C:C),0)</f>
        <v>0</v>
      </c>
      <c r="J129" s="13"/>
      <c r="K129" s="211" t="str">
        <f t="shared" si="27"/>
        <v/>
      </c>
      <c r="L129" s="220" t="str">
        <f t="shared" si="28"/>
        <v/>
      </c>
      <c r="M129" s="215" t="str">
        <f t="shared" si="19"/>
        <v/>
      </c>
      <c r="N129" s="216" t="str">
        <f t="shared" si="29"/>
        <v/>
      </c>
      <c r="O129" s="221">
        <v>1</v>
      </c>
      <c r="AB129" s="478">
        <f t="shared" si="18"/>
        <v>0</v>
      </c>
    </row>
    <row r="130" spans="1:28" ht="15" customHeight="1" x14ac:dyDescent="0.25">
      <c r="A130" s="218" t="str">
        <f>IF(C130=0,"",IF(I130=0,"",MAX(A$2:A129)+1))</f>
        <v/>
      </c>
      <c r="B130" s="219" t="str">
        <f t="shared" ref="B130:B137" si="31">B129</f>
        <v>Jan de Hoorn</v>
      </c>
      <c r="C130" s="211">
        <f>IF(P$3="J",SUMIF(Deelnemers!B:B,B130,Deelnemers!C:C),0)</f>
        <v>0</v>
      </c>
      <c r="D130" s="13"/>
      <c r="E130" s="13"/>
      <c r="F130" s="220" t="str">
        <f t="shared" si="30"/>
        <v/>
      </c>
      <c r="G130" s="215" t="str">
        <f t="shared" si="17"/>
        <v/>
      </c>
      <c r="H130" s="219" t="str">
        <f>Deelnemers!B18</f>
        <v>Jan Zuijlen</v>
      </c>
      <c r="I130" s="211">
        <f>IF(P$3="J",SUMIF(Deelnemers!B:B,H130,Deelnemers!C:C),0)</f>
        <v>16</v>
      </c>
      <c r="J130" s="13"/>
      <c r="K130" s="211" t="str">
        <f t="shared" si="27"/>
        <v/>
      </c>
      <c r="L130" s="220" t="str">
        <f t="shared" si="28"/>
        <v/>
      </c>
      <c r="M130" s="215" t="str">
        <f t="shared" si="19"/>
        <v/>
      </c>
      <c r="N130" s="216" t="str">
        <f t="shared" si="29"/>
        <v/>
      </c>
      <c r="O130" s="221">
        <v>1</v>
      </c>
      <c r="AB130" s="478">
        <f t="shared" si="18"/>
        <v>0</v>
      </c>
    </row>
    <row r="131" spans="1:28" ht="15" customHeight="1" x14ac:dyDescent="0.25">
      <c r="A131" s="218" t="str">
        <f>IF(C131=0,"",IF(I131=0,"",MAX(A$2:A130)+1))</f>
        <v/>
      </c>
      <c r="B131" s="219" t="str">
        <f t="shared" si="31"/>
        <v>Jan de Hoorn</v>
      </c>
      <c r="C131" s="211">
        <f>IF(P$3="J",SUMIF(Deelnemers!B:B,B131,Deelnemers!C:C),0)</f>
        <v>0</v>
      </c>
      <c r="D131" s="13"/>
      <c r="E131" s="13"/>
      <c r="F131" s="220" t="str">
        <f t="shared" si="30"/>
        <v/>
      </c>
      <c r="G131" s="215" t="str">
        <f t="shared" ref="G131:G173" si="32">IF(D131&gt;0,IF(C131-D131=0,R$2,IF(D131&lt;C131,ROUND(D131/C131*T$2,1),Q$2)),"")</f>
        <v/>
      </c>
      <c r="H131" s="219" t="str">
        <f>Deelnemers!B19</f>
        <v xml:space="preserve">Jordy </v>
      </c>
      <c r="I131" s="211">
        <f>IF(P$3="J",SUMIF(Deelnemers!B:B,H131,Deelnemers!C:C),0)</f>
        <v>12</v>
      </c>
      <c r="J131" s="13"/>
      <c r="K131" s="211" t="str">
        <f t="shared" si="27"/>
        <v/>
      </c>
      <c r="L131" s="220" t="str">
        <f t="shared" si="28"/>
        <v/>
      </c>
      <c r="M131" s="215" t="str">
        <f t="shared" si="19"/>
        <v/>
      </c>
      <c r="N131" s="216" t="str">
        <f t="shared" si="29"/>
        <v/>
      </c>
      <c r="O131" s="221">
        <v>1</v>
      </c>
      <c r="AB131" s="478">
        <f t="shared" ref="AB131:AB194" si="33">IF(A131="",0,1)</f>
        <v>0</v>
      </c>
    </row>
    <row r="132" spans="1:28" ht="15" customHeight="1" x14ac:dyDescent="0.25">
      <c r="A132" s="218" t="str">
        <f>IF(C132=0,"",IF(I132=0,"",MAX(A$2:A131)+1))</f>
        <v/>
      </c>
      <c r="B132" s="219" t="str">
        <f t="shared" si="31"/>
        <v>Jan de Hoorn</v>
      </c>
      <c r="C132" s="211">
        <f>IF(P$3="J",SUMIF(Deelnemers!B:B,B132,Deelnemers!C:C),0)</f>
        <v>0</v>
      </c>
      <c r="D132" s="13"/>
      <c r="E132" s="13"/>
      <c r="F132" s="220" t="str">
        <f t="shared" si="30"/>
        <v/>
      </c>
      <c r="G132" s="215" t="str">
        <f t="shared" si="32"/>
        <v/>
      </c>
      <c r="H132" s="219" t="str">
        <f>Deelnemers!B20</f>
        <v>Mukesh</v>
      </c>
      <c r="I132" s="211">
        <f>IF(P$3="J",SUMIF(Deelnemers!B:B,H132,Deelnemers!C:C),0)</f>
        <v>9</v>
      </c>
      <c r="J132" s="13"/>
      <c r="K132" s="211" t="str">
        <f t="shared" si="27"/>
        <v/>
      </c>
      <c r="L132" s="220" t="str">
        <f t="shared" si="28"/>
        <v/>
      </c>
      <c r="M132" s="215" t="str">
        <f t="shared" ref="M132:M173" si="34">IF(J132&gt;0,IF(I132-J132=0,R$2,IF(J132&lt;I132,ROUND(J132/I132*T$2,1),Q$2)),"")</f>
        <v/>
      </c>
      <c r="N132" s="216" t="str">
        <f t="shared" si="29"/>
        <v/>
      </c>
      <c r="O132" s="221">
        <v>1</v>
      </c>
      <c r="AB132" s="478">
        <f t="shared" si="33"/>
        <v>0</v>
      </c>
    </row>
    <row r="133" spans="1:28" ht="15" customHeight="1" x14ac:dyDescent="0.25">
      <c r="A133" s="218" t="str">
        <f>IF(C133=0,"",IF(I133=0,"",MAX(A$2:A132)+1))</f>
        <v/>
      </c>
      <c r="B133" s="219" t="str">
        <f t="shared" si="31"/>
        <v>Jan de Hoorn</v>
      </c>
      <c r="C133" s="211">
        <f>IF(P$3="J",SUMIF(Deelnemers!B:B,B133,Deelnemers!C:C),0)</f>
        <v>0</v>
      </c>
      <c r="D133" s="13"/>
      <c r="E133" s="13"/>
      <c r="F133" s="220" t="str">
        <f t="shared" si="30"/>
        <v/>
      </c>
      <c r="G133" s="215" t="str">
        <f t="shared" si="32"/>
        <v/>
      </c>
      <c r="H133" s="219" t="str">
        <f>Deelnemers!B21</f>
        <v>Marco</v>
      </c>
      <c r="I133" s="211">
        <f>IF(P$3="J",SUMIF(Deelnemers!B:B,H133,Deelnemers!C:C),0)</f>
        <v>16</v>
      </c>
      <c r="J133" s="13"/>
      <c r="K133" s="211" t="str">
        <f t="shared" si="27"/>
        <v/>
      </c>
      <c r="L133" s="220" t="str">
        <f t="shared" si="28"/>
        <v/>
      </c>
      <c r="M133" s="215" t="str">
        <f t="shared" si="34"/>
        <v/>
      </c>
      <c r="N133" s="216" t="str">
        <f t="shared" si="29"/>
        <v/>
      </c>
      <c r="O133" s="221">
        <v>1</v>
      </c>
      <c r="AB133" s="478">
        <f t="shared" si="33"/>
        <v>0</v>
      </c>
    </row>
    <row r="134" spans="1:28" ht="15" customHeight="1" x14ac:dyDescent="0.25">
      <c r="A134" s="218" t="str">
        <f>IF(C134=0,"",IF(I134=0,"",MAX(A$2:A133)+1))</f>
        <v/>
      </c>
      <c r="B134" s="219" t="str">
        <f t="shared" si="31"/>
        <v>Jan de Hoorn</v>
      </c>
      <c r="C134" s="211">
        <f>IF(P$3="J",SUMIF(Deelnemers!B:B,B134,Deelnemers!C:C),0)</f>
        <v>0</v>
      </c>
      <c r="D134" s="13"/>
      <c r="E134" s="13"/>
      <c r="F134" s="220" t="str">
        <f t="shared" si="30"/>
        <v/>
      </c>
      <c r="G134" s="215" t="str">
        <f t="shared" si="32"/>
        <v/>
      </c>
      <c r="H134" s="219" t="str">
        <f>Deelnemers!B22</f>
        <v>n</v>
      </c>
      <c r="I134" s="211">
        <f>IF(P$3="J",SUMIF(Deelnemers!B:B,H134,Deelnemers!C:C),0)</f>
        <v>0</v>
      </c>
      <c r="J134" s="13"/>
      <c r="K134" s="211" t="str">
        <f t="shared" si="27"/>
        <v/>
      </c>
      <c r="L134" s="220" t="str">
        <f t="shared" si="28"/>
        <v/>
      </c>
      <c r="M134" s="215" t="str">
        <f t="shared" si="34"/>
        <v/>
      </c>
      <c r="N134" s="216" t="str">
        <f t="shared" si="29"/>
        <v/>
      </c>
      <c r="O134" s="221">
        <v>1</v>
      </c>
      <c r="AB134" s="478">
        <f t="shared" si="33"/>
        <v>0</v>
      </c>
    </row>
    <row r="135" spans="1:28" ht="15" customHeight="1" x14ac:dyDescent="0.25">
      <c r="A135" s="218" t="str">
        <f>IF(C135=0,"",IF(I135=0,"",MAX(A$2:A134)+1))</f>
        <v/>
      </c>
      <c r="B135" s="219" t="str">
        <f t="shared" si="31"/>
        <v>Jan de Hoorn</v>
      </c>
      <c r="C135" s="211">
        <f>IF(P$3="J",SUMIF(Deelnemers!B:B,B135,Deelnemers!C:C),0)</f>
        <v>0</v>
      </c>
      <c r="D135" s="13"/>
      <c r="E135" s="13"/>
      <c r="F135" s="220" t="str">
        <f t="shared" si="30"/>
        <v/>
      </c>
      <c r="G135" s="215" t="str">
        <f t="shared" si="32"/>
        <v/>
      </c>
      <c r="H135" s="219" t="str">
        <f>Deelnemers!B23</f>
        <v>n</v>
      </c>
      <c r="I135" s="211">
        <f>IF(P$3="J",SUMIF(Deelnemers!B:B,H135,Deelnemers!C:C),0)</f>
        <v>0</v>
      </c>
      <c r="J135" s="13"/>
      <c r="K135" s="211" t="str">
        <f t="shared" si="27"/>
        <v/>
      </c>
      <c r="L135" s="220" t="str">
        <f t="shared" si="28"/>
        <v/>
      </c>
      <c r="M135" s="215" t="str">
        <f t="shared" si="34"/>
        <v/>
      </c>
      <c r="N135" s="216" t="str">
        <f t="shared" si="29"/>
        <v/>
      </c>
      <c r="O135" s="221">
        <v>1</v>
      </c>
      <c r="AB135" s="478">
        <f t="shared" si="33"/>
        <v>0</v>
      </c>
    </row>
    <row r="136" spans="1:28" ht="15" customHeight="1" x14ac:dyDescent="0.25">
      <c r="A136" s="218" t="str">
        <f>IF(C136=0,"",IF(I136=0,"",MAX(A$2:A135)+1))</f>
        <v/>
      </c>
      <c r="B136" s="219" t="str">
        <f t="shared" si="31"/>
        <v>Jan de Hoorn</v>
      </c>
      <c r="C136" s="211">
        <f>IF(P$3="J",SUMIF(Deelnemers!B:B,B136,Deelnemers!C:C),0)</f>
        <v>0</v>
      </c>
      <c r="D136" s="13"/>
      <c r="E136" s="13"/>
      <c r="F136" s="220" t="str">
        <f t="shared" si="30"/>
        <v/>
      </c>
      <c r="G136" s="215" t="str">
        <f t="shared" si="32"/>
        <v/>
      </c>
      <c r="H136" s="219" t="str">
        <f>Deelnemers!B24</f>
        <v>n</v>
      </c>
      <c r="I136" s="211">
        <f>IF(P$3="J",SUMIF(Deelnemers!B:B,H136,Deelnemers!C:C),0)</f>
        <v>0</v>
      </c>
      <c r="J136" s="13"/>
      <c r="K136" s="211" t="str">
        <f t="shared" si="27"/>
        <v/>
      </c>
      <c r="L136" s="220" t="str">
        <f t="shared" si="28"/>
        <v/>
      </c>
      <c r="M136" s="215" t="str">
        <f t="shared" si="34"/>
        <v/>
      </c>
      <c r="N136" s="216" t="str">
        <f t="shared" si="29"/>
        <v/>
      </c>
      <c r="O136" s="221">
        <v>1</v>
      </c>
      <c r="AB136" s="478">
        <f t="shared" si="33"/>
        <v>0</v>
      </c>
    </row>
    <row r="137" spans="1:28" ht="15" customHeight="1" x14ac:dyDescent="0.25">
      <c r="A137" s="218" t="str">
        <f>IF(C137=0,"",IF(I137=0,"",MAX(A$2:A136)+1))</f>
        <v/>
      </c>
      <c r="B137" s="219" t="str">
        <f t="shared" si="31"/>
        <v>Jan de Hoorn</v>
      </c>
      <c r="C137" s="211">
        <f>IF(P$3="J",SUMIF(Deelnemers!B:B,B137,Deelnemers!C:C),0)</f>
        <v>0</v>
      </c>
      <c r="D137" s="13"/>
      <c r="E137" s="13"/>
      <c r="F137" s="220" t="str">
        <f t="shared" si="30"/>
        <v/>
      </c>
      <c r="G137" s="215" t="str">
        <f t="shared" si="32"/>
        <v/>
      </c>
      <c r="H137" s="219" t="str">
        <f>Deelnemers!B25</f>
        <v>n</v>
      </c>
      <c r="I137" s="211">
        <f>IF(P$3="J",SUMIF(Deelnemers!B:B,H137,Deelnemers!C:C),0)</f>
        <v>0</v>
      </c>
      <c r="J137" s="13"/>
      <c r="K137" s="211" t="str">
        <f t="shared" si="27"/>
        <v/>
      </c>
      <c r="L137" s="220" t="str">
        <f t="shared" si="28"/>
        <v/>
      </c>
      <c r="M137" s="215" t="str">
        <f t="shared" si="34"/>
        <v/>
      </c>
      <c r="N137" s="216" t="str">
        <f t="shared" si="29"/>
        <v/>
      </c>
      <c r="O137" s="221">
        <v>1</v>
      </c>
      <c r="AB137" s="478">
        <f t="shared" si="33"/>
        <v>0</v>
      </c>
    </row>
    <row r="138" spans="1:28" ht="15" customHeight="1" x14ac:dyDescent="0.25">
      <c r="A138" s="218" t="str">
        <f>IF(C138=0,"",IF(I138=0,"",MAX(A$2:A137)+1))</f>
        <v/>
      </c>
      <c r="B138" s="219" t="str">
        <f>Deelnemers!B17</f>
        <v>Bas</v>
      </c>
      <c r="C138" s="211">
        <f>IF(P$3="J",SUMIF(Deelnemers!B:B,B138,Deelnemers!C:C),0)</f>
        <v>0</v>
      </c>
      <c r="D138" s="13"/>
      <c r="E138" s="13"/>
      <c r="F138" s="220" t="str">
        <f t="shared" si="30"/>
        <v/>
      </c>
      <c r="G138" s="215" t="str">
        <f t="shared" si="32"/>
        <v/>
      </c>
      <c r="H138" s="219" t="str">
        <f>Deelnemers!B18</f>
        <v>Jan Zuijlen</v>
      </c>
      <c r="I138" s="211">
        <f>IF(P$3="J",SUMIF(Deelnemers!B:B,H138,Deelnemers!C:C),0)</f>
        <v>16</v>
      </c>
      <c r="J138" s="13"/>
      <c r="K138" s="211" t="str">
        <f t="shared" si="27"/>
        <v/>
      </c>
      <c r="L138" s="220" t="str">
        <f t="shared" si="28"/>
        <v/>
      </c>
      <c r="M138" s="215" t="str">
        <f t="shared" si="34"/>
        <v/>
      </c>
      <c r="N138" s="216" t="str">
        <f t="shared" si="29"/>
        <v/>
      </c>
      <c r="O138" s="221">
        <v>1</v>
      </c>
      <c r="AB138" s="478">
        <f t="shared" si="33"/>
        <v>0</v>
      </c>
    </row>
    <row r="139" spans="1:28" ht="15" customHeight="1" x14ac:dyDescent="0.25">
      <c r="A139" s="218" t="str">
        <f>IF(C139=0,"",IF(I139=0,"",MAX(A$2:A138)+1))</f>
        <v/>
      </c>
      <c r="B139" s="219" t="str">
        <f t="shared" ref="B139:B145" si="35">B138</f>
        <v>Bas</v>
      </c>
      <c r="C139" s="211">
        <f>IF(P$3="J",SUMIF(Deelnemers!B:B,B139,Deelnemers!C:C),0)</f>
        <v>0</v>
      </c>
      <c r="D139" s="13"/>
      <c r="E139" s="13"/>
      <c r="F139" s="220" t="str">
        <f t="shared" si="30"/>
        <v/>
      </c>
      <c r="G139" s="215" t="str">
        <f t="shared" si="32"/>
        <v/>
      </c>
      <c r="H139" s="219" t="str">
        <f>Deelnemers!B19</f>
        <v xml:space="preserve">Jordy </v>
      </c>
      <c r="I139" s="211">
        <f>IF(P$3="J",SUMIF(Deelnemers!B:B,H139,Deelnemers!C:C),0)</f>
        <v>12</v>
      </c>
      <c r="J139" s="13"/>
      <c r="K139" s="211" t="str">
        <f t="shared" si="27"/>
        <v/>
      </c>
      <c r="L139" s="220" t="str">
        <f t="shared" si="28"/>
        <v/>
      </c>
      <c r="M139" s="215" t="str">
        <f t="shared" si="34"/>
        <v/>
      </c>
      <c r="N139" s="216" t="str">
        <f t="shared" si="29"/>
        <v/>
      </c>
      <c r="O139" s="221">
        <v>1</v>
      </c>
      <c r="AB139" s="478">
        <f t="shared" si="33"/>
        <v>0</v>
      </c>
    </row>
    <row r="140" spans="1:28" ht="15" customHeight="1" x14ac:dyDescent="0.25">
      <c r="A140" s="218" t="str">
        <f>IF(C140=0,"",IF(I140=0,"",MAX(A$2:A139)+1))</f>
        <v/>
      </c>
      <c r="B140" s="219" t="str">
        <f t="shared" si="35"/>
        <v>Bas</v>
      </c>
      <c r="C140" s="211">
        <f>IF(P$3="J",SUMIF(Deelnemers!B:B,B140,Deelnemers!C:C),0)</f>
        <v>0</v>
      </c>
      <c r="D140" s="13"/>
      <c r="E140" s="13"/>
      <c r="F140" s="220" t="str">
        <f t="shared" si="30"/>
        <v/>
      </c>
      <c r="G140" s="215" t="str">
        <f t="shared" si="32"/>
        <v/>
      </c>
      <c r="H140" s="219" t="str">
        <f>Deelnemers!B20</f>
        <v>Mukesh</v>
      </c>
      <c r="I140" s="211">
        <f>IF(P$3="J",SUMIF(Deelnemers!B:B,H140,Deelnemers!C:C),0)</f>
        <v>9</v>
      </c>
      <c r="J140" s="13"/>
      <c r="K140" s="211" t="str">
        <f t="shared" si="27"/>
        <v/>
      </c>
      <c r="L140" s="220" t="str">
        <f t="shared" si="28"/>
        <v/>
      </c>
      <c r="M140" s="215" t="str">
        <f t="shared" si="34"/>
        <v/>
      </c>
      <c r="N140" s="216" t="str">
        <f t="shared" si="29"/>
        <v/>
      </c>
      <c r="O140" s="221">
        <v>1</v>
      </c>
      <c r="AB140" s="478">
        <f t="shared" si="33"/>
        <v>0</v>
      </c>
    </row>
    <row r="141" spans="1:28" ht="15" customHeight="1" x14ac:dyDescent="0.25">
      <c r="A141" s="218" t="str">
        <f>IF(C141=0,"",IF(I141=0,"",MAX(A$2:A140)+1))</f>
        <v/>
      </c>
      <c r="B141" s="219" t="str">
        <f t="shared" si="35"/>
        <v>Bas</v>
      </c>
      <c r="C141" s="211">
        <f>IF(P$3="J",SUMIF(Deelnemers!B:B,B141,Deelnemers!C:C),0)</f>
        <v>0</v>
      </c>
      <c r="D141" s="13"/>
      <c r="E141" s="13"/>
      <c r="F141" s="220" t="str">
        <f t="shared" si="30"/>
        <v/>
      </c>
      <c r="G141" s="215" t="str">
        <f t="shared" si="32"/>
        <v/>
      </c>
      <c r="H141" s="219" t="str">
        <f>Deelnemers!B21</f>
        <v>Marco</v>
      </c>
      <c r="I141" s="211">
        <f>IF(P$3="J",SUMIF(Deelnemers!B:B,H141,Deelnemers!C:C),0)</f>
        <v>16</v>
      </c>
      <c r="J141" s="13"/>
      <c r="K141" s="211" t="str">
        <f t="shared" si="27"/>
        <v/>
      </c>
      <c r="L141" s="220" t="str">
        <f t="shared" si="28"/>
        <v/>
      </c>
      <c r="M141" s="215" t="str">
        <f t="shared" si="34"/>
        <v/>
      </c>
      <c r="N141" s="216" t="str">
        <f t="shared" si="29"/>
        <v/>
      </c>
      <c r="O141" s="221">
        <v>1</v>
      </c>
      <c r="AB141" s="478">
        <f t="shared" si="33"/>
        <v>0</v>
      </c>
    </row>
    <row r="142" spans="1:28" ht="15" customHeight="1" x14ac:dyDescent="0.25">
      <c r="A142" s="218" t="str">
        <f>IF(C142=0,"",IF(I142=0,"",MAX(A$2:A141)+1))</f>
        <v/>
      </c>
      <c r="B142" s="219" t="str">
        <f t="shared" si="35"/>
        <v>Bas</v>
      </c>
      <c r="C142" s="211">
        <f>IF(P$3="J",SUMIF(Deelnemers!B:B,B142,Deelnemers!C:C),0)</f>
        <v>0</v>
      </c>
      <c r="D142" s="13"/>
      <c r="E142" s="13"/>
      <c r="F142" s="220" t="str">
        <f t="shared" si="30"/>
        <v/>
      </c>
      <c r="G142" s="215" t="str">
        <f t="shared" si="32"/>
        <v/>
      </c>
      <c r="H142" s="219" t="str">
        <f>Deelnemers!B22</f>
        <v>n</v>
      </c>
      <c r="I142" s="211">
        <f>IF(P$3="J",SUMIF(Deelnemers!B:B,H142,Deelnemers!C:C),0)</f>
        <v>0</v>
      </c>
      <c r="J142" s="13"/>
      <c r="K142" s="211" t="str">
        <f t="shared" si="27"/>
        <v/>
      </c>
      <c r="L142" s="220" t="str">
        <f t="shared" si="28"/>
        <v/>
      </c>
      <c r="M142" s="215" t="str">
        <f t="shared" si="34"/>
        <v/>
      </c>
      <c r="N142" s="216" t="str">
        <f t="shared" si="29"/>
        <v/>
      </c>
      <c r="O142" s="221">
        <v>1</v>
      </c>
      <c r="AB142" s="478">
        <f t="shared" si="33"/>
        <v>0</v>
      </c>
    </row>
    <row r="143" spans="1:28" ht="15" customHeight="1" x14ac:dyDescent="0.25">
      <c r="A143" s="218" t="str">
        <f>IF(C143=0,"",IF(I143=0,"",MAX(A$2:A142)+1))</f>
        <v/>
      </c>
      <c r="B143" s="219" t="str">
        <f t="shared" si="35"/>
        <v>Bas</v>
      </c>
      <c r="C143" s="211">
        <f>IF(P$3="J",SUMIF(Deelnemers!B:B,B143,Deelnemers!C:C),0)</f>
        <v>0</v>
      </c>
      <c r="D143" s="13"/>
      <c r="E143" s="13"/>
      <c r="F143" s="220" t="str">
        <f t="shared" si="30"/>
        <v/>
      </c>
      <c r="G143" s="215" t="str">
        <f t="shared" si="32"/>
        <v/>
      </c>
      <c r="H143" s="219" t="str">
        <f>Deelnemers!B23</f>
        <v>n</v>
      </c>
      <c r="I143" s="211">
        <f>IF(P$3="J",SUMIF(Deelnemers!B:B,H143,Deelnemers!C:C),0)</f>
        <v>0</v>
      </c>
      <c r="J143" s="13"/>
      <c r="K143" s="211" t="str">
        <f t="shared" si="27"/>
        <v/>
      </c>
      <c r="L143" s="220" t="str">
        <f t="shared" si="28"/>
        <v/>
      </c>
      <c r="M143" s="215" t="str">
        <f t="shared" si="34"/>
        <v/>
      </c>
      <c r="N143" s="216" t="str">
        <f t="shared" si="29"/>
        <v/>
      </c>
      <c r="O143" s="221">
        <v>1</v>
      </c>
      <c r="AB143" s="478">
        <f t="shared" si="33"/>
        <v>0</v>
      </c>
    </row>
    <row r="144" spans="1:28" ht="15" customHeight="1" x14ac:dyDescent="0.25">
      <c r="A144" s="218" t="str">
        <f>IF(C144=0,"",IF(I144=0,"",MAX(A$2:A143)+1))</f>
        <v/>
      </c>
      <c r="B144" s="219" t="str">
        <f t="shared" si="35"/>
        <v>Bas</v>
      </c>
      <c r="C144" s="211">
        <f>IF(P$3="J",SUMIF(Deelnemers!B:B,B144,Deelnemers!C:C),0)</f>
        <v>0</v>
      </c>
      <c r="D144" s="13"/>
      <c r="E144" s="13"/>
      <c r="F144" s="220" t="str">
        <f t="shared" si="30"/>
        <v/>
      </c>
      <c r="G144" s="215" t="str">
        <f t="shared" si="32"/>
        <v/>
      </c>
      <c r="H144" s="219" t="str">
        <f>Deelnemers!B24</f>
        <v>n</v>
      </c>
      <c r="I144" s="211">
        <f>IF(P$3="J",SUMIF(Deelnemers!B:B,H144,Deelnemers!C:C),0)</f>
        <v>0</v>
      </c>
      <c r="J144" s="13"/>
      <c r="K144" s="211" t="str">
        <f t="shared" si="27"/>
        <v/>
      </c>
      <c r="L144" s="220" t="str">
        <f t="shared" si="28"/>
        <v/>
      </c>
      <c r="M144" s="215" t="str">
        <f t="shared" si="34"/>
        <v/>
      </c>
      <c r="N144" s="216" t="str">
        <f t="shared" si="29"/>
        <v/>
      </c>
      <c r="O144" s="221">
        <v>1</v>
      </c>
      <c r="AB144" s="478">
        <f t="shared" si="33"/>
        <v>0</v>
      </c>
    </row>
    <row r="145" spans="1:28" ht="15" customHeight="1" x14ac:dyDescent="0.25">
      <c r="A145" s="218" t="str">
        <f>IF(C145=0,"",IF(I145=0,"",MAX(A$2:A144)+1))</f>
        <v/>
      </c>
      <c r="B145" s="219" t="str">
        <f t="shared" si="35"/>
        <v>Bas</v>
      </c>
      <c r="C145" s="211">
        <f>IF(P$3="J",SUMIF(Deelnemers!B:B,B145,Deelnemers!C:C),0)</f>
        <v>0</v>
      </c>
      <c r="D145" s="13"/>
      <c r="E145" s="13"/>
      <c r="F145" s="220" t="str">
        <f t="shared" si="30"/>
        <v/>
      </c>
      <c r="G145" s="215" t="str">
        <f t="shared" si="32"/>
        <v/>
      </c>
      <c r="H145" s="219" t="str">
        <f>Deelnemers!B25</f>
        <v>n</v>
      </c>
      <c r="I145" s="211">
        <f>IF(P$3="J",SUMIF(Deelnemers!B:B,H145,Deelnemers!C:C),0)</f>
        <v>0</v>
      </c>
      <c r="J145" s="13"/>
      <c r="K145" s="211" t="str">
        <f t="shared" si="27"/>
        <v/>
      </c>
      <c r="L145" s="220" t="str">
        <f t="shared" si="28"/>
        <v/>
      </c>
      <c r="M145" s="215" t="str">
        <f t="shared" si="34"/>
        <v/>
      </c>
      <c r="N145" s="216" t="str">
        <f t="shared" si="29"/>
        <v/>
      </c>
      <c r="O145" s="221">
        <v>1</v>
      </c>
      <c r="AB145" s="478">
        <f t="shared" si="33"/>
        <v>0</v>
      </c>
    </row>
    <row r="146" spans="1:28" ht="15" customHeight="1" x14ac:dyDescent="0.25">
      <c r="A146" s="218">
        <f>IF(C146=0,"",IF(I146=0,"",MAX(A$2:A145)+1))</f>
        <v>73</v>
      </c>
      <c r="B146" s="219" t="str">
        <f>Deelnemers!B18</f>
        <v>Jan Zuijlen</v>
      </c>
      <c r="C146" s="211">
        <f>IF(P$3="J",SUMIF(Deelnemers!B:B,B146,Deelnemers!C:C),0)</f>
        <v>16</v>
      </c>
      <c r="D146" s="13"/>
      <c r="E146" s="13"/>
      <c r="F146" s="220" t="str">
        <f t="shared" si="30"/>
        <v/>
      </c>
      <c r="G146" s="215" t="str">
        <f t="shared" si="32"/>
        <v/>
      </c>
      <c r="H146" s="219" t="str">
        <f>Deelnemers!B19</f>
        <v xml:space="preserve">Jordy </v>
      </c>
      <c r="I146" s="211">
        <f>IF(P$3="J",SUMIF(Deelnemers!B:B,H146,Deelnemers!C:C),0)</f>
        <v>12</v>
      </c>
      <c r="J146" s="13"/>
      <c r="K146" s="211" t="str">
        <f t="shared" si="27"/>
        <v/>
      </c>
      <c r="L146" s="220" t="str">
        <f t="shared" si="28"/>
        <v/>
      </c>
      <c r="M146" s="215" t="str">
        <f t="shared" si="34"/>
        <v/>
      </c>
      <c r="N146" s="216" t="str">
        <f t="shared" si="29"/>
        <v/>
      </c>
      <c r="O146" s="221">
        <v>1</v>
      </c>
      <c r="AB146" s="478">
        <f t="shared" si="33"/>
        <v>1</v>
      </c>
    </row>
    <row r="147" spans="1:28" ht="15" customHeight="1" x14ac:dyDescent="0.25">
      <c r="A147" s="218">
        <f>IF(C147=0,"",IF(I147=0,"",MAX(A$2:A146)+1))</f>
        <v>74</v>
      </c>
      <c r="B147" s="219" t="str">
        <f t="shared" ref="B147:B152" si="36">B146</f>
        <v>Jan Zuijlen</v>
      </c>
      <c r="C147" s="211">
        <f>IF(P$3="J",SUMIF(Deelnemers!B:B,B147,Deelnemers!C:C),0)</f>
        <v>16</v>
      </c>
      <c r="D147" s="13"/>
      <c r="E147" s="13"/>
      <c r="F147" s="220" t="str">
        <f t="shared" si="30"/>
        <v/>
      </c>
      <c r="G147" s="215" t="str">
        <f t="shared" si="32"/>
        <v/>
      </c>
      <c r="H147" s="219" t="str">
        <f>Deelnemers!B20</f>
        <v>Mukesh</v>
      </c>
      <c r="I147" s="211">
        <f>IF(P$3="J",SUMIF(Deelnemers!B:B,H147,Deelnemers!C:C),0)</f>
        <v>9</v>
      </c>
      <c r="J147" s="13"/>
      <c r="K147" s="211" t="str">
        <f t="shared" si="27"/>
        <v/>
      </c>
      <c r="L147" s="220" t="str">
        <f t="shared" si="28"/>
        <v/>
      </c>
      <c r="M147" s="215" t="str">
        <f t="shared" si="34"/>
        <v/>
      </c>
      <c r="N147" s="216" t="str">
        <f t="shared" si="29"/>
        <v/>
      </c>
      <c r="O147" s="221">
        <v>1</v>
      </c>
      <c r="AB147" s="478">
        <f t="shared" si="33"/>
        <v>1</v>
      </c>
    </row>
    <row r="148" spans="1:28" ht="15" customHeight="1" x14ac:dyDescent="0.25">
      <c r="A148" s="218">
        <f>IF(C148=0,"",IF(I148=0,"",MAX(A$2:A147)+1))</f>
        <v>75</v>
      </c>
      <c r="B148" s="219" t="str">
        <f t="shared" si="36"/>
        <v>Jan Zuijlen</v>
      </c>
      <c r="C148" s="211">
        <f>IF(P$3="J",SUMIF(Deelnemers!B:B,B148,Deelnemers!C:C),0)</f>
        <v>16</v>
      </c>
      <c r="D148" s="13"/>
      <c r="E148" s="13"/>
      <c r="F148" s="220" t="str">
        <f t="shared" si="30"/>
        <v/>
      </c>
      <c r="G148" s="215" t="str">
        <f t="shared" si="32"/>
        <v/>
      </c>
      <c r="H148" s="219" t="str">
        <f>Deelnemers!B21</f>
        <v>Marco</v>
      </c>
      <c r="I148" s="211">
        <f>IF(P$3="J",SUMIF(Deelnemers!B:B,H148,Deelnemers!C:C),0)</f>
        <v>16</v>
      </c>
      <c r="J148" s="13"/>
      <c r="K148" s="211" t="str">
        <f t="shared" si="27"/>
        <v/>
      </c>
      <c r="L148" s="220" t="str">
        <f t="shared" si="28"/>
        <v/>
      </c>
      <c r="M148" s="215" t="str">
        <f t="shared" si="34"/>
        <v/>
      </c>
      <c r="N148" s="216" t="str">
        <f t="shared" si="29"/>
        <v/>
      </c>
      <c r="O148" s="221">
        <v>1</v>
      </c>
      <c r="AB148" s="478">
        <f t="shared" si="33"/>
        <v>1</v>
      </c>
    </row>
    <row r="149" spans="1:28" ht="15" customHeight="1" x14ac:dyDescent="0.25">
      <c r="A149" s="218" t="str">
        <f>IF(C149=0,"",IF(I149=0,"",MAX(A$2:A148)+1))</f>
        <v/>
      </c>
      <c r="B149" s="219" t="str">
        <f t="shared" si="36"/>
        <v>Jan Zuijlen</v>
      </c>
      <c r="C149" s="211">
        <f>IF(P$3="J",SUMIF(Deelnemers!B:B,B149,Deelnemers!C:C),0)</f>
        <v>16</v>
      </c>
      <c r="D149" s="13"/>
      <c r="E149" s="13"/>
      <c r="F149" s="220" t="str">
        <f t="shared" si="30"/>
        <v/>
      </c>
      <c r="G149" s="215" t="str">
        <f t="shared" si="32"/>
        <v/>
      </c>
      <c r="H149" s="219" t="str">
        <f>Deelnemers!B22</f>
        <v>n</v>
      </c>
      <c r="I149" s="211">
        <f>IF(P$3="J",SUMIF(Deelnemers!B:B,H149,Deelnemers!C:C),0)</f>
        <v>0</v>
      </c>
      <c r="J149" s="13"/>
      <c r="K149" s="211" t="str">
        <f t="shared" si="27"/>
        <v/>
      </c>
      <c r="L149" s="220" t="str">
        <f t="shared" si="28"/>
        <v/>
      </c>
      <c r="M149" s="215" t="str">
        <f t="shared" si="34"/>
        <v/>
      </c>
      <c r="N149" s="216" t="str">
        <f t="shared" si="29"/>
        <v/>
      </c>
      <c r="O149" s="221">
        <v>1</v>
      </c>
      <c r="AB149" s="478">
        <f t="shared" si="33"/>
        <v>0</v>
      </c>
    </row>
    <row r="150" spans="1:28" ht="15" customHeight="1" x14ac:dyDescent="0.25">
      <c r="A150" s="218" t="str">
        <f>IF(C150=0,"",IF(I150=0,"",MAX(A$2:A149)+1))</f>
        <v/>
      </c>
      <c r="B150" s="219" t="str">
        <f t="shared" si="36"/>
        <v>Jan Zuijlen</v>
      </c>
      <c r="C150" s="211">
        <f>IF(P$3="J",SUMIF(Deelnemers!B:B,B150,Deelnemers!C:C),0)</f>
        <v>16</v>
      </c>
      <c r="D150" s="13"/>
      <c r="E150" s="13"/>
      <c r="F150" s="220" t="str">
        <f t="shared" si="30"/>
        <v/>
      </c>
      <c r="G150" s="215" t="str">
        <f t="shared" si="32"/>
        <v/>
      </c>
      <c r="H150" s="219" t="str">
        <f>Deelnemers!B23</f>
        <v>n</v>
      </c>
      <c r="I150" s="211">
        <f>IF(P$3="J",SUMIF(Deelnemers!B:B,H150,Deelnemers!C:C),0)</f>
        <v>0</v>
      </c>
      <c r="J150" s="13"/>
      <c r="K150" s="211" t="str">
        <f t="shared" si="27"/>
        <v/>
      </c>
      <c r="L150" s="220" t="str">
        <f t="shared" si="28"/>
        <v/>
      </c>
      <c r="M150" s="215" t="str">
        <f t="shared" si="34"/>
        <v/>
      </c>
      <c r="N150" s="216" t="str">
        <f t="shared" si="29"/>
        <v/>
      </c>
      <c r="O150" s="221">
        <v>1</v>
      </c>
      <c r="AB150" s="478">
        <f t="shared" si="33"/>
        <v>0</v>
      </c>
    </row>
    <row r="151" spans="1:28" ht="15" customHeight="1" x14ac:dyDescent="0.25">
      <c r="A151" s="218" t="str">
        <f>IF(C151=0,"",IF(I151=0,"",MAX(A$2:A150)+1))</f>
        <v/>
      </c>
      <c r="B151" s="219" t="str">
        <f t="shared" si="36"/>
        <v>Jan Zuijlen</v>
      </c>
      <c r="C151" s="211">
        <f>IF(P$3="J",SUMIF(Deelnemers!B:B,B151,Deelnemers!C:C),0)</f>
        <v>16</v>
      </c>
      <c r="D151" s="13"/>
      <c r="E151" s="13"/>
      <c r="F151" s="220" t="str">
        <f t="shared" si="30"/>
        <v/>
      </c>
      <c r="G151" s="215" t="str">
        <f t="shared" si="32"/>
        <v/>
      </c>
      <c r="H151" s="219" t="str">
        <f>Deelnemers!B24</f>
        <v>n</v>
      </c>
      <c r="I151" s="211">
        <f>IF(P$3="J",SUMIF(Deelnemers!B:B,H151,Deelnemers!C:C),0)</f>
        <v>0</v>
      </c>
      <c r="J151" s="13"/>
      <c r="K151" s="211" t="str">
        <f t="shared" si="27"/>
        <v/>
      </c>
      <c r="L151" s="220" t="str">
        <f t="shared" si="28"/>
        <v/>
      </c>
      <c r="M151" s="215" t="str">
        <f t="shared" si="34"/>
        <v/>
      </c>
      <c r="N151" s="216" t="str">
        <f t="shared" si="29"/>
        <v/>
      </c>
      <c r="O151" s="221">
        <v>1</v>
      </c>
      <c r="AB151" s="478">
        <f t="shared" si="33"/>
        <v>0</v>
      </c>
    </row>
    <row r="152" spans="1:28" ht="15" customHeight="1" x14ac:dyDescent="0.25">
      <c r="A152" s="218" t="str">
        <f>IF(C152=0,"",IF(I152=0,"",MAX(A$2:A151)+1))</f>
        <v/>
      </c>
      <c r="B152" s="219" t="str">
        <f t="shared" si="36"/>
        <v>Jan Zuijlen</v>
      </c>
      <c r="C152" s="211">
        <f>IF(P$3="J",SUMIF(Deelnemers!B:B,B152,Deelnemers!C:C),0)</f>
        <v>16</v>
      </c>
      <c r="D152" s="13"/>
      <c r="E152" s="13"/>
      <c r="F152" s="220" t="str">
        <f t="shared" si="30"/>
        <v/>
      </c>
      <c r="G152" s="215" t="str">
        <f t="shared" si="32"/>
        <v/>
      </c>
      <c r="H152" s="219" t="str">
        <f>Deelnemers!B25</f>
        <v>n</v>
      </c>
      <c r="I152" s="211">
        <f>IF(P$3="J",SUMIF(Deelnemers!B:B,H152,Deelnemers!C:C),0)</f>
        <v>0</v>
      </c>
      <c r="J152" s="13"/>
      <c r="K152" s="211" t="str">
        <f t="shared" ref="K152:K166" si="37">IF(E152&gt;0,E152,"")</f>
        <v/>
      </c>
      <c r="L152" s="220" t="str">
        <f t="shared" si="28"/>
        <v/>
      </c>
      <c r="M152" s="215" t="str">
        <f t="shared" si="34"/>
        <v/>
      </c>
      <c r="N152" s="216" t="str">
        <f t="shared" ref="N152:N166" si="38">IF(E152&gt;0,1,"")</f>
        <v/>
      </c>
      <c r="O152" s="221">
        <v>1</v>
      </c>
      <c r="AB152" s="478">
        <f t="shared" si="33"/>
        <v>0</v>
      </c>
    </row>
    <row r="153" spans="1:28" ht="15" customHeight="1" x14ac:dyDescent="0.25">
      <c r="A153" s="218">
        <f>IF(C153=0,"",IF(I153=0,"",MAX(A$2:A152)+1))</f>
        <v>76</v>
      </c>
      <c r="B153" s="219" t="str">
        <f>Deelnemers!B19</f>
        <v xml:space="preserve">Jordy </v>
      </c>
      <c r="C153" s="211">
        <f>IF(P$3="J",SUMIF(Deelnemers!B:B,B153,Deelnemers!C:C),0)</f>
        <v>12</v>
      </c>
      <c r="D153" s="13"/>
      <c r="E153" s="13"/>
      <c r="F153" s="220" t="str">
        <f t="shared" si="30"/>
        <v/>
      </c>
      <c r="G153" s="215" t="str">
        <f t="shared" si="32"/>
        <v/>
      </c>
      <c r="H153" s="219" t="str">
        <f>Deelnemers!B20</f>
        <v>Mukesh</v>
      </c>
      <c r="I153" s="211">
        <f>IF(P$3="J",SUMIF(Deelnemers!B:B,H153,Deelnemers!C:C),0)</f>
        <v>9</v>
      </c>
      <c r="J153" s="13"/>
      <c r="K153" s="211" t="str">
        <f t="shared" si="37"/>
        <v/>
      </c>
      <c r="L153" s="220" t="str">
        <f t="shared" si="28"/>
        <v/>
      </c>
      <c r="M153" s="215" t="str">
        <f t="shared" si="34"/>
        <v/>
      </c>
      <c r="N153" s="216" t="str">
        <f t="shared" si="38"/>
        <v/>
      </c>
      <c r="O153" s="221">
        <v>1</v>
      </c>
      <c r="AB153" s="478">
        <f t="shared" si="33"/>
        <v>1</v>
      </c>
    </row>
    <row r="154" spans="1:28" ht="15" customHeight="1" x14ac:dyDescent="0.25">
      <c r="A154" s="218">
        <f>IF(C154=0,"",IF(I154=0,"",MAX(A$2:A153)+1))</f>
        <v>77</v>
      </c>
      <c r="B154" s="219" t="str">
        <f>B153</f>
        <v xml:space="preserve">Jordy </v>
      </c>
      <c r="C154" s="211">
        <f>IF(P$3="J",SUMIF(Deelnemers!B:B,B154,Deelnemers!C:C),0)</f>
        <v>12</v>
      </c>
      <c r="D154" s="13"/>
      <c r="E154" s="13"/>
      <c r="F154" s="220" t="str">
        <f t="shared" si="30"/>
        <v/>
      </c>
      <c r="G154" s="215" t="str">
        <f t="shared" si="32"/>
        <v/>
      </c>
      <c r="H154" s="219" t="str">
        <f>Deelnemers!B21</f>
        <v>Marco</v>
      </c>
      <c r="I154" s="211">
        <f>IF(P$3="J",SUMIF(Deelnemers!B:B,H154,Deelnemers!C:C),0)</f>
        <v>16</v>
      </c>
      <c r="J154" s="13"/>
      <c r="K154" s="211" t="str">
        <f t="shared" si="37"/>
        <v/>
      </c>
      <c r="L154" s="220" t="str">
        <f t="shared" si="28"/>
        <v/>
      </c>
      <c r="M154" s="215" t="str">
        <f t="shared" si="34"/>
        <v/>
      </c>
      <c r="N154" s="216" t="str">
        <f t="shared" si="38"/>
        <v/>
      </c>
      <c r="O154" s="221">
        <v>1</v>
      </c>
      <c r="AB154" s="478">
        <f t="shared" si="33"/>
        <v>1</v>
      </c>
    </row>
    <row r="155" spans="1:28" ht="15" customHeight="1" x14ac:dyDescent="0.25">
      <c r="A155" s="218" t="str">
        <f>IF(C155=0,"",IF(I155=0,"",MAX(A$2:A154)+1))</f>
        <v/>
      </c>
      <c r="B155" s="219" t="str">
        <f>B154</f>
        <v xml:space="preserve">Jordy </v>
      </c>
      <c r="C155" s="211">
        <f>IF(P$3="J",SUMIF(Deelnemers!B:B,B155,Deelnemers!C:C),0)</f>
        <v>12</v>
      </c>
      <c r="D155" s="13"/>
      <c r="E155" s="13"/>
      <c r="F155" s="220" t="str">
        <f t="shared" si="30"/>
        <v/>
      </c>
      <c r="G155" s="215" t="str">
        <f t="shared" si="32"/>
        <v/>
      </c>
      <c r="H155" s="219" t="str">
        <f>Deelnemers!B22</f>
        <v>n</v>
      </c>
      <c r="I155" s="211">
        <f>IF(P$3="J",SUMIF(Deelnemers!B:B,H155,Deelnemers!C:C),0)</f>
        <v>0</v>
      </c>
      <c r="J155" s="13"/>
      <c r="K155" s="211" t="str">
        <f t="shared" si="37"/>
        <v/>
      </c>
      <c r="L155" s="220" t="str">
        <f t="shared" si="28"/>
        <v/>
      </c>
      <c r="M155" s="215" t="str">
        <f t="shared" si="34"/>
        <v/>
      </c>
      <c r="N155" s="216" t="str">
        <f t="shared" si="38"/>
        <v/>
      </c>
      <c r="O155" s="221">
        <v>1</v>
      </c>
      <c r="AB155" s="478">
        <f t="shared" si="33"/>
        <v>0</v>
      </c>
    </row>
    <row r="156" spans="1:28" ht="15" customHeight="1" x14ac:dyDescent="0.25">
      <c r="A156" s="218" t="str">
        <f>IF(C156=0,"",IF(I156=0,"",MAX(A$2:A155)+1))</f>
        <v/>
      </c>
      <c r="B156" s="219" t="str">
        <f>B155</f>
        <v xml:space="preserve">Jordy </v>
      </c>
      <c r="C156" s="211">
        <f>IF(P$3="J",SUMIF(Deelnemers!B:B,B156,Deelnemers!C:C),0)</f>
        <v>12</v>
      </c>
      <c r="D156" s="13"/>
      <c r="E156" s="13"/>
      <c r="F156" s="220" t="str">
        <f t="shared" si="30"/>
        <v/>
      </c>
      <c r="G156" s="215" t="str">
        <f t="shared" si="32"/>
        <v/>
      </c>
      <c r="H156" s="219" t="str">
        <f>Deelnemers!B23</f>
        <v>n</v>
      </c>
      <c r="I156" s="211">
        <f>IF(P$3="J",SUMIF(Deelnemers!B:B,H156,Deelnemers!C:C),0)</f>
        <v>0</v>
      </c>
      <c r="J156" s="13"/>
      <c r="K156" s="211" t="str">
        <f t="shared" si="37"/>
        <v/>
      </c>
      <c r="L156" s="220" t="str">
        <f t="shared" si="28"/>
        <v/>
      </c>
      <c r="M156" s="215" t="str">
        <f t="shared" si="34"/>
        <v/>
      </c>
      <c r="N156" s="216" t="str">
        <f t="shared" si="38"/>
        <v/>
      </c>
      <c r="O156" s="221">
        <v>1</v>
      </c>
      <c r="AB156" s="478">
        <f t="shared" si="33"/>
        <v>0</v>
      </c>
    </row>
    <row r="157" spans="1:28" ht="15" customHeight="1" x14ac:dyDescent="0.25">
      <c r="A157" s="218" t="str">
        <f>IF(C157=0,"",IF(I157=0,"",MAX(A$2:A156)+1))</f>
        <v/>
      </c>
      <c r="B157" s="219" t="str">
        <f>B156</f>
        <v xml:space="preserve">Jordy </v>
      </c>
      <c r="C157" s="211">
        <f>IF(P$3="J",SUMIF(Deelnemers!B:B,B157,Deelnemers!C:C),0)</f>
        <v>12</v>
      </c>
      <c r="D157" s="13"/>
      <c r="E157" s="13"/>
      <c r="F157" s="220" t="str">
        <f t="shared" si="30"/>
        <v/>
      </c>
      <c r="G157" s="215" t="str">
        <f t="shared" si="32"/>
        <v/>
      </c>
      <c r="H157" s="219" t="str">
        <f>Deelnemers!B24</f>
        <v>n</v>
      </c>
      <c r="I157" s="211">
        <f>IF(P$3="J",SUMIF(Deelnemers!B:B,H157,Deelnemers!C:C),0)</f>
        <v>0</v>
      </c>
      <c r="J157" s="13"/>
      <c r="K157" s="211" t="str">
        <f t="shared" si="37"/>
        <v/>
      </c>
      <c r="L157" s="220" t="str">
        <f t="shared" si="28"/>
        <v/>
      </c>
      <c r="M157" s="215" t="str">
        <f t="shared" si="34"/>
        <v/>
      </c>
      <c r="N157" s="216" t="str">
        <f t="shared" si="38"/>
        <v/>
      </c>
      <c r="O157" s="221">
        <v>1</v>
      </c>
      <c r="AB157" s="478">
        <f t="shared" si="33"/>
        <v>0</v>
      </c>
    </row>
    <row r="158" spans="1:28" ht="15" customHeight="1" x14ac:dyDescent="0.25">
      <c r="A158" s="218" t="str">
        <f>IF(C158=0,"",IF(I158=0,"",MAX(A$2:A157)+1))</f>
        <v/>
      </c>
      <c r="B158" s="219" t="str">
        <f>B157</f>
        <v xml:space="preserve">Jordy </v>
      </c>
      <c r="C158" s="211">
        <f>IF(P$3="J",SUMIF(Deelnemers!B:B,B158,Deelnemers!C:C),0)</f>
        <v>12</v>
      </c>
      <c r="D158" s="13"/>
      <c r="E158" s="13"/>
      <c r="F158" s="220" t="str">
        <f t="shared" si="30"/>
        <v/>
      </c>
      <c r="G158" s="215" t="str">
        <f t="shared" si="32"/>
        <v/>
      </c>
      <c r="H158" s="219" t="str">
        <f>Deelnemers!B25</f>
        <v>n</v>
      </c>
      <c r="I158" s="211">
        <f>IF(P$3="J",SUMIF(Deelnemers!B:B,H158,Deelnemers!C:C),0)</f>
        <v>0</v>
      </c>
      <c r="J158" s="13"/>
      <c r="K158" s="211" t="str">
        <f t="shared" si="37"/>
        <v/>
      </c>
      <c r="L158" s="220" t="str">
        <f t="shared" si="28"/>
        <v/>
      </c>
      <c r="M158" s="215" t="str">
        <f t="shared" si="34"/>
        <v/>
      </c>
      <c r="N158" s="216" t="str">
        <f t="shared" si="38"/>
        <v/>
      </c>
      <c r="O158" s="221">
        <v>1</v>
      </c>
      <c r="AB158" s="478">
        <f t="shared" si="33"/>
        <v>0</v>
      </c>
    </row>
    <row r="159" spans="1:28" ht="15" customHeight="1" x14ac:dyDescent="0.25">
      <c r="A159" s="218">
        <f>IF(C159=0,"",IF(I159=0,"",MAX(A$2:A158)+1))</f>
        <v>78</v>
      </c>
      <c r="B159" s="219" t="str">
        <f>Deelnemers!B20</f>
        <v>Mukesh</v>
      </c>
      <c r="C159" s="211">
        <f>IF(P$3="J",SUMIF(Deelnemers!B:B,B159,Deelnemers!C:C),0)</f>
        <v>9</v>
      </c>
      <c r="D159" s="13"/>
      <c r="E159" s="13"/>
      <c r="F159" s="220" t="str">
        <f t="shared" si="30"/>
        <v/>
      </c>
      <c r="G159" s="215" t="str">
        <f t="shared" si="32"/>
        <v/>
      </c>
      <c r="H159" s="219" t="str">
        <f>Deelnemers!B21</f>
        <v>Marco</v>
      </c>
      <c r="I159" s="211">
        <f>IF(P$3="J",SUMIF(Deelnemers!B:B,H159,Deelnemers!C:C),0)</f>
        <v>16</v>
      </c>
      <c r="J159" s="13"/>
      <c r="K159" s="211" t="str">
        <f t="shared" si="37"/>
        <v/>
      </c>
      <c r="L159" s="220" t="str">
        <f t="shared" si="28"/>
        <v/>
      </c>
      <c r="M159" s="215" t="str">
        <f t="shared" si="34"/>
        <v/>
      </c>
      <c r="N159" s="216" t="str">
        <f t="shared" si="38"/>
        <v/>
      </c>
      <c r="O159" s="221">
        <v>1</v>
      </c>
      <c r="AB159" s="478">
        <f t="shared" si="33"/>
        <v>1</v>
      </c>
    </row>
    <row r="160" spans="1:28" ht="15" customHeight="1" x14ac:dyDescent="0.25">
      <c r="A160" s="218" t="str">
        <f>IF(C160=0,"",IF(I160=0,"",MAX(A$2:A159)+1))</f>
        <v/>
      </c>
      <c r="B160" s="219" t="str">
        <f>B159</f>
        <v>Mukesh</v>
      </c>
      <c r="C160" s="211">
        <f>IF(P$3="J",SUMIF(Deelnemers!B:B,B160,Deelnemers!C:C),0)</f>
        <v>9</v>
      </c>
      <c r="D160" s="13"/>
      <c r="E160" s="13"/>
      <c r="F160" s="220" t="str">
        <f t="shared" si="30"/>
        <v/>
      </c>
      <c r="G160" s="215" t="str">
        <f t="shared" si="32"/>
        <v/>
      </c>
      <c r="H160" s="219" t="str">
        <f>Deelnemers!B22</f>
        <v>n</v>
      </c>
      <c r="I160" s="211">
        <f>IF(P$3="J",SUMIF(Deelnemers!B:B,H160,Deelnemers!C:C),0)</f>
        <v>0</v>
      </c>
      <c r="J160" s="13"/>
      <c r="K160" s="211" t="str">
        <f t="shared" si="37"/>
        <v/>
      </c>
      <c r="L160" s="220" t="str">
        <f t="shared" si="28"/>
        <v/>
      </c>
      <c r="M160" s="215" t="str">
        <f t="shared" si="34"/>
        <v/>
      </c>
      <c r="N160" s="216" t="str">
        <f t="shared" si="38"/>
        <v/>
      </c>
      <c r="O160" s="221">
        <v>1</v>
      </c>
      <c r="AB160" s="478">
        <f t="shared" si="33"/>
        <v>0</v>
      </c>
    </row>
    <row r="161" spans="1:28" ht="15" customHeight="1" x14ac:dyDescent="0.25">
      <c r="A161" s="218" t="str">
        <f>IF(C161=0,"",IF(I161=0,"",MAX(A$2:A160)+1))</f>
        <v/>
      </c>
      <c r="B161" s="219" t="str">
        <f>B160</f>
        <v>Mukesh</v>
      </c>
      <c r="C161" s="211">
        <f>IF(P$3="J",SUMIF(Deelnemers!B:B,B161,Deelnemers!C:C),0)</f>
        <v>9</v>
      </c>
      <c r="D161" s="13"/>
      <c r="E161" s="13"/>
      <c r="F161" s="220" t="str">
        <f t="shared" si="30"/>
        <v/>
      </c>
      <c r="G161" s="215" t="str">
        <f t="shared" si="32"/>
        <v/>
      </c>
      <c r="H161" s="219" t="str">
        <f>Deelnemers!B23</f>
        <v>n</v>
      </c>
      <c r="I161" s="211">
        <f>IF(P$3="J",SUMIF(Deelnemers!B:B,H161,Deelnemers!C:C),0)</f>
        <v>0</v>
      </c>
      <c r="J161" s="13"/>
      <c r="K161" s="211" t="str">
        <f t="shared" si="37"/>
        <v/>
      </c>
      <c r="L161" s="220" t="str">
        <f t="shared" si="28"/>
        <v/>
      </c>
      <c r="M161" s="215" t="str">
        <f t="shared" si="34"/>
        <v/>
      </c>
      <c r="N161" s="216" t="str">
        <f t="shared" si="38"/>
        <v/>
      </c>
      <c r="O161" s="221">
        <v>1</v>
      </c>
      <c r="AB161" s="478">
        <f t="shared" si="33"/>
        <v>0</v>
      </c>
    </row>
    <row r="162" spans="1:28" ht="15" customHeight="1" x14ac:dyDescent="0.25">
      <c r="A162" s="218" t="str">
        <f>IF(C162=0,"",IF(I162=0,"",MAX(A$2:A161)+1))</f>
        <v/>
      </c>
      <c r="B162" s="219" t="str">
        <f>B161</f>
        <v>Mukesh</v>
      </c>
      <c r="C162" s="211">
        <f>IF(P$3="J",SUMIF(Deelnemers!B:B,B162,Deelnemers!C:C),0)</f>
        <v>9</v>
      </c>
      <c r="D162" s="13"/>
      <c r="E162" s="13"/>
      <c r="F162" s="220" t="str">
        <f t="shared" si="30"/>
        <v/>
      </c>
      <c r="G162" s="215" t="str">
        <f t="shared" si="32"/>
        <v/>
      </c>
      <c r="H162" s="219" t="str">
        <f>Deelnemers!B24</f>
        <v>n</v>
      </c>
      <c r="I162" s="211">
        <f>IF(P$3="J",SUMIF(Deelnemers!B:B,H162,Deelnemers!C:C),0)</f>
        <v>0</v>
      </c>
      <c r="J162" s="13"/>
      <c r="K162" s="211" t="str">
        <f t="shared" si="37"/>
        <v/>
      </c>
      <c r="L162" s="220" t="str">
        <f t="shared" si="28"/>
        <v/>
      </c>
      <c r="M162" s="215" t="str">
        <f t="shared" si="34"/>
        <v/>
      </c>
      <c r="N162" s="216" t="str">
        <f t="shared" si="38"/>
        <v/>
      </c>
      <c r="O162" s="221">
        <v>1</v>
      </c>
      <c r="AB162" s="478">
        <f t="shared" si="33"/>
        <v>0</v>
      </c>
    </row>
    <row r="163" spans="1:28" ht="15" customHeight="1" x14ac:dyDescent="0.25">
      <c r="A163" s="218" t="str">
        <f>IF(C163=0,"",IF(I163=0,"",MAX(A$2:A162)+1))</f>
        <v/>
      </c>
      <c r="B163" s="219" t="str">
        <f>B162</f>
        <v>Mukesh</v>
      </c>
      <c r="C163" s="211">
        <f>IF(P$3="J",SUMIF(Deelnemers!B:B,B163,Deelnemers!C:C),0)</f>
        <v>9</v>
      </c>
      <c r="D163" s="13"/>
      <c r="E163" s="13"/>
      <c r="F163" s="220" t="str">
        <f t="shared" si="30"/>
        <v/>
      </c>
      <c r="G163" s="215" t="str">
        <f t="shared" si="32"/>
        <v/>
      </c>
      <c r="H163" s="219" t="str">
        <f>Deelnemers!B25</f>
        <v>n</v>
      </c>
      <c r="I163" s="211">
        <f>IF(P$3="J",SUMIF(Deelnemers!B:B,H163,Deelnemers!C:C),0)</f>
        <v>0</v>
      </c>
      <c r="J163" s="13"/>
      <c r="K163" s="211" t="str">
        <f t="shared" si="37"/>
        <v/>
      </c>
      <c r="L163" s="220" t="str">
        <f t="shared" si="28"/>
        <v/>
      </c>
      <c r="M163" s="215" t="str">
        <f t="shared" si="34"/>
        <v/>
      </c>
      <c r="N163" s="216" t="str">
        <f t="shared" si="38"/>
        <v/>
      </c>
      <c r="O163" s="221">
        <v>1</v>
      </c>
      <c r="AB163" s="478">
        <f t="shared" si="33"/>
        <v>0</v>
      </c>
    </row>
    <row r="164" spans="1:28" ht="15" customHeight="1" x14ac:dyDescent="0.25">
      <c r="A164" s="218" t="str">
        <f>IF(C164=0,"",IF(I164=0,"",MAX(A$2:A163)+1))</f>
        <v/>
      </c>
      <c r="B164" s="219" t="str">
        <f>Deelnemers!B21</f>
        <v>Marco</v>
      </c>
      <c r="C164" s="211">
        <f>IF(P$3="J",SUMIF(Deelnemers!B:B,B164,Deelnemers!C:C),0)</f>
        <v>16</v>
      </c>
      <c r="D164" s="13"/>
      <c r="E164" s="13"/>
      <c r="F164" s="220" t="str">
        <f t="shared" si="30"/>
        <v/>
      </c>
      <c r="G164" s="215" t="str">
        <f t="shared" si="32"/>
        <v/>
      </c>
      <c r="H164" s="219" t="str">
        <f>Deelnemers!B22</f>
        <v>n</v>
      </c>
      <c r="I164" s="211">
        <f>IF(P$3="J",SUMIF(Deelnemers!B:B,H164,Deelnemers!C:C),0)</f>
        <v>0</v>
      </c>
      <c r="J164" s="13"/>
      <c r="K164" s="211" t="str">
        <f t="shared" si="37"/>
        <v/>
      </c>
      <c r="L164" s="220" t="str">
        <f t="shared" si="28"/>
        <v/>
      </c>
      <c r="M164" s="215" t="str">
        <f t="shared" si="34"/>
        <v/>
      </c>
      <c r="N164" s="216" t="str">
        <f t="shared" si="38"/>
        <v/>
      </c>
      <c r="O164" s="221">
        <v>1</v>
      </c>
      <c r="AB164" s="478">
        <f t="shared" si="33"/>
        <v>0</v>
      </c>
    </row>
    <row r="165" spans="1:28" ht="15" customHeight="1" x14ac:dyDescent="0.25">
      <c r="A165" s="218" t="str">
        <f>IF(C165=0,"",IF(I165=0,"",MAX(A$2:A164)+1))</f>
        <v/>
      </c>
      <c r="B165" s="219" t="str">
        <f>B164</f>
        <v>Marco</v>
      </c>
      <c r="C165" s="211">
        <f>IF(P$3="J",SUMIF(Deelnemers!B:B,B165,Deelnemers!C:C),0)</f>
        <v>16</v>
      </c>
      <c r="D165" s="13"/>
      <c r="E165" s="13"/>
      <c r="F165" s="220" t="str">
        <f t="shared" si="30"/>
        <v/>
      </c>
      <c r="G165" s="215" t="str">
        <f t="shared" si="32"/>
        <v/>
      </c>
      <c r="H165" s="219" t="str">
        <f>Deelnemers!B23</f>
        <v>n</v>
      </c>
      <c r="I165" s="211">
        <f>IF(P$3="J",SUMIF(Deelnemers!B:B,H165,Deelnemers!C:C),0)</f>
        <v>0</v>
      </c>
      <c r="J165" s="13"/>
      <c r="K165" s="211" t="str">
        <f t="shared" si="37"/>
        <v/>
      </c>
      <c r="L165" s="220" t="str">
        <f t="shared" si="28"/>
        <v/>
      </c>
      <c r="M165" s="215" t="str">
        <f t="shared" si="34"/>
        <v/>
      </c>
      <c r="N165" s="216" t="str">
        <f t="shared" si="38"/>
        <v/>
      </c>
      <c r="O165" s="221">
        <v>1</v>
      </c>
      <c r="AB165" s="478">
        <f t="shared" si="33"/>
        <v>0</v>
      </c>
    </row>
    <row r="166" spans="1:28" ht="15" customHeight="1" x14ac:dyDescent="0.25">
      <c r="A166" s="218" t="str">
        <f>IF(C166=0,"",IF(I166=0,"",MAX(A$2:A165)+1))</f>
        <v/>
      </c>
      <c r="B166" s="219" t="str">
        <f>B165</f>
        <v>Marco</v>
      </c>
      <c r="C166" s="211">
        <f>IF(P$3="J",SUMIF(Deelnemers!B:B,B166,Deelnemers!C:C),0)</f>
        <v>16</v>
      </c>
      <c r="D166" s="13"/>
      <c r="E166" s="13"/>
      <c r="F166" s="220" t="str">
        <f t="shared" si="30"/>
        <v/>
      </c>
      <c r="G166" s="215" t="str">
        <f t="shared" si="32"/>
        <v/>
      </c>
      <c r="H166" s="219" t="str">
        <f>Deelnemers!B24</f>
        <v>n</v>
      </c>
      <c r="I166" s="211">
        <f>IF(P$3="J",SUMIF(Deelnemers!B:B,H166,Deelnemers!C:C),0)</f>
        <v>0</v>
      </c>
      <c r="J166" s="13"/>
      <c r="K166" s="211" t="str">
        <f t="shared" si="37"/>
        <v/>
      </c>
      <c r="L166" s="220" t="str">
        <f t="shared" si="28"/>
        <v/>
      </c>
      <c r="M166" s="215" t="str">
        <f t="shared" si="34"/>
        <v/>
      </c>
      <c r="N166" s="216" t="str">
        <f t="shared" si="38"/>
        <v/>
      </c>
      <c r="O166" s="221">
        <v>1</v>
      </c>
      <c r="AB166" s="478">
        <f t="shared" si="33"/>
        <v>0</v>
      </c>
    </row>
    <row r="167" spans="1:28" ht="15" customHeight="1" x14ac:dyDescent="0.25">
      <c r="A167" s="218" t="str">
        <f>IF(C167=0,"",IF(I167=0,"",MAX(A$2:A166)+1))</f>
        <v/>
      </c>
      <c r="B167" s="219" t="str">
        <f>B166</f>
        <v>Marco</v>
      </c>
      <c r="C167" s="211">
        <f>IF(P$3="J",SUMIF(Deelnemers!B:B,B167,Deelnemers!C:C),0)</f>
        <v>16</v>
      </c>
      <c r="D167" s="13"/>
      <c r="E167" s="13"/>
      <c r="F167" s="220" t="str">
        <f t="shared" ref="F167:F173" si="39">IF(D167&gt;0,ROUND(D167/E167,3),"")</f>
        <v/>
      </c>
      <c r="G167" s="215" t="str">
        <f t="shared" si="32"/>
        <v/>
      </c>
      <c r="H167" s="219" t="str">
        <f>Deelnemers!B25</f>
        <v>n</v>
      </c>
      <c r="I167" s="211">
        <f>IF(P$3="J",SUMIF(Deelnemers!B:B,H167,Deelnemers!C:C),0)</f>
        <v>0</v>
      </c>
      <c r="J167" s="13"/>
      <c r="K167" s="211" t="str">
        <f t="shared" ref="K167:K173" si="40">IF(E167&gt;0,E167,"")</f>
        <v/>
      </c>
      <c r="L167" s="220" t="str">
        <f t="shared" ref="L167:L173" si="41">IF(J167&gt;0,ROUND(J167/K167,3),"")</f>
        <v/>
      </c>
      <c r="M167" s="215" t="str">
        <f t="shared" si="34"/>
        <v/>
      </c>
      <c r="N167" s="216" t="str">
        <f t="shared" ref="N167:N173" si="42">IF(E167&gt;0,1,"")</f>
        <v/>
      </c>
      <c r="O167" s="221">
        <v>1</v>
      </c>
      <c r="AB167" s="478">
        <f t="shared" si="33"/>
        <v>0</v>
      </c>
    </row>
    <row r="168" spans="1:28" ht="15" customHeight="1" x14ac:dyDescent="0.25">
      <c r="A168" s="218" t="str">
        <f>IF(C168=0,"",IF(I168=0,"",MAX(A$2:A167)+1))</f>
        <v/>
      </c>
      <c r="B168" s="219" t="str">
        <f>Deelnemers!B22</f>
        <v>n</v>
      </c>
      <c r="C168" s="211">
        <f>IF(P$3="J",SUMIF(Deelnemers!B:B,B168,Deelnemers!C:C),0)</f>
        <v>0</v>
      </c>
      <c r="D168" s="13"/>
      <c r="E168" s="13"/>
      <c r="F168" s="220" t="str">
        <f t="shared" si="39"/>
        <v/>
      </c>
      <c r="G168" s="215" t="str">
        <f t="shared" si="32"/>
        <v/>
      </c>
      <c r="H168" s="219" t="str">
        <f>Deelnemers!B23</f>
        <v>n</v>
      </c>
      <c r="I168" s="211">
        <f>IF(P$3="J",SUMIF(Deelnemers!B:B,H168,Deelnemers!C:C),0)</f>
        <v>0</v>
      </c>
      <c r="J168" s="13"/>
      <c r="K168" s="211" t="str">
        <f t="shared" si="40"/>
        <v/>
      </c>
      <c r="L168" s="220" t="str">
        <f t="shared" si="41"/>
        <v/>
      </c>
      <c r="M168" s="215" t="str">
        <f t="shared" si="34"/>
        <v/>
      </c>
      <c r="N168" s="216" t="str">
        <f t="shared" si="42"/>
        <v/>
      </c>
      <c r="O168" s="221">
        <v>1</v>
      </c>
      <c r="AB168" s="478">
        <f t="shared" si="33"/>
        <v>0</v>
      </c>
    </row>
    <row r="169" spans="1:28" ht="15" customHeight="1" x14ac:dyDescent="0.25">
      <c r="A169" s="218" t="str">
        <f>IF(C169=0,"",IF(I169=0,"",MAX(A$2:A168)+1))</f>
        <v/>
      </c>
      <c r="B169" s="219" t="str">
        <f>B168</f>
        <v>n</v>
      </c>
      <c r="C169" s="211">
        <f>IF(P$3="J",SUMIF(Deelnemers!B:B,B169,Deelnemers!C:C),0)</f>
        <v>0</v>
      </c>
      <c r="D169" s="13"/>
      <c r="E169" s="13"/>
      <c r="F169" s="220" t="str">
        <f t="shared" si="39"/>
        <v/>
      </c>
      <c r="G169" s="215" t="str">
        <f t="shared" si="32"/>
        <v/>
      </c>
      <c r="H169" s="219" t="str">
        <f>Deelnemers!B24</f>
        <v>n</v>
      </c>
      <c r="I169" s="211">
        <f>IF(P$3="J",SUMIF(Deelnemers!B:B,H169,Deelnemers!C:C),0)</f>
        <v>0</v>
      </c>
      <c r="J169" s="13"/>
      <c r="K169" s="211" t="str">
        <f t="shared" si="40"/>
        <v/>
      </c>
      <c r="L169" s="220" t="str">
        <f t="shared" si="41"/>
        <v/>
      </c>
      <c r="M169" s="215" t="str">
        <f t="shared" si="34"/>
        <v/>
      </c>
      <c r="N169" s="216" t="str">
        <f t="shared" si="42"/>
        <v/>
      </c>
      <c r="O169" s="221">
        <v>1</v>
      </c>
      <c r="AB169" s="478">
        <f t="shared" si="33"/>
        <v>0</v>
      </c>
    </row>
    <row r="170" spans="1:28" ht="15" customHeight="1" x14ac:dyDescent="0.25">
      <c r="A170" s="218" t="str">
        <f>IF(C170=0,"",IF(I170=0,"",MAX(A$2:A169)+1))</f>
        <v/>
      </c>
      <c r="B170" s="219" t="str">
        <f>B169</f>
        <v>n</v>
      </c>
      <c r="C170" s="211">
        <f>IF(P$3="J",SUMIF(Deelnemers!B:B,B170,Deelnemers!C:C),0)</f>
        <v>0</v>
      </c>
      <c r="D170" s="13"/>
      <c r="E170" s="13"/>
      <c r="F170" s="220" t="str">
        <f t="shared" si="39"/>
        <v/>
      </c>
      <c r="G170" s="215" t="str">
        <f t="shared" si="32"/>
        <v/>
      </c>
      <c r="H170" s="219" t="str">
        <f>Deelnemers!B25</f>
        <v>n</v>
      </c>
      <c r="I170" s="211">
        <f>IF(P$3="J",SUMIF(Deelnemers!B:B,H170,Deelnemers!C:C),0)</f>
        <v>0</v>
      </c>
      <c r="J170" s="13"/>
      <c r="K170" s="211" t="str">
        <f t="shared" si="40"/>
        <v/>
      </c>
      <c r="L170" s="220" t="str">
        <f t="shared" si="41"/>
        <v/>
      </c>
      <c r="M170" s="215" t="str">
        <f t="shared" si="34"/>
        <v/>
      </c>
      <c r="N170" s="216" t="str">
        <f t="shared" si="42"/>
        <v/>
      </c>
      <c r="O170" s="221">
        <v>1</v>
      </c>
      <c r="AB170" s="478">
        <f t="shared" si="33"/>
        <v>0</v>
      </c>
    </row>
    <row r="171" spans="1:28" ht="15" customHeight="1" x14ac:dyDescent="0.25">
      <c r="A171" s="218" t="str">
        <f>IF(C171=0,"",IF(I171=0,"",MAX(A$2:A170)+1))</f>
        <v/>
      </c>
      <c r="B171" s="219" t="str">
        <f>Deelnemers!B23</f>
        <v>n</v>
      </c>
      <c r="C171" s="211">
        <f>IF(P$3="J",SUMIF(Deelnemers!B:B,B171,Deelnemers!C:C),0)</f>
        <v>0</v>
      </c>
      <c r="D171" s="13"/>
      <c r="E171" s="13"/>
      <c r="F171" s="220" t="str">
        <f t="shared" si="39"/>
        <v/>
      </c>
      <c r="G171" s="215" t="str">
        <f t="shared" si="32"/>
        <v/>
      </c>
      <c r="H171" s="219" t="str">
        <f>Deelnemers!B24</f>
        <v>n</v>
      </c>
      <c r="I171" s="211">
        <f>IF(P$3="J",SUMIF(Deelnemers!B:B,H171,Deelnemers!C:C),0)</f>
        <v>0</v>
      </c>
      <c r="J171" s="13"/>
      <c r="K171" s="211" t="str">
        <f t="shared" si="40"/>
        <v/>
      </c>
      <c r="L171" s="220" t="str">
        <f t="shared" si="41"/>
        <v/>
      </c>
      <c r="M171" s="215" t="str">
        <f t="shared" si="34"/>
        <v/>
      </c>
      <c r="N171" s="216" t="str">
        <f t="shared" si="42"/>
        <v/>
      </c>
      <c r="O171" s="221">
        <v>1</v>
      </c>
      <c r="AB171" s="478">
        <f t="shared" si="33"/>
        <v>0</v>
      </c>
    </row>
    <row r="172" spans="1:28" ht="15" customHeight="1" x14ac:dyDescent="0.25">
      <c r="A172" s="218" t="str">
        <f>IF(C172=0,"",IF(I172=0,"",MAX(A$2:A171)+1))</f>
        <v/>
      </c>
      <c r="B172" s="219" t="str">
        <f>B171</f>
        <v>n</v>
      </c>
      <c r="C172" s="211">
        <f>IF(P$3="J",SUMIF(Deelnemers!B:B,B172,Deelnemers!C:C),0)</f>
        <v>0</v>
      </c>
      <c r="D172" s="13"/>
      <c r="E172" s="13"/>
      <c r="F172" s="220" t="str">
        <f t="shared" si="39"/>
        <v/>
      </c>
      <c r="G172" s="215" t="str">
        <f t="shared" si="32"/>
        <v/>
      </c>
      <c r="H172" s="219" t="str">
        <f>Deelnemers!B25</f>
        <v>n</v>
      </c>
      <c r="I172" s="211">
        <f>IF(P$3="J",SUMIF(Deelnemers!B:B,H172,Deelnemers!C:C),0)</f>
        <v>0</v>
      </c>
      <c r="J172" s="13"/>
      <c r="K172" s="211" t="str">
        <f t="shared" si="40"/>
        <v/>
      </c>
      <c r="L172" s="220" t="str">
        <f t="shared" si="41"/>
        <v/>
      </c>
      <c r="M172" s="215" t="str">
        <f t="shared" si="34"/>
        <v/>
      </c>
      <c r="N172" s="216" t="str">
        <f t="shared" si="42"/>
        <v/>
      </c>
      <c r="O172" s="221">
        <v>1</v>
      </c>
      <c r="AB172" s="478">
        <f t="shared" si="33"/>
        <v>0</v>
      </c>
    </row>
    <row r="173" spans="1:28" ht="15" customHeight="1" x14ac:dyDescent="0.25">
      <c r="A173" s="218" t="str">
        <f>IF(C173=0,"",IF(I173=0,"",MAX(A$2:A172)+1))</f>
        <v/>
      </c>
      <c r="B173" s="219" t="str">
        <f>Deelnemers!B24</f>
        <v>n</v>
      </c>
      <c r="C173" s="211">
        <f>IF(P$3="J",SUMIF(Deelnemers!B:B,B173,Deelnemers!C:C),0)</f>
        <v>0</v>
      </c>
      <c r="D173" s="13"/>
      <c r="E173" s="13"/>
      <c r="F173" s="220" t="str">
        <f t="shared" si="39"/>
        <v/>
      </c>
      <c r="G173" s="215" t="str">
        <f t="shared" si="32"/>
        <v/>
      </c>
      <c r="H173" s="219" t="str">
        <f>Deelnemers!B25</f>
        <v>n</v>
      </c>
      <c r="I173" s="211">
        <f>IF(P$3="J",SUMIF(Deelnemers!B:B,H173,Deelnemers!C:C),0)</f>
        <v>0</v>
      </c>
      <c r="J173" s="13"/>
      <c r="K173" s="211" t="str">
        <f t="shared" si="40"/>
        <v/>
      </c>
      <c r="L173" s="220" t="str">
        <f t="shared" si="41"/>
        <v/>
      </c>
      <c r="M173" s="215" t="str">
        <f t="shared" si="34"/>
        <v/>
      </c>
      <c r="N173" s="216" t="str">
        <f t="shared" si="42"/>
        <v/>
      </c>
      <c r="O173" s="221">
        <v>1</v>
      </c>
      <c r="AB173" s="478">
        <f t="shared" si="33"/>
        <v>0</v>
      </c>
    </row>
    <row r="174" spans="1:28" ht="15" customHeight="1" thickBot="1" x14ac:dyDescent="0.3">
      <c r="A174" s="222"/>
      <c r="B174" s="223" t="s">
        <v>73</v>
      </c>
      <c r="C174" s="224">
        <f>MAX(A$2:A174)</f>
        <v>78</v>
      </c>
      <c r="D174" s="225" t="s">
        <v>78</v>
      </c>
      <c r="E174" s="225"/>
      <c r="F174" s="226"/>
      <c r="G174" s="227"/>
      <c r="H174" s="228" t="s">
        <v>76</v>
      </c>
      <c r="I174" s="229">
        <f>SUM(N2:N174)</f>
        <v>5</v>
      </c>
      <c r="J174" s="225"/>
      <c r="K174" s="230" t="s">
        <v>106</v>
      </c>
      <c r="L174" s="231">
        <f>C174-I174</f>
        <v>73</v>
      </c>
      <c r="M174" s="231"/>
      <c r="N174" s="232"/>
      <c r="O174" s="221">
        <v>1</v>
      </c>
      <c r="AB174" s="478">
        <f t="shared" si="33"/>
        <v>0</v>
      </c>
    </row>
    <row r="175" spans="1:28" ht="15" customHeight="1" thickBot="1" x14ac:dyDescent="0.35">
      <c r="A175" s="218">
        <f>IF(C175=0,"",IF(I175=0,"",MAX(A$2:A174)+1))</f>
        <v>79</v>
      </c>
      <c r="B175" s="234" t="str">
        <f t="shared" ref="B175:B206" si="43">B3</f>
        <v>Frans</v>
      </c>
      <c r="C175" s="235">
        <f>IF(P$175="J",SUMIF(Deelnemers!B:B,B175,Deelnemers!C:C),0)</f>
        <v>12</v>
      </c>
      <c r="D175" s="17"/>
      <c r="E175" s="18"/>
      <c r="F175" s="236" t="str">
        <f t="shared" ref="F175:F235" si="44">IF(D175&gt;0,ROUND(D175/E175,3),"")</f>
        <v/>
      </c>
      <c r="G175" s="215" t="str">
        <f t="shared" ref="G175:G238" si="45">IF(D175&gt;0,IF(C175-D175=0,R$2,IF(D175&lt;C175,ROUND(D175/C175*T$2,1),Q$2)),"")</f>
        <v/>
      </c>
      <c r="H175" s="234" t="str">
        <f t="shared" ref="H175:H206" si="46">H3</f>
        <v>Fred</v>
      </c>
      <c r="I175" s="235">
        <f>IF(P$175="J",SUMIF(Deelnemers!B:B,H175,Deelnemers!C:C),0)</f>
        <v>9</v>
      </c>
      <c r="J175" s="18"/>
      <c r="K175" s="235" t="str">
        <f t="shared" ref="K175:K205" si="47">IF(E175&gt;0,E175,"")</f>
        <v/>
      </c>
      <c r="L175" s="236" t="str">
        <f t="shared" ref="L175:L235" si="48">IF(J175&gt;0,ROUND(J175/K175,3),"")</f>
        <v/>
      </c>
      <c r="M175" s="215" t="str">
        <f t="shared" ref="M175:M238" si="49">IF(J175&gt;0,IF(I175-J175=0,R$2,IF(J175&lt;I175,ROUND(J175/I175*T$2,1),Q$2)),"")</f>
        <v/>
      </c>
      <c r="N175" s="237" t="str">
        <f t="shared" ref="N175:N205" si="50">IF(E175&gt;0,1,"")</f>
        <v/>
      </c>
      <c r="O175" s="221">
        <v>2</v>
      </c>
      <c r="P175" s="468" t="s">
        <v>121</v>
      </c>
      <c r="Q175" s="247"/>
      <c r="AB175" s="478">
        <f t="shared" si="33"/>
        <v>1</v>
      </c>
    </row>
    <row r="176" spans="1:28" ht="15" customHeight="1" x14ac:dyDescent="0.25">
      <c r="A176" s="218">
        <f>IF(C176=0,"",IF(I176=0,"",MAX(A$2:A175)+1))</f>
        <v>80</v>
      </c>
      <c r="B176" s="219" t="str">
        <f t="shared" si="43"/>
        <v>Frans</v>
      </c>
      <c r="C176" s="235">
        <f>IF(P$175="J",SUMIF(Deelnemers!B:B,B176,Deelnemers!C:C),0)</f>
        <v>12</v>
      </c>
      <c r="D176" s="13"/>
      <c r="E176" s="13"/>
      <c r="F176" s="220" t="str">
        <f t="shared" si="44"/>
        <v/>
      </c>
      <c r="G176" s="215" t="str">
        <f t="shared" si="45"/>
        <v/>
      </c>
      <c r="H176" s="219" t="str">
        <f t="shared" si="46"/>
        <v>Jan Hartog</v>
      </c>
      <c r="I176" s="235">
        <f>IF(P$175="J",SUMIF(Deelnemers!B:B,H176,Deelnemers!C:C),0)</f>
        <v>9</v>
      </c>
      <c r="J176" s="13"/>
      <c r="K176" s="211" t="str">
        <f t="shared" si="47"/>
        <v/>
      </c>
      <c r="L176" s="220" t="str">
        <f t="shared" si="48"/>
        <v/>
      </c>
      <c r="M176" s="215" t="str">
        <f t="shared" si="49"/>
        <v/>
      </c>
      <c r="N176" s="216" t="str">
        <f t="shared" si="50"/>
        <v/>
      </c>
      <c r="O176" s="221">
        <v>2</v>
      </c>
      <c r="AB176" s="478">
        <f t="shared" si="33"/>
        <v>1</v>
      </c>
    </row>
    <row r="177" spans="1:28" ht="15" customHeight="1" x14ac:dyDescent="0.25">
      <c r="A177" s="218">
        <f>IF(C177=0,"",IF(I177=0,"",MAX(A$2:A176)+1))</f>
        <v>81</v>
      </c>
      <c r="B177" s="219" t="str">
        <f t="shared" si="43"/>
        <v>Frans</v>
      </c>
      <c r="C177" s="235">
        <f>IF(P$175="J",SUMIF(Deelnemers!B:B,B177,Deelnemers!C:C),0)</f>
        <v>12</v>
      </c>
      <c r="D177" s="13"/>
      <c r="E177" s="13"/>
      <c r="F177" s="220" t="str">
        <f t="shared" si="44"/>
        <v/>
      </c>
      <c r="G177" s="215" t="str">
        <f t="shared" si="45"/>
        <v/>
      </c>
      <c r="H177" s="219" t="str">
        <f t="shared" si="46"/>
        <v>Martijn</v>
      </c>
      <c r="I177" s="235">
        <f>IF(P$175="J",SUMIF(Deelnemers!B:B,H177,Deelnemers!C:C),0)</f>
        <v>6</v>
      </c>
      <c r="J177" s="13"/>
      <c r="K177" s="211" t="str">
        <f t="shared" si="47"/>
        <v/>
      </c>
      <c r="L177" s="220" t="str">
        <f t="shared" si="48"/>
        <v/>
      </c>
      <c r="M177" s="215" t="str">
        <f t="shared" si="49"/>
        <v/>
      </c>
      <c r="N177" s="216" t="str">
        <f t="shared" si="50"/>
        <v/>
      </c>
      <c r="O177" s="221">
        <v>2</v>
      </c>
      <c r="AB177" s="478">
        <f t="shared" si="33"/>
        <v>1</v>
      </c>
    </row>
    <row r="178" spans="1:28" ht="15" customHeight="1" x14ac:dyDescent="0.25">
      <c r="A178" s="218">
        <f>IF(C178=0,"",IF(I178=0,"",MAX(A$2:A177)+1))</f>
        <v>82</v>
      </c>
      <c r="B178" s="219" t="str">
        <f t="shared" si="43"/>
        <v>Frans</v>
      </c>
      <c r="C178" s="235">
        <f>IF(P$175="J",SUMIF(Deelnemers!B:B,B178,Deelnemers!C:C),0)</f>
        <v>12</v>
      </c>
      <c r="D178" s="13"/>
      <c r="E178" s="13"/>
      <c r="F178" s="220" t="str">
        <f t="shared" si="44"/>
        <v/>
      </c>
      <c r="G178" s="215" t="str">
        <f t="shared" si="45"/>
        <v/>
      </c>
      <c r="H178" s="219" t="str">
        <f t="shared" si="46"/>
        <v>Michael</v>
      </c>
      <c r="I178" s="235">
        <f>IF(P$175="J",SUMIF(Deelnemers!B:B,H178,Deelnemers!C:C),0)</f>
        <v>14</v>
      </c>
      <c r="J178" s="13"/>
      <c r="K178" s="211" t="str">
        <f t="shared" si="47"/>
        <v/>
      </c>
      <c r="L178" s="220" t="str">
        <f t="shared" si="48"/>
        <v/>
      </c>
      <c r="M178" s="215" t="str">
        <f t="shared" si="49"/>
        <v/>
      </c>
      <c r="N178" s="216" t="str">
        <f t="shared" si="50"/>
        <v/>
      </c>
      <c r="O178" s="221">
        <v>2</v>
      </c>
      <c r="AB178" s="478">
        <f t="shared" si="33"/>
        <v>1</v>
      </c>
    </row>
    <row r="179" spans="1:28" ht="15" customHeight="1" x14ac:dyDescent="0.25">
      <c r="A179" s="218">
        <f>IF(C179=0,"",IF(I179=0,"",MAX(A$2:A178)+1))</f>
        <v>83</v>
      </c>
      <c r="B179" s="219" t="str">
        <f t="shared" si="43"/>
        <v>Frans</v>
      </c>
      <c r="C179" s="235">
        <f>IF(P$175="J",SUMIF(Deelnemers!B:B,B179,Deelnemers!C:C),0)</f>
        <v>12</v>
      </c>
      <c r="D179" s="13"/>
      <c r="E179" s="13"/>
      <c r="F179" s="220" t="str">
        <f t="shared" si="44"/>
        <v/>
      </c>
      <c r="G179" s="215" t="str">
        <f t="shared" si="45"/>
        <v/>
      </c>
      <c r="H179" s="219" t="str">
        <f t="shared" si="46"/>
        <v>Peter</v>
      </c>
      <c r="I179" s="235">
        <f>IF(P$175="J",SUMIF(Deelnemers!B:B,H179,Deelnemers!C:C),0)</f>
        <v>16</v>
      </c>
      <c r="J179" s="13"/>
      <c r="K179" s="211" t="str">
        <f t="shared" si="47"/>
        <v/>
      </c>
      <c r="L179" s="220" t="str">
        <f t="shared" si="48"/>
        <v/>
      </c>
      <c r="M179" s="215" t="str">
        <f t="shared" si="49"/>
        <v/>
      </c>
      <c r="N179" s="216" t="str">
        <f t="shared" si="50"/>
        <v/>
      </c>
      <c r="O179" s="221">
        <v>2</v>
      </c>
      <c r="AB179" s="478">
        <f t="shared" si="33"/>
        <v>1</v>
      </c>
    </row>
    <row r="180" spans="1:28" ht="15" customHeight="1" x14ac:dyDescent="0.25">
      <c r="A180" s="218">
        <f>IF(C180=0,"",IF(I180=0,"",MAX(A$2:A179)+1))</f>
        <v>84</v>
      </c>
      <c r="B180" s="219" t="str">
        <f t="shared" si="43"/>
        <v>Frans</v>
      </c>
      <c r="C180" s="235">
        <f>IF(P$175="J",SUMIF(Deelnemers!B:B,B180,Deelnemers!C:C),0)</f>
        <v>12</v>
      </c>
      <c r="D180" s="13"/>
      <c r="E180" s="13"/>
      <c r="F180" s="220" t="str">
        <f t="shared" si="44"/>
        <v/>
      </c>
      <c r="G180" s="215" t="str">
        <f t="shared" si="45"/>
        <v/>
      </c>
      <c r="H180" s="219" t="str">
        <f t="shared" si="46"/>
        <v>Piet</v>
      </c>
      <c r="I180" s="235">
        <f>IF(P$175="J",SUMIF(Deelnemers!B:B,H180,Deelnemers!C:C),0)</f>
        <v>16</v>
      </c>
      <c r="J180" s="13"/>
      <c r="K180" s="211" t="str">
        <f t="shared" si="47"/>
        <v/>
      </c>
      <c r="L180" s="220" t="str">
        <f t="shared" si="48"/>
        <v/>
      </c>
      <c r="M180" s="215" t="str">
        <f t="shared" si="49"/>
        <v/>
      </c>
      <c r="N180" s="216" t="str">
        <f t="shared" si="50"/>
        <v/>
      </c>
      <c r="O180" s="221">
        <v>2</v>
      </c>
      <c r="AB180" s="478">
        <f t="shared" si="33"/>
        <v>1</v>
      </c>
    </row>
    <row r="181" spans="1:28" ht="15" customHeight="1" x14ac:dyDescent="0.25">
      <c r="A181" s="218">
        <f>IF(C181=0,"",IF(I181=0,"",MAX(A$2:A180)+1))</f>
        <v>85</v>
      </c>
      <c r="B181" s="219" t="str">
        <f t="shared" si="43"/>
        <v>Frans</v>
      </c>
      <c r="C181" s="235">
        <f>IF(P$175="J",SUMIF(Deelnemers!B:B,B181,Deelnemers!C:C),0)</f>
        <v>12</v>
      </c>
      <c r="D181" s="13"/>
      <c r="E181" s="13"/>
      <c r="F181" s="220" t="str">
        <f t="shared" si="44"/>
        <v/>
      </c>
      <c r="G181" s="215" t="str">
        <f t="shared" si="45"/>
        <v/>
      </c>
      <c r="H181" s="219" t="str">
        <f t="shared" si="46"/>
        <v>Tukker</v>
      </c>
      <c r="I181" s="235">
        <f>IF(P$175="J",SUMIF(Deelnemers!B:B,H181,Deelnemers!C:C),0)</f>
        <v>13</v>
      </c>
      <c r="J181" s="13"/>
      <c r="K181" s="211" t="str">
        <f t="shared" si="47"/>
        <v/>
      </c>
      <c r="L181" s="220" t="str">
        <f t="shared" si="48"/>
        <v/>
      </c>
      <c r="M181" s="215" t="str">
        <f t="shared" si="49"/>
        <v/>
      </c>
      <c r="N181" s="216" t="str">
        <f t="shared" si="50"/>
        <v/>
      </c>
      <c r="O181" s="221">
        <v>2</v>
      </c>
      <c r="AB181" s="478">
        <f t="shared" si="33"/>
        <v>1</v>
      </c>
    </row>
    <row r="182" spans="1:28" ht="15" customHeight="1" x14ac:dyDescent="0.25">
      <c r="A182" s="218">
        <f>IF(C182=0,"",IF(I182=0,"",MAX(A$2:A181)+1))</f>
        <v>86</v>
      </c>
      <c r="B182" s="219" t="str">
        <f t="shared" si="43"/>
        <v>Frans</v>
      </c>
      <c r="C182" s="235">
        <f>IF(P$175="J",SUMIF(Deelnemers!B:B,B182,Deelnemers!C:C),0)</f>
        <v>12</v>
      </c>
      <c r="D182" s="13"/>
      <c r="E182" s="13"/>
      <c r="F182" s="220" t="str">
        <f t="shared" si="44"/>
        <v/>
      </c>
      <c r="G182" s="215" t="str">
        <f t="shared" si="45"/>
        <v/>
      </c>
      <c r="H182" s="219" t="str">
        <f t="shared" si="46"/>
        <v>Bernard</v>
      </c>
      <c r="I182" s="235">
        <f>IF(P$175="J",SUMIF(Deelnemers!B:B,H182,Deelnemers!C:C),0)</f>
        <v>14</v>
      </c>
      <c r="J182" s="13"/>
      <c r="K182" s="211" t="str">
        <f t="shared" si="47"/>
        <v/>
      </c>
      <c r="L182" s="220" t="str">
        <f t="shared" si="48"/>
        <v/>
      </c>
      <c r="M182" s="215" t="str">
        <f t="shared" si="49"/>
        <v/>
      </c>
      <c r="N182" s="216" t="str">
        <f t="shared" si="50"/>
        <v/>
      </c>
      <c r="O182" s="221">
        <v>2</v>
      </c>
      <c r="AB182" s="478">
        <f t="shared" si="33"/>
        <v>1</v>
      </c>
    </row>
    <row r="183" spans="1:28" ht="15" customHeight="1" x14ac:dyDescent="0.25">
      <c r="A183" s="218" t="str">
        <f>IF(C183=0,"",IF(I183=0,"",MAX(A$2:A182)+1))</f>
        <v/>
      </c>
      <c r="B183" s="219" t="str">
        <f t="shared" si="43"/>
        <v>Frans</v>
      </c>
      <c r="C183" s="235">
        <f>IF(P$175="J",SUMIF(Deelnemers!B:B,B183,Deelnemers!C:C),0)</f>
        <v>12</v>
      </c>
      <c r="D183" s="13"/>
      <c r="E183" s="13"/>
      <c r="F183" s="220" t="str">
        <f t="shared" si="44"/>
        <v/>
      </c>
      <c r="G183" s="215" t="str">
        <f t="shared" si="45"/>
        <v/>
      </c>
      <c r="H183" s="219" t="str">
        <f t="shared" si="46"/>
        <v>Jan de Hoorn</v>
      </c>
      <c r="I183" s="235">
        <f>IF(P$175="J",SUMIF(Deelnemers!B:B,H183,Deelnemers!C:C),0)</f>
        <v>0</v>
      </c>
      <c r="J183" s="13"/>
      <c r="K183" s="211" t="str">
        <f t="shared" si="47"/>
        <v/>
      </c>
      <c r="L183" s="220" t="str">
        <f t="shared" si="48"/>
        <v/>
      </c>
      <c r="M183" s="215" t="str">
        <f t="shared" si="49"/>
        <v/>
      </c>
      <c r="N183" s="216" t="str">
        <f t="shared" si="50"/>
        <v/>
      </c>
      <c r="O183" s="221">
        <v>2</v>
      </c>
      <c r="AB183" s="478">
        <f t="shared" si="33"/>
        <v>0</v>
      </c>
    </row>
    <row r="184" spans="1:28" ht="15" customHeight="1" x14ac:dyDescent="0.25">
      <c r="A184" s="218" t="str">
        <f>IF(C184=0,"",IF(I184=0,"",MAX(A$2:A183)+1))</f>
        <v/>
      </c>
      <c r="B184" s="219" t="str">
        <f t="shared" si="43"/>
        <v>Frans</v>
      </c>
      <c r="C184" s="235">
        <f>IF(P$175="J",SUMIF(Deelnemers!B:B,B184,Deelnemers!C:C),0)</f>
        <v>12</v>
      </c>
      <c r="D184" s="13"/>
      <c r="E184" s="13"/>
      <c r="F184" s="220" t="str">
        <f t="shared" si="44"/>
        <v/>
      </c>
      <c r="G184" s="215" t="str">
        <f t="shared" si="45"/>
        <v/>
      </c>
      <c r="H184" s="219" t="str">
        <f t="shared" si="46"/>
        <v>Bas</v>
      </c>
      <c r="I184" s="235">
        <f>IF(P$175="J",SUMIF(Deelnemers!B:B,H184,Deelnemers!C:C),0)</f>
        <v>0</v>
      </c>
      <c r="J184" s="13"/>
      <c r="K184" s="211" t="str">
        <f t="shared" si="47"/>
        <v/>
      </c>
      <c r="L184" s="220" t="str">
        <f t="shared" si="48"/>
        <v/>
      </c>
      <c r="M184" s="215" t="str">
        <f t="shared" si="49"/>
        <v/>
      </c>
      <c r="N184" s="216" t="str">
        <f t="shared" si="50"/>
        <v/>
      </c>
      <c r="O184" s="221">
        <v>2</v>
      </c>
      <c r="AB184" s="478">
        <f t="shared" si="33"/>
        <v>0</v>
      </c>
    </row>
    <row r="185" spans="1:28" ht="15" customHeight="1" x14ac:dyDescent="0.25">
      <c r="A185" s="218">
        <f>IF(C185=0,"",IF(I185=0,"",MAX(A$2:A184)+1))</f>
        <v>87</v>
      </c>
      <c r="B185" s="219" t="str">
        <f t="shared" si="43"/>
        <v>Frans</v>
      </c>
      <c r="C185" s="235">
        <f>IF(P$175="J",SUMIF(Deelnemers!B:B,B185,Deelnemers!C:C),0)</f>
        <v>12</v>
      </c>
      <c r="D185" s="13"/>
      <c r="E185" s="13"/>
      <c r="F185" s="220" t="str">
        <f t="shared" si="44"/>
        <v/>
      </c>
      <c r="G185" s="215" t="str">
        <f t="shared" si="45"/>
        <v/>
      </c>
      <c r="H185" s="219" t="str">
        <f t="shared" si="46"/>
        <v>Jan Zuijlen</v>
      </c>
      <c r="I185" s="235">
        <f>IF(P$175="J",SUMIF(Deelnemers!B:B,H185,Deelnemers!C:C),0)</f>
        <v>16</v>
      </c>
      <c r="J185" s="13"/>
      <c r="K185" s="211" t="str">
        <f t="shared" si="47"/>
        <v/>
      </c>
      <c r="L185" s="220" t="str">
        <f t="shared" si="48"/>
        <v/>
      </c>
      <c r="M185" s="215" t="str">
        <f t="shared" si="49"/>
        <v/>
      </c>
      <c r="N185" s="216" t="str">
        <f t="shared" si="50"/>
        <v/>
      </c>
      <c r="O185" s="221">
        <v>2</v>
      </c>
      <c r="AB185" s="478">
        <f t="shared" si="33"/>
        <v>1</v>
      </c>
    </row>
    <row r="186" spans="1:28" ht="15" customHeight="1" x14ac:dyDescent="0.25">
      <c r="A186" s="218">
        <f>IF(C186=0,"",IF(I186=0,"",MAX(A$2:A185)+1))</f>
        <v>88</v>
      </c>
      <c r="B186" s="219" t="str">
        <f t="shared" si="43"/>
        <v>Frans</v>
      </c>
      <c r="C186" s="235">
        <f>IF(P$175="J",SUMIF(Deelnemers!B:B,B186,Deelnemers!C:C),0)</f>
        <v>12</v>
      </c>
      <c r="D186" s="13"/>
      <c r="E186" s="13"/>
      <c r="F186" s="220" t="str">
        <f t="shared" si="44"/>
        <v/>
      </c>
      <c r="G186" s="215" t="str">
        <f t="shared" si="45"/>
        <v/>
      </c>
      <c r="H186" s="219" t="str">
        <f t="shared" si="46"/>
        <v xml:space="preserve">Jordy </v>
      </c>
      <c r="I186" s="235">
        <f>IF(P$175="J",SUMIF(Deelnemers!B:B,H186,Deelnemers!C:C),0)</f>
        <v>12</v>
      </c>
      <c r="J186" s="13"/>
      <c r="K186" s="211" t="str">
        <f t="shared" si="47"/>
        <v/>
      </c>
      <c r="L186" s="220" t="str">
        <f t="shared" si="48"/>
        <v/>
      </c>
      <c r="M186" s="215" t="str">
        <f t="shared" si="49"/>
        <v/>
      </c>
      <c r="N186" s="216" t="str">
        <f t="shared" si="50"/>
        <v/>
      </c>
      <c r="O186" s="221">
        <v>2</v>
      </c>
      <c r="AB186" s="478">
        <f t="shared" si="33"/>
        <v>1</v>
      </c>
    </row>
    <row r="187" spans="1:28" ht="15" customHeight="1" x14ac:dyDescent="0.25">
      <c r="A187" s="218">
        <f>IF(C187=0,"",IF(I187=0,"",MAX(A$2:A186)+1))</f>
        <v>89</v>
      </c>
      <c r="B187" s="219" t="str">
        <f t="shared" si="43"/>
        <v>Frans</v>
      </c>
      <c r="C187" s="235">
        <f>IF(P$175="J",SUMIF(Deelnemers!B:B,B187,Deelnemers!C:C),0)</f>
        <v>12</v>
      </c>
      <c r="D187" s="13"/>
      <c r="E187" s="13"/>
      <c r="F187" s="220" t="str">
        <f t="shared" si="44"/>
        <v/>
      </c>
      <c r="G187" s="215" t="str">
        <f t="shared" si="45"/>
        <v/>
      </c>
      <c r="H187" s="219" t="str">
        <f t="shared" si="46"/>
        <v>Mukesh</v>
      </c>
      <c r="I187" s="235">
        <f>IF(P$175="J",SUMIF(Deelnemers!B:B,H187,Deelnemers!C:C),0)</f>
        <v>9</v>
      </c>
      <c r="J187" s="13"/>
      <c r="K187" s="211" t="str">
        <f t="shared" si="47"/>
        <v/>
      </c>
      <c r="L187" s="220" t="str">
        <f t="shared" si="48"/>
        <v/>
      </c>
      <c r="M187" s="215" t="str">
        <f t="shared" si="49"/>
        <v/>
      </c>
      <c r="N187" s="216" t="str">
        <f t="shared" si="50"/>
        <v/>
      </c>
      <c r="O187" s="221">
        <v>2</v>
      </c>
      <c r="AB187" s="478">
        <f t="shared" si="33"/>
        <v>1</v>
      </c>
    </row>
    <row r="188" spans="1:28" ht="15" customHeight="1" x14ac:dyDescent="0.25">
      <c r="A188" s="218">
        <f>IF(C188=0,"",IF(I188=0,"",MAX(A$2:A187)+1))</f>
        <v>90</v>
      </c>
      <c r="B188" s="219" t="str">
        <f t="shared" si="43"/>
        <v>Frans</v>
      </c>
      <c r="C188" s="235">
        <f>IF(P$175="J",SUMIF(Deelnemers!B:B,B188,Deelnemers!C:C),0)</f>
        <v>12</v>
      </c>
      <c r="D188" s="13"/>
      <c r="E188" s="13"/>
      <c r="F188" s="220" t="str">
        <f t="shared" si="44"/>
        <v/>
      </c>
      <c r="G188" s="215" t="str">
        <f t="shared" si="45"/>
        <v/>
      </c>
      <c r="H188" s="219" t="str">
        <f t="shared" si="46"/>
        <v>Marco</v>
      </c>
      <c r="I188" s="235">
        <f>IF(P$175="J",SUMIF(Deelnemers!B:B,H188,Deelnemers!C:C),0)</f>
        <v>16</v>
      </c>
      <c r="J188" s="13"/>
      <c r="K188" s="211" t="str">
        <f t="shared" si="47"/>
        <v/>
      </c>
      <c r="L188" s="220" t="str">
        <f t="shared" si="48"/>
        <v/>
      </c>
      <c r="M188" s="215" t="str">
        <f t="shared" si="49"/>
        <v/>
      </c>
      <c r="N188" s="216" t="str">
        <f t="shared" si="50"/>
        <v/>
      </c>
      <c r="O188" s="221">
        <v>2</v>
      </c>
      <c r="AB188" s="478">
        <f t="shared" si="33"/>
        <v>1</v>
      </c>
    </row>
    <row r="189" spans="1:28" ht="15" customHeight="1" x14ac:dyDescent="0.25">
      <c r="A189" s="218" t="str">
        <f>IF(C189=0,"",IF(I189=0,"",MAX(A$2:A188)+1))</f>
        <v/>
      </c>
      <c r="B189" s="219" t="str">
        <f t="shared" si="43"/>
        <v>Frans</v>
      </c>
      <c r="C189" s="235">
        <f>IF(P$175="J",SUMIF(Deelnemers!B:B,B189,Deelnemers!C:C),0)</f>
        <v>12</v>
      </c>
      <c r="D189" s="13"/>
      <c r="E189" s="13"/>
      <c r="F189" s="220" t="str">
        <f t="shared" si="44"/>
        <v/>
      </c>
      <c r="G189" s="215" t="str">
        <f t="shared" si="45"/>
        <v/>
      </c>
      <c r="H189" s="219" t="str">
        <f t="shared" si="46"/>
        <v>n</v>
      </c>
      <c r="I189" s="235">
        <f>IF(P$175="J",SUMIF(Deelnemers!B:B,H189,Deelnemers!C:C),0)</f>
        <v>0</v>
      </c>
      <c r="J189" s="13"/>
      <c r="K189" s="211" t="str">
        <f t="shared" si="47"/>
        <v/>
      </c>
      <c r="L189" s="220" t="str">
        <f t="shared" si="48"/>
        <v/>
      </c>
      <c r="M189" s="215" t="str">
        <f t="shared" si="49"/>
        <v/>
      </c>
      <c r="N189" s="216" t="str">
        <f t="shared" si="50"/>
        <v/>
      </c>
      <c r="O189" s="221">
        <v>2</v>
      </c>
      <c r="AB189" s="478">
        <f t="shared" si="33"/>
        <v>0</v>
      </c>
    </row>
    <row r="190" spans="1:28" ht="15" customHeight="1" x14ac:dyDescent="0.25">
      <c r="A190" s="218" t="str">
        <f>IF(C190=0,"",IF(I190=0,"",MAX(A$2:A189)+1))</f>
        <v/>
      </c>
      <c r="B190" s="219" t="str">
        <f t="shared" si="43"/>
        <v>Frans</v>
      </c>
      <c r="C190" s="235">
        <f>IF(P$175="J",SUMIF(Deelnemers!B:B,B190,Deelnemers!C:C),0)</f>
        <v>12</v>
      </c>
      <c r="D190" s="13"/>
      <c r="E190" s="13"/>
      <c r="F190" s="220" t="str">
        <f t="shared" si="44"/>
        <v/>
      </c>
      <c r="G190" s="215" t="str">
        <f t="shared" si="45"/>
        <v/>
      </c>
      <c r="H190" s="219" t="str">
        <f t="shared" si="46"/>
        <v>n</v>
      </c>
      <c r="I190" s="235">
        <f>IF(P$175="J",SUMIF(Deelnemers!B:B,H190,Deelnemers!C:C),0)</f>
        <v>0</v>
      </c>
      <c r="J190" s="13"/>
      <c r="K190" s="211" t="str">
        <f t="shared" si="47"/>
        <v/>
      </c>
      <c r="L190" s="220" t="str">
        <f t="shared" si="48"/>
        <v/>
      </c>
      <c r="M190" s="215" t="str">
        <f t="shared" si="49"/>
        <v/>
      </c>
      <c r="N190" s="216" t="str">
        <f t="shared" si="50"/>
        <v/>
      </c>
      <c r="O190" s="221">
        <v>2</v>
      </c>
      <c r="AB190" s="478">
        <f t="shared" si="33"/>
        <v>0</v>
      </c>
    </row>
    <row r="191" spans="1:28" ht="15" customHeight="1" x14ac:dyDescent="0.25">
      <c r="A191" s="218" t="str">
        <f>IF(C191=0,"",IF(I191=0,"",MAX(A$2:A190)+1))</f>
        <v/>
      </c>
      <c r="B191" s="219" t="str">
        <f t="shared" si="43"/>
        <v>Frans</v>
      </c>
      <c r="C191" s="235">
        <f>IF(P$175="J",SUMIF(Deelnemers!B:B,B191,Deelnemers!C:C),0)</f>
        <v>12</v>
      </c>
      <c r="D191" s="13"/>
      <c r="E191" s="13"/>
      <c r="F191" s="220" t="str">
        <f t="shared" si="44"/>
        <v/>
      </c>
      <c r="G191" s="215" t="str">
        <f t="shared" si="45"/>
        <v/>
      </c>
      <c r="H191" s="219" t="str">
        <f t="shared" si="46"/>
        <v>n</v>
      </c>
      <c r="I191" s="235">
        <f>IF(P$175="J",SUMIF(Deelnemers!B:B,H191,Deelnemers!C:C),0)</f>
        <v>0</v>
      </c>
      <c r="J191" s="13"/>
      <c r="K191" s="211" t="str">
        <f t="shared" si="47"/>
        <v/>
      </c>
      <c r="L191" s="220" t="str">
        <f t="shared" si="48"/>
        <v/>
      </c>
      <c r="M191" s="215" t="str">
        <f t="shared" si="49"/>
        <v/>
      </c>
      <c r="N191" s="216" t="str">
        <f t="shared" si="50"/>
        <v/>
      </c>
      <c r="O191" s="221">
        <v>2</v>
      </c>
      <c r="AB191" s="478">
        <f t="shared" si="33"/>
        <v>0</v>
      </c>
    </row>
    <row r="192" spans="1:28" ht="15" customHeight="1" x14ac:dyDescent="0.25">
      <c r="A192" s="218" t="str">
        <f>IF(C192=0,"",IF(I192=0,"",MAX(A$2:A191)+1))</f>
        <v/>
      </c>
      <c r="B192" s="219" t="str">
        <f t="shared" si="43"/>
        <v>Frans</v>
      </c>
      <c r="C192" s="235">
        <f>IF(P$175="J",SUMIF(Deelnemers!B:B,B192,Deelnemers!C:C),0)</f>
        <v>12</v>
      </c>
      <c r="D192" s="13"/>
      <c r="E192" s="13"/>
      <c r="F192" s="220" t="str">
        <f t="shared" si="44"/>
        <v/>
      </c>
      <c r="G192" s="215" t="str">
        <f t="shared" si="45"/>
        <v/>
      </c>
      <c r="H192" s="219" t="str">
        <f t="shared" si="46"/>
        <v>n</v>
      </c>
      <c r="I192" s="235">
        <f>IF(P$175="J",SUMIF(Deelnemers!B:B,H192,Deelnemers!C:C),0)</f>
        <v>0</v>
      </c>
      <c r="J192" s="13"/>
      <c r="K192" s="211" t="str">
        <f t="shared" si="47"/>
        <v/>
      </c>
      <c r="L192" s="220" t="str">
        <f t="shared" si="48"/>
        <v/>
      </c>
      <c r="M192" s="215" t="str">
        <f t="shared" si="49"/>
        <v/>
      </c>
      <c r="N192" s="216" t="str">
        <f t="shared" si="50"/>
        <v/>
      </c>
      <c r="O192" s="221">
        <v>2</v>
      </c>
      <c r="AB192" s="478">
        <f t="shared" si="33"/>
        <v>0</v>
      </c>
    </row>
    <row r="193" spans="1:28" ht="15" customHeight="1" x14ac:dyDescent="0.25">
      <c r="A193" s="218">
        <f>IF(C193=0,"",IF(I193=0,"",MAX(A$2:A192)+1))</f>
        <v>91</v>
      </c>
      <c r="B193" s="219" t="str">
        <f t="shared" si="43"/>
        <v>Fred</v>
      </c>
      <c r="C193" s="235">
        <f>IF(P$175="J",SUMIF(Deelnemers!B:B,B193,Deelnemers!C:C),0)</f>
        <v>9</v>
      </c>
      <c r="D193" s="13"/>
      <c r="E193" s="13"/>
      <c r="F193" s="220" t="str">
        <f t="shared" si="44"/>
        <v/>
      </c>
      <c r="G193" s="215" t="str">
        <f t="shared" si="45"/>
        <v/>
      </c>
      <c r="H193" s="219" t="str">
        <f t="shared" si="46"/>
        <v>Jan Hartog</v>
      </c>
      <c r="I193" s="235">
        <f>IF(P$175="J",SUMIF(Deelnemers!B:B,H193,Deelnemers!C:C),0)</f>
        <v>9</v>
      </c>
      <c r="J193" s="13"/>
      <c r="K193" s="211" t="str">
        <f t="shared" si="47"/>
        <v/>
      </c>
      <c r="L193" s="220" t="str">
        <f t="shared" si="48"/>
        <v/>
      </c>
      <c r="M193" s="215" t="str">
        <f t="shared" si="49"/>
        <v/>
      </c>
      <c r="N193" s="216" t="str">
        <f t="shared" si="50"/>
        <v/>
      </c>
      <c r="O193" s="221">
        <v>2</v>
      </c>
      <c r="AB193" s="478">
        <f t="shared" si="33"/>
        <v>1</v>
      </c>
    </row>
    <row r="194" spans="1:28" ht="15" customHeight="1" x14ac:dyDescent="0.25">
      <c r="A194" s="218">
        <f>IF(C194=0,"",IF(I194=0,"",MAX(A$2:A193)+1))</f>
        <v>92</v>
      </c>
      <c r="B194" s="219" t="str">
        <f t="shared" si="43"/>
        <v>Fred</v>
      </c>
      <c r="C194" s="235">
        <f>IF(P$175="J",SUMIF(Deelnemers!B:B,B194,Deelnemers!C:C),0)</f>
        <v>9</v>
      </c>
      <c r="D194" s="13"/>
      <c r="E194" s="13"/>
      <c r="F194" s="220" t="str">
        <f t="shared" si="44"/>
        <v/>
      </c>
      <c r="G194" s="215" t="str">
        <f t="shared" si="45"/>
        <v/>
      </c>
      <c r="H194" s="219" t="str">
        <f t="shared" si="46"/>
        <v>Martijn</v>
      </c>
      <c r="I194" s="235">
        <f>IF(P$175="J",SUMIF(Deelnemers!B:B,H194,Deelnemers!C:C),0)</f>
        <v>6</v>
      </c>
      <c r="J194" s="13"/>
      <c r="K194" s="211" t="str">
        <f t="shared" si="47"/>
        <v/>
      </c>
      <c r="L194" s="220" t="str">
        <f t="shared" si="48"/>
        <v/>
      </c>
      <c r="M194" s="215" t="str">
        <f t="shared" si="49"/>
        <v/>
      </c>
      <c r="N194" s="216" t="str">
        <f t="shared" si="50"/>
        <v/>
      </c>
      <c r="O194" s="221">
        <v>2</v>
      </c>
      <c r="AB194" s="478">
        <f t="shared" si="33"/>
        <v>1</v>
      </c>
    </row>
    <row r="195" spans="1:28" ht="15" customHeight="1" x14ac:dyDescent="0.25">
      <c r="A195" s="218">
        <f>IF(C195=0,"",IF(I195=0,"",MAX(A$2:A194)+1))</f>
        <v>93</v>
      </c>
      <c r="B195" s="219" t="str">
        <f t="shared" si="43"/>
        <v>Fred</v>
      </c>
      <c r="C195" s="235">
        <f>IF(P$175="J",SUMIF(Deelnemers!B:B,B195,Deelnemers!C:C),0)</f>
        <v>9</v>
      </c>
      <c r="D195" s="13"/>
      <c r="E195" s="13"/>
      <c r="F195" s="220" t="str">
        <f t="shared" si="44"/>
        <v/>
      </c>
      <c r="G195" s="215" t="str">
        <f t="shared" si="45"/>
        <v/>
      </c>
      <c r="H195" s="219" t="str">
        <f t="shared" si="46"/>
        <v>Michael</v>
      </c>
      <c r="I195" s="235">
        <f>IF(P$175="J",SUMIF(Deelnemers!B:B,H195,Deelnemers!C:C),0)</f>
        <v>14</v>
      </c>
      <c r="J195" s="13"/>
      <c r="K195" s="211" t="str">
        <f t="shared" si="47"/>
        <v/>
      </c>
      <c r="L195" s="220" t="str">
        <f t="shared" si="48"/>
        <v/>
      </c>
      <c r="M195" s="215" t="str">
        <f t="shared" si="49"/>
        <v/>
      </c>
      <c r="N195" s="216" t="str">
        <f t="shared" si="50"/>
        <v/>
      </c>
      <c r="O195" s="221">
        <v>2</v>
      </c>
      <c r="AB195" s="478">
        <f t="shared" ref="AB195:AB258" si="51">IF(A195="",0,1)</f>
        <v>1</v>
      </c>
    </row>
    <row r="196" spans="1:28" ht="15" customHeight="1" x14ac:dyDescent="0.25">
      <c r="A196" s="218">
        <f>IF(C196=0,"",IF(I196=0,"",MAX(A$2:A195)+1))</f>
        <v>94</v>
      </c>
      <c r="B196" s="219" t="str">
        <f t="shared" si="43"/>
        <v>Fred</v>
      </c>
      <c r="C196" s="235">
        <f>IF(P$175="J",SUMIF(Deelnemers!B:B,B196,Deelnemers!C:C),0)</f>
        <v>9</v>
      </c>
      <c r="D196" s="13"/>
      <c r="E196" s="13"/>
      <c r="F196" s="220" t="str">
        <f t="shared" si="44"/>
        <v/>
      </c>
      <c r="G196" s="215" t="str">
        <f t="shared" si="45"/>
        <v/>
      </c>
      <c r="H196" s="219" t="str">
        <f t="shared" si="46"/>
        <v>Peter</v>
      </c>
      <c r="I196" s="235">
        <f>IF(P$175="J",SUMIF(Deelnemers!B:B,H196,Deelnemers!C:C),0)</f>
        <v>16</v>
      </c>
      <c r="J196" s="13"/>
      <c r="K196" s="211" t="str">
        <f t="shared" si="47"/>
        <v/>
      </c>
      <c r="L196" s="220" t="str">
        <f t="shared" si="48"/>
        <v/>
      </c>
      <c r="M196" s="215" t="str">
        <f t="shared" si="49"/>
        <v/>
      </c>
      <c r="N196" s="216" t="str">
        <f t="shared" si="50"/>
        <v/>
      </c>
      <c r="O196" s="221">
        <v>2</v>
      </c>
      <c r="AB196" s="478">
        <f t="shared" si="51"/>
        <v>1</v>
      </c>
    </row>
    <row r="197" spans="1:28" ht="15" customHeight="1" x14ac:dyDescent="0.25">
      <c r="A197" s="218">
        <f>IF(C197=0,"",IF(I197=0,"",MAX(A$2:A196)+1))</f>
        <v>95</v>
      </c>
      <c r="B197" s="219" t="str">
        <f t="shared" si="43"/>
        <v>Fred</v>
      </c>
      <c r="C197" s="235">
        <f>IF(P$175="J",SUMIF(Deelnemers!B:B,B197,Deelnemers!C:C),0)</f>
        <v>9</v>
      </c>
      <c r="D197" s="13"/>
      <c r="E197" s="13"/>
      <c r="F197" s="220" t="str">
        <f t="shared" si="44"/>
        <v/>
      </c>
      <c r="G197" s="215" t="str">
        <f t="shared" si="45"/>
        <v/>
      </c>
      <c r="H197" s="219" t="str">
        <f t="shared" si="46"/>
        <v>Piet</v>
      </c>
      <c r="I197" s="235">
        <f>IF(P$175="J",SUMIF(Deelnemers!B:B,H197,Deelnemers!C:C),0)</f>
        <v>16</v>
      </c>
      <c r="J197" s="13"/>
      <c r="K197" s="211" t="str">
        <f t="shared" si="47"/>
        <v/>
      </c>
      <c r="L197" s="220" t="str">
        <f t="shared" si="48"/>
        <v/>
      </c>
      <c r="M197" s="215" t="str">
        <f t="shared" si="49"/>
        <v/>
      </c>
      <c r="N197" s="216" t="str">
        <f t="shared" si="50"/>
        <v/>
      </c>
      <c r="O197" s="221">
        <v>2</v>
      </c>
      <c r="AB197" s="478">
        <f t="shared" si="51"/>
        <v>1</v>
      </c>
    </row>
    <row r="198" spans="1:28" ht="15" customHeight="1" x14ac:dyDescent="0.25">
      <c r="A198" s="218">
        <f>IF(C198=0,"",IF(I198=0,"",MAX(A$2:A197)+1))</f>
        <v>96</v>
      </c>
      <c r="B198" s="219" t="str">
        <f t="shared" si="43"/>
        <v>Fred</v>
      </c>
      <c r="C198" s="235">
        <f>IF(P$175="J",SUMIF(Deelnemers!B:B,B198,Deelnemers!C:C),0)</f>
        <v>9</v>
      </c>
      <c r="D198" s="13"/>
      <c r="E198" s="13"/>
      <c r="F198" s="220" t="str">
        <f t="shared" si="44"/>
        <v/>
      </c>
      <c r="G198" s="215" t="str">
        <f t="shared" si="45"/>
        <v/>
      </c>
      <c r="H198" s="219" t="str">
        <f t="shared" si="46"/>
        <v>Tukker</v>
      </c>
      <c r="I198" s="235">
        <f>IF(P$175="J",SUMIF(Deelnemers!B:B,H198,Deelnemers!C:C),0)</f>
        <v>13</v>
      </c>
      <c r="J198" s="13"/>
      <c r="K198" s="211" t="str">
        <f t="shared" si="47"/>
        <v/>
      </c>
      <c r="L198" s="220" t="str">
        <f t="shared" si="48"/>
        <v/>
      </c>
      <c r="M198" s="215" t="str">
        <f t="shared" si="49"/>
        <v/>
      </c>
      <c r="N198" s="216" t="str">
        <f t="shared" si="50"/>
        <v/>
      </c>
      <c r="O198" s="221">
        <v>2</v>
      </c>
      <c r="AB198" s="478">
        <f t="shared" si="51"/>
        <v>1</v>
      </c>
    </row>
    <row r="199" spans="1:28" ht="15" customHeight="1" x14ac:dyDescent="0.25">
      <c r="A199" s="218">
        <f>IF(C199=0,"",IF(I199=0,"",MAX(A$2:A198)+1))</f>
        <v>97</v>
      </c>
      <c r="B199" s="219" t="str">
        <f t="shared" si="43"/>
        <v>Fred</v>
      </c>
      <c r="C199" s="235">
        <f>IF(P$175="J",SUMIF(Deelnemers!B:B,B199,Deelnemers!C:C),0)</f>
        <v>9</v>
      </c>
      <c r="D199" s="13"/>
      <c r="E199" s="13"/>
      <c r="F199" s="220" t="str">
        <f t="shared" si="44"/>
        <v/>
      </c>
      <c r="G199" s="215" t="str">
        <f t="shared" si="45"/>
        <v/>
      </c>
      <c r="H199" s="219" t="str">
        <f t="shared" si="46"/>
        <v>Bernard</v>
      </c>
      <c r="I199" s="235">
        <f>IF(P$175="J",SUMIF(Deelnemers!B:B,H199,Deelnemers!C:C),0)</f>
        <v>14</v>
      </c>
      <c r="J199" s="13"/>
      <c r="K199" s="211" t="str">
        <f t="shared" si="47"/>
        <v/>
      </c>
      <c r="L199" s="220" t="str">
        <f t="shared" si="48"/>
        <v/>
      </c>
      <c r="M199" s="215" t="str">
        <f t="shared" si="49"/>
        <v/>
      </c>
      <c r="N199" s="216" t="str">
        <f t="shared" si="50"/>
        <v/>
      </c>
      <c r="O199" s="221">
        <v>2</v>
      </c>
      <c r="AB199" s="478">
        <f t="shared" si="51"/>
        <v>1</v>
      </c>
    </row>
    <row r="200" spans="1:28" ht="15" customHeight="1" x14ac:dyDescent="0.25">
      <c r="A200" s="218" t="str">
        <f>IF(C200=0,"",IF(I200=0,"",MAX(A$2:A199)+1))</f>
        <v/>
      </c>
      <c r="B200" s="219" t="str">
        <f t="shared" si="43"/>
        <v>Fred</v>
      </c>
      <c r="C200" s="235">
        <f>IF(P$175="J",SUMIF(Deelnemers!B:B,B200,Deelnemers!C:C),0)</f>
        <v>9</v>
      </c>
      <c r="D200" s="13"/>
      <c r="E200" s="13"/>
      <c r="F200" s="220" t="str">
        <f t="shared" si="44"/>
        <v/>
      </c>
      <c r="G200" s="215" t="str">
        <f t="shared" si="45"/>
        <v/>
      </c>
      <c r="H200" s="219" t="str">
        <f t="shared" si="46"/>
        <v>Jan de Hoorn</v>
      </c>
      <c r="I200" s="235">
        <f>IF(P$175="J",SUMIF(Deelnemers!B:B,H200,Deelnemers!C:C),0)</f>
        <v>0</v>
      </c>
      <c r="J200" s="13"/>
      <c r="K200" s="211" t="str">
        <f t="shared" si="47"/>
        <v/>
      </c>
      <c r="L200" s="220" t="str">
        <f t="shared" si="48"/>
        <v/>
      </c>
      <c r="M200" s="215" t="str">
        <f t="shared" si="49"/>
        <v/>
      </c>
      <c r="N200" s="216" t="str">
        <f t="shared" si="50"/>
        <v/>
      </c>
      <c r="O200" s="221">
        <v>2</v>
      </c>
      <c r="AB200" s="478">
        <f t="shared" si="51"/>
        <v>0</v>
      </c>
    </row>
    <row r="201" spans="1:28" ht="15" customHeight="1" x14ac:dyDescent="0.25">
      <c r="A201" s="218" t="str">
        <f>IF(C201=0,"",IF(I201=0,"",MAX(A$2:A200)+1))</f>
        <v/>
      </c>
      <c r="B201" s="219" t="str">
        <f t="shared" si="43"/>
        <v>Fred</v>
      </c>
      <c r="C201" s="235">
        <f>IF(P$175="J",SUMIF(Deelnemers!B:B,B201,Deelnemers!C:C),0)</f>
        <v>9</v>
      </c>
      <c r="D201" s="13"/>
      <c r="E201" s="13"/>
      <c r="F201" s="220" t="str">
        <f t="shared" si="44"/>
        <v/>
      </c>
      <c r="G201" s="215" t="str">
        <f t="shared" si="45"/>
        <v/>
      </c>
      <c r="H201" s="219" t="str">
        <f t="shared" si="46"/>
        <v>Bas</v>
      </c>
      <c r="I201" s="235">
        <f>IF(P$175="J",SUMIF(Deelnemers!B:B,H201,Deelnemers!C:C),0)</f>
        <v>0</v>
      </c>
      <c r="J201" s="13"/>
      <c r="K201" s="211" t="str">
        <f t="shared" si="47"/>
        <v/>
      </c>
      <c r="L201" s="220" t="str">
        <f t="shared" si="48"/>
        <v/>
      </c>
      <c r="M201" s="215" t="str">
        <f t="shared" si="49"/>
        <v/>
      </c>
      <c r="N201" s="216" t="str">
        <f t="shared" si="50"/>
        <v/>
      </c>
      <c r="O201" s="221">
        <v>2</v>
      </c>
      <c r="AB201" s="478">
        <f t="shared" si="51"/>
        <v>0</v>
      </c>
    </row>
    <row r="202" spans="1:28" ht="15" customHeight="1" x14ac:dyDescent="0.25">
      <c r="A202" s="218">
        <f>IF(C202=0,"",IF(I202=0,"",MAX(A$2:A201)+1))</f>
        <v>98</v>
      </c>
      <c r="B202" s="219" t="str">
        <f t="shared" si="43"/>
        <v>Fred</v>
      </c>
      <c r="C202" s="235">
        <f>IF(P$175="J",SUMIF(Deelnemers!B:B,B202,Deelnemers!C:C),0)</f>
        <v>9</v>
      </c>
      <c r="D202" s="13"/>
      <c r="E202" s="13"/>
      <c r="F202" s="220" t="str">
        <f t="shared" si="44"/>
        <v/>
      </c>
      <c r="G202" s="215" t="str">
        <f t="shared" si="45"/>
        <v/>
      </c>
      <c r="H202" s="219" t="str">
        <f t="shared" si="46"/>
        <v>Jan Zuijlen</v>
      </c>
      <c r="I202" s="235">
        <f>IF(P$175="J",SUMIF(Deelnemers!B:B,H202,Deelnemers!C:C),0)</f>
        <v>16</v>
      </c>
      <c r="J202" s="13"/>
      <c r="K202" s="211" t="str">
        <f t="shared" si="47"/>
        <v/>
      </c>
      <c r="L202" s="220" t="str">
        <f t="shared" si="48"/>
        <v/>
      </c>
      <c r="M202" s="215" t="str">
        <f t="shared" si="49"/>
        <v/>
      </c>
      <c r="N202" s="216" t="str">
        <f t="shared" si="50"/>
        <v/>
      </c>
      <c r="O202" s="221">
        <v>2</v>
      </c>
      <c r="AB202" s="478">
        <f t="shared" si="51"/>
        <v>1</v>
      </c>
    </row>
    <row r="203" spans="1:28" ht="15" customHeight="1" x14ac:dyDescent="0.25">
      <c r="A203" s="218">
        <f>IF(C203=0,"",IF(I203=0,"",MAX(A$2:A202)+1))</f>
        <v>99</v>
      </c>
      <c r="B203" s="219" t="str">
        <f t="shared" si="43"/>
        <v>Fred</v>
      </c>
      <c r="C203" s="235">
        <f>IF(P$175="J",SUMIF(Deelnemers!B:B,B203,Deelnemers!C:C),0)</f>
        <v>9</v>
      </c>
      <c r="D203" s="13"/>
      <c r="E203" s="13"/>
      <c r="F203" s="220" t="str">
        <f t="shared" si="44"/>
        <v/>
      </c>
      <c r="G203" s="215" t="str">
        <f t="shared" si="45"/>
        <v/>
      </c>
      <c r="H203" s="219" t="str">
        <f t="shared" si="46"/>
        <v xml:space="preserve">Jordy </v>
      </c>
      <c r="I203" s="235">
        <f>IF(P$175="J",SUMIF(Deelnemers!B:B,H203,Deelnemers!C:C),0)</f>
        <v>12</v>
      </c>
      <c r="J203" s="13"/>
      <c r="K203" s="211" t="str">
        <f t="shared" si="47"/>
        <v/>
      </c>
      <c r="L203" s="220" t="str">
        <f t="shared" si="48"/>
        <v/>
      </c>
      <c r="M203" s="215" t="str">
        <f t="shared" si="49"/>
        <v/>
      </c>
      <c r="N203" s="216" t="str">
        <f t="shared" si="50"/>
        <v/>
      </c>
      <c r="O203" s="221">
        <v>2</v>
      </c>
      <c r="AB203" s="478">
        <f t="shared" si="51"/>
        <v>1</v>
      </c>
    </row>
    <row r="204" spans="1:28" ht="15" customHeight="1" x14ac:dyDescent="0.25">
      <c r="A204" s="218">
        <f>IF(C204=0,"",IF(I204=0,"",MAX(A$2:A203)+1))</f>
        <v>100</v>
      </c>
      <c r="B204" s="219" t="str">
        <f t="shared" si="43"/>
        <v>Fred</v>
      </c>
      <c r="C204" s="235">
        <f>IF(P$175="J",SUMIF(Deelnemers!B:B,B204,Deelnemers!C:C),0)</f>
        <v>9</v>
      </c>
      <c r="D204" s="13"/>
      <c r="E204" s="13"/>
      <c r="F204" s="220" t="str">
        <f t="shared" si="44"/>
        <v/>
      </c>
      <c r="G204" s="215" t="str">
        <f t="shared" si="45"/>
        <v/>
      </c>
      <c r="H204" s="219" t="str">
        <f t="shared" si="46"/>
        <v>Mukesh</v>
      </c>
      <c r="I204" s="235">
        <f>IF(P$175="J",SUMIF(Deelnemers!B:B,H204,Deelnemers!C:C),0)</f>
        <v>9</v>
      </c>
      <c r="J204" s="13"/>
      <c r="K204" s="211" t="str">
        <f t="shared" si="47"/>
        <v/>
      </c>
      <c r="L204" s="220" t="str">
        <f t="shared" si="48"/>
        <v/>
      </c>
      <c r="M204" s="215" t="str">
        <f t="shared" si="49"/>
        <v/>
      </c>
      <c r="N204" s="216" t="str">
        <f t="shared" si="50"/>
        <v/>
      </c>
      <c r="O204" s="221">
        <v>2</v>
      </c>
      <c r="AB204" s="478">
        <f t="shared" si="51"/>
        <v>1</v>
      </c>
    </row>
    <row r="205" spans="1:28" ht="15" customHeight="1" x14ac:dyDescent="0.25">
      <c r="A205" s="218">
        <f>IF(C205=0,"",IF(I205=0,"",MAX(A$2:A204)+1))</f>
        <v>101</v>
      </c>
      <c r="B205" s="219" t="str">
        <f t="shared" si="43"/>
        <v>Fred</v>
      </c>
      <c r="C205" s="235">
        <f>IF(P$175="J",SUMIF(Deelnemers!B:B,B205,Deelnemers!C:C),0)</f>
        <v>9</v>
      </c>
      <c r="D205" s="13"/>
      <c r="E205" s="13"/>
      <c r="F205" s="220" t="str">
        <f t="shared" si="44"/>
        <v/>
      </c>
      <c r="G205" s="215" t="str">
        <f t="shared" si="45"/>
        <v/>
      </c>
      <c r="H205" s="219" t="str">
        <f t="shared" si="46"/>
        <v>Marco</v>
      </c>
      <c r="I205" s="235">
        <f>IF(P$175="J",SUMIF(Deelnemers!B:B,H205,Deelnemers!C:C),0)</f>
        <v>16</v>
      </c>
      <c r="J205" s="13"/>
      <c r="K205" s="211" t="str">
        <f t="shared" si="47"/>
        <v/>
      </c>
      <c r="L205" s="220" t="str">
        <f t="shared" si="48"/>
        <v/>
      </c>
      <c r="M205" s="215" t="str">
        <f t="shared" si="49"/>
        <v/>
      </c>
      <c r="N205" s="216" t="str">
        <f t="shared" si="50"/>
        <v/>
      </c>
      <c r="O205" s="221">
        <v>2</v>
      </c>
      <c r="AB205" s="478">
        <f t="shared" si="51"/>
        <v>1</v>
      </c>
    </row>
    <row r="206" spans="1:28" ht="15" customHeight="1" x14ac:dyDescent="0.25">
      <c r="A206" s="218" t="str">
        <f>IF(C206=0,"",IF(I206=0,"",MAX(A$2:A205)+1))</f>
        <v/>
      </c>
      <c r="B206" s="219" t="str">
        <f t="shared" si="43"/>
        <v>Fred</v>
      </c>
      <c r="C206" s="235">
        <f>IF(P$175="J",SUMIF(Deelnemers!B:B,B206,Deelnemers!C:C),0)</f>
        <v>9</v>
      </c>
      <c r="D206" s="13"/>
      <c r="E206" s="13"/>
      <c r="F206" s="220" t="str">
        <f t="shared" si="44"/>
        <v/>
      </c>
      <c r="G206" s="215" t="str">
        <f t="shared" si="45"/>
        <v/>
      </c>
      <c r="H206" s="219" t="str">
        <f t="shared" si="46"/>
        <v>n</v>
      </c>
      <c r="I206" s="235">
        <f>IF(P$175="J",SUMIF(Deelnemers!B:B,H206,Deelnemers!C:C),0)</f>
        <v>0</v>
      </c>
      <c r="J206" s="13"/>
      <c r="K206" s="211" t="str">
        <f t="shared" ref="K206:K235" si="52">IF(E206&gt;0,E206,"")</f>
        <v/>
      </c>
      <c r="L206" s="220" t="str">
        <f t="shared" si="48"/>
        <v/>
      </c>
      <c r="M206" s="215" t="str">
        <f t="shared" si="49"/>
        <v/>
      </c>
      <c r="N206" s="216" t="str">
        <f t="shared" ref="N206:N235" si="53">IF(E206&gt;0,1,"")</f>
        <v/>
      </c>
      <c r="O206" s="221">
        <v>2</v>
      </c>
      <c r="AB206" s="478">
        <f t="shared" si="51"/>
        <v>0</v>
      </c>
    </row>
    <row r="207" spans="1:28" ht="15" customHeight="1" x14ac:dyDescent="0.25">
      <c r="A207" s="218" t="str">
        <f>IF(C207=0,"",IF(I207=0,"",MAX(A$2:A206)+1))</f>
        <v/>
      </c>
      <c r="B207" s="219" t="str">
        <f t="shared" ref="B207:B238" si="54">B35</f>
        <v>Fred</v>
      </c>
      <c r="C207" s="235">
        <f>IF(P$175="J",SUMIF(Deelnemers!B:B,B207,Deelnemers!C:C),0)</f>
        <v>9</v>
      </c>
      <c r="D207" s="13"/>
      <c r="E207" s="13"/>
      <c r="F207" s="220" t="str">
        <f t="shared" si="44"/>
        <v/>
      </c>
      <c r="G207" s="215" t="str">
        <f t="shared" si="45"/>
        <v/>
      </c>
      <c r="H207" s="219" t="str">
        <f t="shared" ref="H207:H238" si="55">H35</f>
        <v>n</v>
      </c>
      <c r="I207" s="235">
        <f>IF(P$175="J",SUMIF(Deelnemers!B:B,H207,Deelnemers!C:C),0)</f>
        <v>0</v>
      </c>
      <c r="J207" s="13"/>
      <c r="K207" s="211" t="str">
        <f t="shared" si="52"/>
        <v/>
      </c>
      <c r="L207" s="220" t="str">
        <f t="shared" si="48"/>
        <v/>
      </c>
      <c r="M207" s="215" t="str">
        <f t="shared" si="49"/>
        <v/>
      </c>
      <c r="N207" s="216" t="str">
        <f t="shared" si="53"/>
        <v/>
      </c>
      <c r="O207" s="221">
        <v>2</v>
      </c>
      <c r="AB207" s="478">
        <f t="shared" si="51"/>
        <v>0</v>
      </c>
    </row>
    <row r="208" spans="1:28" ht="15" customHeight="1" x14ac:dyDescent="0.25">
      <c r="A208" s="218" t="str">
        <f>IF(C208=0,"",IF(I208=0,"",MAX(A$2:A207)+1))</f>
        <v/>
      </c>
      <c r="B208" s="219" t="str">
        <f t="shared" si="54"/>
        <v>Fred</v>
      </c>
      <c r="C208" s="235">
        <f>IF(P$175="J",SUMIF(Deelnemers!B:B,B208,Deelnemers!C:C),0)</f>
        <v>9</v>
      </c>
      <c r="D208" s="13"/>
      <c r="E208" s="13"/>
      <c r="F208" s="220" t="str">
        <f t="shared" si="44"/>
        <v/>
      </c>
      <c r="G208" s="215" t="str">
        <f t="shared" si="45"/>
        <v/>
      </c>
      <c r="H208" s="219" t="str">
        <f t="shared" si="55"/>
        <v>n</v>
      </c>
      <c r="I208" s="235">
        <f>IF(P$175="J",SUMIF(Deelnemers!B:B,H208,Deelnemers!C:C),0)</f>
        <v>0</v>
      </c>
      <c r="J208" s="13"/>
      <c r="K208" s="211" t="str">
        <f t="shared" si="52"/>
        <v/>
      </c>
      <c r="L208" s="220" t="str">
        <f t="shared" si="48"/>
        <v/>
      </c>
      <c r="M208" s="215" t="str">
        <f t="shared" si="49"/>
        <v/>
      </c>
      <c r="N208" s="216" t="str">
        <f t="shared" si="53"/>
        <v/>
      </c>
      <c r="O208" s="221">
        <v>2</v>
      </c>
      <c r="AB208" s="478">
        <f t="shared" si="51"/>
        <v>0</v>
      </c>
    </row>
    <row r="209" spans="1:28" ht="15" customHeight="1" x14ac:dyDescent="0.25">
      <c r="A209" s="218" t="str">
        <f>IF(C209=0,"",IF(I209=0,"",MAX(A$2:A208)+1))</f>
        <v/>
      </c>
      <c r="B209" s="219" t="str">
        <f t="shared" si="54"/>
        <v>Fred</v>
      </c>
      <c r="C209" s="235">
        <f>IF(P$175="J",SUMIF(Deelnemers!B:B,B209,Deelnemers!C:C),0)</f>
        <v>9</v>
      </c>
      <c r="D209" s="13"/>
      <c r="E209" s="13"/>
      <c r="F209" s="220" t="str">
        <f t="shared" si="44"/>
        <v/>
      </c>
      <c r="G209" s="215" t="str">
        <f t="shared" si="45"/>
        <v/>
      </c>
      <c r="H209" s="219" t="str">
        <f t="shared" si="55"/>
        <v>n</v>
      </c>
      <c r="I209" s="235">
        <f>IF(P$175="J",SUMIF(Deelnemers!B:B,H209,Deelnemers!C:C),0)</f>
        <v>0</v>
      </c>
      <c r="J209" s="13"/>
      <c r="K209" s="211" t="str">
        <f t="shared" si="52"/>
        <v/>
      </c>
      <c r="L209" s="220" t="str">
        <f t="shared" si="48"/>
        <v/>
      </c>
      <c r="M209" s="215" t="str">
        <f t="shared" si="49"/>
        <v/>
      </c>
      <c r="N209" s="216" t="str">
        <f t="shared" si="53"/>
        <v/>
      </c>
      <c r="O209" s="221">
        <v>2</v>
      </c>
      <c r="AB209" s="478">
        <f t="shared" si="51"/>
        <v>0</v>
      </c>
    </row>
    <row r="210" spans="1:28" ht="15" customHeight="1" x14ac:dyDescent="0.25">
      <c r="A210" s="218">
        <f>IF(C210=0,"",IF(I210=0,"",MAX(A$2:A209)+1))</f>
        <v>102</v>
      </c>
      <c r="B210" s="219" t="str">
        <f t="shared" si="54"/>
        <v>Jan Hartog</v>
      </c>
      <c r="C210" s="235">
        <f>IF(P$175="J",SUMIF(Deelnemers!B:B,B210,Deelnemers!C:C),0)</f>
        <v>9</v>
      </c>
      <c r="D210" s="13"/>
      <c r="E210" s="13"/>
      <c r="F210" s="220" t="str">
        <f t="shared" si="44"/>
        <v/>
      </c>
      <c r="G210" s="215" t="str">
        <f t="shared" si="45"/>
        <v/>
      </c>
      <c r="H210" s="219" t="str">
        <f t="shared" si="55"/>
        <v>Martijn</v>
      </c>
      <c r="I210" s="235">
        <f>IF(P$175="J",SUMIF(Deelnemers!B:B,H210,Deelnemers!C:C),0)</f>
        <v>6</v>
      </c>
      <c r="J210" s="13"/>
      <c r="K210" s="211" t="str">
        <f t="shared" si="52"/>
        <v/>
      </c>
      <c r="L210" s="220" t="str">
        <f t="shared" si="48"/>
        <v/>
      </c>
      <c r="M210" s="215" t="str">
        <f t="shared" si="49"/>
        <v/>
      </c>
      <c r="N210" s="216" t="str">
        <f t="shared" si="53"/>
        <v/>
      </c>
      <c r="O210" s="221">
        <v>2</v>
      </c>
      <c r="AB210" s="478">
        <f t="shared" si="51"/>
        <v>1</v>
      </c>
    </row>
    <row r="211" spans="1:28" ht="15" customHeight="1" x14ac:dyDescent="0.25">
      <c r="A211" s="218">
        <f>IF(C211=0,"",IF(I211=0,"",MAX(A$2:A210)+1))</f>
        <v>103</v>
      </c>
      <c r="B211" s="219" t="str">
        <f t="shared" si="54"/>
        <v>Jan Hartog</v>
      </c>
      <c r="C211" s="235">
        <f>IF(P$175="J",SUMIF(Deelnemers!B:B,B211,Deelnemers!C:C),0)</f>
        <v>9</v>
      </c>
      <c r="D211" s="13"/>
      <c r="E211" s="13"/>
      <c r="F211" s="220" t="str">
        <f t="shared" si="44"/>
        <v/>
      </c>
      <c r="G211" s="215" t="str">
        <f t="shared" si="45"/>
        <v/>
      </c>
      <c r="H211" s="219" t="str">
        <f t="shared" si="55"/>
        <v>Michael</v>
      </c>
      <c r="I211" s="235">
        <f>IF(P$175="J",SUMIF(Deelnemers!B:B,H211,Deelnemers!C:C),0)</f>
        <v>14</v>
      </c>
      <c r="J211" s="13"/>
      <c r="K211" s="211" t="str">
        <f t="shared" si="52"/>
        <v/>
      </c>
      <c r="L211" s="220" t="str">
        <f t="shared" si="48"/>
        <v/>
      </c>
      <c r="M211" s="215" t="str">
        <f t="shared" si="49"/>
        <v/>
      </c>
      <c r="N211" s="216" t="str">
        <f t="shared" si="53"/>
        <v/>
      </c>
      <c r="O211" s="221">
        <v>2</v>
      </c>
      <c r="AB211" s="478">
        <f t="shared" si="51"/>
        <v>1</v>
      </c>
    </row>
    <row r="212" spans="1:28" ht="15" customHeight="1" x14ac:dyDescent="0.25">
      <c r="A212" s="218">
        <f>IF(C212=0,"",IF(I212=0,"",MAX(A$2:A211)+1))</f>
        <v>104</v>
      </c>
      <c r="B212" s="219" t="str">
        <f t="shared" si="54"/>
        <v>Jan Hartog</v>
      </c>
      <c r="C212" s="235">
        <f>IF(P$175="J",SUMIF(Deelnemers!B:B,B212,Deelnemers!C:C),0)</f>
        <v>9</v>
      </c>
      <c r="D212" s="13"/>
      <c r="E212" s="13"/>
      <c r="F212" s="220" t="str">
        <f t="shared" si="44"/>
        <v/>
      </c>
      <c r="G212" s="215" t="str">
        <f t="shared" si="45"/>
        <v/>
      </c>
      <c r="H212" s="219" t="str">
        <f t="shared" si="55"/>
        <v>Peter</v>
      </c>
      <c r="I212" s="235">
        <f>IF(P$175="J",SUMIF(Deelnemers!B:B,H212,Deelnemers!C:C),0)</f>
        <v>16</v>
      </c>
      <c r="J212" s="13"/>
      <c r="K212" s="211" t="str">
        <f t="shared" si="52"/>
        <v/>
      </c>
      <c r="L212" s="220" t="str">
        <f t="shared" si="48"/>
        <v/>
      </c>
      <c r="M212" s="215" t="str">
        <f t="shared" si="49"/>
        <v/>
      </c>
      <c r="N212" s="216" t="str">
        <f t="shared" si="53"/>
        <v/>
      </c>
      <c r="O212" s="221">
        <v>2</v>
      </c>
      <c r="AB212" s="478">
        <f t="shared" si="51"/>
        <v>1</v>
      </c>
    </row>
    <row r="213" spans="1:28" ht="15" customHeight="1" x14ac:dyDescent="0.25">
      <c r="A213" s="218">
        <f>IF(C213=0,"",IF(I213=0,"",MAX(A$2:A212)+1))</f>
        <v>105</v>
      </c>
      <c r="B213" s="219" t="str">
        <f t="shared" si="54"/>
        <v>Jan Hartog</v>
      </c>
      <c r="C213" s="235">
        <f>IF(P$175="J",SUMIF(Deelnemers!B:B,B213,Deelnemers!C:C),0)</f>
        <v>9</v>
      </c>
      <c r="D213" s="13"/>
      <c r="E213" s="13"/>
      <c r="F213" s="220" t="str">
        <f t="shared" si="44"/>
        <v/>
      </c>
      <c r="G213" s="215" t="str">
        <f t="shared" si="45"/>
        <v/>
      </c>
      <c r="H213" s="219" t="str">
        <f t="shared" si="55"/>
        <v>Piet</v>
      </c>
      <c r="I213" s="235">
        <f>IF(P$175="J",SUMIF(Deelnemers!B:B,H213,Deelnemers!C:C),0)</f>
        <v>16</v>
      </c>
      <c r="J213" s="13"/>
      <c r="K213" s="211" t="str">
        <f t="shared" si="52"/>
        <v/>
      </c>
      <c r="L213" s="220" t="str">
        <f t="shared" si="48"/>
        <v/>
      </c>
      <c r="M213" s="215" t="str">
        <f t="shared" si="49"/>
        <v/>
      </c>
      <c r="N213" s="216" t="str">
        <f t="shared" si="53"/>
        <v/>
      </c>
      <c r="O213" s="221">
        <v>2</v>
      </c>
      <c r="AB213" s="478">
        <f t="shared" si="51"/>
        <v>1</v>
      </c>
    </row>
    <row r="214" spans="1:28" ht="15" customHeight="1" x14ac:dyDescent="0.25">
      <c r="A214" s="218">
        <f>IF(C214=0,"",IF(I214=0,"",MAX(A$2:A213)+1))</f>
        <v>106</v>
      </c>
      <c r="B214" s="219" t="str">
        <f t="shared" si="54"/>
        <v>Jan Hartog</v>
      </c>
      <c r="C214" s="235">
        <f>IF(P$175="J",SUMIF(Deelnemers!B:B,B214,Deelnemers!C:C),0)</f>
        <v>9</v>
      </c>
      <c r="D214" s="13"/>
      <c r="E214" s="13"/>
      <c r="F214" s="220" t="str">
        <f t="shared" si="44"/>
        <v/>
      </c>
      <c r="G214" s="215" t="str">
        <f t="shared" si="45"/>
        <v/>
      </c>
      <c r="H214" s="219" t="str">
        <f t="shared" si="55"/>
        <v>Tukker</v>
      </c>
      <c r="I214" s="235">
        <f>IF(P$175="J",SUMIF(Deelnemers!B:B,H214,Deelnemers!C:C),0)</f>
        <v>13</v>
      </c>
      <c r="J214" s="13"/>
      <c r="K214" s="211" t="str">
        <f t="shared" si="52"/>
        <v/>
      </c>
      <c r="L214" s="220" t="str">
        <f t="shared" si="48"/>
        <v/>
      </c>
      <c r="M214" s="215" t="str">
        <f t="shared" si="49"/>
        <v/>
      </c>
      <c r="N214" s="216" t="str">
        <f t="shared" si="53"/>
        <v/>
      </c>
      <c r="O214" s="221">
        <v>2</v>
      </c>
      <c r="AB214" s="478">
        <f t="shared" si="51"/>
        <v>1</v>
      </c>
    </row>
    <row r="215" spans="1:28" ht="15" customHeight="1" x14ac:dyDescent="0.25">
      <c r="A215" s="218">
        <f>IF(C215=0,"",IF(I215=0,"",MAX(A$2:A214)+1))</f>
        <v>107</v>
      </c>
      <c r="B215" s="219" t="str">
        <f t="shared" si="54"/>
        <v>Jan Hartog</v>
      </c>
      <c r="C215" s="235">
        <f>IF(P$175="J",SUMIF(Deelnemers!B:B,B215,Deelnemers!C:C),0)</f>
        <v>9</v>
      </c>
      <c r="D215" s="13"/>
      <c r="E215" s="13"/>
      <c r="F215" s="220" t="str">
        <f t="shared" si="44"/>
        <v/>
      </c>
      <c r="G215" s="215" t="str">
        <f t="shared" si="45"/>
        <v/>
      </c>
      <c r="H215" s="219" t="str">
        <f t="shared" si="55"/>
        <v>Bernard</v>
      </c>
      <c r="I215" s="235">
        <f>IF(P$175="J",SUMIF(Deelnemers!B:B,H215,Deelnemers!C:C),0)</f>
        <v>14</v>
      </c>
      <c r="J215" s="13"/>
      <c r="K215" s="211" t="str">
        <f t="shared" si="52"/>
        <v/>
      </c>
      <c r="L215" s="220" t="str">
        <f t="shared" si="48"/>
        <v/>
      </c>
      <c r="M215" s="215" t="str">
        <f t="shared" si="49"/>
        <v/>
      </c>
      <c r="N215" s="216" t="str">
        <f t="shared" si="53"/>
        <v/>
      </c>
      <c r="O215" s="221">
        <v>2</v>
      </c>
      <c r="AB215" s="478">
        <f t="shared" si="51"/>
        <v>1</v>
      </c>
    </row>
    <row r="216" spans="1:28" ht="15" customHeight="1" x14ac:dyDescent="0.25">
      <c r="A216" s="218" t="str">
        <f>IF(C216=0,"",IF(I216=0,"",MAX(A$2:A215)+1))</f>
        <v/>
      </c>
      <c r="B216" s="219" t="str">
        <f t="shared" si="54"/>
        <v>Jan Hartog</v>
      </c>
      <c r="C216" s="235">
        <f>IF(P$175="J",SUMIF(Deelnemers!B:B,B216,Deelnemers!C:C),0)</f>
        <v>9</v>
      </c>
      <c r="D216" s="13"/>
      <c r="E216" s="13"/>
      <c r="F216" s="220" t="str">
        <f t="shared" si="44"/>
        <v/>
      </c>
      <c r="G216" s="215" t="str">
        <f t="shared" si="45"/>
        <v/>
      </c>
      <c r="H216" s="219" t="str">
        <f t="shared" si="55"/>
        <v>Jan de Hoorn</v>
      </c>
      <c r="I216" s="235">
        <f>IF(P$175="J",SUMIF(Deelnemers!B:B,H216,Deelnemers!C:C),0)</f>
        <v>0</v>
      </c>
      <c r="J216" s="13"/>
      <c r="K216" s="211" t="str">
        <f t="shared" si="52"/>
        <v/>
      </c>
      <c r="L216" s="220" t="str">
        <f t="shared" si="48"/>
        <v/>
      </c>
      <c r="M216" s="215" t="str">
        <f t="shared" si="49"/>
        <v/>
      </c>
      <c r="N216" s="216" t="str">
        <f t="shared" si="53"/>
        <v/>
      </c>
      <c r="O216" s="221">
        <v>2</v>
      </c>
      <c r="AB216" s="478">
        <f t="shared" si="51"/>
        <v>0</v>
      </c>
    </row>
    <row r="217" spans="1:28" ht="15" customHeight="1" x14ac:dyDescent="0.25">
      <c r="A217" s="218" t="str">
        <f>IF(C217=0,"",IF(I217=0,"",MAX(A$2:A216)+1))</f>
        <v/>
      </c>
      <c r="B217" s="219" t="str">
        <f t="shared" si="54"/>
        <v>Jan Hartog</v>
      </c>
      <c r="C217" s="235">
        <f>IF(P$175="J",SUMIF(Deelnemers!B:B,B217,Deelnemers!C:C),0)</f>
        <v>9</v>
      </c>
      <c r="D217" s="13"/>
      <c r="E217" s="13"/>
      <c r="F217" s="220" t="str">
        <f t="shared" si="44"/>
        <v/>
      </c>
      <c r="G217" s="215" t="str">
        <f t="shared" si="45"/>
        <v/>
      </c>
      <c r="H217" s="219" t="str">
        <f t="shared" si="55"/>
        <v>Bas</v>
      </c>
      <c r="I217" s="235">
        <f>IF(P$175="J",SUMIF(Deelnemers!B:B,H217,Deelnemers!C:C),0)</f>
        <v>0</v>
      </c>
      <c r="J217" s="13"/>
      <c r="K217" s="211" t="str">
        <f t="shared" si="52"/>
        <v/>
      </c>
      <c r="L217" s="220" t="str">
        <f t="shared" si="48"/>
        <v/>
      </c>
      <c r="M217" s="215" t="str">
        <f t="shared" si="49"/>
        <v/>
      </c>
      <c r="N217" s="216" t="str">
        <f t="shared" si="53"/>
        <v/>
      </c>
      <c r="O217" s="221">
        <v>2</v>
      </c>
      <c r="AB217" s="478">
        <f t="shared" si="51"/>
        <v>0</v>
      </c>
    </row>
    <row r="218" spans="1:28" ht="15" customHeight="1" x14ac:dyDescent="0.25">
      <c r="A218" s="218">
        <f>IF(C218=0,"",IF(I218=0,"",MAX(A$2:A217)+1))</f>
        <v>108</v>
      </c>
      <c r="B218" s="219" t="str">
        <f t="shared" si="54"/>
        <v>Jan Hartog</v>
      </c>
      <c r="C218" s="235">
        <f>IF(P$175="J",SUMIF(Deelnemers!B:B,B218,Deelnemers!C:C),0)</f>
        <v>9</v>
      </c>
      <c r="D218" s="13"/>
      <c r="E218" s="13"/>
      <c r="F218" s="220" t="str">
        <f t="shared" si="44"/>
        <v/>
      </c>
      <c r="G218" s="215" t="str">
        <f t="shared" si="45"/>
        <v/>
      </c>
      <c r="H218" s="219" t="str">
        <f t="shared" si="55"/>
        <v>Jan Zuijlen</v>
      </c>
      <c r="I218" s="235">
        <f>IF(P$175="J",SUMIF(Deelnemers!B:B,H218,Deelnemers!C:C),0)</f>
        <v>16</v>
      </c>
      <c r="J218" s="13"/>
      <c r="K218" s="211" t="str">
        <f t="shared" si="52"/>
        <v/>
      </c>
      <c r="L218" s="220" t="str">
        <f t="shared" si="48"/>
        <v/>
      </c>
      <c r="M218" s="215" t="str">
        <f t="shared" si="49"/>
        <v/>
      </c>
      <c r="N218" s="216" t="str">
        <f t="shared" si="53"/>
        <v/>
      </c>
      <c r="O218" s="221">
        <v>2</v>
      </c>
      <c r="AB218" s="478">
        <f t="shared" si="51"/>
        <v>1</v>
      </c>
    </row>
    <row r="219" spans="1:28" ht="15" customHeight="1" x14ac:dyDescent="0.25">
      <c r="A219" s="218">
        <f>IF(C219=0,"",IF(I219=0,"",MAX(A$2:A218)+1))</f>
        <v>109</v>
      </c>
      <c r="B219" s="219" t="str">
        <f t="shared" si="54"/>
        <v>Jan Hartog</v>
      </c>
      <c r="C219" s="235">
        <f>IF(P$175="J",SUMIF(Deelnemers!B:B,B219,Deelnemers!C:C),0)</f>
        <v>9</v>
      </c>
      <c r="D219" s="13"/>
      <c r="E219" s="13"/>
      <c r="F219" s="220" t="str">
        <f t="shared" si="44"/>
        <v/>
      </c>
      <c r="G219" s="215" t="str">
        <f t="shared" si="45"/>
        <v/>
      </c>
      <c r="H219" s="219" t="str">
        <f t="shared" si="55"/>
        <v xml:space="preserve">Jordy </v>
      </c>
      <c r="I219" s="235">
        <f>IF(P$175="J",SUMIF(Deelnemers!B:B,H219,Deelnemers!C:C),0)</f>
        <v>12</v>
      </c>
      <c r="J219" s="13"/>
      <c r="K219" s="211" t="str">
        <f t="shared" si="52"/>
        <v/>
      </c>
      <c r="L219" s="220" t="str">
        <f t="shared" si="48"/>
        <v/>
      </c>
      <c r="M219" s="215" t="str">
        <f t="shared" si="49"/>
        <v/>
      </c>
      <c r="N219" s="216" t="str">
        <f t="shared" si="53"/>
        <v/>
      </c>
      <c r="O219" s="221">
        <v>2</v>
      </c>
      <c r="AB219" s="478">
        <f t="shared" si="51"/>
        <v>1</v>
      </c>
    </row>
    <row r="220" spans="1:28" ht="15" customHeight="1" x14ac:dyDescent="0.25">
      <c r="A220" s="218">
        <f>IF(C220=0,"",IF(I220=0,"",MAX(A$2:A219)+1))</f>
        <v>110</v>
      </c>
      <c r="B220" s="219" t="str">
        <f t="shared" si="54"/>
        <v>Jan Hartog</v>
      </c>
      <c r="C220" s="235">
        <f>IF(P$175="J",SUMIF(Deelnemers!B:B,B220,Deelnemers!C:C),0)</f>
        <v>9</v>
      </c>
      <c r="D220" s="13"/>
      <c r="E220" s="13"/>
      <c r="F220" s="220" t="str">
        <f t="shared" si="44"/>
        <v/>
      </c>
      <c r="G220" s="215" t="str">
        <f t="shared" si="45"/>
        <v/>
      </c>
      <c r="H220" s="219" t="str">
        <f t="shared" si="55"/>
        <v>Mukesh</v>
      </c>
      <c r="I220" s="235">
        <f>IF(P$175="J",SUMIF(Deelnemers!B:B,H220,Deelnemers!C:C),0)</f>
        <v>9</v>
      </c>
      <c r="J220" s="13"/>
      <c r="K220" s="211" t="str">
        <f t="shared" si="52"/>
        <v/>
      </c>
      <c r="L220" s="220" t="str">
        <f t="shared" si="48"/>
        <v/>
      </c>
      <c r="M220" s="215" t="str">
        <f t="shared" si="49"/>
        <v/>
      </c>
      <c r="N220" s="216" t="str">
        <f t="shared" si="53"/>
        <v/>
      </c>
      <c r="O220" s="221">
        <v>2</v>
      </c>
      <c r="AB220" s="478">
        <f t="shared" si="51"/>
        <v>1</v>
      </c>
    </row>
    <row r="221" spans="1:28" ht="15" customHeight="1" x14ac:dyDescent="0.25">
      <c r="A221" s="218">
        <f>IF(C221=0,"",IF(I221=0,"",MAX(A$2:A220)+1))</f>
        <v>111</v>
      </c>
      <c r="B221" s="219" t="str">
        <f t="shared" si="54"/>
        <v>Jan Hartog</v>
      </c>
      <c r="C221" s="235">
        <f>IF(P$175="J",SUMIF(Deelnemers!B:B,B221,Deelnemers!C:C),0)</f>
        <v>9</v>
      </c>
      <c r="D221" s="13"/>
      <c r="E221" s="13"/>
      <c r="F221" s="220" t="str">
        <f t="shared" si="44"/>
        <v/>
      </c>
      <c r="G221" s="215" t="str">
        <f t="shared" si="45"/>
        <v/>
      </c>
      <c r="H221" s="219" t="str">
        <f t="shared" si="55"/>
        <v>Marco</v>
      </c>
      <c r="I221" s="235">
        <f>IF(P$175="J",SUMIF(Deelnemers!B:B,H221,Deelnemers!C:C),0)</f>
        <v>16</v>
      </c>
      <c r="J221" s="13"/>
      <c r="K221" s="211" t="str">
        <f t="shared" si="52"/>
        <v/>
      </c>
      <c r="L221" s="220" t="str">
        <f t="shared" si="48"/>
        <v/>
      </c>
      <c r="M221" s="215" t="str">
        <f t="shared" si="49"/>
        <v/>
      </c>
      <c r="N221" s="216" t="str">
        <f t="shared" si="53"/>
        <v/>
      </c>
      <c r="O221" s="221">
        <v>2</v>
      </c>
      <c r="AB221" s="478">
        <f t="shared" si="51"/>
        <v>1</v>
      </c>
    </row>
    <row r="222" spans="1:28" ht="15" customHeight="1" x14ac:dyDescent="0.25">
      <c r="A222" s="218" t="str">
        <f>IF(C222=0,"",IF(I222=0,"",MAX(A$2:A221)+1))</f>
        <v/>
      </c>
      <c r="B222" s="219" t="str">
        <f t="shared" si="54"/>
        <v>Jan Hartog</v>
      </c>
      <c r="C222" s="235">
        <f>IF(P$175="J",SUMIF(Deelnemers!B:B,B222,Deelnemers!C:C),0)</f>
        <v>9</v>
      </c>
      <c r="D222" s="13"/>
      <c r="E222" s="13"/>
      <c r="F222" s="220" t="str">
        <f t="shared" si="44"/>
        <v/>
      </c>
      <c r="G222" s="215" t="str">
        <f t="shared" si="45"/>
        <v/>
      </c>
      <c r="H222" s="219" t="str">
        <f t="shared" si="55"/>
        <v>n</v>
      </c>
      <c r="I222" s="235">
        <f>IF(P$175="J",SUMIF(Deelnemers!B:B,H222,Deelnemers!C:C),0)</f>
        <v>0</v>
      </c>
      <c r="J222" s="13"/>
      <c r="K222" s="211" t="str">
        <f t="shared" si="52"/>
        <v/>
      </c>
      <c r="L222" s="220" t="str">
        <f t="shared" si="48"/>
        <v/>
      </c>
      <c r="M222" s="215" t="str">
        <f t="shared" si="49"/>
        <v/>
      </c>
      <c r="N222" s="216" t="str">
        <f t="shared" si="53"/>
        <v/>
      </c>
      <c r="O222" s="221">
        <v>2</v>
      </c>
      <c r="AB222" s="478">
        <f t="shared" si="51"/>
        <v>0</v>
      </c>
    </row>
    <row r="223" spans="1:28" ht="15" customHeight="1" x14ac:dyDescent="0.25">
      <c r="A223" s="218" t="str">
        <f>IF(C223=0,"",IF(I223=0,"",MAX(A$2:A222)+1))</f>
        <v/>
      </c>
      <c r="B223" s="219" t="str">
        <f t="shared" si="54"/>
        <v>Jan Hartog</v>
      </c>
      <c r="C223" s="235">
        <f>IF(P$175="J",SUMIF(Deelnemers!B:B,B223,Deelnemers!C:C),0)</f>
        <v>9</v>
      </c>
      <c r="D223" s="13"/>
      <c r="E223" s="13"/>
      <c r="F223" s="220" t="str">
        <f t="shared" si="44"/>
        <v/>
      </c>
      <c r="G223" s="215" t="str">
        <f t="shared" si="45"/>
        <v/>
      </c>
      <c r="H223" s="219" t="str">
        <f t="shared" si="55"/>
        <v>n</v>
      </c>
      <c r="I223" s="235">
        <f>IF(P$175="J",SUMIF(Deelnemers!B:B,H223,Deelnemers!C:C),0)</f>
        <v>0</v>
      </c>
      <c r="J223" s="13"/>
      <c r="K223" s="211" t="str">
        <f t="shared" si="52"/>
        <v/>
      </c>
      <c r="L223" s="220" t="str">
        <f t="shared" si="48"/>
        <v/>
      </c>
      <c r="M223" s="215" t="str">
        <f t="shared" si="49"/>
        <v/>
      </c>
      <c r="N223" s="216" t="str">
        <f t="shared" si="53"/>
        <v/>
      </c>
      <c r="O223" s="221">
        <v>2</v>
      </c>
      <c r="AB223" s="478">
        <f t="shared" si="51"/>
        <v>0</v>
      </c>
    </row>
    <row r="224" spans="1:28" ht="15" customHeight="1" x14ac:dyDescent="0.25">
      <c r="A224" s="218" t="str">
        <f>IF(C224=0,"",IF(I224=0,"",MAX(A$2:A223)+1))</f>
        <v/>
      </c>
      <c r="B224" s="219" t="str">
        <f t="shared" si="54"/>
        <v>Jan Hartog</v>
      </c>
      <c r="C224" s="235">
        <f>IF(P$175="J",SUMIF(Deelnemers!B:B,B224,Deelnemers!C:C),0)</f>
        <v>9</v>
      </c>
      <c r="D224" s="13"/>
      <c r="E224" s="13"/>
      <c r="F224" s="220" t="str">
        <f t="shared" si="44"/>
        <v/>
      </c>
      <c r="G224" s="215" t="str">
        <f t="shared" si="45"/>
        <v/>
      </c>
      <c r="H224" s="219" t="str">
        <f t="shared" si="55"/>
        <v>n</v>
      </c>
      <c r="I224" s="235">
        <f>IF(P$175="J",SUMIF(Deelnemers!B:B,H224,Deelnemers!C:C),0)</f>
        <v>0</v>
      </c>
      <c r="J224" s="13"/>
      <c r="K224" s="211" t="str">
        <f t="shared" si="52"/>
        <v/>
      </c>
      <c r="L224" s="220" t="str">
        <f t="shared" si="48"/>
        <v/>
      </c>
      <c r="M224" s="215" t="str">
        <f t="shared" si="49"/>
        <v/>
      </c>
      <c r="N224" s="216" t="str">
        <f t="shared" si="53"/>
        <v/>
      </c>
      <c r="O224" s="221">
        <v>2</v>
      </c>
      <c r="AB224" s="478">
        <f t="shared" si="51"/>
        <v>0</v>
      </c>
    </row>
    <row r="225" spans="1:28" ht="15" customHeight="1" x14ac:dyDescent="0.25">
      <c r="A225" s="218" t="str">
        <f>IF(C225=0,"",IF(I225=0,"",MAX(A$2:A224)+1))</f>
        <v/>
      </c>
      <c r="B225" s="219" t="str">
        <f t="shared" si="54"/>
        <v>Jan Hartog</v>
      </c>
      <c r="C225" s="235">
        <f>IF(P$175="J",SUMIF(Deelnemers!B:B,B225,Deelnemers!C:C),0)</f>
        <v>9</v>
      </c>
      <c r="D225" s="13"/>
      <c r="E225" s="13"/>
      <c r="F225" s="220" t="str">
        <f t="shared" si="44"/>
        <v/>
      </c>
      <c r="G225" s="215" t="str">
        <f t="shared" si="45"/>
        <v/>
      </c>
      <c r="H225" s="219" t="str">
        <f t="shared" si="55"/>
        <v>n</v>
      </c>
      <c r="I225" s="235">
        <f>IF(P$175="J",SUMIF(Deelnemers!B:B,H225,Deelnemers!C:C),0)</f>
        <v>0</v>
      </c>
      <c r="J225" s="13"/>
      <c r="K225" s="211" t="str">
        <f t="shared" si="52"/>
        <v/>
      </c>
      <c r="L225" s="220" t="str">
        <f t="shared" si="48"/>
        <v/>
      </c>
      <c r="M225" s="215" t="str">
        <f t="shared" si="49"/>
        <v/>
      </c>
      <c r="N225" s="216" t="str">
        <f t="shared" si="53"/>
        <v/>
      </c>
      <c r="O225" s="221">
        <v>2</v>
      </c>
      <c r="AB225" s="478">
        <f t="shared" si="51"/>
        <v>0</v>
      </c>
    </row>
    <row r="226" spans="1:28" ht="15" customHeight="1" x14ac:dyDescent="0.25">
      <c r="A226" s="218">
        <f>IF(C226=0,"",IF(I226=0,"",MAX(A$2:A225)+1))</f>
        <v>112</v>
      </c>
      <c r="B226" s="219" t="str">
        <f t="shared" si="54"/>
        <v>Martijn</v>
      </c>
      <c r="C226" s="235">
        <f>IF(P$175="J",SUMIF(Deelnemers!B:B,B226,Deelnemers!C:C),0)</f>
        <v>6</v>
      </c>
      <c r="D226" s="13"/>
      <c r="E226" s="13"/>
      <c r="F226" s="220" t="str">
        <f t="shared" si="44"/>
        <v/>
      </c>
      <c r="G226" s="215" t="str">
        <f t="shared" si="45"/>
        <v/>
      </c>
      <c r="H226" s="219" t="str">
        <f t="shared" si="55"/>
        <v>Michael</v>
      </c>
      <c r="I226" s="235">
        <f>IF(P$175="J",SUMIF(Deelnemers!B:B,H226,Deelnemers!C:C),0)</f>
        <v>14</v>
      </c>
      <c r="J226" s="13"/>
      <c r="K226" s="211" t="str">
        <f t="shared" si="52"/>
        <v/>
      </c>
      <c r="L226" s="220" t="str">
        <f t="shared" si="48"/>
        <v/>
      </c>
      <c r="M226" s="215" t="str">
        <f t="shared" si="49"/>
        <v/>
      </c>
      <c r="N226" s="216" t="str">
        <f t="shared" si="53"/>
        <v/>
      </c>
      <c r="O226" s="221">
        <v>2</v>
      </c>
      <c r="AB226" s="478">
        <f t="shared" si="51"/>
        <v>1</v>
      </c>
    </row>
    <row r="227" spans="1:28" ht="15" customHeight="1" x14ac:dyDescent="0.25">
      <c r="A227" s="218">
        <f>IF(C227=0,"",IF(I227=0,"",MAX(A$2:A226)+1))</f>
        <v>113</v>
      </c>
      <c r="B227" s="219" t="str">
        <f t="shared" si="54"/>
        <v>Martijn</v>
      </c>
      <c r="C227" s="235">
        <f>IF(P$175="J",SUMIF(Deelnemers!B:B,B227,Deelnemers!C:C),0)</f>
        <v>6</v>
      </c>
      <c r="D227" s="13"/>
      <c r="E227" s="13"/>
      <c r="F227" s="220" t="str">
        <f t="shared" si="44"/>
        <v/>
      </c>
      <c r="G227" s="215" t="str">
        <f t="shared" si="45"/>
        <v/>
      </c>
      <c r="H227" s="219" t="str">
        <f t="shared" si="55"/>
        <v>Peter</v>
      </c>
      <c r="I227" s="235">
        <f>IF(P$175="J",SUMIF(Deelnemers!B:B,H227,Deelnemers!C:C),0)</f>
        <v>16</v>
      </c>
      <c r="J227" s="13"/>
      <c r="K227" s="211" t="str">
        <f t="shared" si="52"/>
        <v/>
      </c>
      <c r="L227" s="220" t="str">
        <f t="shared" si="48"/>
        <v/>
      </c>
      <c r="M227" s="215" t="str">
        <f t="shared" si="49"/>
        <v/>
      </c>
      <c r="N227" s="216" t="str">
        <f t="shared" si="53"/>
        <v/>
      </c>
      <c r="O227" s="221">
        <v>2</v>
      </c>
      <c r="AB227" s="478">
        <f t="shared" si="51"/>
        <v>1</v>
      </c>
    </row>
    <row r="228" spans="1:28" ht="15" customHeight="1" x14ac:dyDescent="0.25">
      <c r="A228" s="218">
        <f>IF(C228=0,"",IF(I228=0,"",MAX(A$2:A227)+1))</f>
        <v>114</v>
      </c>
      <c r="B228" s="219" t="str">
        <f t="shared" si="54"/>
        <v>Martijn</v>
      </c>
      <c r="C228" s="235">
        <f>IF(P$175="J",SUMIF(Deelnemers!B:B,B228,Deelnemers!C:C),0)</f>
        <v>6</v>
      </c>
      <c r="D228" s="13"/>
      <c r="E228" s="13"/>
      <c r="F228" s="220" t="str">
        <f t="shared" si="44"/>
        <v/>
      </c>
      <c r="G228" s="215" t="str">
        <f t="shared" si="45"/>
        <v/>
      </c>
      <c r="H228" s="219" t="str">
        <f t="shared" si="55"/>
        <v>Piet</v>
      </c>
      <c r="I228" s="235">
        <f>IF(P$175="J",SUMIF(Deelnemers!B:B,H228,Deelnemers!C:C),0)</f>
        <v>16</v>
      </c>
      <c r="J228" s="13"/>
      <c r="K228" s="211" t="str">
        <f t="shared" si="52"/>
        <v/>
      </c>
      <c r="L228" s="220" t="str">
        <f t="shared" si="48"/>
        <v/>
      </c>
      <c r="M228" s="215" t="str">
        <f t="shared" si="49"/>
        <v/>
      </c>
      <c r="N228" s="216" t="str">
        <f t="shared" si="53"/>
        <v/>
      </c>
      <c r="O228" s="221">
        <v>2</v>
      </c>
      <c r="AB228" s="478">
        <f t="shared" si="51"/>
        <v>1</v>
      </c>
    </row>
    <row r="229" spans="1:28" ht="15" customHeight="1" x14ac:dyDescent="0.25">
      <c r="A229" s="218">
        <f>IF(C229=0,"",IF(I229=0,"",MAX(A$2:A228)+1))</f>
        <v>115</v>
      </c>
      <c r="B229" s="219" t="str">
        <f t="shared" si="54"/>
        <v>Martijn</v>
      </c>
      <c r="C229" s="235">
        <f>IF(P$175="J",SUMIF(Deelnemers!B:B,B229,Deelnemers!C:C),0)</f>
        <v>6</v>
      </c>
      <c r="D229" s="13"/>
      <c r="E229" s="13"/>
      <c r="F229" s="220" t="str">
        <f t="shared" si="44"/>
        <v/>
      </c>
      <c r="G229" s="215" t="str">
        <f t="shared" si="45"/>
        <v/>
      </c>
      <c r="H229" s="219" t="str">
        <f t="shared" si="55"/>
        <v>Tukker</v>
      </c>
      <c r="I229" s="235">
        <f>IF(P$175="J",SUMIF(Deelnemers!B:B,H229,Deelnemers!C:C),0)</f>
        <v>13</v>
      </c>
      <c r="J229" s="13"/>
      <c r="K229" s="211" t="str">
        <f t="shared" si="52"/>
        <v/>
      </c>
      <c r="L229" s="220" t="str">
        <f t="shared" si="48"/>
        <v/>
      </c>
      <c r="M229" s="215" t="str">
        <f t="shared" si="49"/>
        <v/>
      </c>
      <c r="N229" s="216" t="str">
        <f t="shared" si="53"/>
        <v/>
      </c>
      <c r="O229" s="221">
        <v>2</v>
      </c>
      <c r="AB229" s="478">
        <f t="shared" si="51"/>
        <v>1</v>
      </c>
    </row>
    <row r="230" spans="1:28" ht="15" customHeight="1" x14ac:dyDescent="0.25">
      <c r="A230" s="218">
        <f>IF(C230=0,"",IF(I230=0,"",MAX(A$2:A229)+1))</f>
        <v>116</v>
      </c>
      <c r="B230" s="219" t="str">
        <f t="shared" si="54"/>
        <v>Martijn</v>
      </c>
      <c r="C230" s="235">
        <f>IF(P$175="J",SUMIF(Deelnemers!B:B,B230,Deelnemers!C:C),0)</f>
        <v>6</v>
      </c>
      <c r="D230" s="13"/>
      <c r="E230" s="13"/>
      <c r="F230" s="220" t="str">
        <f t="shared" si="44"/>
        <v/>
      </c>
      <c r="G230" s="215" t="str">
        <f t="shared" si="45"/>
        <v/>
      </c>
      <c r="H230" s="219" t="str">
        <f t="shared" si="55"/>
        <v>Bernard</v>
      </c>
      <c r="I230" s="235">
        <f>IF(P$175="J",SUMIF(Deelnemers!B:B,H230,Deelnemers!C:C),0)</f>
        <v>14</v>
      </c>
      <c r="J230" s="13"/>
      <c r="K230" s="211" t="str">
        <f t="shared" si="52"/>
        <v/>
      </c>
      <c r="L230" s="220" t="str">
        <f t="shared" si="48"/>
        <v/>
      </c>
      <c r="M230" s="215" t="str">
        <f t="shared" si="49"/>
        <v/>
      </c>
      <c r="N230" s="216" t="str">
        <f t="shared" si="53"/>
        <v/>
      </c>
      <c r="O230" s="221">
        <v>2</v>
      </c>
      <c r="AB230" s="478">
        <f t="shared" si="51"/>
        <v>1</v>
      </c>
    </row>
    <row r="231" spans="1:28" ht="15" customHeight="1" x14ac:dyDescent="0.25">
      <c r="A231" s="218" t="str">
        <f>IF(C231=0,"",IF(I231=0,"",MAX(A$2:A230)+1))</f>
        <v/>
      </c>
      <c r="B231" s="219" t="str">
        <f t="shared" si="54"/>
        <v>Martijn</v>
      </c>
      <c r="C231" s="235">
        <f>IF(P$175="J",SUMIF(Deelnemers!B:B,B231,Deelnemers!C:C),0)</f>
        <v>6</v>
      </c>
      <c r="D231" s="13"/>
      <c r="E231" s="13"/>
      <c r="F231" s="220" t="str">
        <f t="shared" si="44"/>
        <v/>
      </c>
      <c r="G231" s="215" t="str">
        <f t="shared" si="45"/>
        <v/>
      </c>
      <c r="H231" s="219" t="str">
        <f t="shared" si="55"/>
        <v>Jan de Hoorn</v>
      </c>
      <c r="I231" s="235">
        <f>IF(P$175="J",SUMIF(Deelnemers!B:B,H231,Deelnemers!C:C),0)</f>
        <v>0</v>
      </c>
      <c r="J231" s="13"/>
      <c r="K231" s="211" t="str">
        <f t="shared" si="52"/>
        <v/>
      </c>
      <c r="L231" s="220" t="str">
        <f t="shared" si="48"/>
        <v/>
      </c>
      <c r="M231" s="215" t="str">
        <f t="shared" si="49"/>
        <v/>
      </c>
      <c r="N231" s="216" t="str">
        <f t="shared" si="53"/>
        <v/>
      </c>
      <c r="O231" s="221">
        <v>2</v>
      </c>
      <c r="AB231" s="478">
        <f t="shared" si="51"/>
        <v>0</v>
      </c>
    </row>
    <row r="232" spans="1:28" ht="15" customHeight="1" x14ac:dyDescent="0.25">
      <c r="A232" s="218" t="str">
        <f>IF(C232=0,"",IF(I232=0,"",MAX(A$2:A231)+1))</f>
        <v/>
      </c>
      <c r="B232" s="219" t="str">
        <f t="shared" si="54"/>
        <v>Martijn</v>
      </c>
      <c r="C232" s="235">
        <f>IF(P$175="J",SUMIF(Deelnemers!B:B,B232,Deelnemers!C:C),0)</f>
        <v>6</v>
      </c>
      <c r="D232" s="13"/>
      <c r="E232" s="13"/>
      <c r="F232" s="220" t="str">
        <f t="shared" si="44"/>
        <v/>
      </c>
      <c r="G232" s="215" t="str">
        <f t="shared" si="45"/>
        <v/>
      </c>
      <c r="H232" s="219" t="str">
        <f t="shared" si="55"/>
        <v>Bas</v>
      </c>
      <c r="I232" s="235">
        <f>IF(P$175="J",SUMIF(Deelnemers!B:B,H232,Deelnemers!C:C),0)</f>
        <v>0</v>
      </c>
      <c r="J232" s="13"/>
      <c r="K232" s="211" t="str">
        <f t="shared" si="52"/>
        <v/>
      </c>
      <c r="L232" s="220" t="str">
        <f t="shared" si="48"/>
        <v/>
      </c>
      <c r="M232" s="215" t="str">
        <f t="shared" si="49"/>
        <v/>
      </c>
      <c r="N232" s="216" t="str">
        <f t="shared" si="53"/>
        <v/>
      </c>
      <c r="O232" s="221">
        <v>2</v>
      </c>
      <c r="AB232" s="478">
        <f t="shared" si="51"/>
        <v>0</v>
      </c>
    </row>
    <row r="233" spans="1:28" ht="15" customHeight="1" x14ac:dyDescent="0.25">
      <c r="A233" s="218">
        <f>IF(C233=0,"",IF(I233=0,"",MAX(A$2:A232)+1))</f>
        <v>117</v>
      </c>
      <c r="B233" s="219" t="str">
        <f t="shared" si="54"/>
        <v>Martijn</v>
      </c>
      <c r="C233" s="235">
        <f>IF(P$175="J",SUMIF(Deelnemers!B:B,B233,Deelnemers!C:C),0)</f>
        <v>6</v>
      </c>
      <c r="D233" s="13"/>
      <c r="E233" s="13"/>
      <c r="F233" s="220" t="str">
        <f t="shared" si="44"/>
        <v/>
      </c>
      <c r="G233" s="215" t="str">
        <f t="shared" si="45"/>
        <v/>
      </c>
      <c r="H233" s="219" t="str">
        <f t="shared" si="55"/>
        <v>Jan Zuijlen</v>
      </c>
      <c r="I233" s="235">
        <f>IF(P$175="J",SUMIF(Deelnemers!B:B,H233,Deelnemers!C:C),0)</f>
        <v>16</v>
      </c>
      <c r="J233" s="13"/>
      <c r="K233" s="211" t="str">
        <f t="shared" si="52"/>
        <v/>
      </c>
      <c r="L233" s="220" t="str">
        <f t="shared" si="48"/>
        <v/>
      </c>
      <c r="M233" s="215" t="str">
        <f t="shared" si="49"/>
        <v/>
      </c>
      <c r="N233" s="216" t="str">
        <f t="shared" si="53"/>
        <v/>
      </c>
      <c r="O233" s="221">
        <v>2</v>
      </c>
      <c r="AB233" s="478">
        <f t="shared" si="51"/>
        <v>1</v>
      </c>
    </row>
    <row r="234" spans="1:28" ht="15" customHeight="1" x14ac:dyDescent="0.25">
      <c r="A234" s="218">
        <f>IF(C234=0,"",IF(I234=0,"",MAX(A$2:A233)+1))</f>
        <v>118</v>
      </c>
      <c r="B234" s="219" t="str">
        <f t="shared" si="54"/>
        <v>Martijn</v>
      </c>
      <c r="C234" s="235">
        <f>IF(P$175="J",SUMIF(Deelnemers!B:B,B234,Deelnemers!C:C),0)</f>
        <v>6</v>
      </c>
      <c r="D234" s="13"/>
      <c r="E234" s="13"/>
      <c r="F234" s="220" t="str">
        <f t="shared" si="44"/>
        <v/>
      </c>
      <c r="G234" s="215" t="str">
        <f t="shared" si="45"/>
        <v/>
      </c>
      <c r="H234" s="219" t="str">
        <f t="shared" si="55"/>
        <v xml:space="preserve">Jordy </v>
      </c>
      <c r="I234" s="235">
        <f>IF(P$175="J",SUMIF(Deelnemers!B:B,H234,Deelnemers!C:C),0)</f>
        <v>12</v>
      </c>
      <c r="J234" s="13"/>
      <c r="K234" s="211" t="str">
        <f t="shared" si="52"/>
        <v/>
      </c>
      <c r="L234" s="220" t="str">
        <f t="shared" si="48"/>
        <v/>
      </c>
      <c r="M234" s="215" t="str">
        <f t="shared" si="49"/>
        <v/>
      </c>
      <c r="N234" s="216" t="str">
        <f t="shared" si="53"/>
        <v/>
      </c>
      <c r="O234" s="221">
        <v>2</v>
      </c>
      <c r="AB234" s="478">
        <f t="shared" si="51"/>
        <v>1</v>
      </c>
    </row>
    <row r="235" spans="1:28" ht="15" customHeight="1" x14ac:dyDescent="0.25">
      <c r="A235" s="218">
        <f>IF(C235=0,"",IF(I235=0,"",MAX(A$2:A234)+1))</f>
        <v>119</v>
      </c>
      <c r="B235" s="219" t="str">
        <f t="shared" si="54"/>
        <v>Martijn</v>
      </c>
      <c r="C235" s="235">
        <f>IF(P$175="J",SUMIF(Deelnemers!B:B,B235,Deelnemers!C:C),0)</f>
        <v>6</v>
      </c>
      <c r="D235" s="13"/>
      <c r="E235" s="13"/>
      <c r="F235" s="220" t="str">
        <f t="shared" si="44"/>
        <v/>
      </c>
      <c r="G235" s="215" t="str">
        <f t="shared" si="45"/>
        <v/>
      </c>
      <c r="H235" s="219" t="str">
        <f t="shared" si="55"/>
        <v>Mukesh</v>
      </c>
      <c r="I235" s="235">
        <f>IF(P$175="J",SUMIF(Deelnemers!B:B,H235,Deelnemers!C:C),0)</f>
        <v>9</v>
      </c>
      <c r="J235" s="13"/>
      <c r="K235" s="211" t="str">
        <f t="shared" si="52"/>
        <v/>
      </c>
      <c r="L235" s="220" t="str">
        <f t="shared" si="48"/>
        <v/>
      </c>
      <c r="M235" s="215" t="str">
        <f t="shared" si="49"/>
        <v/>
      </c>
      <c r="N235" s="216" t="str">
        <f t="shared" si="53"/>
        <v/>
      </c>
      <c r="O235" s="221">
        <v>2</v>
      </c>
      <c r="AB235" s="478">
        <f t="shared" si="51"/>
        <v>1</v>
      </c>
    </row>
    <row r="236" spans="1:28" ht="15" customHeight="1" x14ac:dyDescent="0.25">
      <c r="A236" s="218">
        <f>IF(C236=0,"",IF(I236=0,"",MAX(A$2:A235)+1))</f>
        <v>120</v>
      </c>
      <c r="B236" s="219" t="str">
        <f t="shared" si="54"/>
        <v>Martijn</v>
      </c>
      <c r="C236" s="235">
        <f>IF(P$175="J",SUMIF(Deelnemers!B:B,B236,Deelnemers!C:C),0)</f>
        <v>6</v>
      </c>
      <c r="D236" s="13"/>
      <c r="E236" s="13"/>
      <c r="F236" s="220" t="str">
        <f t="shared" ref="F236:F294" si="56">IF(D236&gt;0,ROUND(D236/E236,3),"")</f>
        <v/>
      </c>
      <c r="G236" s="215" t="str">
        <f t="shared" si="45"/>
        <v/>
      </c>
      <c r="H236" s="219" t="str">
        <f t="shared" si="55"/>
        <v>Marco</v>
      </c>
      <c r="I236" s="235">
        <f>IF(P$175="J",SUMIF(Deelnemers!B:B,H236,Deelnemers!C:C),0)</f>
        <v>16</v>
      </c>
      <c r="J236" s="13"/>
      <c r="K236" s="211" t="str">
        <f t="shared" ref="K236:K265" si="57">IF(E236&gt;0,E236,"")</f>
        <v/>
      </c>
      <c r="L236" s="220" t="str">
        <f t="shared" ref="L236:L294" si="58">IF(J236&gt;0,ROUND(J236/K236,3),"")</f>
        <v/>
      </c>
      <c r="M236" s="215" t="str">
        <f t="shared" si="49"/>
        <v/>
      </c>
      <c r="N236" s="216" t="str">
        <f t="shared" ref="N236:N265" si="59">IF(E236&gt;0,1,"")</f>
        <v/>
      </c>
      <c r="O236" s="221">
        <v>2</v>
      </c>
      <c r="AB236" s="478">
        <f t="shared" si="51"/>
        <v>1</v>
      </c>
    </row>
    <row r="237" spans="1:28" ht="15" customHeight="1" x14ac:dyDescent="0.25">
      <c r="A237" s="218" t="str">
        <f>IF(C237=0,"",IF(I237=0,"",MAX(A$2:A236)+1))</f>
        <v/>
      </c>
      <c r="B237" s="219" t="str">
        <f t="shared" si="54"/>
        <v>Martijn</v>
      </c>
      <c r="C237" s="235">
        <f>IF(P$175="J",SUMIF(Deelnemers!B:B,B237,Deelnemers!C:C),0)</f>
        <v>6</v>
      </c>
      <c r="D237" s="13"/>
      <c r="E237" s="13"/>
      <c r="F237" s="220" t="str">
        <f t="shared" si="56"/>
        <v/>
      </c>
      <c r="G237" s="215" t="str">
        <f t="shared" si="45"/>
        <v/>
      </c>
      <c r="H237" s="219" t="str">
        <f t="shared" si="55"/>
        <v>n</v>
      </c>
      <c r="I237" s="235">
        <f>IF(P$175="J",SUMIF(Deelnemers!B:B,H237,Deelnemers!C:C),0)</f>
        <v>0</v>
      </c>
      <c r="J237" s="13"/>
      <c r="K237" s="211" t="str">
        <f t="shared" si="57"/>
        <v/>
      </c>
      <c r="L237" s="220" t="str">
        <f t="shared" si="58"/>
        <v/>
      </c>
      <c r="M237" s="215" t="str">
        <f t="shared" si="49"/>
        <v/>
      </c>
      <c r="N237" s="216" t="str">
        <f t="shared" si="59"/>
        <v/>
      </c>
      <c r="O237" s="221">
        <v>2</v>
      </c>
      <c r="AB237" s="478">
        <f t="shared" si="51"/>
        <v>0</v>
      </c>
    </row>
    <row r="238" spans="1:28" ht="15" customHeight="1" x14ac:dyDescent="0.25">
      <c r="A238" s="218" t="str">
        <f>IF(C238=0,"",IF(I238=0,"",MAX(A$2:A237)+1))</f>
        <v/>
      </c>
      <c r="B238" s="219" t="str">
        <f t="shared" si="54"/>
        <v>Martijn</v>
      </c>
      <c r="C238" s="235">
        <f>IF(P$175="J",SUMIF(Deelnemers!B:B,B238,Deelnemers!C:C),0)</f>
        <v>6</v>
      </c>
      <c r="D238" s="13"/>
      <c r="E238" s="13"/>
      <c r="F238" s="220" t="str">
        <f t="shared" si="56"/>
        <v/>
      </c>
      <c r="G238" s="215" t="str">
        <f t="shared" si="45"/>
        <v/>
      </c>
      <c r="H238" s="219" t="str">
        <f t="shared" si="55"/>
        <v>n</v>
      </c>
      <c r="I238" s="235">
        <f>IF(P$175="J",SUMIF(Deelnemers!B:B,H238,Deelnemers!C:C),0)</f>
        <v>0</v>
      </c>
      <c r="J238" s="13"/>
      <c r="K238" s="211" t="str">
        <f t="shared" si="57"/>
        <v/>
      </c>
      <c r="L238" s="220" t="str">
        <f t="shared" si="58"/>
        <v/>
      </c>
      <c r="M238" s="215" t="str">
        <f t="shared" si="49"/>
        <v/>
      </c>
      <c r="N238" s="216" t="str">
        <f t="shared" si="59"/>
        <v/>
      </c>
      <c r="O238" s="221">
        <v>2</v>
      </c>
      <c r="AB238" s="478">
        <f t="shared" si="51"/>
        <v>0</v>
      </c>
    </row>
    <row r="239" spans="1:28" ht="15" customHeight="1" x14ac:dyDescent="0.25">
      <c r="A239" s="218" t="str">
        <f>IF(C239=0,"",IF(I239=0,"",MAX(A$2:A238)+1))</f>
        <v/>
      </c>
      <c r="B239" s="219" t="str">
        <f t="shared" ref="B239:B270" si="60">B67</f>
        <v>Martijn</v>
      </c>
      <c r="C239" s="235">
        <f>IF(P$175="J",SUMIF(Deelnemers!B:B,B239,Deelnemers!C:C),0)</f>
        <v>6</v>
      </c>
      <c r="D239" s="13"/>
      <c r="E239" s="13"/>
      <c r="F239" s="220" t="str">
        <f t="shared" si="56"/>
        <v/>
      </c>
      <c r="G239" s="215" t="str">
        <f t="shared" ref="G239:G302" si="61">IF(D239&gt;0,IF(C239-D239=0,R$2,IF(D239&lt;C239,ROUND(D239/C239*T$2,1),Q$2)),"")</f>
        <v/>
      </c>
      <c r="H239" s="219" t="str">
        <f t="shared" ref="H239:H270" si="62">H67</f>
        <v>n</v>
      </c>
      <c r="I239" s="235">
        <f>IF(P$175="J",SUMIF(Deelnemers!B:B,H239,Deelnemers!C:C),0)</f>
        <v>0</v>
      </c>
      <c r="J239" s="13"/>
      <c r="K239" s="211" t="str">
        <f t="shared" si="57"/>
        <v/>
      </c>
      <c r="L239" s="220" t="str">
        <f t="shared" si="58"/>
        <v/>
      </c>
      <c r="M239" s="215" t="str">
        <f t="shared" ref="M239:M302" si="63">IF(J239&gt;0,IF(I239-J239=0,R$2,IF(J239&lt;I239,ROUND(J239/I239*T$2,1),Q$2)),"")</f>
        <v/>
      </c>
      <c r="N239" s="216" t="str">
        <f t="shared" si="59"/>
        <v/>
      </c>
      <c r="O239" s="221">
        <v>2</v>
      </c>
      <c r="AB239" s="478">
        <f t="shared" si="51"/>
        <v>0</v>
      </c>
    </row>
    <row r="240" spans="1:28" ht="15" customHeight="1" x14ac:dyDescent="0.25">
      <c r="A240" s="218" t="str">
        <f>IF(C240=0,"",IF(I240=0,"",MAX(A$2:A239)+1))</f>
        <v/>
      </c>
      <c r="B240" s="219" t="str">
        <f t="shared" si="60"/>
        <v>Martijn</v>
      </c>
      <c r="C240" s="235">
        <f>IF(P$175="J",SUMIF(Deelnemers!B:B,B240,Deelnemers!C:C),0)</f>
        <v>6</v>
      </c>
      <c r="D240" s="13"/>
      <c r="E240" s="13"/>
      <c r="F240" s="220" t="str">
        <f t="shared" si="56"/>
        <v/>
      </c>
      <c r="G240" s="215" t="str">
        <f t="shared" si="61"/>
        <v/>
      </c>
      <c r="H240" s="219" t="str">
        <f t="shared" si="62"/>
        <v>n</v>
      </c>
      <c r="I240" s="235">
        <f>IF(P$175="J",SUMIF(Deelnemers!B:B,H240,Deelnemers!C:C),0)</f>
        <v>0</v>
      </c>
      <c r="J240" s="13"/>
      <c r="K240" s="211" t="str">
        <f t="shared" si="57"/>
        <v/>
      </c>
      <c r="L240" s="220" t="str">
        <f t="shared" si="58"/>
        <v/>
      </c>
      <c r="M240" s="215" t="str">
        <f t="shared" si="63"/>
        <v/>
      </c>
      <c r="N240" s="216" t="str">
        <f t="shared" si="59"/>
        <v/>
      </c>
      <c r="O240" s="221">
        <v>2</v>
      </c>
      <c r="AB240" s="478">
        <f t="shared" si="51"/>
        <v>0</v>
      </c>
    </row>
    <row r="241" spans="1:28" ht="15" customHeight="1" x14ac:dyDescent="0.25">
      <c r="A241" s="218">
        <f>IF(C241=0,"",IF(I241=0,"",MAX(A$2:A240)+1))</f>
        <v>121</v>
      </c>
      <c r="B241" s="219" t="str">
        <f t="shared" si="60"/>
        <v>Michael</v>
      </c>
      <c r="C241" s="235">
        <f>IF(P$175="J",SUMIF(Deelnemers!B:B,B241,Deelnemers!C:C),0)</f>
        <v>14</v>
      </c>
      <c r="D241" s="13"/>
      <c r="E241" s="13"/>
      <c r="F241" s="220" t="str">
        <f t="shared" si="56"/>
        <v/>
      </c>
      <c r="G241" s="215" t="str">
        <f t="shared" si="61"/>
        <v/>
      </c>
      <c r="H241" s="219" t="str">
        <f t="shared" si="62"/>
        <v>Peter</v>
      </c>
      <c r="I241" s="235">
        <f>IF(P$175="J",SUMIF(Deelnemers!B:B,H241,Deelnemers!C:C),0)</f>
        <v>16</v>
      </c>
      <c r="J241" s="13"/>
      <c r="K241" s="211" t="str">
        <f t="shared" si="57"/>
        <v/>
      </c>
      <c r="L241" s="220" t="str">
        <f t="shared" si="58"/>
        <v/>
      </c>
      <c r="M241" s="215" t="str">
        <f t="shared" si="63"/>
        <v/>
      </c>
      <c r="N241" s="216" t="str">
        <f t="shared" si="59"/>
        <v/>
      </c>
      <c r="O241" s="221">
        <v>2</v>
      </c>
      <c r="AB241" s="478">
        <f t="shared" si="51"/>
        <v>1</v>
      </c>
    </row>
    <row r="242" spans="1:28" ht="15" customHeight="1" x14ac:dyDescent="0.25">
      <c r="A242" s="218">
        <f>IF(C242=0,"",IF(I242=0,"",MAX(A$2:A241)+1))</f>
        <v>122</v>
      </c>
      <c r="B242" s="219" t="str">
        <f t="shared" si="60"/>
        <v>Michael</v>
      </c>
      <c r="C242" s="235">
        <f>IF(P$175="J",SUMIF(Deelnemers!B:B,B242,Deelnemers!C:C),0)</f>
        <v>14</v>
      </c>
      <c r="D242" s="13"/>
      <c r="E242" s="13"/>
      <c r="F242" s="220" t="str">
        <f t="shared" si="56"/>
        <v/>
      </c>
      <c r="G242" s="215" t="str">
        <f t="shared" si="61"/>
        <v/>
      </c>
      <c r="H242" s="219" t="str">
        <f t="shared" si="62"/>
        <v>Piet</v>
      </c>
      <c r="I242" s="235">
        <f>IF(P$175="J",SUMIF(Deelnemers!B:B,H242,Deelnemers!C:C),0)</f>
        <v>16</v>
      </c>
      <c r="J242" s="13"/>
      <c r="K242" s="211" t="str">
        <f t="shared" si="57"/>
        <v/>
      </c>
      <c r="L242" s="220" t="str">
        <f t="shared" si="58"/>
        <v/>
      </c>
      <c r="M242" s="215" t="str">
        <f t="shared" si="63"/>
        <v/>
      </c>
      <c r="N242" s="216" t="str">
        <f t="shared" si="59"/>
        <v/>
      </c>
      <c r="O242" s="221">
        <v>2</v>
      </c>
      <c r="AB242" s="478">
        <f t="shared" si="51"/>
        <v>1</v>
      </c>
    </row>
    <row r="243" spans="1:28" ht="15" customHeight="1" x14ac:dyDescent="0.25">
      <c r="A243" s="218">
        <f>IF(C243=0,"",IF(I243=0,"",MAX(A$2:A242)+1))</f>
        <v>123</v>
      </c>
      <c r="B243" s="219" t="str">
        <f t="shared" si="60"/>
        <v>Michael</v>
      </c>
      <c r="C243" s="235">
        <f>IF(P$175="J",SUMIF(Deelnemers!B:B,B243,Deelnemers!C:C),0)</f>
        <v>14</v>
      </c>
      <c r="D243" s="13"/>
      <c r="E243" s="13"/>
      <c r="F243" s="220" t="str">
        <f t="shared" si="56"/>
        <v/>
      </c>
      <c r="G243" s="215" t="str">
        <f t="shared" si="61"/>
        <v/>
      </c>
      <c r="H243" s="219" t="str">
        <f t="shared" si="62"/>
        <v>Tukker</v>
      </c>
      <c r="I243" s="235">
        <f>IF(P$175="J",SUMIF(Deelnemers!B:B,H243,Deelnemers!C:C),0)</f>
        <v>13</v>
      </c>
      <c r="J243" s="13"/>
      <c r="K243" s="211" t="str">
        <f t="shared" si="57"/>
        <v/>
      </c>
      <c r="L243" s="220" t="str">
        <f t="shared" si="58"/>
        <v/>
      </c>
      <c r="M243" s="215" t="str">
        <f t="shared" si="63"/>
        <v/>
      </c>
      <c r="N243" s="216" t="str">
        <f t="shared" si="59"/>
        <v/>
      </c>
      <c r="O243" s="221">
        <v>2</v>
      </c>
      <c r="AB243" s="478">
        <f t="shared" si="51"/>
        <v>1</v>
      </c>
    </row>
    <row r="244" spans="1:28" ht="15" customHeight="1" x14ac:dyDescent="0.25">
      <c r="A244" s="218">
        <f>IF(C244=0,"",IF(I244=0,"",MAX(A$2:A243)+1))</f>
        <v>124</v>
      </c>
      <c r="B244" s="219" t="str">
        <f t="shared" si="60"/>
        <v>Michael</v>
      </c>
      <c r="C244" s="235">
        <f>IF(P$175="J",SUMIF(Deelnemers!B:B,B244,Deelnemers!C:C),0)</f>
        <v>14</v>
      </c>
      <c r="D244" s="13"/>
      <c r="E244" s="13"/>
      <c r="F244" s="220" t="str">
        <f t="shared" si="56"/>
        <v/>
      </c>
      <c r="G244" s="215" t="str">
        <f t="shared" si="61"/>
        <v/>
      </c>
      <c r="H244" s="219" t="str">
        <f t="shared" si="62"/>
        <v>Bernard</v>
      </c>
      <c r="I244" s="235">
        <f>IF(P$175="J",SUMIF(Deelnemers!B:B,H244,Deelnemers!C:C),0)</f>
        <v>14</v>
      </c>
      <c r="J244" s="13"/>
      <c r="K244" s="211" t="str">
        <f t="shared" si="57"/>
        <v/>
      </c>
      <c r="L244" s="220" t="str">
        <f t="shared" si="58"/>
        <v/>
      </c>
      <c r="M244" s="215" t="str">
        <f t="shared" si="63"/>
        <v/>
      </c>
      <c r="N244" s="216" t="str">
        <f t="shared" si="59"/>
        <v/>
      </c>
      <c r="O244" s="221">
        <v>2</v>
      </c>
      <c r="AB244" s="478">
        <f t="shared" si="51"/>
        <v>1</v>
      </c>
    </row>
    <row r="245" spans="1:28" ht="15" customHeight="1" x14ac:dyDescent="0.25">
      <c r="A245" s="218" t="str">
        <f>IF(C245=0,"",IF(I245=0,"",MAX(A$2:A244)+1))</f>
        <v/>
      </c>
      <c r="B245" s="219" t="str">
        <f t="shared" si="60"/>
        <v>Michael</v>
      </c>
      <c r="C245" s="235">
        <f>IF(P$175="J",SUMIF(Deelnemers!B:B,B245,Deelnemers!C:C),0)</f>
        <v>14</v>
      </c>
      <c r="D245" s="13"/>
      <c r="E245" s="13"/>
      <c r="F245" s="220" t="str">
        <f t="shared" si="56"/>
        <v/>
      </c>
      <c r="G245" s="215" t="str">
        <f t="shared" si="61"/>
        <v/>
      </c>
      <c r="H245" s="219" t="str">
        <f t="shared" si="62"/>
        <v>Jan de Hoorn</v>
      </c>
      <c r="I245" s="235">
        <f>IF(P$175="J",SUMIF(Deelnemers!B:B,H245,Deelnemers!C:C),0)</f>
        <v>0</v>
      </c>
      <c r="J245" s="13"/>
      <c r="K245" s="211" t="str">
        <f t="shared" si="57"/>
        <v/>
      </c>
      <c r="L245" s="220" t="str">
        <f t="shared" si="58"/>
        <v/>
      </c>
      <c r="M245" s="215" t="str">
        <f t="shared" si="63"/>
        <v/>
      </c>
      <c r="N245" s="216" t="str">
        <f t="shared" si="59"/>
        <v/>
      </c>
      <c r="O245" s="221">
        <v>2</v>
      </c>
      <c r="AB245" s="478">
        <f t="shared" si="51"/>
        <v>0</v>
      </c>
    </row>
    <row r="246" spans="1:28" ht="15" customHeight="1" x14ac:dyDescent="0.25">
      <c r="A246" s="218" t="str">
        <f>IF(C246=0,"",IF(I246=0,"",MAX(A$2:A245)+1))</f>
        <v/>
      </c>
      <c r="B246" s="219" t="str">
        <f t="shared" si="60"/>
        <v>Michael</v>
      </c>
      <c r="C246" s="235">
        <f>IF(P$175="J",SUMIF(Deelnemers!B:B,B246,Deelnemers!C:C),0)</f>
        <v>14</v>
      </c>
      <c r="D246" s="13"/>
      <c r="E246" s="13"/>
      <c r="F246" s="220" t="str">
        <f t="shared" si="56"/>
        <v/>
      </c>
      <c r="G246" s="215" t="str">
        <f t="shared" si="61"/>
        <v/>
      </c>
      <c r="H246" s="219" t="str">
        <f t="shared" si="62"/>
        <v>Bas</v>
      </c>
      <c r="I246" s="235">
        <f>IF(P$175="J",SUMIF(Deelnemers!B:B,H246,Deelnemers!C:C),0)</f>
        <v>0</v>
      </c>
      <c r="J246" s="13"/>
      <c r="K246" s="211" t="str">
        <f t="shared" si="57"/>
        <v/>
      </c>
      <c r="L246" s="220" t="str">
        <f t="shared" si="58"/>
        <v/>
      </c>
      <c r="M246" s="215" t="str">
        <f t="shared" si="63"/>
        <v/>
      </c>
      <c r="N246" s="216" t="str">
        <f t="shared" si="59"/>
        <v/>
      </c>
      <c r="O246" s="221">
        <v>2</v>
      </c>
      <c r="AB246" s="478">
        <f t="shared" si="51"/>
        <v>0</v>
      </c>
    </row>
    <row r="247" spans="1:28" ht="15" customHeight="1" x14ac:dyDescent="0.25">
      <c r="A247" s="218">
        <f>IF(C247=0,"",IF(I247=0,"",MAX(A$2:A246)+1))</f>
        <v>125</v>
      </c>
      <c r="B247" s="219" t="str">
        <f t="shared" si="60"/>
        <v>Michael</v>
      </c>
      <c r="C247" s="235">
        <f>IF(P$175="J",SUMIF(Deelnemers!B:B,B247,Deelnemers!C:C),0)</f>
        <v>14</v>
      </c>
      <c r="D247" s="13"/>
      <c r="E247" s="13"/>
      <c r="F247" s="220" t="str">
        <f t="shared" si="56"/>
        <v/>
      </c>
      <c r="G247" s="215" t="str">
        <f t="shared" si="61"/>
        <v/>
      </c>
      <c r="H247" s="219" t="str">
        <f t="shared" si="62"/>
        <v>Jan Zuijlen</v>
      </c>
      <c r="I247" s="235">
        <f>IF(P$175="J",SUMIF(Deelnemers!B:B,H247,Deelnemers!C:C),0)</f>
        <v>16</v>
      </c>
      <c r="J247" s="13"/>
      <c r="K247" s="211" t="str">
        <f t="shared" si="57"/>
        <v/>
      </c>
      <c r="L247" s="220" t="str">
        <f t="shared" si="58"/>
        <v/>
      </c>
      <c r="M247" s="215" t="str">
        <f t="shared" si="63"/>
        <v/>
      </c>
      <c r="N247" s="216" t="str">
        <f t="shared" si="59"/>
        <v/>
      </c>
      <c r="O247" s="221">
        <v>2</v>
      </c>
      <c r="AB247" s="478">
        <f t="shared" si="51"/>
        <v>1</v>
      </c>
    </row>
    <row r="248" spans="1:28" ht="15" customHeight="1" x14ac:dyDescent="0.25">
      <c r="A248" s="218">
        <f>IF(C248=0,"",IF(I248=0,"",MAX(A$2:A247)+1))</f>
        <v>126</v>
      </c>
      <c r="B248" s="219" t="str">
        <f t="shared" si="60"/>
        <v>Michael</v>
      </c>
      <c r="C248" s="235">
        <f>IF(P$175="J",SUMIF(Deelnemers!B:B,B248,Deelnemers!C:C),0)</f>
        <v>14</v>
      </c>
      <c r="D248" s="13"/>
      <c r="E248" s="13"/>
      <c r="F248" s="220" t="str">
        <f t="shared" si="56"/>
        <v/>
      </c>
      <c r="G248" s="215" t="str">
        <f t="shared" si="61"/>
        <v/>
      </c>
      <c r="H248" s="219" t="str">
        <f t="shared" si="62"/>
        <v xml:space="preserve">Jordy </v>
      </c>
      <c r="I248" s="235">
        <f>IF(P$175="J",SUMIF(Deelnemers!B:B,H248,Deelnemers!C:C),0)</f>
        <v>12</v>
      </c>
      <c r="J248" s="13"/>
      <c r="K248" s="211" t="str">
        <f t="shared" si="57"/>
        <v/>
      </c>
      <c r="L248" s="220" t="str">
        <f t="shared" si="58"/>
        <v/>
      </c>
      <c r="M248" s="215" t="str">
        <f t="shared" si="63"/>
        <v/>
      </c>
      <c r="N248" s="216" t="str">
        <f t="shared" si="59"/>
        <v/>
      </c>
      <c r="O248" s="221">
        <v>2</v>
      </c>
      <c r="AB248" s="478">
        <f t="shared" si="51"/>
        <v>1</v>
      </c>
    </row>
    <row r="249" spans="1:28" ht="15" customHeight="1" x14ac:dyDescent="0.25">
      <c r="A249" s="218">
        <f>IF(C249=0,"",IF(I249=0,"",MAX(A$2:A248)+1))</f>
        <v>127</v>
      </c>
      <c r="B249" s="219" t="str">
        <f t="shared" si="60"/>
        <v>Michael</v>
      </c>
      <c r="C249" s="235">
        <f>IF(P$175="J",SUMIF(Deelnemers!B:B,B249,Deelnemers!C:C),0)</f>
        <v>14</v>
      </c>
      <c r="D249" s="13"/>
      <c r="E249" s="13"/>
      <c r="F249" s="220" t="str">
        <f t="shared" si="56"/>
        <v/>
      </c>
      <c r="G249" s="215" t="str">
        <f t="shared" si="61"/>
        <v/>
      </c>
      <c r="H249" s="219" t="str">
        <f t="shared" si="62"/>
        <v>Mukesh</v>
      </c>
      <c r="I249" s="235">
        <f>IF(P$175="J",SUMIF(Deelnemers!B:B,H249,Deelnemers!C:C),0)</f>
        <v>9</v>
      </c>
      <c r="J249" s="13"/>
      <c r="K249" s="211" t="str">
        <f t="shared" si="57"/>
        <v/>
      </c>
      <c r="L249" s="220" t="str">
        <f t="shared" si="58"/>
        <v/>
      </c>
      <c r="M249" s="215" t="str">
        <f t="shared" si="63"/>
        <v/>
      </c>
      <c r="N249" s="216" t="str">
        <f t="shared" si="59"/>
        <v/>
      </c>
      <c r="O249" s="221">
        <v>2</v>
      </c>
      <c r="AB249" s="478">
        <f t="shared" si="51"/>
        <v>1</v>
      </c>
    </row>
    <row r="250" spans="1:28" ht="15" customHeight="1" x14ac:dyDescent="0.25">
      <c r="A250" s="218">
        <f>IF(C250=0,"",IF(I250=0,"",MAX(A$2:A249)+1))</f>
        <v>128</v>
      </c>
      <c r="B250" s="219" t="str">
        <f t="shared" si="60"/>
        <v>Michael</v>
      </c>
      <c r="C250" s="235">
        <f>IF(P$175="J",SUMIF(Deelnemers!B:B,B250,Deelnemers!C:C),0)</f>
        <v>14</v>
      </c>
      <c r="D250" s="13"/>
      <c r="E250" s="13"/>
      <c r="F250" s="220" t="str">
        <f t="shared" si="56"/>
        <v/>
      </c>
      <c r="G250" s="215" t="str">
        <f t="shared" si="61"/>
        <v/>
      </c>
      <c r="H250" s="219" t="str">
        <f t="shared" si="62"/>
        <v>Marco</v>
      </c>
      <c r="I250" s="235">
        <f>IF(P$175="J",SUMIF(Deelnemers!B:B,H250,Deelnemers!C:C),0)</f>
        <v>16</v>
      </c>
      <c r="J250" s="13"/>
      <c r="K250" s="211" t="str">
        <f t="shared" si="57"/>
        <v/>
      </c>
      <c r="L250" s="220" t="str">
        <f t="shared" si="58"/>
        <v/>
      </c>
      <c r="M250" s="215" t="str">
        <f t="shared" si="63"/>
        <v/>
      </c>
      <c r="N250" s="216" t="str">
        <f t="shared" si="59"/>
        <v/>
      </c>
      <c r="O250" s="221">
        <v>2</v>
      </c>
      <c r="AB250" s="478">
        <f t="shared" si="51"/>
        <v>1</v>
      </c>
    </row>
    <row r="251" spans="1:28" ht="15" customHeight="1" x14ac:dyDescent="0.25">
      <c r="A251" s="218" t="str">
        <f>IF(C251=0,"",IF(I251=0,"",MAX(A$2:A250)+1))</f>
        <v/>
      </c>
      <c r="B251" s="219" t="str">
        <f t="shared" si="60"/>
        <v>Michael</v>
      </c>
      <c r="C251" s="235">
        <f>IF(P$175="J",SUMIF(Deelnemers!B:B,B251,Deelnemers!C:C),0)</f>
        <v>14</v>
      </c>
      <c r="D251" s="13"/>
      <c r="E251" s="13"/>
      <c r="F251" s="220" t="str">
        <f t="shared" si="56"/>
        <v/>
      </c>
      <c r="G251" s="215" t="str">
        <f t="shared" si="61"/>
        <v/>
      </c>
      <c r="H251" s="219" t="str">
        <f t="shared" si="62"/>
        <v>n</v>
      </c>
      <c r="I251" s="235">
        <f>IF(P$175="J",SUMIF(Deelnemers!B:B,H251,Deelnemers!C:C),0)</f>
        <v>0</v>
      </c>
      <c r="J251" s="13"/>
      <c r="K251" s="211" t="str">
        <f t="shared" si="57"/>
        <v/>
      </c>
      <c r="L251" s="220" t="str">
        <f t="shared" si="58"/>
        <v/>
      </c>
      <c r="M251" s="215" t="str">
        <f t="shared" si="63"/>
        <v/>
      </c>
      <c r="N251" s="216" t="str">
        <f t="shared" si="59"/>
        <v/>
      </c>
      <c r="O251" s="221">
        <v>2</v>
      </c>
      <c r="AB251" s="478">
        <f t="shared" si="51"/>
        <v>0</v>
      </c>
    </row>
    <row r="252" spans="1:28" ht="15" customHeight="1" x14ac:dyDescent="0.25">
      <c r="A252" s="218" t="str">
        <f>IF(C252=0,"",IF(I252=0,"",MAX(A$2:A251)+1))</f>
        <v/>
      </c>
      <c r="B252" s="219" t="str">
        <f t="shared" si="60"/>
        <v>Michael</v>
      </c>
      <c r="C252" s="235">
        <f>IF(P$175="J",SUMIF(Deelnemers!B:B,B252,Deelnemers!C:C),0)</f>
        <v>14</v>
      </c>
      <c r="D252" s="13"/>
      <c r="E252" s="13"/>
      <c r="F252" s="220" t="str">
        <f t="shared" si="56"/>
        <v/>
      </c>
      <c r="G252" s="215" t="str">
        <f t="shared" si="61"/>
        <v/>
      </c>
      <c r="H252" s="219" t="str">
        <f t="shared" si="62"/>
        <v>n</v>
      </c>
      <c r="I252" s="235">
        <f>IF(P$175="J",SUMIF(Deelnemers!B:B,H252,Deelnemers!C:C),0)</f>
        <v>0</v>
      </c>
      <c r="J252" s="13"/>
      <c r="K252" s="211" t="str">
        <f t="shared" si="57"/>
        <v/>
      </c>
      <c r="L252" s="220" t="str">
        <f t="shared" si="58"/>
        <v/>
      </c>
      <c r="M252" s="215" t="str">
        <f t="shared" si="63"/>
        <v/>
      </c>
      <c r="N252" s="216" t="str">
        <f t="shared" si="59"/>
        <v/>
      </c>
      <c r="O252" s="221">
        <v>2</v>
      </c>
      <c r="AB252" s="478">
        <f t="shared" si="51"/>
        <v>0</v>
      </c>
    </row>
    <row r="253" spans="1:28" ht="15" customHeight="1" x14ac:dyDescent="0.25">
      <c r="A253" s="218" t="str">
        <f>IF(C253=0,"",IF(I253=0,"",MAX(A$2:A252)+1))</f>
        <v/>
      </c>
      <c r="B253" s="219" t="str">
        <f t="shared" si="60"/>
        <v>Michael</v>
      </c>
      <c r="C253" s="235">
        <f>IF(P$175="J",SUMIF(Deelnemers!B:B,B253,Deelnemers!C:C),0)</f>
        <v>14</v>
      </c>
      <c r="D253" s="13"/>
      <c r="E253" s="13"/>
      <c r="F253" s="220" t="str">
        <f t="shared" si="56"/>
        <v/>
      </c>
      <c r="G253" s="215" t="str">
        <f t="shared" si="61"/>
        <v/>
      </c>
      <c r="H253" s="219" t="str">
        <f t="shared" si="62"/>
        <v>n</v>
      </c>
      <c r="I253" s="235">
        <f>IF(P$175="J",SUMIF(Deelnemers!B:B,H253,Deelnemers!C:C),0)</f>
        <v>0</v>
      </c>
      <c r="J253" s="13"/>
      <c r="K253" s="211" t="str">
        <f t="shared" si="57"/>
        <v/>
      </c>
      <c r="L253" s="220" t="str">
        <f t="shared" si="58"/>
        <v/>
      </c>
      <c r="M253" s="215" t="str">
        <f t="shared" si="63"/>
        <v/>
      </c>
      <c r="N253" s="216" t="str">
        <f t="shared" si="59"/>
        <v/>
      </c>
      <c r="O253" s="221">
        <v>2</v>
      </c>
      <c r="AB253" s="478">
        <f t="shared" si="51"/>
        <v>0</v>
      </c>
    </row>
    <row r="254" spans="1:28" ht="15" customHeight="1" x14ac:dyDescent="0.25">
      <c r="A254" s="218" t="str">
        <f>IF(C254=0,"",IF(I254=0,"",MAX(A$2:A253)+1))</f>
        <v/>
      </c>
      <c r="B254" s="219" t="str">
        <f t="shared" si="60"/>
        <v>Michael</v>
      </c>
      <c r="C254" s="235">
        <f>IF(P$175="J",SUMIF(Deelnemers!B:B,B254,Deelnemers!C:C),0)</f>
        <v>14</v>
      </c>
      <c r="D254" s="13"/>
      <c r="E254" s="13"/>
      <c r="F254" s="220" t="str">
        <f t="shared" si="56"/>
        <v/>
      </c>
      <c r="G254" s="215" t="str">
        <f t="shared" si="61"/>
        <v/>
      </c>
      <c r="H254" s="219" t="str">
        <f t="shared" si="62"/>
        <v>n</v>
      </c>
      <c r="I254" s="235">
        <f>IF(P$175="J",SUMIF(Deelnemers!B:B,H254,Deelnemers!C:C),0)</f>
        <v>0</v>
      </c>
      <c r="J254" s="13"/>
      <c r="K254" s="211" t="str">
        <f t="shared" si="57"/>
        <v/>
      </c>
      <c r="L254" s="220" t="str">
        <f t="shared" si="58"/>
        <v/>
      </c>
      <c r="M254" s="215" t="str">
        <f t="shared" si="63"/>
        <v/>
      </c>
      <c r="N254" s="216" t="str">
        <f t="shared" si="59"/>
        <v/>
      </c>
      <c r="O254" s="221">
        <v>2</v>
      </c>
      <c r="AB254" s="478">
        <f t="shared" si="51"/>
        <v>0</v>
      </c>
    </row>
    <row r="255" spans="1:28" ht="15" customHeight="1" x14ac:dyDescent="0.25">
      <c r="A255" s="218">
        <f>IF(C255=0,"",IF(I255=0,"",MAX(A$2:A254)+1))</f>
        <v>129</v>
      </c>
      <c r="B255" s="219" t="str">
        <f t="shared" si="60"/>
        <v>Peter</v>
      </c>
      <c r="C255" s="235">
        <f>IF(P$175="J",SUMIF(Deelnemers!B:B,B255,Deelnemers!C:C),0)</f>
        <v>16</v>
      </c>
      <c r="D255" s="13"/>
      <c r="E255" s="13"/>
      <c r="F255" s="220" t="str">
        <f t="shared" si="56"/>
        <v/>
      </c>
      <c r="G255" s="215" t="str">
        <f t="shared" si="61"/>
        <v/>
      </c>
      <c r="H255" s="219" t="str">
        <f t="shared" si="62"/>
        <v>Piet</v>
      </c>
      <c r="I255" s="235">
        <f>IF(P$175="J",SUMIF(Deelnemers!B:B,H255,Deelnemers!C:C),0)</f>
        <v>16</v>
      </c>
      <c r="J255" s="13"/>
      <c r="K255" s="211" t="str">
        <f t="shared" si="57"/>
        <v/>
      </c>
      <c r="L255" s="220" t="str">
        <f t="shared" si="58"/>
        <v/>
      </c>
      <c r="M255" s="215" t="str">
        <f t="shared" si="63"/>
        <v/>
      </c>
      <c r="N255" s="216" t="str">
        <f t="shared" si="59"/>
        <v/>
      </c>
      <c r="O255" s="221">
        <v>2</v>
      </c>
      <c r="AB255" s="478">
        <f t="shared" si="51"/>
        <v>1</v>
      </c>
    </row>
    <row r="256" spans="1:28" ht="15" customHeight="1" x14ac:dyDescent="0.25">
      <c r="A256" s="218">
        <f>IF(C256=0,"",IF(I256=0,"",MAX(A$2:A255)+1))</f>
        <v>130</v>
      </c>
      <c r="B256" s="219" t="str">
        <f t="shared" si="60"/>
        <v>Peter</v>
      </c>
      <c r="C256" s="235">
        <f>IF(P$175="J",SUMIF(Deelnemers!B:B,B256,Deelnemers!C:C),0)</f>
        <v>16</v>
      </c>
      <c r="D256" s="13"/>
      <c r="E256" s="13"/>
      <c r="F256" s="220" t="str">
        <f t="shared" si="56"/>
        <v/>
      </c>
      <c r="G256" s="215" t="str">
        <f t="shared" si="61"/>
        <v/>
      </c>
      <c r="H256" s="219" t="str">
        <f t="shared" si="62"/>
        <v>Tukker</v>
      </c>
      <c r="I256" s="235">
        <f>IF(P$175="J",SUMIF(Deelnemers!B:B,H256,Deelnemers!C:C),0)</f>
        <v>13</v>
      </c>
      <c r="J256" s="13"/>
      <c r="K256" s="211" t="str">
        <f t="shared" si="57"/>
        <v/>
      </c>
      <c r="L256" s="220" t="str">
        <f t="shared" si="58"/>
        <v/>
      </c>
      <c r="M256" s="215" t="str">
        <f t="shared" si="63"/>
        <v/>
      </c>
      <c r="N256" s="216" t="str">
        <f t="shared" si="59"/>
        <v/>
      </c>
      <c r="O256" s="221">
        <v>2</v>
      </c>
      <c r="AB256" s="478">
        <f t="shared" si="51"/>
        <v>1</v>
      </c>
    </row>
    <row r="257" spans="1:28" ht="15" customHeight="1" x14ac:dyDescent="0.25">
      <c r="A257" s="218">
        <f>IF(C257=0,"",IF(I257=0,"",MAX(A$2:A256)+1))</f>
        <v>131</v>
      </c>
      <c r="B257" s="219" t="str">
        <f t="shared" si="60"/>
        <v>Peter</v>
      </c>
      <c r="C257" s="235">
        <f>IF(P$175="J",SUMIF(Deelnemers!B:B,B257,Deelnemers!C:C),0)</f>
        <v>16</v>
      </c>
      <c r="D257" s="13"/>
      <c r="E257" s="13"/>
      <c r="F257" s="220" t="str">
        <f t="shared" si="56"/>
        <v/>
      </c>
      <c r="G257" s="215" t="str">
        <f t="shared" si="61"/>
        <v/>
      </c>
      <c r="H257" s="219" t="str">
        <f t="shared" si="62"/>
        <v>Bernard</v>
      </c>
      <c r="I257" s="235">
        <f>IF(P$175="J",SUMIF(Deelnemers!B:B,H257,Deelnemers!C:C),0)</f>
        <v>14</v>
      </c>
      <c r="J257" s="13"/>
      <c r="K257" s="211" t="str">
        <f t="shared" si="57"/>
        <v/>
      </c>
      <c r="L257" s="220" t="str">
        <f t="shared" si="58"/>
        <v/>
      </c>
      <c r="M257" s="215" t="str">
        <f t="shared" si="63"/>
        <v/>
      </c>
      <c r="N257" s="216" t="str">
        <f t="shared" si="59"/>
        <v/>
      </c>
      <c r="O257" s="221">
        <v>2</v>
      </c>
      <c r="AB257" s="478">
        <f t="shared" si="51"/>
        <v>1</v>
      </c>
    </row>
    <row r="258" spans="1:28" ht="15" customHeight="1" x14ac:dyDescent="0.25">
      <c r="A258" s="218" t="str">
        <f>IF(C258=0,"",IF(I258=0,"",MAX(A$2:A257)+1))</f>
        <v/>
      </c>
      <c r="B258" s="219" t="str">
        <f t="shared" si="60"/>
        <v>Peter</v>
      </c>
      <c r="C258" s="235">
        <f>IF(P$175="J",SUMIF(Deelnemers!B:B,B258,Deelnemers!C:C),0)</f>
        <v>16</v>
      </c>
      <c r="D258" s="13"/>
      <c r="E258" s="13"/>
      <c r="F258" s="220" t="str">
        <f t="shared" si="56"/>
        <v/>
      </c>
      <c r="G258" s="215" t="str">
        <f t="shared" si="61"/>
        <v/>
      </c>
      <c r="H258" s="219" t="str">
        <f t="shared" si="62"/>
        <v>Jan de Hoorn</v>
      </c>
      <c r="I258" s="235">
        <f>IF(P$175="J",SUMIF(Deelnemers!B:B,H258,Deelnemers!C:C),0)</f>
        <v>0</v>
      </c>
      <c r="J258" s="13"/>
      <c r="K258" s="211" t="str">
        <f t="shared" si="57"/>
        <v/>
      </c>
      <c r="L258" s="220" t="str">
        <f t="shared" si="58"/>
        <v/>
      </c>
      <c r="M258" s="215" t="str">
        <f t="shared" si="63"/>
        <v/>
      </c>
      <c r="N258" s="216" t="str">
        <f t="shared" si="59"/>
        <v/>
      </c>
      <c r="O258" s="221">
        <v>2</v>
      </c>
      <c r="AB258" s="478">
        <f t="shared" si="51"/>
        <v>0</v>
      </c>
    </row>
    <row r="259" spans="1:28" ht="15" customHeight="1" x14ac:dyDescent="0.25">
      <c r="A259" s="218" t="str">
        <f>IF(C259=0,"",IF(I259=0,"",MAX(A$2:A258)+1))</f>
        <v/>
      </c>
      <c r="B259" s="219" t="str">
        <f t="shared" si="60"/>
        <v>Peter</v>
      </c>
      <c r="C259" s="235">
        <f>IF(P$175="J",SUMIF(Deelnemers!B:B,B259,Deelnemers!C:C),0)</f>
        <v>16</v>
      </c>
      <c r="D259" s="13"/>
      <c r="E259" s="13"/>
      <c r="F259" s="220" t="str">
        <f t="shared" si="56"/>
        <v/>
      </c>
      <c r="G259" s="215" t="str">
        <f t="shared" si="61"/>
        <v/>
      </c>
      <c r="H259" s="219" t="str">
        <f t="shared" si="62"/>
        <v>Bas</v>
      </c>
      <c r="I259" s="235">
        <f>IF(P$175="J",SUMIF(Deelnemers!B:B,H259,Deelnemers!C:C),0)</f>
        <v>0</v>
      </c>
      <c r="J259" s="13"/>
      <c r="K259" s="211" t="str">
        <f t="shared" si="57"/>
        <v/>
      </c>
      <c r="L259" s="220" t="str">
        <f t="shared" si="58"/>
        <v/>
      </c>
      <c r="M259" s="215" t="str">
        <f t="shared" si="63"/>
        <v/>
      </c>
      <c r="N259" s="216" t="str">
        <f t="shared" si="59"/>
        <v/>
      </c>
      <c r="O259" s="221">
        <v>2</v>
      </c>
      <c r="AB259" s="478">
        <f t="shared" ref="AB259:AB322" si="64">IF(A259="",0,1)</f>
        <v>0</v>
      </c>
    </row>
    <row r="260" spans="1:28" ht="15" customHeight="1" x14ac:dyDescent="0.25">
      <c r="A260" s="218">
        <f>IF(C260=0,"",IF(I260=0,"",MAX(A$2:A259)+1))</f>
        <v>132</v>
      </c>
      <c r="B260" s="219" t="str">
        <f t="shared" si="60"/>
        <v>Peter</v>
      </c>
      <c r="C260" s="235">
        <f>IF(P$175="J",SUMIF(Deelnemers!B:B,B260,Deelnemers!C:C),0)</f>
        <v>16</v>
      </c>
      <c r="D260" s="13"/>
      <c r="E260" s="13"/>
      <c r="F260" s="220" t="str">
        <f t="shared" si="56"/>
        <v/>
      </c>
      <c r="G260" s="215" t="str">
        <f t="shared" si="61"/>
        <v/>
      </c>
      <c r="H260" s="219" t="str">
        <f t="shared" si="62"/>
        <v>Jan Zuijlen</v>
      </c>
      <c r="I260" s="235">
        <f>IF(P$175="J",SUMIF(Deelnemers!B:B,H260,Deelnemers!C:C),0)</f>
        <v>16</v>
      </c>
      <c r="J260" s="13"/>
      <c r="K260" s="211" t="str">
        <f t="shared" si="57"/>
        <v/>
      </c>
      <c r="L260" s="220" t="str">
        <f t="shared" si="58"/>
        <v/>
      </c>
      <c r="M260" s="215" t="str">
        <f t="shared" si="63"/>
        <v/>
      </c>
      <c r="N260" s="216" t="str">
        <f t="shared" si="59"/>
        <v/>
      </c>
      <c r="O260" s="221">
        <v>2</v>
      </c>
      <c r="AB260" s="478">
        <f t="shared" si="64"/>
        <v>1</v>
      </c>
    </row>
    <row r="261" spans="1:28" ht="15" customHeight="1" x14ac:dyDescent="0.25">
      <c r="A261" s="218">
        <f>IF(C261=0,"",IF(I261=0,"",MAX(A$2:A260)+1))</f>
        <v>133</v>
      </c>
      <c r="B261" s="219" t="str">
        <f t="shared" si="60"/>
        <v>Peter</v>
      </c>
      <c r="C261" s="235">
        <f>IF(P$175="J",SUMIF(Deelnemers!B:B,B261,Deelnemers!C:C),0)</f>
        <v>16</v>
      </c>
      <c r="D261" s="13"/>
      <c r="E261" s="13"/>
      <c r="F261" s="220" t="str">
        <f t="shared" si="56"/>
        <v/>
      </c>
      <c r="G261" s="215" t="str">
        <f t="shared" si="61"/>
        <v/>
      </c>
      <c r="H261" s="219" t="str">
        <f t="shared" si="62"/>
        <v xml:space="preserve">Jordy </v>
      </c>
      <c r="I261" s="235">
        <f>IF(P$175="J",SUMIF(Deelnemers!B:B,H261,Deelnemers!C:C),0)</f>
        <v>12</v>
      </c>
      <c r="J261" s="13"/>
      <c r="K261" s="211" t="str">
        <f t="shared" si="57"/>
        <v/>
      </c>
      <c r="L261" s="220" t="str">
        <f t="shared" si="58"/>
        <v/>
      </c>
      <c r="M261" s="215" t="str">
        <f t="shared" si="63"/>
        <v/>
      </c>
      <c r="N261" s="216" t="str">
        <f t="shared" si="59"/>
        <v/>
      </c>
      <c r="O261" s="221">
        <v>2</v>
      </c>
      <c r="AB261" s="478">
        <f t="shared" si="64"/>
        <v>1</v>
      </c>
    </row>
    <row r="262" spans="1:28" ht="15" customHeight="1" x14ac:dyDescent="0.25">
      <c r="A262" s="218">
        <f>IF(C262=0,"",IF(I262=0,"",MAX(A$2:A261)+1))</f>
        <v>134</v>
      </c>
      <c r="B262" s="219" t="str">
        <f t="shared" si="60"/>
        <v>Peter</v>
      </c>
      <c r="C262" s="235">
        <f>IF(P$175="J",SUMIF(Deelnemers!B:B,B262,Deelnemers!C:C),0)</f>
        <v>16</v>
      </c>
      <c r="D262" s="13"/>
      <c r="E262" s="13"/>
      <c r="F262" s="220" t="str">
        <f t="shared" si="56"/>
        <v/>
      </c>
      <c r="G262" s="215" t="str">
        <f t="shared" si="61"/>
        <v/>
      </c>
      <c r="H262" s="219" t="str">
        <f t="shared" si="62"/>
        <v>Mukesh</v>
      </c>
      <c r="I262" s="235">
        <f>IF(P$175="J",SUMIF(Deelnemers!B:B,H262,Deelnemers!C:C),0)</f>
        <v>9</v>
      </c>
      <c r="J262" s="13"/>
      <c r="K262" s="211" t="str">
        <f t="shared" si="57"/>
        <v/>
      </c>
      <c r="L262" s="220" t="str">
        <f t="shared" si="58"/>
        <v/>
      </c>
      <c r="M262" s="215" t="str">
        <f t="shared" si="63"/>
        <v/>
      </c>
      <c r="N262" s="216" t="str">
        <f t="shared" si="59"/>
        <v/>
      </c>
      <c r="O262" s="221">
        <v>2</v>
      </c>
      <c r="AB262" s="478">
        <f t="shared" si="64"/>
        <v>1</v>
      </c>
    </row>
    <row r="263" spans="1:28" ht="15" customHeight="1" x14ac:dyDescent="0.25">
      <c r="A263" s="218">
        <f>IF(C263=0,"",IF(I263=0,"",MAX(A$2:A262)+1))</f>
        <v>135</v>
      </c>
      <c r="B263" s="219" t="str">
        <f t="shared" si="60"/>
        <v>Peter</v>
      </c>
      <c r="C263" s="235">
        <f>IF(P$175="J",SUMIF(Deelnemers!B:B,B263,Deelnemers!C:C),0)</f>
        <v>16</v>
      </c>
      <c r="D263" s="13"/>
      <c r="E263" s="13"/>
      <c r="F263" s="220" t="str">
        <f t="shared" si="56"/>
        <v/>
      </c>
      <c r="G263" s="215" t="str">
        <f t="shared" si="61"/>
        <v/>
      </c>
      <c r="H263" s="219" t="str">
        <f t="shared" si="62"/>
        <v>Marco</v>
      </c>
      <c r="I263" s="235">
        <f>IF(P$175="J",SUMIF(Deelnemers!B:B,H263,Deelnemers!C:C),0)</f>
        <v>16</v>
      </c>
      <c r="J263" s="13"/>
      <c r="K263" s="211" t="str">
        <f t="shared" si="57"/>
        <v/>
      </c>
      <c r="L263" s="220" t="str">
        <f t="shared" si="58"/>
        <v/>
      </c>
      <c r="M263" s="215" t="str">
        <f t="shared" si="63"/>
        <v/>
      </c>
      <c r="N263" s="216" t="str">
        <f t="shared" si="59"/>
        <v/>
      </c>
      <c r="O263" s="221">
        <v>2</v>
      </c>
      <c r="AB263" s="478">
        <f t="shared" si="64"/>
        <v>1</v>
      </c>
    </row>
    <row r="264" spans="1:28" ht="15" customHeight="1" x14ac:dyDescent="0.25">
      <c r="A264" s="218" t="str">
        <f>IF(C264=0,"",IF(I264=0,"",MAX(A$2:A263)+1))</f>
        <v/>
      </c>
      <c r="B264" s="219" t="str">
        <f t="shared" si="60"/>
        <v>Peter</v>
      </c>
      <c r="C264" s="235">
        <f>IF(P$175="J",SUMIF(Deelnemers!B:B,B264,Deelnemers!C:C),0)</f>
        <v>16</v>
      </c>
      <c r="D264" s="13"/>
      <c r="E264" s="13"/>
      <c r="F264" s="220" t="str">
        <f t="shared" si="56"/>
        <v/>
      </c>
      <c r="G264" s="215" t="str">
        <f t="shared" si="61"/>
        <v/>
      </c>
      <c r="H264" s="219" t="str">
        <f t="shared" si="62"/>
        <v>n</v>
      </c>
      <c r="I264" s="235">
        <f>IF(P$175="J",SUMIF(Deelnemers!B:B,H264,Deelnemers!C:C),0)</f>
        <v>0</v>
      </c>
      <c r="J264" s="13"/>
      <c r="K264" s="211" t="str">
        <f t="shared" si="57"/>
        <v/>
      </c>
      <c r="L264" s="220" t="str">
        <f t="shared" si="58"/>
        <v/>
      </c>
      <c r="M264" s="215" t="str">
        <f t="shared" si="63"/>
        <v/>
      </c>
      <c r="N264" s="216" t="str">
        <f t="shared" si="59"/>
        <v/>
      </c>
      <c r="O264" s="221">
        <v>2</v>
      </c>
      <c r="AB264" s="478">
        <f t="shared" si="64"/>
        <v>0</v>
      </c>
    </row>
    <row r="265" spans="1:28" ht="15" customHeight="1" x14ac:dyDescent="0.25">
      <c r="A265" s="218" t="str">
        <f>IF(C265=0,"",IF(I265=0,"",MAX(A$2:A264)+1))</f>
        <v/>
      </c>
      <c r="B265" s="219" t="str">
        <f t="shared" si="60"/>
        <v>Peter</v>
      </c>
      <c r="C265" s="235">
        <f>IF(P$175="J",SUMIF(Deelnemers!B:B,B265,Deelnemers!C:C),0)</f>
        <v>16</v>
      </c>
      <c r="D265" s="13"/>
      <c r="E265" s="13"/>
      <c r="F265" s="220" t="str">
        <f t="shared" si="56"/>
        <v/>
      </c>
      <c r="G265" s="215" t="str">
        <f t="shared" si="61"/>
        <v/>
      </c>
      <c r="H265" s="219" t="str">
        <f t="shared" si="62"/>
        <v>n</v>
      </c>
      <c r="I265" s="235">
        <f>IF(P$175="J",SUMIF(Deelnemers!B:B,H265,Deelnemers!C:C),0)</f>
        <v>0</v>
      </c>
      <c r="J265" s="13"/>
      <c r="K265" s="211" t="str">
        <f t="shared" si="57"/>
        <v/>
      </c>
      <c r="L265" s="220" t="str">
        <f t="shared" si="58"/>
        <v/>
      </c>
      <c r="M265" s="215" t="str">
        <f t="shared" si="63"/>
        <v/>
      </c>
      <c r="N265" s="216" t="str">
        <f t="shared" si="59"/>
        <v/>
      </c>
      <c r="O265" s="221">
        <v>2</v>
      </c>
      <c r="AB265" s="478">
        <f t="shared" si="64"/>
        <v>0</v>
      </c>
    </row>
    <row r="266" spans="1:28" ht="15" customHeight="1" x14ac:dyDescent="0.25">
      <c r="A266" s="218" t="str">
        <f>IF(C266=0,"",IF(I266=0,"",MAX(A$2:A265)+1))</f>
        <v/>
      </c>
      <c r="B266" s="219" t="str">
        <f t="shared" si="60"/>
        <v>Peter</v>
      </c>
      <c r="C266" s="235">
        <f>IF(P$175="J",SUMIF(Deelnemers!B:B,B266,Deelnemers!C:C),0)</f>
        <v>16</v>
      </c>
      <c r="D266" s="13"/>
      <c r="E266" s="13"/>
      <c r="F266" s="220" t="str">
        <f t="shared" si="56"/>
        <v/>
      </c>
      <c r="G266" s="215" t="str">
        <f t="shared" si="61"/>
        <v/>
      </c>
      <c r="H266" s="219" t="str">
        <f t="shared" si="62"/>
        <v>n</v>
      </c>
      <c r="I266" s="235">
        <f>IF(P$175="J",SUMIF(Deelnemers!B:B,H266,Deelnemers!C:C),0)</f>
        <v>0</v>
      </c>
      <c r="J266" s="13"/>
      <c r="K266" s="211" t="str">
        <f t="shared" ref="K266:K295" si="65">IF(E266&gt;0,E266,"")</f>
        <v/>
      </c>
      <c r="L266" s="220" t="str">
        <f t="shared" si="58"/>
        <v/>
      </c>
      <c r="M266" s="215" t="str">
        <f t="shared" si="63"/>
        <v/>
      </c>
      <c r="N266" s="216" t="str">
        <f t="shared" ref="N266:N294" si="66">IF(E266&gt;0,1,"")</f>
        <v/>
      </c>
      <c r="O266" s="221">
        <v>2</v>
      </c>
      <c r="AB266" s="478">
        <f t="shared" si="64"/>
        <v>0</v>
      </c>
    </row>
    <row r="267" spans="1:28" ht="15" customHeight="1" x14ac:dyDescent="0.25">
      <c r="A267" s="218" t="str">
        <f>IF(C267=0,"",IF(I267=0,"",MAX(A$2:A266)+1))</f>
        <v/>
      </c>
      <c r="B267" s="219" t="str">
        <f t="shared" si="60"/>
        <v>Peter</v>
      </c>
      <c r="C267" s="235">
        <f>IF(P$175="J",SUMIF(Deelnemers!B:B,B267,Deelnemers!C:C),0)</f>
        <v>16</v>
      </c>
      <c r="D267" s="13"/>
      <c r="E267" s="13"/>
      <c r="F267" s="220" t="str">
        <f t="shared" si="56"/>
        <v/>
      </c>
      <c r="G267" s="215" t="str">
        <f t="shared" si="61"/>
        <v/>
      </c>
      <c r="H267" s="219" t="str">
        <f t="shared" si="62"/>
        <v>n</v>
      </c>
      <c r="I267" s="235">
        <f>IF(P$175="J",SUMIF(Deelnemers!B:B,H267,Deelnemers!C:C),0)</f>
        <v>0</v>
      </c>
      <c r="J267" s="13"/>
      <c r="K267" s="211" t="str">
        <f t="shared" si="65"/>
        <v/>
      </c>
      <c r="L267" s="220" t="str">
        <f t="shared" si="58"/>
        <v/>
      </c>
      <c r="M267" s="215" t="str">
        <f t="shared" si="63"/>
        <v/>
      </c>
      <c r="N267" s="216" t="str">
        <f t="shared" si="66"/>
        <v/>
      </c>
      <c r="O267" s="221">
        <v>2</v>
      </c>
      <c r="AB267" s="478">
        <f t="shared" si="64"/>
        <v>0</v>
      </c>
    </row>
    <row r="268" spans="1:28" ht="15" customHeight="1" x14ac:dyDescent="0.25">
      <c r="A268" s="218">
        <f>IF(C268=0,"",IF(I268=0,"",MAX(A$2:A267)+1))</f>
        <v>136</v>
      </c>
      <c r="B268" s="219" t="str">
        <f t="shared" si="60"/>
        <v>Piet</v>
      </c>
      <c r="C268" s="235">
        <f>IF(P$175="J",SUMIF(Deelnemers!B:B,B268,Deelnemers!C:C),0)</f>
        <v>16</v>
      </c>
      <c r="D268" s="13"/>
      <c r="E268" s="13"/>
      <c r="F268" s="220" t="str">
        <f t="shared" si="56"/>
        <v/>
      </c>
      <c r="G268" s="215" t="str">
        <f t="shared" si="61"/>
        <v/>
      </c>
      <c r="H268" s="219" t="str">
        <f t="shared" si="62"/>
        <v>Tukker</v>
      </c>
      <c r="I268" s="235">
        <f>IF(P$175="J",SUMIF(Deelnemers!B:B,H268,Deelnemers!C:C),0)</f>
        <v>13</v>
      </c>
      <c r="J268" s="13"/>
      <c r="K268" s="211" t="str">
        <f t="shared" si="65"/>
        <v/>
      </c>
      <c r="L268" s="220" t="str">
        <f t="shared" si="58"/>
        <v/>
      </c>
      <c r="M268" s="215" t="str">
        <f t="shared" si="63"/>
        <v/>
      </c>
      <c r="N268" s="216" t="str">
        <f t="shared" si="66"/>
        <v/>
      </c>
      <c r="O268" s="221">
        <v>2</v>
      </c>
      <c r="AB268" s="478">
        <f t="shared" si="64"/>
        <v>1</v>
      </c>
    </row>
    <row r="269" spans="1:28" ht="15" customHeight="1" x14ac:dyDescent="0.25">
      <c r="A269" s="218">
        <f>IF(C269=0,"",IF(I269=0,"",MAX(A$2:A268)+1))</f>
        <v>137</v>
      </c>
      <c r="B269" s="219" t="str">
        <f t="shared" si="60"/>
        <v>Piet</v>
      </c>
      <c r="C269" s="235">
        <f>IF(P$175="J",SUMIF(Deelnemers!B:B,B269,Deelnemers!C:C),0)</f>
        <v>16</v>
      </c>
      <c r="D269" s="13"/>
      <c r="E269" s="13"/>
      <c r="F269" s="220" t="str">
        <f t="shared" si="56"/>
        <v/>
      </c>
      <c r="G269" s="215" t="str">
        <f t="shared" si="61"/>
        <v/>
      </c>
      <c r="H269" s="219" t="str">
        <f t="shared" si="62"/>
        <v>Bernard</v>
      </c>
      <c r="I269" s="235">
        <f>IF(P$175="J",SUMIF(Deelnemers!B:B,H269,Deelnemers!C:C),0)</f>
        <v>14</v>
      </c>
      <c r="J269" s="13"/>
      <c r="K269" s="211" t="str">
        <f t="shared" si="65"/>
        <v/>
      </c>
      <c r="L269" s="220" t="str">
        <f t="shared" si="58"/>
        <v/>
      </c>
      <c r="M269" s="215" t="str">
        <f t="shared" si="63"/>
        <v/>
      </c>
      <c r="N269" s="216" t="str">
        <f t="shared" si="66"/>
        <v/>
      </c>
      <c r="O269" s="221">
        <v>2</v>
      </c>
      <c r="AB269" s="478">
        <f t="shared" si="64"/>
        <v>1</v>
      </c>
    </row>
    <row r="270" spans="1:28" ht="15" customHeight="1" x14ac:dyDescent="0.25">
      <c r="A270" s="218" t="str">
        <f>IF(C270=0,"",IF(I270=0,"",MAX(A$2:A269)+1))</f>
        <v/>
      </c>
      <c r="B270" s="219" t="str">
        <f t="shared" si="60"/>
        <v>Piet</v>
      </c>
      <c r="C270" s="235">
        <f>IF(P$175="J",SUMIF(Deelnemers!B:B,B270,Deelnemers!C:C),0)</f>
        <v>16</v>
      </c>
      <c r="D270" s="13"/>
      <c r="E270" s="13"/>
      <c r="F270" s="220" t="str">
        <f t="shared" si="56"/>
        <v/>
      </c>
      <c r="G270" s="215" t="str">
        <f t="shared" si="61"/>
        <v/>
      </c>
      <c r="H270" s="219" t="str">
        <f t="shared" si="62"/>
        <v>Jan de Hoorn</v>
      </c>
      <c r="I270" s="235">
        <f>IF(P$175="J",SUMIF(Deelnemers!B:B,H270,Deelnemers!C:C),0)</f>
        <v>0</v>
      </c>
      <c r="J270" s="13"/>
      <c r="K270" s="211" t="str">
        <f t="shared" si="65"/>
        <v/>
      </c>
      <c r="L270" s="220" t="str">
        <f t="shared" si="58"/>
        <v/>
      </c>
      <c r="M270" s="215" t="str">
        <f t="shared" si="63"/>
        <v/>
      </c>
      <c r="N270" s="216" t="str">
        <f t="shared" si="66"/>
        <v/>
      </c>
      <c r="O270" s="221">
        <v>2</v>
      </c>
      <c r="AB270" s="478">
        <f t="shared" si="64"/>
        <v>0</v>
      </c>
    </row>
    <row r="271" spans="1:28" ht="15" customHeight="1" x14ac:dyDescent="0.25">
      <c r="A271" s="218" t="str">
        <f>IF(C271=0,"",IF(I271=0,"",MAX(A$2:A270)+1))</f>
        <v/>
      </c>
      <c r="B271" s="219" t="str">
        <f t="shared" ref="B271:B302" si="67">B99</f>
        <v>Piet</v>
      </c>
      <c r="C271" s="235">
        <f>IF(P$175="J",SUMIF(Deelnemers!B:B,B271,Deelnemers!C:C),0)</f>
        <v>16</v>
      </c>
      <c r="D271" s="13"/>
      <c r="E271" s="13"/>
      <c r="F271" s="220" t="str">
        <f t="shared" si="56"/>
        <v/>
      </c>
      <c r="G271" s="215" t="str">
        <f t="shared" si="61"/>
        <v/>
      </c>
      <c r="H271" s="219" t="str">
        <f t="shared" ref="H271:H302" si="68">H99</f>
        <v>Bas</v>
      </c>
      <c r="I271" s="235">
        <f>IF(P$175="J",SUMIF(Deelnemers!B:B,H271,Deelnemers!C:C),0)</f>
        <v>0</v>
      </c>
      <c r="J271" s="13"/>
      <c r="K271" s="211" t="str">
        <f t="shared" si="65"/>
        <v/>
      </c>
      <c r="L271" s="220" t="str">
        <f t="shared" si="58"/>
        <v/>
      </c>
      <c r="M271" s="215" t="str">
        <f t="shared" si="63"/>
        <v/>
      </c>
      <c r="N271" s="216" t="str">
        <f t="shared" si="66"/>
        <v/>
      </c>
      <c r="O271" s="221">
        <v>2</v>
      </c>
      <c r="AB271" s="478">
        <f t="shared" si="64"/>
        <v>0</v>
      </c>
    </row>
    <row r="272" spans="1:28" ht="15" customHeight="1" x14ac:dyDescent="0.25">
      <c r="A272" s="218">
        <f>IF(C272=0,"",IF(I272=0,"",MAX(A$2:A271)+1))</f>
        <v>138</v>
      </c>
      <c r="B272" s="219" t="str">
        <f t="shared" si="67"/>
        <v>Piet</v>
      </c>
      <c r="C272" s="235">
        <f>IF(P$175="J",SUMIF(Deelnemers!B:B,B272,Deelnemers!C:C),0)</f>
        <v>16</v>
      </c>
      <c r="D272" s="13"/>
      <c r="E272" s="13"/>
      <c r="F272" s="220" t="str">
        <f t="shared" si="56"/>
        <v/>
      </c>
      <c r="G272" s="215" t="str">
        <f t="shared" si="61"/>
        <v/>
      </c>
      <c r="H272" s="219" t="str">
        <f t="shared" si="68"/>
        <v>Jan Zuijlen</v>
      </c>
      <c r="I272" s="235">
        <f>IF(P$175="J",SUMIF(Deelnemers!B:B,H272,Deelnemers!C:C),0)</f>
        <v>16</v>
      </c>
      <c r="J272" s="13"/>
      <c r="K272" s="211" t="str">
        <f t="shared" si="65"/>
        <v/>
      </c>
      <c r="L272" s="220" t="str">
        <f t="shared" si="58"/>
        <v/>
      </c>
      <c r="M272" s="215" t="str">
        <f t="shared" si="63"/>
        <v/>
      </c>
      <c r="N272" s="216" t="str">
        <f t="shared" si="66"/>
        <v/>
      </c>
      <c r="O272" s="221">
        <v>2</v>
      </c>
      <c r="AB272" s="478">
        <f t="shared" si="64"/>
        <v>1</v>
      </c>
    </row>
    <row r="273" spans="1:28" ht="15" customHeight="1" x14ac:dyDescent="0.25">
      <c r="A273" s="218">
        <f>IF(C273=0,"",IF(I273=0,"",MAX(A$2:A272)+1))</f>
        <v>139</v>
      </c>
      <c r="B273" s="219" t="str">
        <f t="shared" si="67"/>
        <v>Piet</v>
      </c>
      <c r="C273" s="235">
        <f>IF(P$175="J",SUMIF(Deelnemers!B:B,B273,Deelnemers!C:C),0)</f>
        <v>16</v>
      </c>
      <c r="D273" s="13"/>
      <c r="E273" s="13"/>
      <c r="F273" s="220" t="str">
        <f t="shared" si="56"/>
        <v/>
      </c>
      <c r="G273" s="215" t="str">
        <f t="shared" si="61"/>
        <v/>
      </c>
      <c r="H273" s="219" t="str">
        <f t="shared" si="68"/>
        <v xml:space="preserve">Jordy </v>
      </c>
      <c r="I273" s="235">
        <f>IF(P$175="J",SUMIF(Deelnemers!B:B,H273,Deelnemers!C:C),0)</f>
        <v>12</v>
      </c>
      <c r="J273" s="13"/>
      <c r="K273" s="211" t="str">
        <f t="shared" si="65"/>
        <v/>
      </c>
      <c r="L273" s="220" t="str">
        <f t="shared" si="58"/>
        <v/>
      </c>
      <c r="M273" s="215" t="str">
        <f t="shared" si="63"/>
        <v/>
      </c>
      <c r="N273" s="216" t="str">
        <f t="shared" si="66"/>
        <v/>
      </c>
      <c r="O273" s="221">
        <v>2</v>
      </c>
      <c r="AB273" s="478">
        <f t="shared" si="64"/>
        <v>1</v>
      </c>
    </row>
    <row r="274" spans="1:28" ht="15" customHeight="1" x14ac:dyDescent="0.25">
      <c r="A274" s="218">
        <f>IF(C274=0,"",IF(I274=0,"",MAX(A$2:A273)+1))</f>
        <v>140</v>
      </c>
      <c r="B274" s="219" t="str">
        <f t="shared" si="67"/>
        <v>Piet</v>
      </c>
      <c r="C274" s="235">
        <f>IF(P$175="J",SUMIF(Deelnemers!B:B,B274,Deelnemers!C:C),0)</f>
        <v>16</v>
      </c>
      <c r="D274" s="13"/>
      <c r="E274" s="13"/>
      <c r="F274" s="220" t="str">
        <f t="shared" si="56"/>
        <v/>
      </c>
      <c r="G274" s="215" t="str">
        <f t="shared" si="61"/>
        <v/>
      </c>
      <c r="H274" s="219" t="str">
        <f t="shared" si="68"/>
        <v>Mukesh</v>
      </c>
      <c r="I274" s="235">
        <f>IF(P$175="J",SUMIF(Deelnemers!B:B,H274,Deelnemers!C:C),0)</f>
        <v>9</v>
      </c>
      <c r="J274" s="13"/>
      <c r="K274" s="211" t="str">
        <f t="shared" si="65"/>
        <v/>
      </c>
      <c r="L274" s="220" t="str">
        <f t="shared" si="58"/>
        <v/>
      </c>
      <c r="M274" s="215" t="str">
        <f t="shared" si="63"/>
        <v/>
      </c>
      <c r="N274" s="216" t="str">
        <f t="shared" si="66"/>
        <v/>
      </c>
      <c r="O274" s="221">
        <v>2</v>
      </c>
      <c r="AB274" s="478">
        <f t="shared" si="64"/>
        <v>1</v>
      </c>
    </row>
    <row r="275" spans="1:28" ht="15" customHeight="1" x14ac:dyDescent="0.25">
      <c r="A275" s="218">
        <f>IF(C275=0,"",IF(I275=0,"",MAX(A$2:A274)+1))</f>
        <v>141</v>
      </c>
      <c r="B275" s="219" t="str">
        <f t="shared" si="67"/>
        <v>Piet</v>
      </c>
      <c r="C275" s="235">
        <f>IF(P$175="J",SUMIF(Deelnemers!B:B,B275,Deelnemers!C:C),0)</f>
        <v>16</v>
      </c>
      <c r="D275" s="13"/>
      <c r="E275" s="13"/>
      <c r="F275" s="220" t="str">
        <f t="shared" si="56"/>
        <v/>
      </c>
      <c r="G275" s="215" t="str">
        <f t="shared" si="61"/>
        <v/>
      </c>
      <c r="H275" s="219" t="str">
        <f t="shared" si="68"/>
        <v>Marco</v>
      </c>
      <c r="I275" s="235">
        <f>IF(P$175="J",SUMIF(Deelnemers!B:B,H275,Deelnemers!C:C),0)</f>
        <v>16</v>
      </c>
      <c r="J275" s="13"/>
      <c r="K275" s="211" t="str">
        <f t="shared" si="65"/>
        <v/>
      </c>
      <c r="L275" s="220" t="str">
        <f t="shared" si="58"/>
        <v/>
      </c>
      <c r="M275" s="215" t="str">
        <f t="shared" si="63"/>
        <v/>
      </c>
      <c r="N275" s="216" t="str">
        <f t="shared" si="66"/>
        <v/>
      </c>
      <c r="O275" s="221">
        <v>2</v>
      </c>
      <c r="AB275" s="478">
        <f t="shared" si="64"/>
        <v>1</v>
      </c>
    </row>
    <row r="276" spans="1:28" ht="15" customHeight="1" x14ac:dyDescent="0.25">
      <c r="A276" s="218" t="str">
        <f>IF(C276=0,"",IF(I276=0,"",MAX(A$2:A275)+1))</f>
        <v/>
      </c>
      <c r="B276" s="219" t="str">
        <f t="shared" si="67"/>
        <v>Piet</v>
      </c>
      <c r="C276" s="235">
        <f>IF(P$175="J",SUMIF(Deelnemers!B:B,B276,Deelnemers!C:C),0)</f>
        <v>16</v>
      </c>
      <c r="D276" s="13"/>
      <c r="E276" s="13"/>
      <c r="F276" s="220" t="str">
        <f t="shared" si="56"/>
        <v/>
      </c>
      <c r="G276" s="215" t="str">
        <f t="shared" si="61"/>
        <v/>
      </c>
      <c r="H276" s="219" t="str">
        <f t="shared" si="68"/>
        <v>n</v>
      </c>
      <c r="I276" s="235">
        <f>IF(P$175="J",SUMIF(Deelnemers!B:B,H276,Deelnemers!C:C),0)</f>
        <v>0</v>
      </c>
      <c r="J276" s="13"/>
      <c r="K276" s="211" t="str">
        <f t="shared" si="65"/>
        <v/>
      </c>
      <c r="L276" s="220" t="str">
        <f t="shared" si="58"/>
        <v/>
      </c>
      <c r="M276" s="215" t="str">
        <f t="shared" si="63"/>
        <v/>
      </c>
      <c r="N276" s="216" t="str">
        <f t="shared" si="66"/>
        <v/>
      </c>
      <c r="O276" s="221">
        <v>2</v>
      </c>
      <c r="AB276" s="478">
        <f t="shared" si="64"/>
        <v>0</v>
      </c>
    </row>
    <row r="277" spans="1:28" ht="15" customHeight="1" x14ac:dyDescent="0.25">
      <c r="A277" s="218" t="str">
        <f>IF(C277=0,"",IF(I277=0,"",MAX(A$2:A276)+1))</f>
        <v/>
      </c>
      <c r="B277" s="219" t="str">
        <f t="shared" si="67"/>
        <v>Piet</v>
      </c>
      <c r="C277" s="235">
        <f>IF(P$175="J",SUMIF(Deelnemers!B:B,B277,Deelnemers!C:C),0)</f>
        <v>16</v>
      </c>
      <c r="D277" s="13"/>
      <c r="E277" s="13"/>
      <c r="F277" s="220" t="str">
        <f t="shared" si="56"/>
        <v/>
      </c>
      <c r="G277" s="215" t="str">
        <f t="shared" si="61"/>
        <v/>
      </c>
      <c r="H277" s="219" t="str">
        <f t="shared" si="68"/>
        <v>n</v>
      </c>
      <c r="I277" s="235">
        <f>IF(P$175="J",SUMIF(Deelnemers!B:B,H277,Deelnemers!C:C),0)</f>
        <v>0</v>
      </c>
      <c r="J277" s="13"/>
      <c r="K277" s="211" t="str">
        <f t="shared" si="65"/>
        <v/>
      </c>
      <c r="L277" s="220" t="str">
        <f t="shared" si="58"/>
        <v/>
      </c>
      <c r="M277" s="215" t="str">
        <f t="shared" si="63"/>
        <v/>
      </c>
      <c r="N277" s="216" t="str">
        <f t="shared" si="66"/>
        <v/>
      </c>
      <c r="O277" s="221">
        <v>2</v>
      </c>
      <c r="AB277" s="478">
        <f t="shared" si="64"/>
        <v>0</v>
      </c>
    </row>
    <row r="278" spans="1:28" ht="15" customHeight="1" x14ac:dyDescent="0.25">
      <c r="A278" s="218" t="str">
        <f>IF(C278=0,"",IF(I278=0,"",MAX(A$2:A277)+1))</f>
        <v/>
      </c>
      <c r="B278" s="219" t="str">
        <f t="shared" si="67"/>
        <v>Piet</v>
      </c>
      <c r="C278" s="235">
        <f>IF(P$175="J",SUMIF(Deelnemers!B:B,B278,Deelnemers!C:C),0)</f>
        <v>16</v>
      </c>
      <c r="D278" s="13"/>
      <c r="E278" s="13"/>
      <c r="F278" s="220" t="str">
        <f t="shared" si="56"/>
        <v/>
      </c>
      <c r="G278" s="215" t="str">
        <f t="shared" si="61"/>
        <v/>
      </c>
      <c r="H278" s="219" t="str">
        <f t="shared" si="68"/>
        <v>n</v>
      </c>
      <c r="I278" s="235">
        <f>IF(P$175="J",SUMIF(Deelnemers!B:B,H278,Deelnemers!C:C),0)</f>
        <v>0</v>
      </c>
      <c r="J278" s="13"/>
      <c r="K278" s="211" t="str">
        <f t="shared" si="65"/>
        <v/>
      </c>
      <c r="L278" s="220" t="str">
        <f t="shared" si="58"/>
        <v/>
      </c>
      <c r="M278" s="215" t="str">
        <f t="shared" si="63"/>
        <v/>
      </c>
      <c r="N278" s="216" t="str">
        <f t="shared" si="66"/>
        <v/>
      </c>
      <c r="O278" s="221">
        <v>2</v>
      </c>
      <c r="AB278" s="478">
        <f t="shared" si="64"/>
        <v>0</v>
      </c>
    </row>
    <row r="279" spans="1:28" ht="15" customHeight="1" x14ac:dyDescent="0.25">
      <c r="A279" s="218" t="str">
        <f>IF(C279=0,"",IF(I279=0,"",MAX(A$2:A278)+1))</f>
        <v/>
      </c>
      <c r="B279" s="219" t="str">
        <f t="shared" si="67"/>
        <v>Piet</v>
      </c>
      <c r="C279" s="235">
        <f>IF(P$175="J",SUMIF(Deelnemers!B:B,B279,Deelnemers!C:C),0)</f>
        <v>16</v>
      </c>
      <c r="D279" s="13"/>
      <c r="E279" s="13"/>
      <c r="F279" s="220" t="str">
        <f t="shared" si="56"/>
        <v/>
      </c>
      <c r="G279" s="215" t="str">
        <f t="shared" si="61"/>
        <v/>
      </c>
      <c r="H279" s="219" t="str">
        <f t="shared" si="68"/>
        <v>n</v>
      </c>
      <c r="I279" s="235">
        <f>IF(P$175="J",SUMIF(Deelnemers!B:B,H279,Deelnemers!C:C),0)</f>
        <v>0</v>
      </c>
      <c r="J279" s="13"/>
      <c r="K279" s="211" t="str">
        <f t="shared" si="65"/>
        <v/>
      </c>
      <c r="L279" s="220" t="str">
        <f t="shared" si="58"/>
        <v/>
      </c>
      <c r="M279" s="215" t="str">
        <f t="shared" si="63"/>
        <v/>
      </c>
      <c r="N279" s="216" t="str">
        <f t="shared" si="66"/>
        <v/>
      </c>
      <c r="O279" s="221">
        <v>2</v>
      </c>
      <c r="AB279" s="478">
        <f t="shared" si="64"/>
        <v>0</v>
      </c>
    </row>
    <row r="280" spans="1:28" ht="15" customHeight="1" x14ac:dyDescent="0.25">
      <c r="A280" s="218">
        <f>IF(C280=0,"",IF(I280=0,"",MAX(A$2:A279)+1))</f>
        <v>142</v>
      </c>
      <c r="B280" s="219" t="str">
        <f t="shared" si="67"/>
        <v>Tukker</v>
      </c>
      <c r="C280" s="235">
        <f>IF(P$175="J",SUMIF(Deelnemers!B:B,B280,Deelnemers!C:C),0)</f>
        <v>13</v>
      </c>
      <c r="D280" s="13"/>
      <c r="E280" s="13"/>
      <c r="F280" s="220" t="str">
        <f t="shared" si="56"/>
        <v/>
      </c>
      <c r="G280" s="215" t="str">
        <f t="shared" si="61"/>
        <v/>
      </c>
      <c r="H280" s="219" t="str">
        <f t="shared" si="68"/>
        <v>Bernard</v>
      </c>
      <c r="I280" s="235">
        <f>IF(P$175="J",SUMIF(Deelnemers!B:B,H280,Deelnemers!C:C),0)</f>
        <v>14</v>
      </c>
      <c r="J280" s="13"/>
      <c r="K280" s="211" t="str">
        <f t="shared" si="65"/>
        <v/>
      </c>
      <c r="L280" s="220" t="str">
        <f t="shared" si="58"/>
        <v/>
      </c>
      <c r="M280" s="215" t="str">
        <f t="shared" si="63"/>
        <v/>
      </c>
      <c r="N280" s="216" t="str">
        <f t="shared" si="66"/>
        <v/>
      </c>
      <c r="O280" s="221">
        <v>2</v>
      </c>
      <c r="AB280" s="478">
        <f t="shared" si="64"/>
        <v>1</v>
      </c>
    </row>
    <row r="281" spans="1:28" ht="15" customHeight="1" x14ac:dyDescent="0.25">
      <c r="A281" s="218" t="str">
        <f>IF(C281=0,"",IF(I281=0,"",MAX(A$2:A280)+1))</f>
        <v/>
      </c>
      <c r="B281" s="219" t="str">
        <f t="shared" si="67"/>
        <v>Tukker</v>
      </c>
      <c r="C281" s="235">
        <f>IF(P$175="J",SUMIF(Deelnemers!B:B,B281,Deelnemers!C:C),0)</f>
        <v>13</v>
      </c>
      <c r="D281" s="13"/>
      <c r="E281" s="13"/>
      <c r="F281" s="220" t="str">
        <f t="shared" si="56"/>
        <v/>
      </c>
      <c r="G281" s="215" t="str">
        <f t="shared" si="61"/>
        <v/>
      </c>
      <c r="H281" s="219" t="str">
        <f t="shared" si="68"/>
        <v>Jan de Hoorn</v>
      </c>
      <c r="I281" s="235">
        <f>IF(P$175="J",SUMIF(Deelnemers!B:B,H281,Deelnemers!C:C),0)</f>
        <v>0</v>
      </c>
      <c r="J281" s="13"/>
      <c r="K281" s="211" t="str">
        <f t="shared" si="65"/>
        <v/>
      </c>
      <c r="L281" s="220" t="str">
        <f t="shared" si="58"/>
        <v/>
      </c>
      <c r="M281" s="215" t="str">
        <f t="shared" si="63"/>
        <v/>
      </c>
      <c r="N281" s="216" t="str">
        <f t="shared" si="66"/>
        <v/>
      </c>
      <c r="O281" s="221">
        <v>2</v>
      </c>
      <c r="AB281" s="478">
        <f t="shared" si="64"/>
        <v>0</v>
      </c>
    </row>
    <row r="282" spans="1:28" ht="15" customHeight="1" x14ac:dyDescent="0.25">
      <c r="A282" s="218" t="str">
        <f>IF(C282=0,"",IF(I282=0,"",MAX(A$2:A281)+1))</f>
        <v/>
      </c>
      <c r="B282" s="219" t="str">
        <f t="shared" si="67"/>
        <v>Tukker</v>
      </c>
      <c r="C282" s="235">
        <f>IF(P$175="J",SUMIF(Deelnemers!B:B,B282,Deelnemers!C:C),0)</f>
        <v>13</v>
      </c>
      <c r="D282" s="13"/>
      <c r="E282" s="13"/>
      <c r="F282" s="220" t="str">
        <f t="shared" si="56"/>
        <v/>
      </c>
      <c r="G282" s="215" t="str">
        <f t="shared" si="61"/>
        <v/>
      </c>
      <c r="H282" s="219" t="str">
        <f t="shared" si="68"/>
        <v>Bas</v>
      </c>
      <c r="I282" s="235">
        <f>IF(P$175="J",SUMIF(Deelnemers!B:B,H282,Deelnemers!C:C),0)</f>
        <v>0</v>
      </c>
      <c r="J282" s="13"/>
      <c r="K282" s="211" t="str">
        <f t="shared" si="65"/>
        <v/>
      </c>
      <c r="L282" s="220" t="str">
        <f t="shared" si="58"/>
        <v/>
      </c>
      <c r="M282" s="215" t="str">
        <f t="shared" si="63"/>
        <v/>
      </c>
      <c r="N282" s="216" t="str">
        <f t="shared" si="66"/>
        <v/>
      </c>
      <c r="O282" s="221">
        <v>2</v>
      </c>
      <c r="AB282" s="478">
        <f t="shared" si="64"/>
        <v>0</v>
      </c>
    </row>
    <row r="283" spans="1:28" ht="15" customHeight="1" x14ac:dyDescent="0.25">
      <c r="A283" s="218">
        <f>IF(C283=0,"",IF(I283=0,"",MAX(A$2:A282)+1))</f>
        <v>143</v>
      </c>
      <c r="B283" s="219" t="str">
        <f t="shared" si="67"/>
        <v>Tukker</v>
      </c>
      <c r="C283" s="235">
        <f>IF(P$175="J",SUMIF(Deelnemers!B:B,B283,Deelnemers!C:C),0)</f>
        <v>13</v>
      </c>
      <c r="D283" s="13"/>
      <c r="E283" s="13"/>
      <c r="F283" s="220" t="str">
        <f t="shared" si="56"/>
        <v/>
      </c>
      <c r="G283" s="215" t="str">
        <f t="shared" si="61"/>
        <v/>
      </c>
      <c r="H283" s="219" t="str">
        <f t="shared" si="68"/>
        <v>Jan Zuijlen</v>
      </c>
      <c r="I283" s="235">
        <f>IF(P$175="J",SUMIF(Deelnemers!B:B,H283,Deelnemers!C:C),0)</f>
        <v>16</v>
      </c>
      <c r="J283" s="13"/>
      <c r="K283" s="211" t="str">
        <f t="shared" si="65"/>
        <v/>
      </c>
      <c r="L283" s="220" t="str">
        <f t="shared" si="58"/>
        <v/>
      </c>
      <c r="M283" s="215" t="str">
        <f t="shared" si="63"/>
        <v/>
      </c>
      <c r="N283" s="216" t="str">
        <f t="shared" si="66"/>
        <v/>
      </c>
      <c r="O283" s="221">
        <v>2</v>
      </c>
      <c r="AB283" s="478">
        <f t="shared" si="64"/>
        <v>1</v>
      </c>
    </row>
    <row r="284" spans="1:28" ht="15" customHeight="1" x14ac:dyDescent="0.25">
      <c r="A284" s="218">
        <f>IF(C284=0,"",IF(I284=0,"",MAX(A$2:A283)+1))</f>
        <v>144</v>
      </c>
      <c r="B284" s="219" t="str">
        <f t="shared" si="67"/>
        <v>Tukker</v>
      </c>
      <c r="C284" s="235">
        <f>IF(P$175="J",SUMIF(Deelnemers!B:B,B284,Deelnemers!C:C),0)</f>
        <v>13</v>
      </c>
      <c r="D284" s="13"/>
      <c r="E284" s="13"/>
      <c r="F284" s="220" t="str">
        <f t="shared" si="56"/>
        <v/>
      </c>
      <c r="G284" s="215" t="str">
        <f t="shared" si="61"/>
        <v/>
      </c>
      <c r="H284" s="219" t="str">
        <f t="shared" si="68"/>
        <v xml:space="preserve">Jordy </v>
      </c>
      <c r="I284" s="235">
        <f>IF(P$175="J",SUMIF(Deelnemers!B:B,H284,Deelnemers!C:C),0)</f>
        <v>12</v>
      </c>
      <c r="J284" s="13"/>
      <c r="K284" s="211" t="str">
        <f t="shared" si="65"/>
        <v/>
      </c>
      <c r="L284" s="220" t="str">
        <f t="shared" si="58"/>
        <v/>
      </c>
      <c r="M284" s="215" t="str">
        <f t="shared" si="63"/>
        <v/>
      </c>
      <c r="N284" s="216" t="str">
        <f t="shared" si="66"/>
        <v/>
      </c>
      <c r="O284" s="221">
        <v>2</v>
      </c>
      <c r="AB284" s="478">
        <f t="shared" si="64"/>
        <v>1</v>
      </c>
    </row>
    <row r="285" spans="1:28" ht="15" customHeight="1" x14ac:dyDescent="0.25">
      <c r="A285" s="218">
        <f>IF(C285=0,"",IF(I285=0,"",MAX(A$2:A284)+1))</f>
        <v>145</v>
      </c>
      <c r="B285" s="219" t="str">
        <f t="shared" si="67"/>
        <v>Tukker</v>
      </c>
      <c r="C285" s="235">
        <f>IF(P$175="J",SUMIF(Deelnemers!B:B,B285,Deelnemers!C:C),0)</f>
        <v>13</v>
      </c>
      <c r="D285" s="13"/>
      <c r="E285" s="13"/>
      <c r="F285" s="220" t="str">
        <f t="shared" si="56"/>
        <v/>
      </c>
      <c r="G285" s="215" t="str">
        <f t="shared" si="61"/>
        <v/>
      </c>
      <c r="H285" s="219" t="str">
        <f t="shared" si="68"/>
        <v>Mukesh</v>
      </c>
      <c r="I285" s="235">
        <f>IF(P$175="J",SUMIF(Deelnemers!B:B,H285,Deelnemers!C:C),0)</f>
        <v>9</v>
      </c>
      <c r="J285" s="13"/>
      <c r="K285" s="211" t="str">
        <f t="shared" si="65"/>
        <v/>
      </c>
      <c r="L285" s="220" t="str">
        <f t="shared" si="58"/>
        <v/>
      </c>
      <c r="M285" s="215" t="str">
        <f t="shared" si="63"/>
        <v/>
      </c>
      <c r="N285" s="216" t="str">
        <f t="shared" si="66"/>
        <v/>
      </c>
      <c r="O285" s="221">
        <v>2</v>
      </c>
      <c r="AB285" s="478">
        <f t="shared" si="64"/>
        <v>1</v>
      </c>
    </row>
    <row r="286" spans="1:28" ht="15" customHeight="1" x14ac:dyDescent="0.25">
      <c r="A286" s="218">
        <f>IF(C286=0,"",IF(I286=0,"",MAX(A$2:A285)+1))</f>
        <v>146</v>
      </c>
      <c r="B286" s="219" t="str">
        <f t="shared" si="67"/>
        <v>Tukker</v>
      </c>
      <c r="C286" s="235">
        <f>IF(P$175="J",SUMIF(Deelnemers!B:B,B286,Deelnemers!C:C),0)</f>
        <v>13</v>
      </c>
      <c r="D286" s="13"/>
      <c r="E286" s="13"/>
      <c r="F286" s="220" t="str">
        <f t="shared" si="56"/>
        <v/>
      </c>
      <c r="G286" s="215" t="str">
        <f t="shared" si="61"/>
        <v/>
      </c>
      <c r="H286" s="219" t="str">
        <f t="shared" si="68"/>
        <v>Marco</v>
      </c>
      <c r="I286" s="235">
        <f>IF(P$175="J",SUMIF(Deelnemers!B:B,H286,Deelnemers!C:C),0)</f>
        <v>16</v>
      </c>
      <c r="J286" s="13"/>
      <c r="K286" s="211" t="str">
        <f t="shared" si="65"/>
        <v/>
      </c>
      <c r="L286" s="220" t="str">
        <f t="shared" si="58"/>
        <v/>
      </c>
      <c r="M286" s="215" t="str">
        <f t="shared" si="63"/>
        <v/>
      </c>
      <c r="N286" s="216" t="str">
        <f t="shared" si="66"/>
        <v/>
      </c>
      <c r="O286" s="221">
        <v>2</v>
      </c>
      <c r="AB286" s="478">
        <f t="shared" si="64"/>
        <v>1</v>
      </c>
    </row>
    <row r="287" spans="1:28" ht="15" customHeight="1" x14ac:dyDescent="0.25">
      <c r="A287" s="218" t="str">
        <f>IF(C287=0,"",IF(I287=0,"",MAX(A$2:A286)+1))</f>
        <v/>
      </c>
      <c r="B287" s="219" t="str">
        <f t="shared" si="67"/>
        <v>Tukker</v>
      </c>
      <c r="C287" s="235">
        <f>IF(P$175="J",SUMIF(Deelnemers!B:B,B287,Deelnemers!C:C),0)</f>
        <v>13</v>
      </c>
      <c r="D287" s="13"/>
      <c r="E287" s="13"/>
      <c r="F287" s="220" t="str">
        <f t="shared" si="56"/>
        <v/>
      </c>
      <c r="G287" s="215" t="str">
        <f t="shared" si="61"/>
        <v/>
      </c>
      <c r="H287" s="219" t="str">
        <f t="shared" si="68"/>
        <v>n</v>
      </c>
      <c r="I287" s="235">
        <f>IF(P$175="J",SUMIF(Deelnemers!B:B,H287,Deelnemers!C:C),0)</f>
        <v>0</v>
      </c>
      <c r="J287" s="13"/>
      <c r="K287" s="211" t="str">
        <f t="shared" si="65"/>
        <v/>
      </c>
      <c r="L287" s="220" t="str">
        <f t="shared" si="58"/>
        <v/>
      </c>
      <c r="M287" s="215" t="str">
        <f t="shared" si="63"/>
        <v/>
      </c>
      <c r="N287" s="216" t="str">
        <f t="shared" si="66"/>
        <v/>
      </c>
      <c r="O287" s="221">
        <v>2</v>
      </c>
      <c r="AB287" s="478">
        <f t="shared" si="64"/>
        <v>0</v>
      </c>
    </row>
    <row r="288" spans="1:28" ht="15" customHeight="1" x14ac:dyDescent="0.25">
      <c r="A288" s="218" t="str">
        <f>IF(C288=0,"",IF(I288=0,"",MAX(A$2:A287)+1))</f>
        <v/>
      </c>
      <c r="B288" s="219" t="str">
        <f t="shared" si="67"/>
        <v>Tukker</v>
      </c>
      <c r="C288" s="235">
        <f>IF(P$175="J",SUMIF(Deelnemers!B:B,B288,Deelnemers!C:C),0)</f>
        <v>13</v>
      </c>
      <c r="D288" s="13"/>
      <c r="E288" s="13"/>
      <c r="F288" s="220" t="str">
        <f t="shared" si="56"/>
        <v/>
      </c>
      <c r="G288" s="215" t="str">
        <f t="shared" si="61"/>
        <v/>
      </c>
      <c r="H288" s="219" t="str">
        <f t="shared" si="68"/>
        <v>n</v>
      </c>
      <c r="I288" s="235">
        <f>IF(P$175="J",SUMIF(Deelnemers!B:B,H288,Deelnemers!C:C),0)</f>
        <v>0</v>
      </c>
      <c r="J288" s="13"/>
      <c r="K288" s="211" t="str">
        <f t="shared" si="65"/>
        <v/>
      </c>
      <c r="L288" s="220" t="str">
        <f t="shared" si="58"/>
        <v/>
      </c>
      <c r="M288" s="215" t="str">
        <f t="shared" si="63"/>
        <v/>
      </c>
      <c r="N288" s="216" t="str">
        <f t="shared" si="66"/>
        <v/>
      </c>
      <c r="O288" s="221">
        <v>2</v>
      </c>
      <c r="AB288" s="478">
        <f t="shared" si="64"/>
        <v>0</v>
      </c>
    </row>
    <row r="289" spans="1:28" ht="15" customHeight="1" x14ac:dyDescent="0.25">
      <c r="A289" s="218" t="str">
        <f>IF(C289=0,"",IF(I289=0,"",MAX(A$2:A288)+1))</f>
        <v/>
      </c>
      <c r="B289" s="219" t="str">
        <f t="shared" si="67"/>
        <v>Tukker</v>
      </c>
      <c r="C289" s="235">
        <f>IF(P$175="J",SUMIF(Deelnemers!B:B,B289,Deelnemers!C:C),0)</f>
        <v>13</v>
      </c>
      <c r="D289" s="13"/>
      <c r="E289" s="13"/>
      <c r="F289" s="220" t="str">
        <f t="shared" si="56"/>
        <v/>
      </c>
      <c r="G289" s="215" t="str">
        <f t="shared" si="61"/>
        <v/>
      </c>
      <c r="H289" s="219" t="str">
        <f t="shared" si="68"/>
        <v>n</v>
      </c>
      <c r="I289" s="235">
        <f>IF(P$175="J",SUMIF(Deelnemers!B:B,H289,Deelnemers!C:C),0)</f>
        <v>0</v>
      </c>
      <c r="J289" s="13"/>
      <c r="K289" s="211" t="str">
        <f t="shared" si="65"/>
        <v/>
      </c>
      <c r="L289" s="220" t="str">
        <f t="shared" si="58"/>
        <v/>
      </c>
      <c r="M289" s="215" t="str">
        <f t="shared" si="63"/>
        <v/>
      </c>
      <c r="N289" s="216" t="str">
        <f t="shared" si="66"/>
        <v/>
      </c>
      <c r="O289" s="221">
        <v>2</v>
      </c>
      <c r="AB289" s="478">
        <f t="shared" si="64"/>
        <v>0</v>
      </c>
    </row>
    <row r="290" spans="1:28" ht="15" customHeight="1" x14ac:dyDescent="0.25">
      <c r="A290" s="218" t="str">
        <f>IF(C290=0,"",IF(I290=0,"",MAX(A$2:A289)+1))</f>
        <v/>
      </c>
      <c r="B290" s="219" t="str">
        <f t="shared" si="67"/>
        <v>Tukker</v>
      </c>
      <c r="C290" s="235">
        <f>IF(P$175="J",SUMIF(Deelnemers!B:B,B290,Deelnemers!C:C),0)</f>
        <v>13</v>
      </c>
      <c r="D290" s="13"/>
      <c r="E290" s="13"/>
      <c r="F290" s="220" t="str">
        <f t="shared" si="56"/>
        <v/>
      </c>
      <c r="G290" s="215" t="str">
        <f t="shared" si="61"/>
        <v/>
      </c>
      <c r="H290" s="219" t="str">
        <f t="shared" si="68"/>
        <v>n</v>
      </c>
      <c r="I290" s="235">
        <f>IF(P$175="J",SUMIF(Deelnemers!B:B,H290,Deelnemers!C:C),0)</f>
        <v>0</v>
      </c>
      <c r="J290" s="13"/>
      <c r="K290" s="211" t="str">
        <f t="shared" si="65"/>
        <v/>
      </c>
      <c r="L290" s="220" t="str">
        <f t="shared" si="58"/>
        <v/>
      </c>
      <c r="M290" s="215" t="str">
        <f t="shared" si="63"/>
        <v/>
      </c>
      <c r="N290" s="216" t="str">
        <f t="shared" si="66"/>
        <v/>
      </c>
      <c r="O290" s="221">
        <v>2</v>
      </c>
      <c r="AB290" s="478">
        <f t="shared" si="64"/>
        <v>0</v>
      </c>
    </row>
    <row r="291" spans="1:28" ht="15" customHeight="1" x14ac:dyDescent="0.25">
      <c r="A291" s="218" t="str">
        <f>IF(C291=0,"",IF(I291=0,"",MAX(A$2:A290)+1))</f>
        <v/>
      </c>
      <c r="B291" s="219" t="str">
        <f t="shared" si="67"/>
        <v>Bernard</v>
      </c>
      <c r="C291" s="235">
        <f>IF(P$175="J",SUMIF(Deelnemers!B:B,B291,Deelnemers!C:C),0)</f>
        <v>14</v>
      </c>
      <c r="D291" s="13"/>
      <c r="E291" s="13"/>
      <c r="F291" s="220" t="str">
        <f t="shared" si="56"/>
        <v/>
      </c>
      <c r="G291" s="215" t="str">
        <f t="shared" si="61"/>
        <v/>
      </c>
      <c r="H291" s="219" t="str">
        <f t="shared" si="68"/>
        <v>Jan de Hoorn</v>
      </c>
      <c r="I291" s="235">
        <f>IF(P$175="J",SUMIF(Deelnemers!B:B,H291,Deelnemers!C:C),0)</f>
        <v>0</v>
      </c>
      <c r="J291" s="13"/>
      <c r="K291" s="211" t="str">
        <f t="shared" si="65"/>
        <v/>
      </c>
      <c r="L291" s="220" t="str">
        <f t="shared" si="58"/>
        <v/>
      </c>
      <c r="M291" s="215" t="str">
        <f t="shared" si="63"/>
        <v/>
      </c>
      <c r="N291" s="216" t="str">
        <f t="shared" si="66"/>
        <v/>
      </c>
      <c r="O291" s="221">
        <v>2</v>
      </c>
      <c r="AB291" s="478">
        <f t="shared" si="64"/>
        <v>0</v>
      </c>
    </row>
    <row r="292" spans="1:28" ht="15" customHeight="1" x14ac:dyDescent="0.25">
      <c r="A292" s="218" t="str">
        <f>IF(C292=0,"",IF(I292=0,"",MAX(A$2:A291)+1))</f>
        <v/>
      </c>
      <c r="B292" s="219" t="str">
        <f t="shared" si="67"/>
        <v>Bernard</v>
      </c>
      <c r="C292" s="235">
        <f>IF(P$175="J",SUMIF(Deelnemers!B:B,B292,Deelnemers!C:C),0)</f>
        <v>14</v>
      </c>
      <c r="D292" s="13"/>
      <c r="E292" s="13"/>
      <c r="F292" s="220" t="str">
        <f t="shared" si="56"/>
        <v/>
      </c>
      <c r="G292" s="215" t="str">
        <f t="shared" si="61"/>
        <v/>
      </c>
      <c r="H292" s="219" t="str">
        <f t="shared" si="68"/>
        <v>Bas</v>
      </c>
      <c r="I292" s="235">
        <f>IF(P$175="J",SUMIF(Deelnemers!B:B,H292,Deelnemers!C:C),0)</f>
        <v>0</v>
      </c>
      <c r="J292" s="13"/>
      <c r="K292" s="211" t="str">
        <f t="shared" si="65"/>
        <v/>
      </c>
      <c r="L292" s="220" t="str">
        <f t="shared" si="58"/>
        <v/>
      </c>
      <c r="M292" s="215" t="str">
        <f t="shared" si="63"/>
        <v/>
      </c>
      <c r="N292" s="216" t="str">
        <f t="shared" si="66"/>
        <v/>
      </c>
      <c r="O292" s="221">
        <v>2</v>
      </c>
      <c r="AB292" s="478">
        <f t="shared" si="64"/>
        <v>0</v>
      </c>
    </row>
    <row r="293" spans="1:28" ht="15" customHeight="1" x14ac:dyDescent="0.25">
      <c r="A293" s="218">
        <f>IF(C293=0,"",IF(I293=0,"",MAX(A$2:A292)+1))</f>
        <v>147</v>
      </c>
      <c r="B293" s="219" t="str">
        <f t="shared" si="67"/>
        <v>Bernard</v>
      </c>
      <c r="C293" s="235">
        <f>IF(P$175="J",SUMIF(Deelnemers!B:B,B293,Deelnemers!C:C),0)</f>
        <v>14</v>
      </c>
      <c r="D293" s="13"/>
      <c r="E293" s="13"/>
      <c r="F293" s="220" t="str">
        <f t="shared" si="56"/>
        <v/>
      </c>
      <c r="G293" s="215" t="str">
        <f t="shared" si="61"/>
        <v/>
      </c>
      <c r="H293" s="219" t="str">
        <f t="shared" si="68"/>
        <v>Jan Zuijlen</v>
      </c>
      <c r="I293" s="235">
        <f>IF(P$175="J",SUMIF(Deelnemers!B:B,H293,Deelnemers!C:C),0)</f>
        <v>16</v>
      </c>
      <c r="J293" s="13"/>
      <c r="K293" s="211" t="str">
        <f t="shared" si="65"/>
        <v/>
      </c>
      <c r="L293" s="220" t="str">
        <f t="shared" si="58"/>
        <v/>
      </c>
      <c r="M293" s="215" t="str">
        <f t="shared" si="63"/>
        <v/>
      </c>
      <c r="N293" s="216" t="str">
        <f t="shared" si="66"/>
        <v/>
      </c>
      <c r="O293" s="221">
        <v>2</v>
      </c>
      <c r="AB293" s="478">
        <f t="shared" si="64"/>
        <v>1</v>
      </c>
    </row>
    <row r="294" spans="1:28" ht="15" customHeight="1" x14ac:dyDescent="0.25">
      <c r="A294" s="218">
        <f>IF(C294=0,"",IF(I294=0,"",MAX(A$2:A293)+1))</f>
        <v>148</v>
      </c>
      <c r="B294" s="219" t="str">
        <f t="shared" si="67"/>
        <v>Bernard</v>
      </c>
      <c r="C294" s="235">
        <f>IF(P$175="J",SUMIF(Deelnemers!B:B,B294,Deelnemers!C:C),0)</f>
        <v>14</v>
      </c>
      <c r="D294" s="13"/>
      <c r="E294" s="13"/>
      <c r="F294" s="220" t="str">
        <f t="shared" si="56"/>
        <v/>
      </c>
      <c r="G294" s="215" t="str">
        <f t="shared" si="61"/>
        <v/>
      </c>
      <c r="H294" s="219" t="str">
        <f t="shared" si="68"/>
        <v xml:space="preserve">Jordy </v>
      </c>
      <c r="I294" s="235">
        <f>IF(P$175="J",SUMIF(Deelnemers!B:B,H294,Deelnemers!C:C),0)</f>
        <v>12</v>
      </c>
      <c r="J294" s="13"/>
      <c r="K294" s="211" t="str">
        <f t="shared" si="65"/>
        <v/>
      </c>
      <c r="L294" s="220" t="str">
        <f t="shared" si="58"/>
        <v/>
      </c>
      <c r="M294" s="215" t="str">
        <f t="shared" si="63"/>
        <v/>
      </c>
      <c r="N294" s="216" t="str">
        <f t="shared" si="66"/>
        <v/>
      </c>
      <c r="O294" s="221">
        <v>2</v>
      </c>
      <c r="AB294" s="478">
        <f t="shared" si="64"/>
        <v>1</v>
      </c>
    </row>
    <row r="295" spans="1:28" ht="15" customHeight="1" x14ac:dyDescent="0.25">
      <c r="A295" s="218">
        <f>IF(C295=0,"",IF(I295=0,"",MAX(A$2:A294)+1))</f>
        <v>149</v>
      </c>
      <c r="B295" s="219" t="str">
        <f t="shared" si="67"/>
        <v>Bernard</v>
      </c>
      <c r="C295" s="235">
        <f>IF(P$175="J",SUMIF(Deelnemers!B:B,B295,Deelnemers!C:C),0)</f>
        <v>14</v>
      </c>
      <c r="D295" s="13"/>
      <c r="E295" s="13"/>
      <c r="F295" s="220" t="str">
        <f t="shared" ref="F295:F336" si="69">IF(D295&gt;0,ROUND(D295/E295,3),"")</f>
        <v/>
      </c>
      <c r="G295" s="215" t="str">
        <f t="shared" si="61"/>
        <v/>
      </c>
      <c r="H295" s="219" t="str">
        <f t="shared" si="68"/>
        <v>Mukesh</v>
      </c>
      <c r="I295" s="235">
        <f>IF(P$175="J",SUMIF(Deelnemers!B:B,H295,Deelnemers!C:C),0)</f>
        <v>9</v>
      </c>
      <c r="J295" s="13"/>
      <c r="K295" s="211" t="str">
        <f t="shared" si="65"/>
        <v/>
      </c>
      <c r="L295" s="220" t="str">
        <f t="shared" ref="L295:L336" si="70">IF(J295&gt;0,ROUND(J295/K295,3),"")</f>
        <v/>
      </c>
      <c r="M295" s="215" t="str">
        <f t="shared" si="63"/>
        <v/>
      </c>
      <c r="N295" s="216" t="str">
        <f t="shared" ref="N295:N336" si="71">IF(E295&gt;0,1,"")</f>
        <v/>
      </c>
      <c r="O295" s="221">
        <v>2</v>
      </c>
      <c r="AB295" s="478">
        <f t="shared" si="64"/>
        <v>1</v>
      </c>
    </row>
    <row r="296" spans="1:28" ht="15" customHeight="1" x14ac:dyDescent="0.25">
      <c r="A296" s="218">
        <f>IF(C296=0,"",IF(I296=0,"",MAX(A$2:A295)+1))</f>
        <v>150</v>
      </c>
      <c r="B296" s="219" t="str">
        <f t="shared" si="67"/>
        <v>Bernard</v>
      </c>
      <c r="C296" s="235">
        <f>IF(P$175="J",SUMIF(Deelnemers!B:B,B296,Deelnemers!C:C),0)</f>
        <v>14</v>
      </c>
      <c r="D296" s="13"/>
      <c r="E296" s="13"/>
      <c r="F296" s="220" t="str">
        <f t="shared" si="69"/>
        <v/>
      </c>
      <c r="G296" s="215" t="str">
        <f t="shared" si="61"/>
        <v/>
      </c>
      <c r="H296" s="219" t="str">
        <f t="shared" si="68"/>
        <v>Marco</v>
      </c>
      <c r="I296" s="235">
        <f>IF(P$175="J",SUMIF(Deelnemers!B:B,H296,Deelnemers!C:C),0)</f>
        <v>16</v>
      </c>
      <c r="J296" s="13"/>
      <c r="K296" s="211" t="str">
        <f t="shared" ref="K296:K336" si="72">IF(E296&gt;0,E296,"")</f>
        <v/>
      </c>
      <c r="L296" s="220" t="str">
        <f t="shared" si="70"/>
        <v/>
      </c>
      <c r="M296" s="215" t="str">
        <f t="shared" si="63"/>
        <v/>
      </c>
      <c r="N296" s="216" t="str">
        <f t="shared" si="71"/>
        <v/>
      </c>
      <c r="O296" s="221">
        <v>2</v>
      </c>
      <c r="AB296" s="478">
        <f t="shared" si="64"/>
        <v>1</v>
      </c>
    </row>
    <row r="297" spans="1:28" ht="15" customHeight="1" x14ac:dyDescent="0.25">
      <c r="A297" s="218" t="str">
        <f>IF(C297=0,"",IF(I297=0,"",MAX(A$2:A296)+1))</f>
        <v/>
      </c>
      <c r="B297" s="219" t="str">
        <f t="shared" si="67"/>
        <v>Bernard</v>
      </c>
      <c r="C297" s="235">
        <f>IF(P$175="J",SUMIF(Deelnemers!B:B,B297,Deelnemers!C:C),0)</f>
        <v>14</v>
      </c>
      <c r="D297" s="13"/>
      <c r="E297" s="13"/>
      <c r="F297" s="220" t="str">
        <f t="shared" si="69"/>
        <v/>
      </c>
      <c r="G297" s="215" t="str">
        <f t="shared" si="61"/>
        <v/>
      </c>
      <c r="H297" s="219" t="str">
        <f t="shared" si="68"/>
        <v>n</v>
      </c>
      <c r="I297" s="235">
        <f>IF(P$175="J",SUMIF(Deelnemers!B:B,H297,Deelnemers!C:C),0)</f>
        <v>0</v>
      </c>
      <c r="J297" s="13"/>
      <c r="K297" s="211" t="str">
        <f t="shared" si="72"/>
        <v/>
      </c>
      <c r="L297" s="220" t="str">
        <f t="shared" si="70"/>
        <v/>
      </c>
      <c r="M297" s="215" t="str">
        <f t="shared" si="63"/>
        <v/>
      </c>
      <c r="N297" s="216" t="str">
        <f t="shared" si="71"/>
        <v/>
      </c>
      <c r="O297" s="221">
        <v>2</v>
      </c>
      <c r="AB297" s="478">
        <f t="shared" si="64"/>
        <v>0</v>
      </c>
    </row>
    <row r="298" spans="1:28" ht="15" customHeight="1" x14ac:dyDescent="0.25">
      <c r="A298" s="218" t="str">
        <f>IF(C298=0,"",IF(I298=0,"",MAX(A$2:A297)+1))</f>
        <v/>
      </c>
      <c r="B298" s="219" t="str">
        <f t="shared" si="67"/>
        <v>Bernard</v>
      </c>
      <c r="C298" s="235">
        <f>IF(P$175="J",SUMIF(Deelnemers!B:B,B298,Deelnemers!C:C),0)</f>
        <v>14</v>
      </c>
      <c r="D298" s="13"/>
      <c r="E298" s="13"/>
      <c r="F298" s="220" t="str">
        <f t="shared" si="69"/>
        <v/>
      </c>
      <c r="G298" s="215" t="str">
        <f t="shared" si="61"/>
        <v/>
      </c>
      <c r="H298" s="219" t="str">
        <f t="shared" si="68"/>
        <v>n</v>
      </c>
      <c r="I298" s="235">
        <f>IF(P$175="J",SUMIF(Deelnemers!B:B,H298,Deelnemers!C:C),0)</f>
        <v>0</v>
      </c>
      <c r="J298" s="13"/>
      <c r="K298" s="211" t="str">
        <f t="shared" si="72"/>
        <v/>
      </c>
      <c r="L298" s="220" t="str">
        <f t="shared" si="70"/>
        <v/>
      </c>
      <c r="M298" s="215" t="str">
        <f t="shared" si="63"/>
        <v/>
      </c>
      <c r="N298" s="216" t="str">
        <f t="shared" si="71"/>
        <v/>
      </c>
      <c r="O298" s="221">
        <v>2</v>
      </c>
      <c r="AB298" s="478">
        <f t="shared" si="64"/>
        <v>0</v>
      </c>
    </row>
    <row r="299" spans="1:28" ht="15" customHeight="1" x14ac:dyDescent="0.25">
      <c r="A299" s="218" t="str">
        <f>IF(C299=0,"",IF(I299=0,"",MAX(A$2:A298)+1))</f>
        <v/>
      </c>
      <c r="B299" s="219" t="str">
        <f t="shared" si="67"/>
        <v>Bernard</v>
      </c>
      <c r="C299" s="235">
        <f>IF(P$175="J",SUMIF(Deelnemers!B:B,B299,Deelnemers!C:C),0)</f>
        <v>14</v>
      </c>
      <c r="D299" s="13"/>
      <c r="E299" s="13"/>
      <c r="F299" s="220" t="str">
        <f t="shared" si="69"/>
        <v/>
      </c>
      <c r="G299" s="215" t="str">
        <f t="shared" si="61"/>
        <v/>
      </c>
      <c r="H299" s="219" t="str">
        <f t="shared" si="68"/>
        <v>n</v>
      </c>
      <c r="I299" s="235">
        <f>IF(P$175="J",SUMIF(Deelnemers!B:B,H299,Deelnemers!C:C),0)</f>
        <v>0</v>
      </c>
      <c r="J299" s="13"/>
      <c r="K299" s="211" t="str">
        <f t="shared" si="72"/>
        <v/>
      </c>
      <c r="L299" s="220" t="str">
        <f t="shared" si="70"/>
        <v/>
      </c>
      <c r="M299" s="215" t="str">
        <f t="shared" si="63"/>
        <v/>
      </c>
      <c r="N299" s="216" t="str">
        <f t="shared" si="71"/>
        <v/>
      </c>
      <c r="O299" s="221">
        <v>2</v>
      </c>
      <c r="AB299" s="478">
        <f t="shared" si="64"/>
        <v>0</v>
      </c>
    </row>
    <row r="300" spans="1:28" ht="15" customHeight="1" x14ac:dyDescent="0.25">
      <c r="A300" s="218" t="str">
        <f>IF(C300=0,"",IF(I300=0,"",MAX(A$2:A299)+1))</f>
        <v/>
      </c>
      <c r="B300" s="219" t="str">
        <f t="shared" si="67"/>
        <v>Bernard</v>
      </c>
      <c r="C300" s="235">
        <f>IF(P$175="J",SUMIF(Deelnemers!B:B,B300,Deelnemers!C:C),0)</f>
        <v>14</v>
      </c>
      <c r="D300" s="13"/>
      <c r="E300" s="13"/>
      <c r="F300" s="220" t="str">
        <f t="shared" si="69"/>
        <v/>
      </c>
      <c r="G300" s="215" t="str">
        <f t="shared" si="61"/>
        <v/>
      </c>
      <c r="H300" s="219" t="str">
        <f t="shared" si="68"/>
        <v>n</v>
      </c>
      <c r="I300" s="235">
        <f>IF(P$175="J",SUMIF(Deelnemers!B:B,H300,Deelnemers!C:C),0)</f>
        <v>0</v>
      </c>
      <c r="J300" s="13"/>
      <c r="K300" s="211" t="str">
        <f t="shared" si="72"/>
        <v/>
      </c>
      <c r="L300" s="220" t="str">
        <f t="shared" si="70"/>
        <v/>
      </c>
      <c r="M300" s="215" t="str">
        <f t="shared" si="63"/>
        <v/>
      </c>
      <c r="N300" s="216" t="str">
        <f t="shared" si="71"/>
        <v/>
      </c>
      <c r="O300" s="221">
        <v>2</v>
      </c>
      <c r="AB300" s="478">
        <f t="shared" si="64"/>
        <v>0</v>
      </c>
    </row>
    <row r="301" spans="1:28" ht="15" customHeight="1" x14ac:dyDescent="0.25">
      <c r="A301" s="218" t="str">
        <f>IF(C301=0,"",IF(I301=0,"",MAX(A$2:A300)+1))</f>
        <v/>
      </c>
      <c r="B301" s="219" t="str">
        <f t="shared" si="67"/>
        <v>Jan de Hoorn</v>
      </c>
      <c r="C301" s="235">
        <f>IF(P$175="J",SUMIF(Deelnemers!B:B,B301,Deelnemers!C:C),0)</f>
        <v>0</v>
      </c>
      <c r="D301" s="13"/>
      <c r="E301" s="13"/>
      <c r="F301" s="220" t="str">
        <f t="shared" si="69"/>
        <v/>
      </c>
      <c r="G301" s="215" t="str">
        <f t="shared" si="61"/>
        <v/>
      </c>
      <c r="H301" s="219" t="str">
        <f t="shared" si="68"/>
        <v>Bas</v>
      </c>
      <c r="I301" s="235">
        <f>IF(P$175="J",SUMIF(Deelnemers!B:B,H301,Deelnemers!C:C),0)</f>
        <v>0</v>
      </c>
      <c r="J301" s="13"/>
      <c r="K301" s="211" t="str">
        <f t="shared" si="72"/>
        <v/>
      </c>
      <c r="L301" s="220" t="str">
        <f t="shared" si="70"/>
        <v/>
      </c>
      <c r="M301" s="215" t="str">
        <f t="shared" si="63"/>
        <v/>
      </c>
      <c r="N301" s="216" t="str">
        <f t="shared" si="71"/>
        <v/>
      </c>
      <c r="O301" s="221">
        <v>2</v>
      </c>
      <c r="AB301" s="478">
        <f t="shared" si="64"/>
        <v>0</v>
      </c>
    </row>
    <row r="302" spans="1:28" ht="15" customHeight="1" x14ac:dyDescent="0.25">
      <c r="A302" s="218" t="str">
        <f>IF(C302=0,"",IF(I302=0,"",MAX(A$2:A301)+1))</f>
        <v/>
      </c>
      <c r="B302" s="219" t="str">
        <f t="shared" si="67"/>
        <v>Jan de Hoorn</v>
      </c>
      <c r="C302" s="235">
        <f>IF(P$175="J",SUMIF(Deelnemers!B:B,B302,Deelnemers!C:C),0)</f>
        <v>0</v>
      </c>
      <c r="D302" s="13"/>
      <c r="E302" s="13"/>
      <c r="F302" s="220" t="str">
        <f t="shared" si="69"/>
        <v/>
      </c>
      <c r="G302" s="215" t="str">
        <f t="shared" si="61"/>
        <v/>
      </c>
      <c r="H302" s="219" t="str">
        <f t="shared" si="68"/>
        <v>Jan Zuijlen</v>
      </c>
      <c r="I302" s="235">
        <f>IF(P$175="J",SUMIF(Deelnemers!B:B,H302,Deelnemers!C:C),0)</f>
        <v>16</v>
      </c>
      <c r="J302" s="13"/>
      <c r="K302" s="211" t="str">
        <f t="shared" si="72"/>
        <v/>
      </c>
      <c r="L302" s="220" t="str">
        <f t="shared" si="70"/>
        <v/>
      </c>
      <c r="M302" s="215" t="str">
        <f t="shared" si="63"/>
        <v/>
      </c>
      <c r="N302" s="216" t="str">
        <f t="shared" si="71"/>
        <v/>
      </c>
      <c r="O302" s="221">
        <v>2</v>
      </c>
      <c r="AB302" s="478">
        <f t="shared" si="64"/>
        <v>0</v>
      </c>
    </row>
    <row r="303" spans="1:28" ht="15" customHeight="1" x14ac:dyDescent="0.25">
      <c r="A303" s="218" t="str">
        <f>IF(C303=0,"",IF(I303=0,"",MAX(A$2:A302)+1))</f>
        <v/>
      </c>
      <c r="B303" s="219" t="str">
        <f t="shared" ref="B303:B334" si="73">B131</f>
        <v>Jan de Hoorn</v>
      </c>
      <c r="C303" s="235">
        <f>IF(P$175="J",SUMIF(Deelnemers!B:B,B303,Deelnemers!C:C),0)</f>
        <v>0</v>
      </c>
      <c r="D303" s="13"/>
      <c r="E303" s="13"/>
      <c r="F303" s="220" t="str">
        <f t="shared" si="69"/>
        <v/>
      </c>
      <c r="G303" s="215" t="str">
        <f t="shared" ref="G303:G345" si="74">IF(D303&gt;0,IF(C303-D303=0,R$2,IF(D303&lt;C303,ROUND(D303/C303*T$2,1),Q$2)),"")</f>
        <v/>
      </c>
      <c r="H303" s="219" t="str">
        <f t="shared" ref="H303:H334" si="75">H131</f>
        <v xml:space="preserve">Jordy </v>
      </c>
      <c r="I303" s="235">
        <f>IF(P$175="J",SUMIF(Deelnemers!B:B,H303,Deelnemers!C:C),0)</f>
        <v>12</v>
      </c>
      <c r="J303" s="13"/>
      <c r="K303" s="211" t="str">
        <f t="shared" si="72"/>
        <v/>
      </c>
      <c r="L303" s="220" t="str">
        <f t="shared" si="70"/>
        <v/>
      </c>
      <c r="M303" s="215" t="str">
        <f t="shared" ref="M303:M345" si="76">IF(J303&gt;0,IF(I303-J303=0,R$2,IF(J303&lt;I303,ROUND(J303/I303*T$2,1),Q$2)),"")</f>
        <v/>
      </c>
      <c r="N303" s="216" t="str">
        <f t="shared" si="71"/>
        <v/>
      </c>
      <c r="O303" s="221">
        <v>2</v>
      </c>
      <c r="AB303" s="478">
        <f t="shared" si="64"/>
        <v>0</v>
      </c>
    </row>
    <row r="304" spans="1:28" ht="15" customHeight="1" x14ac:dyDescent="0.25">
      <c r="A304" s="218" t="str">
        <f>IF(C304=0,"",IF(I304=0,"",MAX(A$2:A303)+1))</f>
        <v/>
      </c>
      <c r="B304" s="219" t="str">
        <f t="shared" si="73"/>
        <v>Jan de Hoorn</v>
      </c>
      <c r="C304" s="235">
        <f>IF(P$175="J",SUMIF(Deelnemers!B:B,B304,Deelnemers!C:C),0)</f>
        <v>0</v>
      </c>
      <c r="D304" s="13"/>
      <c r="E304" s="13"/>
      <c r="F304" s="220" t="str">
        <f t="shared" si="69"/>
        <v/>
      </c>
      <c r="G304" s="215" t="str">
        <f t="shared" si="74"/>
        <v/>
      </c>
      <c r="H304" s="219" t="str">
        <f t="shared" si="75"/>
        <v>Mukesh</v>
      </c>
      <c r="I304" s="235">
        <f>IF(P$175="J",SUMIF(Deelnemers!B:B,H304,Deelnemers!C:C),0)</f>
        <v>9</v>
      </c>
      <c r="J304" s="13"/>
      <c r="K304" s="211" t="str">
        <f t="shared" si="72"/>
        <v/>
      </c>
      <c r="L304" s="220" t="str">
        <f t="shared" si="70"/>
        <v/>
      </c>
      <c r="M304" s="215" t="str">
        <f t="shared" si="76"/>
        <v/>
      </c>
      <c r="N304" s="216" t="str">
        <f t="shared" si="71"/>
        <v/>
      </c>
      <c r="O304" s="221">
        <v>2</v>
      </c>
      <c r="AB304" s="478">
        <f t="shared" si="64"/>
        <v>0</v>
      </c>
    </row>
    <row r="305" spans="1:28" ht="15" customHeight="1" x14ac:dyDescent="0.25">
      <c r="A305" s="218" t="str">
        <f>IF(C305=0,"",IF(I305=0,"",MAX(A$2:A304)+1))</f>
        <v/>
      </c>
      <c r="B305" s="219" t="str">
        <f t="shared" si="73"/>
        <v>Jan de Hoorn</v>
      </c>
      <c r="C305" s="235">
        <f>IF(P$175="J",SUMIF(Deelnemers!B:B,B305,Deelnemers!C:C),0)</f>
        <v>0</v>
      </c>
      <c r="D305" s="13"/>
      <c r="E305" s="13"/>
      <c r="F305" s="220" t="str">
        <f t="shared" si="69"/>
        <v/>
      </c>
      <c r="G305" s="215" t="str">
        <f t="shared" si="74"/>
        <v/>
      </c>
      <c r="H305" s="219" t="str">
        <f t="shared" si="75"/>
        <v>Marco</v>
      </c>
      <c r="I305" s="235">
        <f>IF(P$175="J",SUMIF(Deelnemers!B:B,H305,Deelnemers!C:C),0)</f>
        <v>16</v>
      </c>
      <c r="J305" s="13"/>
      <c r="K305" s="211" t="str">
        <f t="shared" si="72"/>
        <v/>
      </c>
      <c r="L305" s="220" t="str">
        <f t="shared" si="70"/>
        <v/>
      </c>
      <c r="M305" s="215" t="str">
        <f t="shared" si="76"/>
        <v/>
      </c>
      <c r="N305" s="216" t="str">
        <f t="shared" si="71"/>
        <v/>
      </c>
      <c r="O305" s="221">
        <v>2</v>
      </c>
      <c r="AB305" s="478">
        <f t="shared" si="64"/>
        <v>0</v>
      </c>
    </row>
    <row r="306" spans="1:28" ht="15" customHeight="1" x14ac:dyDescent="0.25">
      <c r="A306" s="218" t="str">
        <f>IF(C306=0,"",IF(I306=0,"",MAX(A$2:A305)+1))</f>
        <v/>
      </c>
      <c r="B306" s="219" t="str">
        <f t="shared" si="73"/>
        <v>Jan de Hoorn</v>
      </c>
      <c r="C306" s="235">
        <f>IF(P$175="J",SUMIF(Deelnemers!B:B,B306,Deelnemers!C:C),0)</f>
        <v>0</v>
      </c>
      <c r="D306" s="13"/>
      <c r="E306" s="13"/>
      <c r="F306" s="220" t="str">
        <f t="shared" si="69"/>
        <v/>
      </c>
      <c r="G306" s="215" t="str">
        <f t="shared" si="74"/>
        <v/>
      </c>
      <c r="H306" s="219" t="str">
        <f t="shared" si="75"/>
        <v>n</v>
      </c>
      <c r="I306" s="235">
        <f>IF(P$175="J",SUMIF(Deelnemers!B:B,H306,Deelnemers!C:C),0)</f>
        <v>0</v>
      </c>
      <c r="J306" s="13"/>
      <c r="K306" s="211" t="str">
        <f t="shared" si="72"/>
        <v/>
      </c>
      <c r="L306" s="220" t="str">
        <f t="shared" si="70"/>
        <v/>
      </c>
      <c r="M306" s="215" t="str">
        <f t="shared" si="76"/>
        <v/>
      </c>
      <c r="N306" s="216" t="str">
        <f t="shared" si="71"/>
        <v/>
      </c>
      <c r="O306" s="221">
        <v>2</v>
      </c>
      <c r="AB306" s="478">
        <f t="shared" si="64"/>
        <v>0</v>
      </c>
    </row>
    <row r="307" spans="1:28" ht="15" customHeight="1" x14ac:dyDescent="0.25">
      <c r="A307" s="218" t="str">
        <f>IF(C307=0,"",IF(I307=0,"",MAX(A$2:A306)+1))</f>
        <v/>
      </c>
      <c r="B307" s="219" t="str">
        <f t="shared" si="73"/>
        <v>Jan de Hoorn</v>
      </c>
      <c r="C307" s="235">
        <f>IF(P$175="J",SUMIF(Deelnemers!B:B,B307,Deelnemers!C:C),0)</f>
        <v>0</v>
      </c>
      <c r="D307" s="13"/>
      <c r="E307" s="13"/>
      <c r="F307" s="220" t="str">
        <f t="shared" si="69"/>
        <v/>
      </c>
      <c r="G307" s="215" t="str">
        <f t="shared" si="74"/>
        <v/>
      </c>
      <c r="H307" s="219" t="str">
        <f t="shared" si="75"/>
        <v>n</v>
      </c>
      <c r="I307" s="235">
        <f>IF(P$175="J",SUMIF(Deelnemers!B:B,H307,Deelnemers!C:C),0)</f>
        <v>0</v>
      </c>
      <c r="J307" s="13"/>
      <c r="K307" s="211" t="str">
        <f t="shared" si="72"/>
        <v/>
      </c>
      <c r="L307" s="220" t="str">
        <f t="shared" si="70"/>
        <v/>
      </c>
      <c r="M307" s="215" t="str">
        <f t="shared" si="76"/>
        <v/>
      </c>
      <c r="N307" s="216" t="str">
        <f t="shared" si="71"/>
        <v/>
      </c>
      <c r="O307" s="221">
        <v>2</v>
      </c>
      <c r="AB307" s="478">
        <f t="shared" si="64"/>
        <v>0</v>
      </c>
    </row>
    <row r="308" spans="1:28" ht="15" customHeight="1" x14ac:dyDescent="0.25">
      <c r="A308" s="218" t="str">
        <f>IF(C308=0,"",IF(I308=0,"",MAX(A$2:A307)+1))</f>
        <v/>
      </c>
      <c r="B308" s="219" t="str">
        <f t="shared" si="73"/>
        <v>Jan de Hoorn</v>
      </c>
      <c r="C308" s="235">
        <f>IF(P$175="J",SUMIF(Deelnemers!B:B,B308,Deelnemers!C:C),0)</f>
        <v>0</v>
      </c>
      <c r="D308" s="13"/>
      <c r="E308" s="13"/>
      <c r="F308" s="220" t="str">
        <f t="shared" si="69"/>
        <v/>
      </c>
      <c r="G308" s="215" t="str">
        <f t="shared" si="74"/>
        <v/>
      </c>
      <c r="H308" s="219" t="str">
        <f t="shared" si="75"/>
        <v>n</v>
      </c>
      <c r="I308" s="235">
        <f>IF(P$175="J",SUMIF(Deelnemers!B:B,H308,Deelnemers!C:C),0)</f>
        <v>0</v>
      </c>
      <c r="J308" s="13"/>
      <c r="K308" s="211" t="str">
        <f t="shared" si="72"/>
        <v/>
      </c>
      <c r="L308" s="220" t="str">
        <f t="shared" si="70"/>
        <v/>
      </c>
      <c r="M308" s="215" t="str">
        <f t="shared" si="76"/>
        <v/>
      </c>
      <c r="N308" s="216" t="str">
        <f t="shared" si="71"/>
        <v/>
      </c>
      <c r="O308" s="221">
        <v>2</v>
      </c>
      <c r="AB308" s="478">
        <f t="shared" si="64"/>
        <v>0</v>
      </c>
    </row>
    <row r="309" spans="1:28" ht="15" customHeight="1" x14ac:dyDescent="0.25">
      <c r="A309" s="218" t="str">
        <f>IF(C309=0,"",IF(I309=0,"",MAX(A$2:A308)+1))</f>
        <v/>
      </c>
      <c r="B309" s="219" t="str">
        <f t="shared" si="73"/>
        <v>Jan de Hoorn</v>
      </c>
      <c r="C309" s="235">
        <f>IF(P$175="J",SUMIF(Deelnemers!B:B,B309,Deelnemers!C:C),0)</f>
        <v>0</v>
      </c>
      <c r="D309" s="13"/>
      <c r="E309" s="13"/>
      <c r="F309" s="220" t="str">
        <f t="shared" si="69"/>
        <v/>
      </c>
      <c r="G309" s="215" t="str">
        <f t="shared" si="74"/>
        <v/>
      </c>
      <c r="H309" s="219" t="str">
        <f t="shared" si="75"/>
        <v>n</v>
      </c>
      <c r="I309" s="235">
        <f>IF(P$175="J",SUMIF(Deelnemers!B:B,H309,Deelnemers!C:C),0)</f>
        <v>0</v>
      </c>
      <c r="J309" s="13"/>
      <c r="K309" s="211" t="str">
        <f t="shared" si="72"/>
        <v/>
      </c>
      <c r="L309" s="220" t="str">
        <f t="shared" si="70"/>
        <v/>
      </c>
      <c r="M309" s="215" t="str">
        <f t="shared" si="76"/>
        <v/>
      </c>
      <c r="N309" s="216" t="str">
        <f t="shared" si="71"/>
        <v/>
      </c>
      <c r="O309" s="221">
        <v>2</v>
      </c>
      <c r="AB309" s="478">
        <f t="shared" si="64"/>
        <v>0</v>
      </c>
    </row>
    <row r="310" spans="1:28" ht="15" customHeight="1" x14ac:dyDescent="0.25">
      <c r="A310" s="218" t="str">
        <f>IF(C310=0,"",IF(I310=0,"",MAX(A$2:A309)+1))</f>
        <v/>
      </c>
      <c r="B310" s="219" t="str">
        <f t="shared" si="73"/>
        <v>Bas</v>
      </c>
      <c r="C310" s="235">
        <f>IF(P$175="J",SUMIF(Deelnemers!B:B,B310,Deelnemers!C:C),0)</f>
        <v>0</v>
      </c>
      <c r="D310" s="13"/>
      <c r="E310" s="13"/>
      <c r="F310" s="220" t="str">
        <f t="shared" si="69"/>
        <v/>
      </c>
      <c r="G310" s="215" t="str">
        <f t="shared" si="74"/>
        <v/>
      </c>
      <c r="H310" s="219" t="str">
        <f t="shared" si="75"/>
        <v>Jan Zuijlen</v>
      </c>
      <c r="I310" s="235">
        <f>IF(P$175="J",SUMIF(Deelnemers!B:B,H310,Deelnemers!C:C),0)</f>
        <v>16</v>
      </c>
      <c r="J310" s="13"/>
      <c r="K310" s="211" t="str">
        <f t="shared" si="72"/>
        <v/>
      </c>
      <c r="L310" s="220" t="str">
        <f t="shared" si="70"/>
        <v/>
      </c>
      <c r="M310" s="215" t="str">
        <f t="shared" si="76"/>
        <v/>
      </c>
      <c r="N310" s="216" t="str">
        <f t="shared" si="71"/>
        <v/>
      </c>
      <c r="O310" s="221">
        <v>2</v>
      </c>
      <c r="AB310" s="478">
        <f t="shared" si="64"/>
        <v>0</v>
      </c>
    </row>
    <row r="311" spans="1:28" ht="15" customHeight="1" x14ac:dyDescent="0.25">
      <c r="A311" s="218" t="str">
        <f>IF(C311=0,"",IF(I311=0,"",MAX(A$2:A310)+1))</f>
        <v/>
      </c>
      <c r="B311" s="219" t="str">
        <f t="shared" si="73"/>
        <v>Bas</v>
      </c>
      <c r="C311" s="235">
        <f>IF(P$175="J",SUMIF(Deelnemers!B:B,B311,Deelnemers!C:C),0)</f>
        <v>0</v>
      </c>
      <c r="D311" s="13"/>
      <c r="E311" s="13"/>
      <c r="F311" s="220" t="str">
        <f t="shared" si="69"/>
        <v/>
      </c>
      <c r="G311" s="215" t="str">
        <f t="shared" si="74"/>
        <v/>
      </c>
      <c r="H311" s="219" t="str">
        <f t="shared" si="75"/>
        <v xml:space="preserve">Jordy </v>
      </c>
      <c r="I311" s="235">
        <f>IF(P$175="J",SUMIF(Deelnemers!B:B,H311,Deelnemers!C:C),0)</f>
        <v>12</v>
      </c>
      <c r="J311" s="13"/>
      <c r="K311" s="211" t="str">
        <f t="shared" si="72"/>
        <v/>
      </c>
      <c r="L311" s="220" t="str">
        <f t="shared" si="70"/>
        <v/>
      </c>
      <c r="M311" s="215" t="str">
        <f t="shared" si="76"/>
        <v/>
      </c>
      <c r="N311" s="216" t="str">
        <f t="shared" si="71"/>
        <v/>
      </c>
      <c r="O311" s="221">
        <v>2</v>
      </c>
      <c r="AB311" s="478">
        <f t="shared" si="64"/>
        <v>0</v>
      </c>
    </row>
    <row r="312" spans="1:28" ht="15" customHeight="1" x14ac:dyDescent="0.25">
      <c r="A312" s="218" t="str">
        <f>IF(C312=0,"",IF(I312=0,"",MAX(A$2:A311)+1))</f>
        <v/>
      </c>
      <c r="B312" s="219" t="str">
        <f t="shared" si="73"/>
        <v>Bas</v>
      </c>
      <c r="C312" s="235">
        <f>IF(P$175="J",SUMIF(Deelnemers!B:B,B312,Deelnemers!C:C),0)</f>
        <v>0</v>
      </c>
      <c r="D312" s="13"/>
      <c r="E312" s="13"/>
      <c r="F312" s="220" t="str">
        <f t="shared" si="69"/>
        <v/>
      </c>
      <c r="G312" s="215" t="str">
        <f t="shared" si="74"/>
        <v/>
      </c>
      <c r="H312" s="219" t="str">
        <f t="shared" si="75"/>
        <v>Mukesh</v>
      </c>
      <c r="I312" s="235">
        <f>IF(P$175="J",SUMIF(Deelnemers!B:B,H312,Deelnemers!C:C),0)</f>
        <v>9</v>
      </c>
      <c r="J312" s="13"/>
      <c r="K312" s="211" t="str">
        <f t="shared" si="72"/>
        <v/>
      </c>
      <c r="L312" s="220" t="str">
        <f t="shared" si="70"/>
        <v/>
      </c>
      <c r="M312" s="215" t="str">
        <f t="shared" si="76"/>
        <v/>
      </c>
      <c r="N312" s="216" t="str">
        <f t="shared" si="71"/>
        <v/>
      </c>
      <c r="O312" s="221">
        <v>2</v>
      </c>
      <c r="AB312" s="478">
        <f t="shared" si="64"/>
        <v>0</v>
      </c>
    </row>
    <row r="313" spans="1:28" ht="15" customHeight="1" x14ac:dyDescent="0.25">
      <c r="A313" s="218" t="str">
        <f>IF(C313=0,"",IF(I313=0,"",MAX(A$2:A312)+1))</f>
        <v/>
      </c>
      <c r="B313" s="219" t="str">
        <f t="shared" si="73"/>
        <v>Bas</v>
      </c>
      <c r="C313" s="235">
        <f>IF(P$175="J",SUMIF(Deelnemers!B:B,B313,Deelnemers!C:C),0)</f>
        <v>0</v>
      </c>
      <c r="D313" s="13"/>
      <c r="E313" s="13"/>
      <c r="F313" s="220" t="str">
        <f t="shared" si="69"/>
        <v/>
      </c>
      <c r="G313" s="215" t="str">
        <f t="shared" si="74"/>
        <v/>
      </c>
      <c r="H313" s="219" t="str">
        <f t="shared" si="75"/>
        <v>Marco</v>
      </c>
      <c r="I313" s="235">
        <f>IF(P$175="J",SUMIF(Deelnemers!B:B,H313,Deelnemers!C:C),0)</f>
        <v>16</v>
      </c>
      <c r="J313" s="13"/>
      <c r="K313" s="211" t="str">
        <f t="shared" si="72"/>
        <v/>
      </c>
      <c r="L313" s="220" t="str">
        <f t="shared" si="70"/>
        <v/>
      </c>
      <c r="M313" s="215" t="str">
        <f t="shared" si="76"/>
        <v/>
      </c>
      <c r="N313" s="216" t="str">
        <f t="shared" si="71"/>
        <v/>
      </c>
      <c r="O313" s="221">
        <v>2</v>
      </c>
      <c r="AB313" s="478">
        <f t="shared" si="64"/>
        <v>0</v>
      </c>
    </row>
    <row r="314" spans="1:28" ht="15" customHeight="1" x14ac:dyDescent="0.25">
      <c r="A314" s="218" t="str">
        <f>IF(C314=0,"",IF(I314=0,"",MAX(A$2:A313)+1))</f>
        <v/>
      </c>
      <c r="B314" s="219" t="str">
        <f t="shared" si="73"/>
        <v>Bas</v>
      </c>
      <c r="C314" s="235">
        <f>IF(P$175="J",SUMIF(Deelnemers!B:B,B314,Deelnemers!C:C),0)</f>
        <v>0</v>
      </c>
      <c r="D314" s="13"/>
      <c r="E314" s="13"/>
      <c r="F314" s="220" t="str">
        <f t="shared" si="69"/>
        <v/>
      </c>
      <c r="G314" s="215" t="str">
        <f t="shared" si="74"/>
        <v/>
      </c>
      <c r="H314" s="219" t="str">
        <f t="shared" si="75"/>
        <v>n</v>
      </c>
      <c r="I314" s="235">
        <f>IF(P$175="J",SUMIF(Deelnemers!B:B,H314,Deelnemers!C:C),0)</f>
        <v>0</v>
      </c>
      <c r="J314" s="13"/>
      <c r="K314" s="211" t="str">
        <f t="shared" si="72"/>
        <v/>
      </c>
      <c r="L314" s="220" t="str">
        <f t="shared" si="70"/>
        <v/>
      </c>
      <c r="M314" s="215" t="str">
        <f t="shared" si="76"/>
        <v/>
      </c>
      <c r="N314" s="216" t="str">
        <f t="shared" si="71"/>
        <v/>
      </c>
      <c r="O314" s="221">
        <v>2</v>
      </c>
      <c r="AB314" s="478">
        <f t="shared" si="64"/>
        <v>0</v>
      </c>
    </row>
    <row r="315" spans="1:28" ht="15" customHeight="1" x14ac:dyDescent="0.25">
      <c r="A315" s="218" t="str">
        <f>IF(C315=0,"",IF(I315=0,"",MAX(A$2:A314)+1))</f>
        <v/>
      </c>
      <c r="B315" s="219" t="str">
        <f t="shared" si="73"/>
        <v>Bas</v>
      </c>
      <c r="C315" s="235">
        <f>IF(P$175="J",SUMIF(Deelnemers!B:B,B315,Deelnemers!C:C),0)</f>
        <v>0</v>
      </c>
      <c r="D315" s="13"/>
      <c r="E315" s="13"/>
      <c r="F315" s="220" t="str">
        <f t="shared" si="69"/>
        <v/>
      </c>
      <c r="G315" s="215" t="str">
        <f t="shared" si="74"/>
        <v/>
      </c>
      <c r="H315" s="219" t="str">
        <f t="shared" si="75"/>
        <v>n</v>
      </c>
      <c r="I315" s="235">
        <f>IF(P$175="J",SUMIF(Deelnemers!B:B,H315,Deelnemers!C:C),0)</f>
        <v>0</v>
      </c>
      <c r="J315" s="13"/>
      <c r="K315" s="211" t="str">
        <f t="shared" si="72"/>
        <v/>
      </c>
      <c r="L315" s="220" t="str">
        <f t="shared" si="70"/>
        <v/>
      </c>
      <c r="M315" s="215" t="str">
        <f t="shared" si="76"/>
        <v/>
      </c>
      <c r="N315" s="216" t="str">
        <f t="shared" si="71"/>
        <v/>
      </c>
      <c r="O315" s="221">
        <v>2</v>
      </c>
      <c r="AB315" s="478">
        <f t="shared" si="64"/>
        <v>0</v>
      </c>
    </row>
    <row r="316" spans="1:28" ht="15" customHeight="1" x14ac:dyDescent="0.25">
      <c r="A316" s="218" t="str">
        <f>IF(C316=0,"",IF(I316=0,"",MAX(A$2:A315)+1))</f>
        <v/>
      </c>
      <c r="B316" s="219" t="str">
        <f t="shared" si="73"/>
        <v>Bas</v>
      </c>
      <c r="C316" s="235">
        <f>IF(P$175="J",SUMIF(Deelnemers!B:B,B316,Deelnemers!C:C),0)</f>
        <v>0</v>
      </c>
      <c r="D316" s="13"/>
      <c r="E316" s="13"/>
      <c r="F316" s="220" t="str">
        <f t="shared" si="69"/>
        <v/>
      </c>
      <c r="G316" s="215" t="str">
        <f t="shared" si="74"/>
        <v/>
      </c>
      <c r="H316" s="219" t="str">
        <f t="shared" si="75"/>
        <v>n</v>
      </c>
      <c r="I316" s="235">
        <f>IF(P$175="J",SUMIF(Deelnemers!B:B,H316,Deelnemers!C:C),0)</f>
        <v>0</v>
      </c>
      <c r="J316" s="13"/>
      <c r="K316" s="211" t="str">
        <f t="shared" si="72"/>
        <v/>
      </c>
      <c r="L316" s="220" t="str">
        <f t="shared" si="70"/>
        <v/>
      </c>
      <c r="M316" s="215" t="str">
        <f t="shared" si="76"/>
        <v/>
      </c>
      <c r="N316" s="216" t="str">
        <f t="shared" si="71"/>
        <v/>
      </c>
      <c r="O316" s="221">
        <v>2</v>
      </c>
      <c r="AB316" s="478">
        <f t="shared" si="64"/>
        <v>0</v>
      </c>
    </row>
    <row r="317" spans="1:28" ht="15" customHeight="1" x14ac:dyDescent="0.25">
      <c r="A317" s="218" t="str">
        <f>IF(C317=0,"",IF(I317=0,"",MAX(A$2:A316)+1))</f>
        <v/>
      </c>
      <c r="B317" s="219" t="str">
        <f t="shared" si="73"/>
        <v>Bas</v>
      </c>
      <c r="C317" s="235">
        <f>IF(P$175="J",SUMIF(Deelnemers!B:B,B317,Deelnemers!C:C),0)</f>
        <v>0</v>
      </c>
      <c r="D317" s="13"/>
      <c r="E317" s="13"/>
      <c r="F317" s="220" t="str">
        <f t="shared" si="69"/>
        <v/>
      </c>
      <c r="G317" s="215" t="str">
        <f t="shared" si="74"/>
        <v/>
      </c>
      <c r="H317" s="219" t="str">
        <f t="shared" si="75"/>
        <v>n</v>
      </c>
      <c r="I317" s="235">
        <f>IF(P$175="J",SUMIF(Deelnemers!B:B,H317,Deelnemers!C:C),0)</f>
        <v>0</v>
      </c>
      <c r="J317" s="13"/>
      <c r="K317" s="211" t="str">
        <f t="shared" si="72"/>
        <v/>
      </c>
      <c r="L317" s="220" t="str">
        <f t="shared" si="70"/>
        <v/>
      </c>
      <c r="M317" s="215" t="str">
        <f t="shared" si="76"/>
        <v/>
      </c>
      <c r="N317" s="216" t="str">
        <f t="shared" si="71"/>
        <v/>
      </c>
      <c r="O317" s="221">
        <v>2</v>
      </c>
      <c r="AB317" s="478">
        <f t="shared" si="64"/>
        <v>0</v>
      </c>
    </row>
    <row r="318" spans="1:28" ht="15" customHeight="1" x14ac:dyDescent="0.25">
      <c r="A318" s="218">
        <f>IF(C318=0,"",IF(I318=0,"",MAX(A$2:A317)+1))</f>
        <v>151</v>
      </c>
      <c r="B318" s="219" t="str">
        <f t="shared" si="73"/>
        <v>Jan Zuijlen</v>
      </c>
      <c r="C318" s="235">
        <f>IF(P$175="J",SUMIF(Deelnemers!B:B,B318,Deelnemers!C:C),0)</f>
        <v>16</v>
      </c>
      <c r="D318" s="13"/>
      <c r="E318" s="13"/>
      <c r="F318" s="220" t="str">
        <f t="shared" si="69"/>
        <v/>
      </c>
      <c r="G318" s="215" t="str">
        <f t="shared" si="74"/>
        <v/>
      </c>
      <c r="H318" s="219" t="str">
        <f t="shared" si="75"/>
        <v xml:space="preserve">Jordy </v>
      </c>
      <c r="I318" s="235">
        <f>IF(P$175="J",SUMIF(Deelnemers!B:B,H318,Deelnemers!C:C),0)</f>
        <v>12</v>
      </c>
      <c r="J318" s="13"/>
      <c r="K318" s="211" t="str">
        <f t="shared" si="72"/>
        <v/>
      </c>
      <c r="L318" s="220" t="str">
        <f t="shared" si="70"/>
        <v/>
      </c>
      <c r="M318" s="215" t="str">
        <f t="shared" si="76"/>
        <v/>
      </c>
      <c r="N318" s="216" t="str">
        <f t="shared" si="71"/>
        <v/>
      </c>
      <c r="O318" s="221">
        <v>2</v>
      </c>
      <c r="AB318" s="478">
        <f t="shared" si="64"/>
        <v>1</v>
      </c>
    </row>
    <row r="319" spans="1:28" ht="15" customHeight="1" x14ac:dyDescent="0.25">
      <c r="A319" s="218">
        <f>IF(C319=0,"",IF(I319=0,"",MAX(A$2:A318)+1))</f>
        <v>152</v>
      </c>
      <c r="B319" s="219" t="str">
        <f t="shared" si="73"/>
        <v>Jan Zuijlen</v>
      </c>
      <c r="C319" s="235">
        <f>IF(P$175="J",SUMIF(Deelnemers!B:B,B319,Deelnemers!C:C),0)</f>
        <v>16</v>
      </c>
      <c r="D319" s="13"/>
      <c r="E319" s="13"/>
      <c r="F319" s="220" t="str">
        <f t="shared" si="69"/>
        <v/>
      </c>
      <c r="G319" s="215" t="str">
        <f t="shared" si="74"/>
        <v/>
      </c>
      <c r="H319" s="219" t="str">
        <f t="shared" si="75"/>
        <v>Mukesh</v>
      </c>
      <c r="I319" s="235">
        <f>IF(P$175="J",SUMIF(Deelnemers!B:B,H319,Deelnemers!C:C),0)</f>
        <v>9</v>
      </c>
      <c r="J319" s="13"/>
      <c r="K319" s="211" t="str">
        <f t="shared" si="72"/>
        <v/>
      </c>
      <c r="L319" s="220" t="str">
        <f t="shared" si="70"/>
        <v/>
      </c>
      <c r="M319" s="215" t="str">
        <f t="shared" si="76"/>
        <v/>
      </c>
      <c r="N319" s="216" t="str">
        <f t="shared" si="71"/>
        <v/>
      </c>
      <c r="O319" s="221">
        <v>2</v>
      </c>
      <c r="AB319" s="478">
        <f t="shared" si="64"/>
        <v>1</v>
      </c>
    </row>
    <row r="320" spans="1:28" ht="15" customHeight="1" x14ac:dyDescent="0.25">
      <c r="A320" s="218">
        <f>IF(C320=0,"",IF(I320=0,"",MAX(A$2:A319)+1))</f>
        <v>153</v>
      </c>
      <c r="B320" s="219" t="str">
        <f t="shared" si="73"/>
        <v>Jan Zuijlen</v>
      </c>
      <c r="C320" s="235">
        <f>IF(P$175="J",SUMIF(Deelnemers!B:B,B320,Deelnemers!C:C),0)</f>
        <v>16</v>
      </c>
      <c r="D320" s="13"/>
      <c r="E320" s="13"/>
      <c r="F320" s="220" t="str">
        <f t="shared" si="69"/>
        <v/>
      </c>
      <c r="G320" s="215" t="str">
        <f t="shared" si="74"/>
        <v/>
      </c>
      <c r="H320" s="219" t="str">
        <f t="shared" si="75"/>
        <v>Marco</v>
      </c>
      <c r="I320" s="235">
        <f>IF(P$175="J",SUMIF(Deelnemers!B:B,H320,Deelnemers!C:C),0)</f>
        <v>16</v>
      </c>
      <c r="J320" s="13"/>
      <c r="K320" s="211" t="str">
        <f t="shared" si="72"/>
        <v/>
      </c>
      <c r="L320" s="220" t="str">
        <f t="shared" si="70"/>
        <v/>
      </c>
      <c r="M320" s="215" t="str">
        <f t="shared" si="76"/>
        <v/>
      </c>
      <c r="N320" s="216" t="str">
        <f t="shared" si="71"/>
        <v/>
      </c>
      <c r="O320" s="221">
        <v>2</v>
      </c>
      <c r="AB320" s="478">
        <f t="shared" si="64"/>
        <v>1</v>
      </c>
    </row>
    <row r="321" spans="1:28" ht="15" customHeight="1" x14ac:dyDescent="0.25">
      <c r="A321" s="218" t="str">
        <f>IF(C321=0,"",IF(I321=0,"",MAX(A$2:A320)+1))</f>
        <v/>
      </c>
      <c r="B321" s="219" t="str">
        <f t="shared" si="73"/>
        <v>Jan Zuijlen</v>
      </c>
      <c r="C321" s="235">
        <f>IF(P$175="J",SUMIF(Deelnemers!B:B,B321,Deelnemers!C:C),0)</f>
        <v>16</v>
      </c>
      <c r="D321" s="13"/>
      <c r="E321" s="13"/>
      <c r="F321" s="220" t="str">
        <f t="shared" si="69"/>
        <v/>
      </c>
      <c r="G321" s="215" t="str">
        <f t="shared" si="74"/>
        <v/>
      </c>
      <c r="H321" s="219" t="str">
        <f t="shared" si="75"/>
        <v>n</v>
      </c>
      <c r="I321" s="235">
        <f>IF(P$175="J",SUMIF(Deelnemers!B:B,H321,Deelnemers!C:C),0)</f>
        <v>0</v>
      </c>
      <c r="J321" s="13"/>
      <c r="K321" s="211" t="str">
        <f t="shared" si="72"/>
        <v/>
      </c>
      <c r="L321" s="220" t="str">
        <f t="shared" si="70"/>
        <v/>
      </c>
      <c r="M321" s="215" t="str">
        <f t="shared" si="76"/>
        <v/>
      </c>
      <c r="N321" s="216" t="str">
        <f t="shared" si="71"/>
        <v/>
      </c>
      <c r="O321" s="221">
        <v>2</v>
      </c>
      <c r="AB321" s="478">
        <f t="shared" si="64"/>
        <v>0</v>
      </c>
    </row>
    <row r="322" spans="1:28" ht="15" customHeight="1" x14ac:dyDescent="0.25">
      <c r="A322" s="218" t="str">
        <f>IF(C322=0,"",IF(I322=0,"",MAX(A$2:A321)+1))</f>
        <v/>
      </c>
      <c r="B322" s="219" t="str">
        <f t="shared" si="73"/>
        <v>Jan Zuijlen</v>
      </c>
      <c r="C322" s="235">
        <f>IF(P$175="J",SUMIF(Deelnemers!B:B,B322,Deelnemers!C:C),0)</f>
        <v>16</v>
      </c>
      <c r="D322" s="13"/>
      <c r="E322" s="13"/>
      <c r="F322" s="220" t="str">
        <f t="shared" si="69"/>
        <v/>
      </c>
      <c r="G322" s="215" t="str">
        <f t="shared" si="74"/>
        <v/>
      </c>
      <c r="H322" s="219" t="str">
        <f t="shared" si="75"/>
        <v>n</v>
      </c>
      <c r="I322" s="235">
        <f>IF(P$175="J",SUMIF(Deelnemers!B:B,H322,Deelnemers!C:C),0)</f>
        <v>0</v>
      </c>
      <c r="J322" s="13"/>
      <c r="K322" s="211" t="str">
        <f t="shared" si="72"/>
        <v/>
      </c>
      <c r="L322" s="220" t="str">
        <f t="shared" si="70"/>
        <v/>
      </c>
      <c r="M322" s="215" t="str">
        <f t="shared" si="76"/>
        <v/>
      </c>
      <c r="N322" s="216" t="str">
        <f t="shared" si="71"/>
        <v/>
      </c>
      <c r="O322" s="221">
        <v>2</v>
      </c>
      <c r="AB322" s="478">
        <f t="shared" si="64"/>
        <v>0</v>
      </c>
    </row>
    <row r="323" spans="1:28" ht="15" customHeight="1" x14ac:dyDescent="0.25">
      <c r="A323" s="218" t="str">
        <f>IF(C323=0,"",IF(I323=0,"",MAX(A$2:A322)+1))</f>
        <v/>
      </c>
      <c r="B323" s="219" t="str">
        <f t="shared" si="73"/>
        <v>Jan Zuijlen</v>
      </c>
      <c r="C323" s="235">
        <f>IF(P$175="J",SUMIF(Deelnemers!B:B,B323,Deelnemers!C:C),0)</f>
        <v>16</v>
      </c>
      <c r="D323" s="13"/>
      <c r="E323" s="13"/>
      <c r="F323" s="220" t="str">
        <f t="shared" si="69"/>
        <v/>
      </c>
      <c r="G323" s="215" t="str">
        <f t="shared" si="74"/>
        <v/>
      </c>
      <c r="H323" s="219" t="str">
        <f t="shared" si="75"/>
        <v>n</v>
      </c>
      <c r="I323" s="235">
        <f>IF(P$175="J",SUMIF(Deelnemers!B:B,H323,Deelnemers!C:C),0)</f>
        <v>0</v>
      </c>
      <c r="J323" s="13"/>
      <c r="K323" s="211" t="str">
        <f t="shared" si="72"/>
        <v/>
      </c>
      <c r="L323" s="220" t="str">
        <f t="shared" si="70"/>
        <v/>
      </c>
      <c r="M323" s="215" t="str">
        <f t="shared" si="76"/>
        <v/>
      </c>
      <c r="N323" s="216" t="str">
        <f t="shared" si="71"/>
        <v/>
      </c>
      <c r="O323" s="221">
        <v>2</v>
      </c>
      <c r="AB323" s="478">
        <f t="shared" ref="AB323:AB386" si="77">IF(A323="",0,1)</f>
        <v>0</v>
      </c>
    </row>
    <row r="324" spans="1:28" ht="15" customHeight="1" x14ac:dyDescent="0.25">
      <c r="A324" s="218" t="str">
        <f>IF(C324=0,"",IF(I324=0,"",MAX(A$2:A323)+1))</f>
        <v/>
      </c>
      <c r="B324" s="219" t="str">
        <f t="shared" si="73"/>
        <v>Jan Zuijlen</v>
      </c>
      <c r="C324" s="235">
        <f>IF(P$175="J",SUMIF(Deelnemers!B:B,B324,Deelnemers!C:C),0)</f>
        <v>16</v>
      </c>
      <c r="D324" s="13"/>
      <c r="E324" s="13"/>
      <c r="F324" s="220" t="str">
        <f t="shared" si="69"/>
        <v/>
      </c>
      <c r="G324" s="215" t="str">
        <f t="shared" si="74"/>
        <v/>
      </c>
      <c r="H324" s="219" t="str">
        <f t="shared" si="75"/>
        <v>n</v>
      </c>
      <c r="I324" s="235">
        <f>IF(P$175="J",SUMIF(Deelnemers!B:B,H324,Deelnemers!C:C),0)</f>
        <v>0</v>
      </c>
      <c r="J324" s="13"/>
      <c r="K324" s="211" t="str">
        <f t="shared" si="72"/>
        <v/>
      </c>
      <c r="L324" s="220" t="str">
        <f t="shared" si="70"/>
        <v/>
      </c>
      <c r="M324" s="215" t="str">
        <f t="shared" si="76"/>
        <v/>
      </c>
      <c r="N324" s="216" t="str">
        <f t="shared" si="71"/>
        <v/>
      </c>
      <c r="O324" s="221">
        <v>2</v>
      </c>
      <c r="AB324" s="478">
        <f t="shared" si="77"/>
        <v>0</v>
      </c>
    </row>
    <row r="325" spans="1:28" ht="15" customHeight="1" x14ac:dyDescent="0.25">
      <c r="A325" s="218">
        <f>IF(C325=0,"",IF(I325=0,"",MAX(A$2:A324)+1))</f>
        <v>154</v>
      </c>
      <c r="B325" s="219" t="str">
        <f t="shared" si="73"/>
        <v xml:space="preserve">Jordy </v>
      </c>
      <c r="C325" s="235">
        <f>IF(P$175="J",SUMIF(Deelnemers!B:B,B325,Deelnemers!C:C),0)</f>
        <v>12</v>
      </c>
      <c r="D325" s="13"/>
      <c r="E325" s="13"/>
      <c r="F325" s="220" t="str">
        <f t="shared" si="69"/>
        <v/>
      </c>
      <c r="G325" s="215" t="str">
        <f t="shared" si="74"/>
        <v/>
      </c>
      <c r="H325" s="219" t="str">
        <f t="shared" si="75"/>
        <v>Mukesh</v>
      </c>
      <c r="I325" s="235">
        <f>IF(P$175="J",SUMIF(Deelnemers!B:B,H325,Deelnemers!C:C),0)</f>
        <v>9</v>
      </c>
      <c r="J325" s="13"/>
      <c r="K325" s="211" t="str">
        <f t="shared" si="72"/>
        <v/>
      </c>
      <c r="L325" s="220" t="str">
        <f t="shared" si="70"/>
        <v/>
      </c>
      <c r="M325" s="215" t="str">
        <f t="shared" si="76"/>
        <v/>
      </c>
      <c r="N325" s="216" t="str">
        <f t="shared" si="71"/>
        <v/>
      </c>
      <c r="O325" s="221">
        <v>2</v>
      </c>
      <c r="AB325" s="478">
        <f t="shared" si="77"/>
        <v>1</v>
      </c>
    </row>
    <row r="326" spans="1:28" ht="15" customHeight="1" x14ac:dyDescent="0.25">
      <c r="A326" s="218">
        <f>IF(C326=0,"",IF(I326=0,"",MAX(A$2:A325)+1))</f>
        <v>155</v>
      </c>
      <c r="B326" s="219" t="str">
        <f t="shared" si="73"/>
        <v xml:space="preserve">Jordy </v>
      </c>
      <c r="C326" s="235">
        <f>IF(P$175="J",SUMIF(Deelnemers!B:B,B326,Deelnemers!C:C),0)</f>
        <v>12</v>
      </c>
      <c r="D326" s="13"/>
      <c r="E326" s="13"/>
      <c r="F326" s="220" t="str">
        <f t="shared" si="69"/>
        <v/>
      </c>
      <c r="G326" s="215" t="str">
        <f t="shared" si="74"/>
        <v/>
      </c>
      <c r="H326" s="219" t="str">
        <f t="shared" si="75"/>
        <v>Marco</v>
      </c>
      <c r="I326" s="235">
        <f>IF(P$175="J",SUMIF(Deelnemers!B:B,H326,Deelnemers!C:C),0)</f>
        <v>16</v>
      </c>
      <c r="J326" s="13"/>
      <c r="K326" s="211" t="str">
        <f t="shared" si="72"/>
        <v/>
      </c>
      <c r="L326" s="220" t="str">
        <f t="shared" si="70"/>
        <v/>
      </c>
      <c r="M326" s="215" t="str">
        <f t="shared" si="76"/>
        <v/>
      </c>
      <c r="N326" s="216" t="str">
        <f t="shared" si="71"/>
        <v/>
      </c>
      <c r="O326" s="221">
        <v>2</v>
      </c>
      <c r="AB326" s="478">
        <f t="shared" si="77"/>
        <v>1</v>
      </c>
    </row>
    <row r="327" spans="1:28" ht="15" customHeight="1" x14ac:dyDescent="0.25">
      <c r="A327" s="218" t="str">
        <f>IF(C327=0,"",IF(I327=0,"",MAX(A$2:A326)+1))</f>
        <v/>
      </c>
      <c r="B327" s="219" t="str">
        <f t="shared" si="73"/>
        <v xml:space="preserve">Jordy </v>
      </c>
      <c r="C327" s="235">
        <f>IF(P$175="J",SUMIF(Deelnemers!B:B,B327,Deelnemers!C:C),0)</f>
        <v>12</v>
      </c>
      <c r="D327" s="13"/>
      <c r="E327" s="13"/>
      <c r="F327" s="220" t="str">
        <f t="shared" si="69"/>
        <v/>
      </c>
      <c r="G327" s="215" t="str">
        <f t="shared" si="74"/>
        <v/>
      </c>
      <c r="H327" s="219" t="str">
        <f t="shared" si="75"/>
        <v>n</v>
      </c>
      <c r="I327" s="235">
        <f>IF(P$175="J",SUMIF(Deelnemers!B:B,H327,Deelnemers!C:C),0)</f>
        <v>0</v>
      </c>
      <c r="J327" s="13"/>
      <c r="K327" s="211" t="str">
        <f t="shared" si="72"/>
        <v/>
      </c>
      <c r="L327" s="220" t="str">
        <f t="shared" si="70"/>
        <v/>
      </c>
      <c r="M327" s="215" t="str">
        <f t="shared" si="76"/>
        <v/>
      </c>
      <c r="N327" s="216" t="str">
        <f t="shared" si="71"/>
        <v/>
      </c>
      <c r="O327" s="221">
        <v>2</v>
      </c>
      <c r="AB327" s="478">
        <f t="shared" si="77"/>
        <v>0</v>
      </c>
    </row>
    <row r="328" spans="1:28" ht="15" customHeight="1" x14ac:dyDescent="0.25">
      <c r="A328" s="218" t="str">
        <f>IF(C328=0,"",IF(I328=0,"",MAX(A$2:A327)+1))</f>
        <v/>
      </c>
      <c r="B328" s="219" t="str">
        <f t="shared" si="73"/>
        <v xml:space="preserve">Jordy </v>
      </c>
      <c r="C328" s="235">
        <f>IF(P$175="J",SUMIF(Deelnemers!B:B,B328,Deelnemers!C:C),0)</f>
        <v>12</v>
      </c>
      <c r="D328" s="13"/>
      <c r="E328" s="13"/>
      <c r="F328" s="220" t="str">
        <f t="shared" si="69"/>
        <v/>
      </c>
      <c r="G328" s="215" t="str">
        <f t="shared" si="74"/>
        <v/>
      </c>
      <c r="H328" s="219" t="str">
        <f t="shared" si="75"/>
        <v>n</v>
      </c>
      <c r="I328" s="235">
        <f>IF(P$175="J",SUMIF(Deelnemers!B:B,H328,Deelnemers!C:C),0)</f>
        <v>0</v>
      </c>
      <c r="J328" s="13"/>
      <c r="K328" s="211" t="str">
        <f t="shared" si="72"/>
        <v/>
      </c>
      <c r="L328" s="220" t="str">
        <f t="shared" si="70"/>
        <v/>
      </c>
      <c r="M328" s="215" t="str">
        <f t="shared" si="76"/>
        <v/>
      </c>
      <c r="N328" s="216" t="str">
        <f t="shared" si="71"/>
        <v/>
      </c>
      <c r="O328" s="221">
        <v>2</v>
      </c>
      <c r="AB328" s="478">
        <f t="shared" si="77"/>
        <v>0</v>
      </c>
    </row>
    <row r="329" spans="1:28" ht="15" customHeight="1" x14ac:dyDescent="0.25">
      <c r="A329" s="218" t="str">
        <f>IF(C329=0,"",IF(I329=0,"",MAX(A$2:A328)+1))</f>
        <v/>
      </c>
      <c r="B329" s="219" t="str">
        <f t="shared" si="73"/>
        <v xml:space="preserve">Jordy </v>
      </c>
      <c r="C329" s="235">
        <f>IF(P$175="J",SUMIF(Deelnemers!B:B,B329,Deelnemers!C:C),0)</f>
        <v>12</v>
      </c>
      <c r="D329" s="13"/>
      <c r="E329" s="13"/>
      <c r="F329" s="220" t="str">
        <f t="shared" si="69"/>
        <v/>
      </c>
      <c r="G329" s="215" t="str">
        <f t="shared" si="74"/>
        <v/>
      </c>
      <c r="H329" s="219" t="str">
        <f t="shared" si="75"/>
        <v>n</v>
      </c>
      <c r="I329" s="235">
        <f>IF(P$175="J",SUMIF(Deelnemers!B:B,H329,Deelnemers!C:C),0)</f>
        <v>0</v>
      </c>
      <c r="J329" s="13"/>
      <c r="K329" s="211" t="str">
        <f t="shared" si="72"/>
        <v/>
      </c>
      <c r="L329" s="220" t="str">
        <f t="shared" si="70"/>
        <v/>
      </c>
      <c r="M329" s="215" t="str">
        <f t="shared" si="76"/>
        <v/>
      </c>
      <c r="N329" s="216" t="str">
        <f t="shared" si="71"/>
        <v/>
      </c>
      <c r="O329" s="221">
        <v>2</v>
      </c>
      <c r="AB329" s="478">
        <f t="shared" si="77"/>
        <v>0</v>
      </c>
    </row>
    <row r="330" spans="1:28" ht="15" customHeight="1" x14ac:dyDescent="0.25">
      <c r="A330" s="218" t="str">
        <f>IF(C330=0,"",IF(I330=0,"",MAX(A$2:A329)+1))</f>
        <v/>
      </c>
      <c r="B330" s="219" t="str">
        <f t="shared" si="73"/>
        <v xml:space="preserve">Jordy </v>
      </c>
      <c r="C330" s="235">
        <f>IF(P$175="J",SUMIF(Deelnemers!B:B,B330,Deelnemers!C:C),0)</f>
        <v>12</v>
      </c>
      <c r="D330" s="13"/>
      <c r="E330" s="13"/>
      <c r="F330" s="220" t="str">
        <f t="shared" si="69"/>
        <v/>
      </c>
      <c r="G330" s="215" t="str">
        <f t="shared" si="74"/>
        <v/>
      </c>
      <c r="H330" s="219" t="str">
        <f t="shared" si="75"/>
        <v>n</v>
      </c>
      <c r="I330" s="235">
        <f>IF(P$175="J",SUMIF(Deelnemers!B:B,H330,Deelnemers!C:C),0)</f>
        <v>0</v>
      </c>
      <c r="J330" s="13"/>
      <c r="K330" s="211" t="str">
        <f t="shared" si="72"/>
        <v/>
      </c>
      <c r="L330" s="220" t="str">
        <f t="shared" si="70"/>
        <v/>
      </c>
      <c r="M330" s="215" t="str">
        <f t="shared" si="76"/>
        <v/>
      </c>
      <c r="N330" s="216" t="str">
        <f t="shared" si="71"/>
        <v/>
      </c>
      <c r="O330" s="221">
        <v>2</v>
      </c>
      <c r="AB330" s="478">
        <f t="shared" si="77"/>
        <v>0</v>
      </c>
    </row>
    <row r="331" spans="1:28" ht="15" customHeight="1" x14ac:dyDescent="0.25">
      <c r="A331" s="218">
        <f>IF(C331=0,"",IF(I331=0,"",MAX(A$2:A330)+1))</f>
        <v>156</v>
      </c>
      <c r="B331" s="219" t="str">
        <f t="shared" si="73"/>
        <v>Mukesh</v>
      </c>
      <c r="C331" s="235">
        <f>IF(P$175="J",SUMIF(Deelnemers!B:B,B331,Deelnemers!C:C),0)</f>
        <v>9</v>
      </c>
      <c r="D331" s="13"/>
      <c r="E331" s="13"/>
      <c r="F331" s="220" t="str">
        <f t="shared" si="69"/>
        <v/>
      </c>
      <c r="G331" s="215" t="str">
        <f t="shared" si="74"/>
        <v/>
      </c>
      <c r="H331" s="219" t="str">
        <f t="shared" si="75"/>
        <v>Marco</v>
      </c>
      <c r="I331" s="235">
        <f>IF(P$175="J",SUMIF(Deelnemers!B:B,H331,Deelnemers!C:C),0)</f>
        <v>16</v>
      </c>
      <c r="J331" s="13"/>
      <c r="K331" s="211" t="str">
        <f t="shared" si="72"/>
        <v/>
      </c>
      <c r="L331" s="220" t="str">
        <f t="shared" si="70"/>
        <v/>
      </c>
      <c r="M331" s="215" t="str">
        <f t="shared" si="76"/>
        <v/>
      </c>
      <c r="N331" s="216" t="str">
        <f t="shared" si="71"/>
        <v/>
      </c>
      <c r="O331" s="221">
        <v>2</v>
      </c>
      <c r="AB331" s="478">
        <f t="shared" si="77"/>
        <v>1</v>
      </c>
    </row>
    <row r="332" spans="1:28" ht="15" customHeight="1" x14ac:dyDescent="0.25">
      <c r="A332" s="218" t="str">
        <f>IF(C332=0,"",IF(I332=0,"",MAX(A$2:A331)+1))</f>
        <v/>
      </c>
      <c r="B332" s="219" t="str">
        <f t="shared" si="73"/>
        <v>Mukesh</v>
      </c>
      <c r="C332" s="235">
        <f>IF(P$175="J",SUMIF(Deelnemers!B:B,B332,Deelnemers!C:C),0)</f>
        <v>9</v>
      </c>
      <c r="D332" s="13"/>
      <c r="E332" s="13"/>
      <c r="F332" s="220" t="str">
        <f t="shared" si="69"/>
        <v/>
      </c>
      <c r="G332" s="215" t="str">
        <f t="shared" si="74"/>
        <v/>
      </c>
      <c r="H332" s="219" t="str">
        <f t="shared" si="75"/>
        <v>n</v>
      </c>
      <c r="I332" s="235">
        <f>IF(P$175="J",SUMIF(Deelnemers!B:B,H332,Deelnemers!C:C),0)</f>
        <v>0</v>
      </c>
      <c r="J332" s="13"/>
      <c r="K332" s="211" t="str">
        <f t="shared" si="72"/>
        <v/>
      </c>
      <c r="L332" s="220" t="str">
        <f t="shared" si="70"/>
        <v/>
      </c>
      <c r="M332" s="215" t="str">
        <f t="shared" si="76"/>
        <v/>
      </c>
      <c r="N332" s="216" t="str">
        <f t="shared" si="71"/>
        <v/>
      </c>
      <c r="O332" s="221">
        <v>2</v>
      </c>
      <c r="AB332" s="478">
        <f t="shared" si="77"/>
        <v>0</v>
      </c>
    </row>
    <row r="333" spans="1:28" ht="15" customHeight="1" x14ac:dyDescent="0.25">
      <c r="A333" s="218" t="str">
        <f>IF(C333=0,"",IF(I333=0,"",MAX(A$2:A332)+1))</f>
        <v/>
      </c>
      <c r="B333" s="219" t="str">
        <f t="shared" si="73"/>
        <v>Mukesh</v>
      </c>
      <c r="C333" s="235">
        <f>IF(P$175="J",SUMIF(Deelnemers!B:B,B333,Deelnemers!C:C),0)</f>
        <v>9</v>
      </c>
      <c r="D333" s="13"/>
      <c r="E333" s="13"/>
      <c r="F333" s="220" t="str">
        <f t="shared" si="69"/>
        <v/>
      </c>
      <c r="G333" s="215" t="str">
        <f t="shared" si="74"/>
        <v/>
      </c>
      <c r="H333" s="219" t="str">
        <f t="shared" si="75"/>
        <v>n</v>
      </c>
      <c r="I333" s="235">
        <f>IF(P$175="J",SUMIF(Deelnemers!B:B,H333,Deelnemers!C:C),0)</f>
        <v>0</v>
      </c>
      <c r="J333" s="13"/>
      <c r="K333" s="211" t="str">
        <f t="shared" si="72"/>
        <v/>
      </c>
      <c r="L333" s="220" t="str">
        <f t="shared" si="70"/>
        <v/>
      </c>
      <c r="M333" s="215" t="str">
        <f t="shared" si="76"/>
        <v/>
      </c>
      <c r="N333" s="216" t="str">
        <f t="shared" si="71"/>
        <v/>
      </c>
      <c r="O333" s="221">
        <v>2</v>
      </c>
      <c r="AB333" s="478">
        <f t="shared" si="77"/>
        <v>0</v>
      </c>
    </row>
    <row r="334" spans="1:28" ht="15" customHeight="1" x14ac:dyDescent="0.25">
      <c r="A334" s="218" t="str">
        <f>IF(C334=0,"",IF(I334=0,"",MAX(A$2:A333)+1))</f>
        <v/>
      </c>
      <c r="B334" s="219" t="str">
        <f t="shared" si="73"/>
        <v>Mukesh</v>
      </c>
      <c r="C334" s="235">
        <f>IF(P$175="J",SUMIF(Deelnemers!B:B,B334,Deelnemers!C:C),0)</f>
        <v>9</v>
      </c>
      <c r="D334" s="13"/>
      <c r="E334" s="13"/>
      <c r="F334" s="220" t="str">
        <f t="shared" si="69"/>
        <v/>
      </c>
      <c r="G334" s="215" t="str">
        <f t="shared" si="74"/>
        <v/>
      </c>
      <c r="H334" s="219" t="str">
        <f t="shared" si="75"/>
        <v>n</v>
      </c>
      <c r="I334" s="235">
        <f>IF(P$175="J",SUMIF(Deelnemers!B:B,H334,Deelnemers!C:C),0)</f>
        <v>0</v>
      </c>
      <c r="J334" s="13"/>
      <c r="K334" s="211" t="str">
        <f t="shared" si="72"/>
        <v/>
      </c>
      <c r="L334" s="220" t="str">
        <f t="shared" si="70"/>
        <v/>
      </c>
      <c r="M334" s="215" t="str">
        <f t="shared" si="76"/>
        <v/>
      </c>
      <c r="N334" s="216" t="str">
        <f t="shared" si="71"/>
        <v/>
      </c>
      <c r="O334" s="221">
        <v>2</v>
      </c>
      <c r="AB334" s="478">
        <f t="shared" si="77"/>
        <v>0</v>
      </c>
    </row>
    <row r="335" spans="1:28" ht="15" customHeight="1" x14ac:dyDescent="0.25">
      <c r="A335" s="218" t="str">
        <f>IF(C335=0,"",IF(I335=0,"",MAX(A$2:A334)+1))</f>
        <v/>
      </c>
      <c r="B335" s="219" t="str">
        <f t="shared" ref="B335:B398" si="78">B163</f>
        <v>Mukesh</v>
      </c>
      <c r="C335" s="235">
        <f>IF(P$175="J",SUMIF(Deelnemers!B:B,B335,Deelnemers!C:C),0)</f>
        <v>9</v>
      </c>
      <c r="D335" s="13"/>
      <c r="E335" s="13"/>
      <c r="F335" s="220" t="str">
        <f t="shared" si="69"/>
        <v/>
      </c>
      <c r="G335" s="215" t="str">
        <f t="shared" si="74"/>
        <v/>
      </c>
      <c r="H335" s="219" t="str">
        <f t="shared" ref="H335:H398" si="79">H163</f>
        <v>n</v>
      </c>
      <c r="I335" s="235">
        <f>IF(P$175="J",SUMIF(Deelnemers!B:B,H335,Deelnemers!C:C),0)</f>
        <v>0</v>
      </c>
      <c r="J335" s="13"/>
      <c r="K335" s="211" t="str">
        <f t="shared" si="72"/>
        <v/>
      </c>
      <c r="L335" s="220" t="str">
        <f t="shared" si="70"/>
        <v/>
      </c>
      <c r="M335" s="215" t="str">
        <f t="shared" si="76"/>
        <v/>
      </c>
      <c r="N335" s="216" t="str">
        <f t="shared" si="71"/>
        <v/>
      </c>
      <c r="O335" s="221">
        <v>2</v>
      </c>
      <c r="AB335" s="478">
        <f t="shared" si="77"/>
        <v>0</v>
      </c>
    </row>
    <row r="336" spans="1:28" ht="15" customHeight="1" x14ac:dyDescent="0.25">
      <c r="A336" s="218" t="str">
        <f>IF(C336=0,"",IF(I336=0,"",MAX(A$2:A335)+1))</f>
        <v/>
      </c>
      <c r="B336" s="219" t="str">
        <f t="shared" si="78"/>
        <v>Marco</v>
      </c>
      <c r="C336" s="235">
        <f>IF(P$175="J",SUMIF(Deelnemers!B:B,B336,Deelnemers!C:C),0)</f>
        <v>16</v>
      </c>
      <c r="D336" s="13"/>
      <c r="E336" s="13"/>
      <c r="F336" s="220" t="str">
        <f t="shared" si="69"/>
        <v/>
      </c>
      <c r="G336" s="215" t="str">
        <f t="shared" si="74"/>
        <v/>
      </c>
      <c r="H336" s="219" t="str">
        <f t="shared" si="79"/>
        <v>n</v>
      </c>
      <c r="I336" s="235">
        <f>IF(P$175="J",SUMIF(Deelnemers!B:B,H336,Deelnemers!C:C),0)</f>
        <v>0</v>
      </c>
      <c r="J336" s="13"/>
      <c r="K336" s="211" t="str">
        <f t="shared" si="72"/>
        <v/>
      </c>
      <c r="L336" s="220" t="str">
        <f t="shared" si="70"/>
        <v/>
      </c>
      <c r="M336" s="215" t="str">
        <f t="shared" si="76"/>
        <v/>
      </c>
      <c r="N336" s="216" t="str">
        <f t="shared" si="71"/>
        <v/>
      </c>
      <c r="O336" s="221">
        <v>2</v>
      </c>
      <c r="AB336" s="478">
        <f t="shared" si="77"/>
        <v>0</v>
      </c>
    </row>
    <row r="337" spans="1:28" ht="15" customHeight="1" x14ac:dyDescent="0.25">
      <c r="A337" s="218" t="str">
        <f>IF(C337=0,"",IF(I337=0,"",MAX(A$2:A336)+1))</f>
        <v/>
      </c>
      <c r="B337" s="219" t="str">
        <f t="shared" si="78"/>
        <v>Marco</v>
      </c>
      <c r="C337" s="235">
        <f>IF(P$175="J",SUMIF(Deelnemers!B:B,B337,Deelnemers!C:C),0)</f>
        <v>16</v>
      </c>
      <c r="D337" s="13"/>
      <c r="E337" s="13"/>
      <c r="F337" s="220" t="str">
        <f t="shared" ref="F337:F345" si="80">IF(D337&gt;0,ROUND(D337/E337,3),"")</f>
        <v/>
      </c>
      <c r="G337" s="215" t="str">
        <f t="shared" si="74"/>
        <v/>
      </c>
      <c r="H337" s="219" t="str">
        <f t="shared" si="79"/>
        <v>n</v>
      </c>
      <c r="I337" s="235">
        <f>IF(P$175="J",SUMIF(Deelnemers!B:B,H337,Deelnemers!C:C),0)</f>
        <v>0</v>
      </c>
      <c r="J337" s="13"/>
      <c r="K337" s="211" t="str">
        <f t="shared" ref="K337:K345" si="81">IF(E337&gt;0,E337,"")</f>
        <v/>
      </c>
      <c r="L337" s="220" t="str">
        <f t="shared" ref="L337:L345" si="82">IF(J337&gt;0,ROUND(J337/K337,3),"")</f>
        <v/>
      </c>
      <c r="M337" s="215" t="str">
        <f t="shared" si="76"/>
        <v/>
      </c>
      <c r="N337" s="216" t="str">
        <f t="shared" ref="N337:N345" si="83">IF(E337&gt;0,1,"")</f>
        <v/>
      </c>
      <c r="O337" s="221">
        <v>2</v>
      </c>
      <c r="AB337" s="478">
        <f t="shared" si="77"/>
        <v>0</v>
      </c>
    </row>
    <row r="338" spans="1:28" ht="15" customHeight="1" x14ac:dyDescent="0.25">
      <c r="A338" s="218" t="str">
        <f>IF(C338=0,"",IF(I338=0,"",MAX(A$2:A337)+1))</f>
        <v/>
      </c>
      <c r="B338" s="219" t="str">
        <f t="shared" si="78"/>
        <v>Marco</v>
      </c>
      <c r="C338" s="235">
        <f>IF(P$175="J",SUMIF(Deelnemers!B:B,B338,Deelnemers!C:C),0)</f>
        <v>16</v>
      </c>
      <c r="D338" s="13"/>
      <c r="E338" s="13"/>
      <c r="F338" s="220" t="str">
        <f t="shared" si="80"/>
        <v/>
      </c>
      <c r="G338" s="215" t="str">
        <f t="shared" si="74"/>
        <v/>
      </c>
      <c r="H338" s="219" t="str">
        <f t="shared" si="79"/>
        <v>n</v>
      </c>
      <c r="I338" s="235">
        <f>IF(P$175="J",SUMIF(Deelnemers!B:B,H338,Deelnemers!C:C),0)</f>
        <v>0</v>
      </c>
      <c r="J338" s="13"/>
      <c r="K338" s="211" t="str">
        <f t="shared" si="81"/>
        <v/>
      </c>
      <c r="L338" s="220" t="str">
        <f t="shared" si="82"/>
        <v/>
      </c>
      <c r="M338" s="215" t="str">
        <f t="shared" si="76"/>
        <v/>
      </c>
      <c r="N338" s="216" t="str">
        <f t="shared" si="83"/>
        <v/>
      </c>
      <c r="O338" s="221">
        <v>2</v>
      </c>
      <c r="AB338" s="478">
        <f t="shared" si="77"/>
        <v>0</v>
      </c>
    </row>
    <row r="339" spans="1:28" ht="15" customHeight="1" x14ac:dyDescent="0.25">
      <c r="A339" s="218" t="str">
        <f>IF(C339=0,"",IF(I339=0,"",MAX(A$2:A338)+1))</f>
        <v/>
      </c>
      <c r="B339" s="219" t="str">
        <f t="shared" si="78"/>
        <v>Marco</v>
      </c>
      <c r="C339" s="235">
        <f>IF(P$175="J",SUMIF(Deelnemers!B:B,B339,Deelnemers!C:C),0)</f>
        <v>16</v>
      </c>
      <c r="D339" s="13"/>
      <c r="E339" s="13"/>
      <c r="F339" s="220" t="str">
        <f t="shared" si="80"/>
        <v/>
      </c>
      <c r="G339" s="215" t="str">
        <f t="shared" si="74"/>
        <v/>
      </c>
      <c r="H339" s="219" t="str">
        <f t="shared" si="79"/>
        <v>n</v>
      </c>
      <c r="I339" s="235">
        <f>IF(P$175="J",SUMIF(Deelnemers!B:B,H339,Deelnemers!C:C),0)</f>
        <v>0</v>
      </c>
      <c r="J339" s="13"/>
      <c r="K339" s="211" t="str">
        <f t="shared" si="81"/>
        <v/>
      </c>
      <c r="L339" s="220" t="str">
        <f t="shared" si="82"/>
        <v/>
      </c>
      <c r="M339" s="215" t="str">
        <f t="shared" si="76"/>
        <v/>
      </c>
      <c r="N339" s="216" t="str">
        <f t="shared" si="83"/>
        <v/>
      </c>
      <c r="O339" s="221">
        <v>2</v>
      </c>
      <c r="AB339" s="478">
        <f t="shared" si="77"/>
        <v>0</v>
      </c>
    </row>
    <row r="340" spans="1:28" ht="15" customHeight="1" x14ac:dyDescent="0.25">
      <c r="A340" s="218" t="str">
        <f>IF(C340=0,"",IF(I340=0,"",MAX(A$2:A339)+1))</f>
        <v/>
      </c>
      <c r="B340" s="219" t="str">
        <f t="shared" si="78"/>
        <v>n</v>
      </c>
      <c r="C340" s="235">
        <f>IF(P$175="J",SUMIF(Deelnemers!B:B,B340,Deelnemers!C:C),0)</f>
        <v>0</v>
      </c>
      <c r="D340" s="13"/>
      <c r="E340" s="13"/>
      <c r="F340" s="220" t="str">
        <f t="shared" si="80"/>
        <v/>
      </c>
      <c r="G340" s="215" t="str">
        <f t="shared" si="74"/>
        <v/>
      </c>
      <c r="H340" s="219" t="str">
        <f t="shared" si="79"/>
        <v>n</v>
      </c>
      <c r="I340" s="235">
        <f>IF(P$175="J",SUMIF(Deelnemers!B:B,H340,Deelnemers!C:C),0)</f>
        <v>0</v>
      </c>
      <c r="J340" s="13"/>
      <c r="K340" s="211" t="str">
        <f t="shared" si="81"/>
        <v/>
      </c>
      <c r="L340" s="220" t="str">
        <f t="shared" si="82"/>
        <v/>
      </c>
      <c r="M340" s="215" t="str">
        <f t="shared" si="76"/>
        <v/>
      </c>
      <c r="N340" s="216" t="str">
        <f t="shared" si="83"/>
        <v/>
      </c>
      <c r="O340" s="221">
        <v>2</v>
      </c>
      <c r="AB340" s="478">
        <f t="shared" si="77"/>
        <v>0</v>
      </c>
    </row>
    <row r="341" spans="1:28" ht="15" customHeight="1" x14ac:dyDescent="0.25">
      <c r="A341" s="218" t="str">
        <f>IF(C341=0,"",IF(I341=0,"",MAX(A$2:A340)+1))</f>
        <v/>
      </c>
      <c r="B341" s="219" t="str">
        <f t="shared" si="78"/>
        <v>n</v>
      </c>
      <c r="C341" s="235">
        <f>IF(P$175="J",SUMIF(Deelnemers!B:B,B341,Deelnemers!C:C),0)</f>
        <v>0</v>
      </c>
      <c r="D341" s="13"/>
      <c r="E341" s="13"/>
      <c r="F341" s="220" t="str">
        <f t="shared" si="80"/>
        <v/>
      </c>
      <c r="G341" s="215" t="str">
        <f t="shared" si="74"/>
        <v/>
      </c>
      <c r="H341" s="219" t="str">
        <f t="shared" si="79"/>
        <v>n</v>
      </c>
      <c r="I341" s="235">
        <f>IF(P$175="J",SUMIF(Deelnemers!B:B,H341,Deelnemers!C:C),0)</f>
        <v>0</v>
      </c>
      <c r="J341" s="13"/>
      <c r="K341" s="211" t="str">
        <f t="shared" si="81"/>
        <v/>
      </c>
      <c r="L341" s="220" t="str">
        <f t="shared" si="82"/>
        <v/>
      </c>
      <c r="M341" s="215" t="str">
        <f t="shared" si="76"/>
        <v/>
      </c>
      <c r="N341" s="216" t="str">
        <f t="shared" si="83"/>
        <v/>
      </c>
      <c r="O341" s="221">
        <v>2</v>
      </c>
      <c r="AB341" s="478">
        <f t="shared" si="77"/>
        <v>0</v>
      </c>
    </row>
    <row r="342" spans="1:28" ht="15" customHeight="1" x14ac:dyDescent="0.25">
      <c r="A342" s="218" t="str">
        <f>IF(C342=0,"",IF(I342=0,"",MAX(A$2:A341)+1))</f>
        <v/>
      </c>
      <c r="B342" s="219" t="str">
        <f t="shared" si="78"/>
        <v>n</v>
      </c>
      <c r="C342" s="235">
        <f>IF(P$175="J",SUMIF(Deelnemers!B:B,B342,Deelnemers!C:C),0)</f>
        <v>0</v>
      </c>
      <c r="D342" s="13"/>
      <c r="E342" s="13"/>
      <c r="F342" s="220" t="str">
        <f t="shared" si="80"/>
        <v/>
      </c>
      <c r="G342" s="215" t="str">
        <f t="shared" si="74"/>
        <v/>
      </c>
      <c r="H342" s="219" t="str">
        <f t="shared" si="79"/>
        <v>n</v>
      </c>
      <c r="I342" s="235">
        <f>IF(P$175="J",SUMIF(Deelnemers!B:B,H342,Deelnemers!C:C),0)</f>
        <v>0</v>
      </c>
      <c r="J342" s="13"/>
      <c r="K342" s="211" t="str">
        <f t="shared" si="81"/>
        <v/>
      </c>
      <c r="L342" s="220" t="str">
        <f t="shared" si="82"/>
        <v/>
      </c>
      <c r="M342" s="215" t="str">
        <f t="shared" si="76"/>
        <v/>
      </c>
      <c r="N342" s="216" t="str">
        <f t="shared" si="83"/>
        <v/>
      </c>
      <c r="O342" s="221">
        <v>2</v>
      </c>
      <c r="AB342" s="478">
        <f t="shared" si="77"/>
        <v>0</v>
      </c>
    </row>
    <row r="343" spans="1:28" ht="15" customHeight="1" x14ac:dyDescent="0.25">
      <c r="A343" s="218" t="str">
        <f>IF(C343=0,"",IF(I343=0,"",MAX(A$2:A342)+1))</f>
        <v/>
      </c>
      <c r="B343" s="219" t="str">
        <f t="shared" si="78"/>
        <v>n</v>
      </c>
      <c r="C343" s="235">
        <f>IF(P$175="J",SUMIF(Deelnemers!B:B,B343,Deelnemers!C:C),0)</f>
        <v>0</v>
      </c>
      <c r="D343" s="13"/>
      <c r="E343" s="13"/>
      <c r="F343" s="220" t="str">
        <f t="shared" si="80"/>
        <v/>
      </c>
      <c r="G343" s="215" t="str">
        <f t="shared" si="74"/>
        <v/>
      </c>
      <c r="H343" s="219" t="str">
        <f t="shared" si="79"/>
        <v>n</v>
      </c>
      <c r="I343" s="235">
        <f>IF(P$175="J",SUMIF(Deelnemers!B:B,H343,Deelnemers!C:C),0)</f>
        <v>0</v>
      </c>
      <c r="J343" s="13"/>
      <c r="K343" s="211" t="str">
        <f t="shared" si="81"/>
        <v/>
      </c>
      <c r="L343" s="220" t="str">
        <f t="shared" si="82"/>
        <v/>
      </c>
      <c r="M343" s="215" t="str">
        <f t="shared" si="76"/>
        <v/>
      </c>
      <c r="N343" s="216" t="str">
        <f t="shared" si="83"/>
        <v/>
      </c>
      <c r="O343" s="221">
        <v>2</v>
      </c>
      <c r="AB343" s="478">
        <f t="shared" si="77"/>
        <v>0</v>
      </c>
    </row>
    <row r="344" spans="1:28" ht="15" customHeight="1" x14ac:dyDescent="0.25">
      <c r="A344" s="218" t="str">
        <f>IF(C344=0,"",IF(I344=0,"",MAX(A$2:A343)+1))</f>
        <v/>
      </c>
      <c r="B344" s="219" t="str">
        <f t="shared" si="78"/>
        <v>n</v>
      </c>
      <c r="C344" s="235">
        <f>IF(P$175="J",SUMIF(Deelnemers!B:B,B344,Deelnemers!C:C),0)</f>
        <v>0</v>
      </c>
      <c r="D344" s="13"/>
      <c r="E344" s="13"/>
      <c r="F344" s="220" t="str">
        <f t="shared" si="80"/>
        <v/>
      </c>
      <c r="G344" s="215" t="str">
        <f t="shared" si="74"/>
        <v/>
      </c>
      <c r="H344" s="219" t="str">
        <f t="shared" si="79"/>
        <v>n</v>
      </c>
      <c r="I344" s="235">
        <f>IF(P$175="J",SUMIF(Deelnemers!B:B,H344,Deelnemers!C:C),0)</f>
        <v>0</v>
      </c>
      <c r="J344" s="13"/>
      <c r="K344" s="211" t="str">
        <f t="shared" si="81"/>
        <v/>
      </c>
      <c r="L344" s="220" t="str">
        <f t="shared" si="82"/>
        <v/>
      </c>
      <c r="M344" s="215" t="str">
        <f t="shared" si="76"/>
        <v/>
      </c>
      <c r="N344" s="216" t="str">
        <f t="shared" si="83"/>
        <v/>
      </c>
      <c r="O344" s="221">
        <v>2</v>
      </c>
      <c r="AB344" s="478">
        <f t="shared" si="77"/>
        <v>0</v>
      </c>
    </row>
    <row r="345" spans="1:28" ht="15" customHeight="1" x14ac:dyDescent="0.25">
      <c r="A345" s="218" t="str">
        <f>IF(C345=0,"",IF(I345=0,"",MAX(A$2:A344)+1))</f>
        <v/>
      </c>
      <c r="B345" s="219" t="str">
        <f t="shared" si="78"/>
        <v>n</v>
      </c>
      <c r="C345" s="235">
        <f>IF(P$175="J",SUMIF(Deelnemers!B:B,B345,Deelnemers!C:C),0)</f>
        <v>0</v>
      </c>
      <c r="D345" s="13"/>
      <c r="E345" s="13"/>
      <c r="F345" s="220" t="str">
        <f t="shared" si="80"/>
        <v/>
      </c>
      <c r="G345" s="215" t="str">
        <f t="shared" si="74"/>
        <v/>
      </c>
      <c r="H345" s="219" t="str">
        <f t="shared" si="79"/>
        <v>n</v>
      </c>
      <c r="I345" s="235">
        <f>IF(P$175="J",SUMIF(Deelnemers!B:B,H345,Deelnemers!C:C),0)</f>
        <v>0</v>
      </c>
      <c r="J345" s="13"/>
      <c r="K345" s="211" t="str">
        <f t="shared" si="81"/>
        <v/>
      </c>
      <c r="L345" s="220" t="str">
        <f t="shared" si="82"/>
        <v/>
      </c>
      <c r="M345" s="215" t="str">
        <f t="shared" si="76"/>
        <v/>
      </c>
      <c r="N345" s="216" t="str">
        <f t="shared" si="83"/>
        <v/>
      </c>
      <c r="O345" s="221">
        <v>2</v>
      </c>
      <c r="AB345" s="478">
        <f t="shared" si="77"/>
        <v>0</v>
      </c>
    </row>
    <row r="346" spans="1:28" ht="13.8" thickBot="1" x14ac:dyDescent="0.3">
      <c r="A346" s="222"/>
      <c r="B346" s="223" t="s">
        <v>74</v>
      </c>
      <c r="C346" s="224">
        <f>MAX(A$2:A346)-SUMIF(B:B,"Ronde 1",C:C)</f>
        <v>78</v>
      </c>
      <c r="D346" s="225" t="s">
        <v>78</v>
      </c>
      <c r="E346" s="225"/>
      <c r="F346" s="226"/>
      <c r="G346" s="227"/>
      <c r="H346" s="228" t="s">
        <v>76</v>
      </c>
      <c r="I346" s="229">
        <f>SUM(N175:N346)</f>
        <v>0</v>
      </c>
      <c r="J346" s="225"/>
      <c r="K346" s="230" t="s">
        <v>106</v>
      </c>
      <c r="L346" s="231">
        <f>C346-I346</f>
        <v>78</v>
      </c>
      <c r="M346" s="231"/>
      <c r="N346" s="232"/>
      <c r="O346" s="221">
        <v>2</v>
      </c>
      <c r="AB346" s="478">
        <f t="shared" si="77"/>
        <v>0</v>
      </c>
    </row>
    <row r="347" spans="1:28" ht="15" customHeight="1" thickBot="1" x14ac:dyDescent="0.35">
      <c r="A347" s="218">
        <f>IF(C347=0,"",IF(I347=0,"",MAX(A$2:A346)+1))</f>
        <v>157</v>
      </c>
      <c r="B347" s="219" t="str">
        <f t="shared" si="78"/>
        <v>Frans</v>
      </c>
      <c r="C347" s="235">
        <f>IF(P$347="J",SUMIF(Deelnemers!B:B,B347,Deelnemers!C:C),0)</f>
        <v>12</v>
      </c>
      <c r="D347" s="17"/>
      <c r="E347" s="18"/>
      <c r="F347" s="236" t="str">
        <f t="shared" ref="F347:F410" si="84">IF(D347&gt;0,ROUND(D347/E347,3),"")</f>
        <v/>
      </c>
      <c r="G347" s="215" t="str">
        <f t="shared" ref="G347:G410" si="85">IF(D347&gt;0,IF(C347-D347=0,R$2,IF(D347&lt;C347,ROUND(D347/C347*T$2,1),Q$2)),"")</f>
        <v/>
      </c>
      <c r="H347" s="219" t="str">
        <f t="shared" si="79"/>
        <v>Fred</v>
      </c>
      <c r="I347" s="235">
        <f>IF(P$347="J",SUMIF(Deelnemers!B:B,H347,Deelnemers!C:C),0)</f>
        <v>9</v>
      </c>
      <c r="J347" s="18"/>
      <c r="K347" s="235" t="str">
        <f t="shared" ref="K347:K410" si="86">IF(E347&gt;0,E347,"")</f>
        <v/>
      </c>
      <c r="L347" s="236" t="str">
        <f t="shared" ref="L347:L410" si="87">IF(J347&gt;0,ROUND(J347/K347,3),"")</f>
        <v/>
      </c>
      <c r="M347" s="215" t="str">
        <f t="shared" ref="M347:M410" si="88">IF(J347&gt;0,IF(I347-J347=0,R$2,IF(J347&lt;I347,ROUND(J347/I347*T$2,1),Q$2)),"")</f>
        <v/>
      </c>
      <c r="N347" s="237" t="str">
        <f t="shared" ref="N347:N410" si="89">IF(E347&gt;0,1,"")</f>
        <v/>
      </c>
      <c r="O347" s="221">
        <v>3</v>
      </c>
      <c r="P347" s="468" t="s">
        <v>121</v>
      </c>
      <c r="AB347" s="478">
        <f t="shared" si="77"/>
        <v>1</v>
      </c>
    </row>
    <row r="348" spans="1:28" ht="15" customHeight="1" x14ac:dyDescent="0.25">
      <c r="A348" s="218">
        <f>IF(C348=0,"",IF(I348=0,"",MAX(A$2:A347)+1))</f>
        <v>158</v>
      </c>
      <c r="B348" s="219" t="str">
        <f t="shared" si="78"/>
        <v>Frans</v>
      </c>
      <c r="C348" s="235">
        <f>IF(P$347="J",SUMIF(Deelnemers!B:B,B348,Deelnemers!C:C),0)</f>
        <v>12</v>
      </c>
      <c r="D348" s="13"/>
      <c r="E348" s="13"/>
      <c r="F348" s="220" t="str">
        <f t="shared" si="84"/>
        <v/>
      </c>
      <c r="G348" s="215" t="str">
        <f t="shared" si="85"/>
        <v/>
      </c>
      <c r="H348" s="219" t="str">
        <f t="shared" si="79"/>
        <v>Jan Hartog</v>
      </c>
      <c r="I348" s="235">
        <f>IF(P$347="J",SUMIF(Deelnemers!B:B,H348,Deelnemers!C:C),0)</f>
        <v>9</v>
      </c>
      <c r="J348" s="13"/>
      <c r="K348" s="211" t="str">
        <f t="shared" si="86"/>
        <v/>
      </c>
      <c r="L348" s="220" t="str">
        <f t="shared" si="87"/>
        <v/>
      </c>
      <c r="M348" s="215" t="str">
        <f t="shared" si="88"/>
        <v/>
      </c>
      <c r="N348" s="216" t="str">
        <f t="shared" si="89"/>
        <v/>
      </c>
      <c r="O348" s="221">
        <v>3</v>
      </c>
      <c r="AB348" s="478">
        <f t="shared" si="77"/>
        <v>1</v>
      </c>
    </row>
    <row r="349" spans="1:28" ht="15" customHeight="1" x14ac:dyDescent="0.25">
      <c r="A349" s="218">
        <f>IF(C349=0,"",IF(I349=0,"",MAX(A$2:A348)+1))</f>
        <v>159</v>
      </c>
      <c r="B349" s="219" t="str">
        <f t="shared" si="78"/>
        <v>Frans</v>
      </c>
      <c r="C349" s="235">
        <f>IF(P$347="J",SUMIF(Deelnemers!B:B,B349,Deelnemers!C:C),0)</f>
        <v>12</v>
      </c>
      <c r="D349" s="13"/>
      <c r="E349" s="13"/>
      <c r="F349" s="220" t="str">
        <f t="shared" si="84"/>
        <v/>
      </c>
      <c r="G349" s="215" t="str">
        <f t="shared" si="85"/>
        <v/>
      </c>
      <c r="H349" s="219" t="str">
        <f t="shared" si="79"/>
        <v>Martijn</v>
      </c>
      <c r="I349" s="235">
        <f>IF(P$347="J",SUMIF(Deelnemers!B:B,H349,Deelnemers!C:C),0)</f>
        <v>6</v>
      </c>
      <c r="J349" s="13"/>
      <c r="K349" s="211" t="str">
        <f t="shared" si="86"/>
        <v/>
      </c>
      <c r="L349" s="220" t="str">
        <f t="shared" si="87"/>
        <v/>
      </c>
      <c r="M349" s="215" t="str">
        <f t="shared" si="88"/>
        <v/>
      </c>
      <c r="N349" s="216" t="str">
        <f t="shared" si="89"/>
        <v/>
      </c>
      <c r="O349" s="221">
        <v>3</v>
      </c>
      <c r="AB349" s="478">
        <f t="shared" si="77"/>
        <v>1</v>
      </c>
    </row>
    <row r="350" spans="1:28" ht="15" customHeight="1" x14ac:dyDescent="0.25">
      <c r="A350" s="218">
        <f>IF(C350=0,"",IF(I350=0,"",MAX(A$2:A349)+1))</f>
        <v>160</v>
      </c>
      <c r="B350" s="219" t="str">
        <f t="shared" si="78"/>
        <v>Frans</v>
      </c>
      <c r="C350" s="235">
        <f>IF(P$347="J",SUMIF(Deelnemers!B:B,B350,Deelnemers!C:C),0)</f>
        <v>12</v>
      </c>
      <c r="D350" s="13"/>
      <c r="E350" s="13"/>
      <c r="F350" s="220" t="str">
        <f t="shared" si="84"/>
        <v/>
      </c>
      <c r="G350" s="215" t="str">
        <f t="shared" si="85"/>
        <v/>
      </c>
      <c r="H350" s="219" t="str">
        <f t="shared" si="79"/>
        <v>Michael</v>
      </c>
      <c r="I350" s="235">
        <f>IF(P$347="J",SUMIF(Deelnemers!B:B,H350,Deelnemers!C:C),0)</f>
        <v>14</v>
      </c>
      <c r="J350" s="13"/>
      <c r="K350" s="211" t="str">
        <f t="shared" si="86"/>
        <v/>
      </c>
      <c r="L350" s="220" t="str">
        <f t="shared" si="87"/>
        <v/>
      </c>
      <c r="M350" s="215" t="str">
        <f t="shared" si="88"/>
        <v/>
      </c>
      <c r="N350" s="216" t="str">
        <f t="shared" si="89"/>
        <v/>
      </c>
      <c r="O350" s="221">
        <v>3</v>
      </c>
      <c r="AB350" s="478">
        <f t="shared" si="77"/>
        <v>1</v>
      </c>
    </row>
    <row r="351" spans="1:28" ht="15" customHeight="1" x14ac:dyDescent="0.25">
      <c r="A351" s="218">
        <f>IF(C351=0,"",IF(I351=0,"",MAX(A$2:A350)+1))</f>
        <v>161</v>
      </c>
      <c r="B351" s="219" t="str">
        <f t="shared" si="78"/>
        <v>Frans</v>
      </c>
      <c r="C351" s="235">
        <f>IF(P$347="J",SUMIF(Deelnemers!B:B,B351,Deelnemers!C:C),0)</f>
        <v>12</v>
      </c>
      <c r="D351" s="13"/>
      <c r="E351" s="13"/>
      <c r="F351" s="220" t="str">
        <f t="shared" si="84"/>
        <v/>
      </c>
      <c r="G351" s="215" t="str">
        <f t="shared" si="85"/>
        <v/>
      </c>
      <c r="H351" s="219" t="str">
        <f t="shared" si="79"/>
        <v>Peter</v>
      </c>
      <c r="I351" s="235">
        <f>IF(P$347="J",SUMIF(Deelnemers!B:B,H351,Deelnemers!C:C),0)</f>
        <v>16</v>
      </c>
      <c r="J351" s="13"/>
      <c r="K351" s="211" t="str">
        <f t="shared" si="86"/>
        <v/>
      </c>
      <c r="L351" s="220" t="str">
        <f t="shared" si="87"/>
        <v/>
      </c>
      <c r="M351" s="215" t="str">
        <f t="shared" si="88"/>
        <v/>
      </c>
      <c r="N351" s="216" t="str">
        <f t="shared" si="89"/>
        <v/>
      </c>
      <c r="O351" s="221">
        <v>3</v>
      </c>
      <c r="AB351" s="478">
        <f t="shared" si="77"/>
        <v>1</v>
      </c>
    </row>
    <row r="352" spans="1:28" ht="15" customHeight="1" x14ac:dyDescent="0.25">
      <c r="A352" s="218">
        <f>IF(C352=0,"",IF(I352=0,"",MAX(A$2:A351)+1))</f>
        <v>162</v>
      </c>
      <c r="B352" s="219" t="str">
        <f t="shared" si="78"/>
        <v>Frans</v>
      </c>
      <c r="C352" s="235">
        <f>IF(P$347="J",SUMIF(Deelnemers!B:B,B352,Deelnemers!C:C),0)</f>
        <v>12</v>
      </c>
      <c r="D352" s="13"/>
      <c r="E352" s="13"/>
      <c r="F352" s="220" t="str">
        <f t="shared" si="84"/>
        <v/>
      </c>
      <c r="G352" s="215" t="str">
        <f t="shared" si="85"/>
        <v/>
      </c>
      <c r="H352" s="219" t="str">
        <f t="shared" si="79"/>
        <v>Piet</v>
      </c>
      <c r="I352" s="235">
        <f>IF(P$347="J",SUMIF(Deelnemers!B:B,H352,Deelnemers!C:C),0)</f>
        <v>16</v>
      </c>
      <c r="J352" s="13"/>
      <c r="K352" s="211" t="str">
        <f t="shared" si="86"/>
        <v/>
      </c>
      <c r="L352" s="220" t="str">
        <f t="shared" si="87"/>
        <v/>
      </c>
      <c r="M352" s="215" t="str">
        <f t="shared" si="88"/>
        <v/>
      </c>
      <c r="N352" s="216" t="str">
        <f t="shared" si="89"/>
        <v/>
      </c>
      <c r="O352" s="221">
        <v>3</v>
      </c>
      <c r="AB352" s="478">
        <f t="shared" si="77"/>
        <v>1</v>
      </c>
    </row>
    <row r="353" spans="1:28" ht="15" customHeight="1" x14ac:dyDescent="0.25">
      <c r="A353" s="218">
        <f>IF(C353=0,"",IF(I353=0,"",MAX(A$2:A352)+1))</f>
        <v>163</v>
      </c>
      <c r="B353" s="219" t="str">
        <f t="shared" si="78"/>
        <v>Frans</v>
      </c>
      <c r="C353" s="235">
        <f>IF(P$347="J",SUMIF(Deelnemers!B:B,B353,Deelnemers!C:C),0)</f>
        <v>12</v>
      </c>
      <c r="D353" s="13"/>
      <c r="E353" s="13"/>
      <c r="F353" s="220" t="str">
        <f t="shared" si="84"/>
        <v/>
      </c>
      <c r="G353" s="215" t="str">
        <f t="shared" si="85"/>
        <v/>
      </c>
      <c r="H353" s="219" t="str">
        <f t="shared" si="79"/>
        <v>Tukker</v>
      </c>
      <c r="I353" s="235">
        <f>IF(P$347="J",SUMIF(Deelnemers!B:B,H353,Deelnemers!C:C),0)</f>
        <v>13</v>
      </c>
      <c r="J353" s="13"/>
      <c r="K353" s="211" t="str">
        <f t="shared" si="86"/>
        <v/>
      </c>
      <c r="L353" s="220" t="str">
        <f t="shared" si="87"/>
        <v/>
      </c>
      <c r="M353" s="215" t="str">
        <f t="shared" si="88"/>
        <v/>
      </c>
      <c r="N353" s="216" t="str">
        <f t="shared" si="89"/>
        <v/>
      </c>
      <c r="O353" s="221">
        <v>3</v>
      </c>
      <c r="AB353" s="478">
        <f t="shared" si="77"/>
        <v>1</v>
      </c>
    </row>
    <row r="354" spans="1:28" ht="15" customHeight="1" x14ac:dyDescent="0.25">
      <c r="A354" s="218">
        <f>IF(C354=0,"",IF(I354=0,"",MAX(A$2:A353)+1))</f>
        <v>164</v>
      </c>
      <c r="B354" s="219" t="str">
        <f t="shared" si="78"/>
        <v>Frans</v>
      </c>
      <c r="C354" s="235">
        <f>IF(P$347="J",SUMIF(Deelnemers!B:B,B354,Deelnemers!C:C),0)</f>
        <v>12</v>
      </c>
      <c r="D354" s="13"/>
      <c r="E354" s="13"/>
      <c r="F354" s="220" t="str">
        <f t="shared" si="84"/>
        <v/>
      </c>
      <c r="G354" s="215" t="str">
        <f t="shared" si="85"/>
        <v/>
      </c>
      <c r="H354" s="219" t="str">
        <f t="shared" si="79"/>
        <v>Bernard</v>
      </c>
      <c r="I354" s="235">
        <f>IF(P$347="J",SUMIF(Deelnemers!B:B,H354,Deelnemers!C:C),0)</f>
        <v>14</v>
      </c>
      <c r="J354" s="13"/>
      <c r="K354" s="211" t="str">
        <f t="shared" si="86"/>
        <v/>
      </c>
      <c r="L354" s="220" t="str">
        <f t="shared" si="87"/>
        <v/>
      </c>
      <c r="M354" s="215" t="str">
        <f t="shared" si="88"/>
        <v/>
      </c>
      <c r="N354" s="216" t="str">
        <f t="shared" si="89"/>
        <v/>
      </c>
      <c r="O354" s="221">
        <v>3</v>
      </c>
      <c r="AB354" s="478">
        <f t="shared" si="77"/>
        <v>1</v>
      </c>
    </row>
    <row r="355" spans="1:28" ht="15" customHeight="1" x14ac:dyDescent="0.25">
      <c r="A355" s="218" t="str">
        <f>IF(C355=0,"",IF(I355=0,"",MAX(A$2:A354)+1))</f>
        <v/>
      </c>
      <c r="B355" s="219" t="str">
        <f t="shared" si="78"/>
        <v>Frans</v>
      </c>
      <c r="C355" s="235">
        <f>IF(P$347="J",SUMIF(Deelnemers!B:B,B355,Deelnemers!C:C),0)</f>
        <v>12</v>
      </c>
      <c r="D355" s="13"/>
      <c r="E355" s="13"/>
      <c r="F355" s="220" t="str">
        <f t="shared" si="84"/>
        <v/>
      </c>
      <c r="G355" s="215" t="str">
        <f t="shared" si="85"/>
        <v/>
      </c>
      <c r="H355" s="219" t="str">
        <f t="shared" si="79"/>
        <v>Jan de Hoorn</v>
      </c>
      <c r="I355" s="235">
        <f>IF(P$347="J",SUMIF(Deelnemers!B:B,H355,Deelnemers!C:C),0)</f>
        <v>0</v>
      </c>
      <c r="J355" s="13"/>
      <c r="K355" s="211" t="str">
        <f t="shared" si="86"/>
        <v/>
      </c>
      <c r="L355" s="220" t="str">
        <f t="shared" si="87"/>
        <v/>
      </c>
      <c r="M355" s="215" t="str">
        <f t="shared" si="88"/>
        <v/>
      </c>
      <c r="N355" s="216" t="str">
        <f t="shared" si="89"/>
        <v/>
      </c>
      <c r="O355" s="221">
        <v>3</v>
      </c>
      <c r="AB355" s="478">
        <f t="shared" si="77"/>
        <v>0</v>
      </c>
    </row>
    <row r="356" spans="1:28" ht="15" customHeight="1" x14ac:dyDescent="0.25">
      <c r="A356" s="218" t="str">
        <f>IF(C356=0,"",IF(I356=0,"",MAX(A$2:A355)+1))</f>
        <v/>
      </c>
      <c r="B356" s="219" t="str">
        <f t="shared" si="78"/>
        <v>Frans</v>
      </c>
      <c r="C356" s="235">
        <f>IF(P$347="J",SUMIF(Deelnemers!B:B,B356,Deelnemers!C:C),0)</f>
        <v>12</v>
      </c>
      <c r="D356" s="13"/>
      <c r="E356" s="13"/>
      <c r="F356" s="220" t="str">
        <f t="shared" si="84"/>
        <v/>
      </c>
      <c r="G356" s="215" t="str">
        <f t="shared" si="85"/>
        <v/>
      </c>
      <c r="H356" s="219" t="str">
        <f t="shared" si="79"/>
        <v>Bas</v>
      </c>
      <c r="I356" s="235">
        <f>IF(P$347="J",SUMIF(Deelnemers!B:B,H356,Deelnemers!C:C),0)</f>
        <v>0</v>
      </c>
      <c r="J356" s="13"/>
      <c r="K356" s="211" t="str">
        <f t="shared" si="86"/>
        <v/>
      </c>
      <c r="L356" s="220" t="str">
        <f t="shared" si="87"/>
        <v/>
      </c>
      <c r="M356" s="215" t="str">
        <f t="shared" si="88"/>
        <v/>
      </c>
      <c r="N356" s="216" t="str">
        <f t="shared" si="89"/>
        <v/>
      </c>
      <c r="O356" s="221">
        <v>3</v>
      </c>
      <c r="AB356" s="478">
        <f t="shared" si="77"/>
        <v>0</v>
      </c>
    </row>
    <row r="357" spans="1:28" ht="15" customHeight="1" x14ac:dyDescent="0.25">
      <c r="A357" s="218">
        <f>IF(C357=0,"",IF(I357=0,"",MAX(A$2:A356)+1))</f>
        <v>165</v>
      </c>
      <c r="B357" s="219" t="str">
        <f t="shared" si="78"/>
        <v>Frans</v>
      </c>
      <c r="C357" s="235">
        <f>IF(P$347="J",SUMIF(Deelnemers!B:B,B357,Deelnemers!C:C),0)</f>
        <v>12</v>
      </c>
      <c r="D357" s="13"/>
      <c r="E357" s="13"/>
      <c r="F357" s="220" t="str">
        <f t="shared" si="84"/>
        <v/>
      </c>
      <c r="G357" s="215" t="str">
        <f t="shared" si="85"/>
        <v/>
      </c>
      <c r="H357" s="219" t="str">
        <f t="shared" si="79"/>
        <v>Jan Zuijlen</v>
      </c>
      <c r="I357" s="235">
        <f>IF(P$347="J",SUMIF(Deelnemers!B:B,H357,Deelnemers!C:C),0)</f>
        <v>16</v>
      </c>
      <c r="J357" s="13"/>
      <c r="K357" s="211" t="str">
        <f t="shared" si="86"/>
        <v/>
      </c>
      <c r="L357" s="220" t="str">
        <f t="shared" si="87"/>
        <v/>
      </c>
      <c r="M357" s="215" t="str">
        <f t="shared" si="88"/>
        <v/>
      </c>
      <c r="N357" s="216" t="str">
        <f t="shared" si="89"/>
        <v/>
      </c>
      <c r="O357" s="221">
        <v>3</v>
      </c>
      <c r="AB357" s="478">
        <f t="shared" si="77"/>
        <v>1</v>
      </c>
    </row>
    <row r="358" spans="1:28" ht="15" customHeight="1" x14ac:dyDescent="0.25">
      <c r="A358" s="218">
        <f>IF(C358=0,"",IF(I358=0,"",MAX(A$2:A357)+1))</f>
        <v>166</v>
      </c>
      <c r="B358" s="219" t="str">
        <f t="shared" si="78"/>
        <v>Frans</v>
      </c>
      <c r="C358" s="235">
        <f>IF(P$347="J",SUMIF(Deelnemers!B:B,B358,Deelnemers!C:C),0)</f>
        <v>12</v>
      </c>
      <c r="D358" s="13"/>
      <c r="E358" s="13"/>
      <c r="F358" s="220" t="str">
        <f t="shared" si="84"/>
        <v/>
      </c>
      <c r="G358" s="215" t="str">
        <f t="shared" si="85"/>
        <v/>
      </c>
      <c r="H358" s="219" t="str">
        <f t="shared" si="79"/>
        <v xml:space="preserve">Jordy </v>
      </c>
      <c r="I358" s="235">
        <f>IF(P$347="J",SUMIF(Deelnemers!B:B,H358,Deelnemers!C:C),0)</f>
        <v>12</v>
      </c>
      <c r="J358" s="13"/>
      <c r="K358" s="211" t="str">
        <f t="shared" si="86"/>
        <v/>
      </c>
      <c r="L358" s="220" t="str">
        <f t="shared" si="87"/>
        <v/>
      </c>
      <c r="M358" s="215" t="str">
        <f t="shared" si="88"/>
        <v/>
      </c>
      <c r="N358" s="216" t="str">
        <f t="shared" si="89"/>
        <v/>
      </c>
      <c r="O358" s="221">
        <v>3</v>
      </c>
      <c r="AB358" s="478">
        <f t="shared" si="77"/>
        <v>1</v>
      </c>
    </row>
    <row r="359" spans="1:28" ht="15" customHeight="1" x14ac:dyDescent="0.25">
      <c r="A359" s="218">
        <f>IF(C359=0,"",IF(I359=0,"",MAX(A$2:A358)+1))</f>
        <v>167</v>
      </c>
      <c r="B359" s="219" t="str">
        <f t="shared" si="78"/>
        <v>Frans</v>
      </c>
      <c r="C359" s="235">
        <f>IF(P$347="J",SUMIF(Deelnemers!B:B,B359,Deelnemers!C:C),0)</f>
        <v>12</v>
      </c>
      <c r="D359" s="13"/>
      <c r="E359" s="13"/>
      <c r="F359" s="220" t="str">
        <f t="shared" si="84"/>
        <v/>
      </c>
      <c r="G359" s="215" t="str">
        <f t="shared" si="85"/>
        <v/>
      </c>
      <c r="H359" s="219" t="str">
        <f t="shared" si="79"/>
        <v>Mukesh</v>
      </c>
      <c r="I359" s="235">
        <f>IF(P$347="J",SUMIF(Deelnemers!B:B,H359,Deelnemers!C:C),0)</f>
        <v>9</v>
      </c>
      <c r="J359" s="13"/>
      <c r="K359" s="211" t="str">
        <f t="shared" si="86"/>
        <v/>
      </c>
      <c r="L359" s="220" t="str">
        <f t="shared" si="87"/>
        <v/>
      </c>
      <c r="M359" s="215" t="str">
        <f t="shared" si="88"/>
        <v/>
      </c>
      <c r="N359" s="216" t="str">
        <f t="shared" si="89"/>
        <v/>
      </c>
      <c r="O359" s="221">
        <v>3</v>
      </c>
      <c r="AB359" s="478">
        <f t="shared" si="77"/>
        <v>1</v>
      </c>
    </row>
    <row r="360" spans="1:28" ht="15" customHeight="1" x14ac:dyDescent="0.25">
      <c r="A360" s="218">
        <f>IF(C360=0,"",IF(I360=0,"",MAX(A$2:A359)+1))</f>
        <v>168</v>
      </c>
      <c r="B360" s="219" t="str">
        <f t="shared" si="78"/>
        <v>Frans</v>
      </c>
      <c r="C360" s="235">
        <f>IF(P$347="J",SUMIF(Deelnemers!B:B,B360,Deelnemers!C:C),0)</f>
        <v>12</v>
      </c>
      <c r="D360" s="13"/>
      <c r="E360" s="13"/>
      <c r="F360" s="220" t="str">
        <f t="shared" si="84"/>
        <v/>
      </c>
      <c r="G360" s="215" t="str">
        <f t="shared" si="85"/>
        <v/>
      </c>
      <c r="H360" s="219" t="str">
        <f t="shared" si="79"/>
        <v>Marco</v>
      </c>
      <c r="I360" s="235">
        <f>IF(P$347="J",SUMIF(Deelnemers!B:B,H360,Deelnemers!C:C),0)</f>
        <v>16</v>
      </c>
      <c r="J360" s="13"/>
      <c r="K360" s="211" t="str">
        <f t="shared" si="86"/>
        <v/>
      </c>
      <c r="L360" s="220" t="str">
        <f t="shared" si="87"/>
        <v/>
      </c>
      <c r="M360" s="215" t="str">
        <f t="shared" si="88"/>
        <v/>
      </c>
      <c r="N360" s="216" t="str">
        <f t="shared" si="89"/>
        <v/>
      </c>
      <c r="O360" s="221">
        <v>3</v>
      </c>
      <c r="AB360" s="478">
        <f t="shared" si="77"/>
        <v>1</v>
      </c>
    </row>
    <row r="361" spans="1:28" ht="15" customHeight="1" x14ac:dyDescent="0.25">
      <c r="A361" s="218" t="str">
        <f>IF(C361=0,"",IF(I361=0,"",MAX(A$2:A360)+1))</f>
        <v/>
      </c>
      <c r="B361" s="219" t="str">
        <f t="shared" si="78"/>
        <v>Frans</v>
      </c>
      <c r="C361" s="235">
        <f>IF(P$347="J",SUMIF(Deelnemers!B:B,B361,Deelnemers!C:C),0)</f>
        <v>12</v>
      </c>
      <c r="D361" s="13"/>
      <c r="E361" s="13"/>
      <c r="F361" s="220" t="str">
        <f t="shared" si="84"/>
        <v/>
      </c>
      <c r="G361" s="215" t="str">
        <f t="shared" si="85"/>
        <v/>
      </c>
      <c r="H361" s="219" t="str">
        <f t="shared" si="79"/>
        <v>n</v>
      </c>
      <c r="I361" s="235">
        <f>IF(P$347="J",SUMIF(Deelnemers!B:B,H361,Deelnemers!C:C),0)</f>
        <v>0</v>
      </c>
      <c r="J361" s="13"/>
      <c r="K361" s="211" t="str">
        <f t="shared" si="86"/>
        <v/>
      </c>
      <c r="L361" s="220" t="str">
        <f t="shared" si="87"/>
        <v/>
      </c>
      <c r="M361" s="215" t="str">
        <f t="shared" si="88"/>
        <v/>
      </c>
      <c r="N361" s="216" t="str">
        <f t="shared" si="89"/>
        <v/>
      </c>
      <c r="O361" s="221">
        <v>3</v>
      </c>
      <c r="AB361" s="478">
        <f t="shared" si="77"/>
        <v>0</v>
      </c>
    </row>
    <row r="362" spans="1:28" ht="15" customHeight="1" x14ac:dyDescent="0.25">
      <c r="A362" s="218" t="str">
        <f>IF(C362=0,"",IF(I362=0,"",MAX(A$2:A361)+1))</f>
        <v/>
      </c>
      <c r="B362" s="219" t="str">
        <f t="shared" si="78"/>
        <v>Frans</v>
      </c>
      <c r="C362" s="235">
        <f>IF(P$347="J",SUMIF(Deelnemers!B:B,B362,Deelnemers!C:C),0)</f>
        <v>12</v>
      </c>
      <c r="D362" s="13"/>
      <c r="E362" s="13"/>
      <c r="F362" s="220" t="str">
        <f t="shared" si="84"/>
        <v/>
      </c>
      <c r="G362" s="215" t="str">
        <f t="shared" si="85"/>
        <v/>
      </c>
      <c r="H362" s="219" t="str">
        <f t="shared" si="79"/>
        <v>n</v>
      </c>
      <c r="I362" s="235">
        <f>IF(P$347="J",SUMIF(Deelnemers!B:B,H362,Deelnemers!C:C),0)</f>
        <v>0</v>
      </c>
      <c r="J362" s="13"/>
      <c r="K362" s="211" t="str">
        <f t="shared" si="86"/>
        <v/>
      </c>
      <c r="L362" s="220" t="str">
        <f t="shared" si="87"/>
        <v/>
      </c>
      <c r="M362" s="215" t="str">
        <f t="shared" si="88"/>
        <v/>
      </c>
      <c r="N362" s="216" t="str">
        <f t="shared" si="89"/>
        <v/>
      </c>
      <c r="O362" s="221">
        <v>3</v>
      </c>
      <c r="AB362" s="478">
        <f t="shared" si="77"/>
        <v>0</v>
      </c>
    </row>
    <row r="363" spans="1:28" ht="15" customHeight="1" x14ac:dyDescent="0.25">
      <c r="A363" s="218" t="str">
        <f>IF(C363=0,"",IF(I363=0,"",MAX(A$2:A362)+1))</f>
        <v/>
      </c>
      <c r="B363" s="219" t="str">
        <f t="shared" si="78"/>
        <v>Frans</v>
      </c>
      <c r="C363" s="235">
        <f>IF(P$347="J",SUMIF(Deelnemers!B:B,B363,Deelnemers!C:C),0)</f>
        <v>12</v>
      </c>
      <c r="D363" s="13"/>
      <c r="E363" s="13"/>
      <c r="F363" s="220" t="str">
        <f t="shared" si="84"/>
        <v/>
      </c>
      <c r="G363" s="215" t="str">
        <f t="shared" si="85"/>
        <v/>
      </c>
      <c r="H363" s="219" t="str">
        <f t="shared" si="79"/>
        <v>n</v>
      </c>
      <c r="I363" s="235">
        <f>IF(P$347="J",SUMIF(Deelnemers!B:B,H363,Deelnemers!C:C),0)</f>
        <v>0</v>
      </c>
      <c r="J363" s="13"/>
      <c r="K363" s="211" t="str">
        <f t="shared" si="86"/>
        <v/>
      </c>
      <c r="L363" s="220" t="str">
        <f t="shared" si="87"/>
        <v/>
      </c>
      <c r="M363" s="215" t="str">
        <f t="shared" si="88"/>
        <v/>
      </c>
      <c r="N363" s="216" t="str">
        <f t="shared" si="89"/>
        <v/>
      </c>
      <c r="O363" s="221">
        <v>3</v>
      </c>
      <c r="AB363" s="478">
        <f t="shared" si="77"/>
        <v>0</v>
      </c>
    </row>
    <row r="364" spans="1:28" ht="15" customHeight="1" x14ac:dyDescent="0.25">
      <c r="A364" s="218" t="str">
        <f>IF(C364=0,"",IF(I364=0,"",MAX(A$2:A363)+1))</f>
        <v/>
      </c>
      <c r="B364" s="219" t="str">
        <f t="shared" si="78"/>
        <v>Frans</v>
      </c>
      <c r="C364" s="235">
        <f>IF(P$347="J",SUMIF(Deelnemers!B:B,B364,Deelnemers!C:C),0)</f>
        <v>12</v>
      </c>
      <c r="D364" s="13"/>
      <c r="E364" s="13"/>
      <c r="F364" s="220" t="str">
        <f t="shared" si="84"/>
        <v/>
      </c>
      <c r="G364" s="215" t="str">
        <f t="shared" si="85"/>
        <v/>
      </c>
      <c r="H364" s="219" t="str">
        <f t="shared" si="79"/>
        <v>n</v>
      </c>
      <c r="I364" s="235">
        <f>IF(P$347="J",SUMIF(Deelnemers!B:B,H364,Deelnemers!C:C),0)</f>
        <v>0</v>
      </c>
      <c r="J364" s="13"/>
      <c r="K364" s="211" t="str">
        <f t="shared" si="86"/>
        <v/>
      </c>
      <c r="L364" s="220" t="str">
        <f t="shared" si="87"/>
        <v/>
      </c>
      <c r="M364" s="215" t="str">
        <f t="shared" si="88"/>
        <v/>
      </c>
      <c r="N364" s="216" t="str">
        <f t="shared" si="89"/>
        <v/>
      </c>
      <c r="O364" s="221">
        <v>3</v>
      </c>
      <c r="AB364" s="478">
        <f t="shared" si="77"/>
        <v>0</v>
      </c>
    </row>
    <row r="365" spans="1:28" ht="15" customHeight="1" x14ac:dyDescent="0.25">
      <c r="A365" s="218">
        <f>IF(C365=0,"",IF(I365=0,"",MAX(A$2:A364)+1))</f>
        <v>169</v>
      </c>
      <c r="B365" s="219" t="str">
        <f t="shared" si="78"/>
        <v>Fred</v>
      </c>
      <c r="C365" s="235">
        <f>IF(P$347="J",SUMIF(Deelnemers!B:B,B365,Deelnemers!C:C),0)</f>
        <v>9</v>
      </c>
      <c r="D365" s="13"/>
      <c r="E365" s="13"/>
      <c r="F365" s="220" t="str">
        <f t="shared" si="84"/>
        <v/>
      </c>
      <c r="G365" s="215" t="str">
        <f t="shared" si="85"/>
        <v/>
      </c>
      <c r="H365" s="219" t="str">
        <f t="shared" si="79"/>
        <v>Jan Hartog</v>
      </c>
      <c r="I365" s="235">
        <f>IF(P$347="J",SUMIF(Deelnemers!B:B,H365,Deelnemers!C:C),0)</f>
        <v>9</v>
      </c>
      <c r="J365" s="13"/>
      <c r="K365" s="211" t="str">
        <f t="shared" si="86"/>
        <v/>
      </c>
      <c r="L365" s="220" t="str">
        <f t="shared" si="87"/>
        <v/>
      </c>
      <c r="M365" s="215" t="str">
        <f t="shared" si="88"/>
        <v/>
      </c>
      <c r="N365" s="216" t="str">
        <f t="shared" si="89"/>
        <v/>
      </c>
      <c r="O365" s="221">
        <v>3</v>
      </c>
      <c r="AB365" s="478">
        <f t="shared" si="77"/>
        <v>1</v>
      </c>
    </row>
    <row r="366" spans="1:28" ht="15" customHeight="1" x14ac:dyDescent="0.25">
      <c r="A366" s="218">
        <f>IF(C366=0,"",IF(I366=0,"",MAX(A$2:A365)+1))</f>
        <v>170</v>
      </c>
      <c r="B366" s="219" t="str">
        <f t="shared" si="78"/>
        <v>Fred</v>
      </c>
      <c r="C366" s="235">
        <f>IF(P$347="J",SUMIF(Deelnemers!B:B,B366,Deelnemers!C:C),0)</f>
        <v>9</v>
      </c>
      <c r="D366" s="13"/>
      <c r="E366" s="13"/>
      <c r="F366" s="220" t="str">
        <f t="shared" si="84"/>
        <v/>
      </c>
      <c r="G366" s="215" t="str">
        <f t="shared" si="85"/>
        <v/>
      </c>
      <c r="H366" s="219" t="str">
        <f t="shared" si="79"/>
        <v>Martijn</v>
      </c>
      <c r="I366" s="235">
        <f>IF(P$347="J",SUMIF(Deelnemers!B:B,H366,Deelnemers!C:C),0)</f>
        <v>6</v>
      </c>
      <c r="J366" s="13"/>
      <c r="K366" s="211" t="str">
        <f t="shared" si="86"/>
        <v/>
      </c>
      <c r="L366" s="220" t="str">
        <f t="shared" si="87"/>
        <v/>
      </c>
      <c r="M366" s="215" t="str">
        <f t="shared" si="88"/>
        <v/>
      </c>
      <c r="N366" s="216" t="str">
        <f t="shared" si="89"/>
        <v/>
      </c>
      <c r="O366" s="221">
        <v>3</v>
      </c>
      <c r="AB366" s="478">
        <f t="shared" si="77"/>
        <v>1</v>
      </c>
    </row>
    <row r="367" spans="1:28" ht="15" customHeight="1" x14ac:dyDescent="0.25">
      <c r="A367" s="218">
        <f>IF(C367=0,"",IF(I367=0,"",MAX(A$2:A366)+1))</f>
        <v>171</v>
      </c>
      <c r="B367" s="219" t="str">
        <f t="shared" si="78"/>
        <v>Fred</v>
      </c>
      <c r="C367" s="235">
        <f>IF(P$347="J",SUMIF(Deelnemers!B:B,B367,Deelnemers!C:C),0)</f>
        <v>9</v>
      </c>
      <c r="D367" s="13"/>
      <c r="E367" s="13"/>
      <c r="F367" s="220" t="str">
        <f t="shared" si="84"/>
        <v/>
      </c>
      <c r="G367" s="215" t="str">
        <f t="shared" si="85"/>
        <v/>
      </c>
      <c r="H367" s="219" t="str">
        <f t="shared" si="79"/>
        <v>Michael</v>
      </c>
      <c r="I367" s="235">
        <f>IF(P$347="J",SUMIF(Deelnemers!B:B,H367,Deelnemers!C:C),0)</f>
        <v>14</v>
      </c>
      <c r="J367" s="13"/>
      <c r="K367" s="211" t="str">
        <f t="shared" si="86"/>
        <v/>
      </c>
      <c r="L367" s="220" t="str">
        <f t="shared" si="87"/>
        <v/>
      </c>
      <c r="M367" s="215" t="str">
        <f t="shared" si="88"/>
        <v/>
      </c>
      <c r="N367" s="216" t="str">
        <f t="shared" si="89"/>
        <v/>
      </c>
      <c r="O367" s="221">
        <v>3</v>
      </c>
      <c r="AB367" s="478">
        <f t="shared" si="77"/>
        <v>1</v>
      </c>
    </row>
    <row r="368" spans="1:28" ht="15" customHeight="1" x14ac:dyDescent="0.25">
      <c r="A368" s="218">
        <f>IF(C368=0,"",IF(I368=0,"",MAX(A$2:A367)+1))</f>
        <v>172</v>
      </c>
      <c r="B368" s="219" t="str">
        <f t="shared" si="78"/>
        <v>Fred</v>
      </c>
      <c r="C368" s="235">
        <f>IF(P$347="J",SUMIF(Deelnemers!B:B,B368,Deelnemers!C:C),0)</f>
        <v>9</v>
      </c>
      <c r="D368" s="13"/>
      <c r="E368" s="13"/>
      <c r="F368" s="220" t="str">
        <f t="shared" si="84"/>
        <v/>
      </c>
      <c r="G368" s="215" t="str">
        <f t="shared" si="85"/>
        <v/>
      </c>
      <c r="H368" s="219" t="str">
        <f t="shared" si="79"/>
        <v>Peter</v>
      </c>
      <c r="I368" s="235">
        <f>IF(P$347="J",SUMIF(Deelnemers!B:B,H368,Deelnemers!C:C),0)</f>
        <v>16</v>
      </c>
      <c r="J368" s="13"/>
      <c r="K368" s="211" t="str">
        <f t="shared" si="86"/>
        <v/>
      </c>
      <c r="L368" s="220" t="str">
        <f t="shared" si="87"/>
        <v/>
      </c>
      <c r="M368" s="215" t="str">
        <f t="shared" si="88"/>
        <v/>
      </c>
      <c r="N368" s="216" t="str">
        <f t="shared" si="89"/>
        <v/>
      </c>
      <c r="O368" s="221">
        <v>3</v>
      </c>
      <c r="AB368" s="478">
        <f t="shared" si="77"/>
        <v>1</v>
      </c>
    </row>
    <row r="369" spans="1:28" ht="15" customHeight="1" x14ac:dyDescent="0.25">
      <c r="A369" s="218">
        <f>IF(C369=0,"",IF(I369=0,"",MAX(A$2:A368)+1))</f>
        <v>173</v>
      </c>
      <c r="B369" s="219" t="str">
        <f t="shared" si="78"/>
        <v>Fred</v>
      </c>
      <c r="C369" s="235">
        <f>IF(P$347="J",SUMIF(Deelnemers!B:B,B369,Deelnemers!C:C),0)</f>
        <v>9</v>
      </c>
      <c r="D369" s="13"/>
      <c r="E369" s="13"/>
      <c r="F369" s="220" t="str">
        <f t="shared" si="84"/>
        <v/>
      </c>
      <c r="G369" s="215" t="str">
        <f t="shared" si="85"/>
        <v/>
      </c>
      <c r="H369" s="219" t="str">
        <f t="shared" si="79"/>
        <v>Piet</v>
      </c>
      <c r="I369" s="235">
        <f>IF(P$347="J",SUMIF(Deelnemers!B:B,H369,Deelnemers!C:C),0)</f>
        <v>16</v>
      </c>
      <c r="J369" s="13"/>
      <c r="K369" s="211" t="str">
        <f t="shared" si="86"/>
        <v/>
      </c>
      <c r="L369" s="220" t="str">
        <f t="shared" si="87"/>
        <v/>
      </c>
      <c r="M369" s="215" t="str">
        <f t="shared" si="88"/>
        <v/>
      </c>
      <c r="N369" s="216" t="str">
        <f t="shared" si="89"/>
        <v/>
      </c>
      <c r="O369" s="221">
        <v>3</v>
      </c>
      <c r="AB369" s="478">
        <f t="shared" si="77"/>
        <v>1</v>
      </c>
    </row>
    <row r="370" spans="1:28" ht="15" customHeight="1" x14ac:dyDescent="0.25">
      <c r="A370" s="218">
        <f>IF(C370=0,"",IF(I370=0,"",MAX(A$2:A369)+1))</f>
        <v>174</v>
      </c>
      <c r="B370" s="219" t="str">
        <f t="shared" si="78"/>
        <v>Fred</v>
      </c>
      <c r="C370" s="235">
        <f>IF(P$347="J",SUMIF(Deelnemers!B:B,B370,Deelnemers!C:C),0)</f>
        <v>9</v>
      </c>
      <c r="D370" s="13"/>
      <c r="E370" s="13"/>
      <c r="F370" s="220" t="str">
        <f t="shared" si="84"/>
        <v/>
      </c>
      <c r="G370" s="215" t="str">
        <f t="shared" si="85"/>
        <v/>
      </c>
      <c r="H370" s="219" t="str">
        <f t="shared" si="79"/>
        <v>Tukker</v>
      </c>
      <c r="I370" s="235">
        <f>IF(P$347="J",SUMIF(Deelnemers!B:B,H370,Deelnemers!C:C),0)</f>
        <v>13</v>
      </c>
      <c r="J370" s="13"/>
      <c r="K370" s="211" t="str">
        <f t="shared" si="86"/>
        <v/>
      </c>
      <c r="L370" s="220" t="str">
        <f t="shared" si="87"/>
        <v/>
      </c>
      <c r="M370" s="215" t="str">
        <f t="shared" si="88"/>
        <v/>
      </c>
      <c r="N370" s="216" t="str">
        <f t="shared" si="89"/>
        <v/>
      </c>
      <c r="O370" s="221">
        <v>3</v>
      </c>
      <c r="AB370" s="478">
        <f t="shared" si="77"/>
        <v>1</v>
      </c>
    </row>
    <row r="371" spans="1:28" ht="15" customHeight="1" x14ac:dyDescent="0.25">
      <c r="A371" s="218">
        <f>IF(C371=0,"",IF(I371=0,"",MAX(A$2:A370)+1))</f>
        <v>175</v>
      </c>
      <c r="B371" s="219" t="str">
        <f t="shared" si="78"/>
        <v>Fred</v>
      </c>
      <c r="C371" s="235">
        <f>IF(P$347="J",SUMIF(Deelnemers!B:B,B371,Deelnemers!C:C),0)</f>
        <v>9</v>
      </c>
      <c r="D371" s="13"/>
      <c r="E371" s="13"/>
      <c r="F371" s="220" t="str">
        <f t="shared" si="84"/>
        <v/>
      </c>
      <c r="G371" s="215" t="str">
        <f t="shared" si="85"/>
        <v/>
      </c>
      <c r="H371" s="219" t="str">
        <f t="shared" si="79"/>
        <v>Bernard</v>
      </c>
      <c r="I371" s="235">
        <f>IF(P$347="J",SUMIF(Deelnemers!B:B,H371,Deelnemers!C:C),0)</f>
        <v>14</v>
      </c>
      <c r="J371" s="13"/>
      <c r="K371" s="211" t="str">
        <f t="shared" si="86"/>
        <v/>
      </c>
      <c r="L371" s="220" t="str">
        <f t="shared" si="87"/>
        <v/>
      </c>
      <c r="M371" s="215" t="str">
        <f t="shared" si="88"/>
        <v/>
      </c>
      <c r="N371" s="216" t="str">
        <f t="shared" si="89"/>
        <v/>
      </c>
      <c r="O371" s="221">
        <v>3</v>
      </c>
      <c r="AB371" s="478">
        <f t="shared" si="77"/>
        <v>1</v>
      </c>
    </row>
    <row r="372" spans="1:28" ht="15" customHeight="1" x14ac:dyDescent="0.25">
      <c r="A372" s="218" t="str">
        <f>IF(C372=0,"",IF(I372=0,"",MAX(A$2:A371)+1))</f>
        <v/>
      </c>
      <c r="B372" s="219" t="str">
        <f t="shared" si="78"/>
        <v>Fred</v>
      </c>
      <c r="C372" s="235">
        <f>IF(P$347="J",SUMIF(Deelnemers!B:B,B372,Deelnemers!C:C),0)</f>
        <v>9</v>
      </c>
      <c r="D372" s="13"/>
      <c r="E372" s="13"/>
      <c r="F372" s="220" t="str">
        <f t="shared" si="84"/>
        <v/>
      </c>
      <c r="G372" s="215" t="str">
        <f t="shared" si="85"/>
        <v/>
      </c>
      <c r="H372" s="219" t="str">
        <f t="shared" si="79"/>
        <v>Jan de Hoorn</v>
      </c>
      <c r="I372" s="235">
        <f>IF(P$347="J",SUMIF(Deelnemers!B:B,H372,Deelnemers!C:C),0)</f>
        <v>0</v>
      </c>
      <c r="J372" s="13"/>
      <c r="K372" s="211" t="str">
        <f t="shared" si="86"/>
        <v/>
      </c>
      <c r="L372" s="220" t="str">
        <f t="shared" si="87"/>
        <v/>
      </c>
      <c r="M372" s="215" t="str">
        <f t="shared" si="88"/>
        <v/>
      </c>
      <c r="N372" s="216" t="str">
        <f t="shared" si="89"/>
        <v/>
      </c>
      <c r="O372" s="221">
        <v>3</v>
      </c>
      <c r="AB372" s="478">
        <f t="shared" si="77"/>
        <v>0</v>
      </c>
    </row>
    <row r="373" spans="1:28" ht="15" customHeight="1" x14ac:dyDescent="0.25">
      <c r="A373" s="218" t="str">
        <f>IF(C373=0,"",IF(I373=0,"",MAX(A$2:A372)+1))</f>
        <v/>
      </c>
      <c r="B373" s="219" t="str">
        <f t="shared" si="78"/>
        <v>Fred</v>
      </c>
      <c r="C373" s="235">
        <f>IF(P$347="J",SUMIF(Deelnemers!B:B,B373,Deelnemers!C:C),0)</f>
        <v>9</v>
      </c>
      <c r="D373" s="13"/>
      <c r="E373" s="13"/>
      <c r="F373" s="220" t="str">
        <f t="shared" si="84"/>
        <v/>
      </c>
      <c r="G373" s="215" t="str">
        <f t="shared" si="85"/>
        <v/>
      </c>
      <c r="H373" s="219" t="str">
        <f t="shared" si="79"/>
        <v>Bas</v>
      </c>
      <c r="I373" s="235">
        <f>IF(P$347="J",SUMIF(Deelnemers!B:B,H373,Deelnemers!C:C),0)</f>
        <v>0</v>
      </c>
      <c r="J373" s="13"/>
      <c r="K373" s="211" t="str">
        <f t="shared" si="86"/>
        <v/>
      </c>
      <c r="L373" s="220" t="str">
        <f t="shared" si="87"/>
        <v/>
      </c>
      <c r="M373" s="215" t="str">
        <f t="shared" si="88"/>
        <v/>
      </c>
      <c r="N373" s="216" t="str">
        <f t="shared" si="89"/>
        <v/>
      </c>
      <c r="O373" s="221">
        <v>3</v>
      </c>
      <c r="AB373" s="478">
        <f t="shared" si="77"/>
        <v>0</v>
      </c>
    </row>
    <row r="374" spans="1:28" ht="15" customHeight="1" x14ac:dyDescent="0.25">
      <c r="A374" s="218">
        <f>IF(C374=0,"",IF(I374=0,"",MAX(A$2:A373)+1))</f>
        <v>176</v>
      </c>
      <c r="B374" s="219" t="str">
        <f t="shared" si="78"/>
        <v>Fred</v>
      </c>
      <c r="C374" s="235">
        <f>IF(P$347="J",SUMIF(Deelnemers!B:B,B374,Deelnemers!C:C),0)</f>
        <v>9</v>
      </c>
      <c r="D374" s="13"/>
      <c r="E374" s="13"/>
      <c r="F374" s="220" t="str">
        <f t="shared" si="84"/>
        <v/>
      </c>
      <c r="G374" s="215" t="str">
        <f t="shared" si="85"/>
        <v/>
      </c>
      <c r="H374" s="219" t="str">
        <f t="shared" si="79"/>
        <v>Jan Zuijlen</v>
      </c>
      <c r="I374" s="235">
        <f>IF(P$347="J",SUMIF(Deelnemers!B:B,H374,Deelnemers!C:C),0)</f>
        <v>16</v>
      </c>
      <c r="J374" s="13"/>
      <c r="K374" s="211" t="str">
        <f t="shared" si="86"/>
        <v/>
      </c>
      <c r="L374" s="220" t="str">
        <f t="shared" si="87"/>
        <v/>
      </c>
      <c r="M374" s="215" t="str">
        <f t="shared" si="88"/>
        <v/>
      </c>
      <c r="N374" s="216" t="str">
        <f t="shared" si="89"/>
        <v/>
      </c>
      <c r="O374" s="221">
        <v>3</v>
      </c>
      <c r="AB374" s="478">
        <f t="shared" si="77"/>
        <v>1</v>
      </c>
    </row>
    <row r="375" spans="1:28" ht="15" customHeight="1" x14ac:dyDescent="0.25">
      <c r="A375" s="218">
        <f>IF(C375=0,"",IF(I375=0,"",MAX(A$2:A374)+1))</f>
        <v>177</v>
      </c>
      <c r="B375" s="219" t="str">
        <f t="shared" si="78"/>
        <v>Fred</v>
      </c>
      <c r="C375" s="235">
        <f>IF(P$347="J",SUMIF(Deelnemers!B:B,B375,Deelnemers!C:C),0)</f>
        <v>9</v>
      </c>
      <c r="D375" s="13"/>
      <c r="E375" s="13"/>
      <c r="F375" s="220" t="str">
        <f t="shared" si="84"/>
        <v/>
      </c>
      <c r="G375" s="215" t="str">
        <f t="shared" si="85"/>
        <v/>
      </c>
      <c r="H375" s="219" t="str">
        <f t="shared" si="79"/>
        <v xml:space="preserve">Jordy </v>
      </c>
      <c r="I375" s="235">
        <f>IF(P$347="J",SUMIF(Deelnemers!B:B,H375,Deelnemers!C:C),0)</f>
        <v>12</v>
      </c>
      <c r="J375" s="13"/>
      <c r="K375" s="211" t="str">
        <f t="shared" si="86"/>
        <v/>
      </c>
      <c r="L375" s="220" t="str">
        <f t="shared" si="87"/>
        <v/>
      </c>
      <c r="M375" s="215" t="str">
        <f t="shared" si="88"/>
        <v/>
      </c>
      <c r="N375" s="216" t="str">
        <f t="shared" si="89"/>
        <v/>
      </c>
      <c r="O375" s="221">
        <v>3</v>
      </c>
      <c r="AB375" s="478">
        <f t="shared" si="77"/>
        <v>1</v>
      </c>
    </row>
    <row r="376" spans="1:28" ht="15" customHeight="1" x14ac:dyDescent="0.25">
      <c r="A376" s="218">
        <f>IF(C376=0,"",IF(I376=0,"",MAX(A$2:A375)+1))</f>
        <v>178</v>
      </c>
      <c r="B376" s="219" t="str">
        <f t="shared" si="78"/>
        <v>Fred</v>
      </c>
      <c r="C376" s="235">
        <f>IF(P$347="J",SUMIF(Deelnemers!B:B,B376,Deelnemers!C:C),0)</f>
        <v>9</v>
      </c>
      <c r="D376" s="13"/>
      <c r="E376" s="13"/>
      <c r="F376" s="220" t="str">
        <f t="shared" si="84"/>
        <v/>
      </c>
      <c r="G376" s="215" t="str">
        <f t="shared" si="85"/>
        <v/>
      </c>
      <c r="H376" s="219" t="str">
        <f t="shared" si="79"/>
        <v>Mukesh</v>
      </c>
      <c r="I376" s="235">
        <f>IF(P$347="J",SUMIF(Deelnemers!B:B,H376,Deelnemers!C:C),0)</f>
        <v>9</v>
      </c>
      <c r="J376" s="13"/>
      <c r="K376" s="211" t="str">
        <f t="shared" si="86"/>
        <v/>
      </c>
      <c r="L376" s="220" t="str">
        <f t="shared" si="87"/>
        <v/>
      </c>
      <c r="M376" s="215" t="str">
        <f t="shared" si="88"/>
        <v/>
      </c>
      <c r="N376" s="216" t="str">
        <f t="shared" si="89"/>
        <v/>
      </c>
      <c r="O376" s="221">
        <v>3</v>
      </c>
      <c r="AB376" s="478">
        <f t="shared" si="77"/>
        <v>1</v>
      </c>
    </row>
    <row r="377" spans="1:28" ht="15" customHeight="1" x14ac:dyDescent="0.25">
      <c r="A377" s="218">
        <f>IF(C377=0,"",IF(I377=0,"",MAX(A$2:A376)+1))</f>
        <v>179</v>
      </c>
      <c r="B377" s="219" t="str">
        <f t="shared" si="78"/>
        <v>Fred</v>
      </c>
      <c r="C377" s="235">
        <f>IF(P$347="J",SUMIF(Deelnemers!B:B,B377,Deelnemers!C:C),0)</f>
        <v>9</v>
      </c>
      <c r="D377" s="13"/>
      <c r="E377" s="13"/>
      <c r="F377" s="220" t="str">
        <f t="shared" si="84"/>
        <v/>
      </c>
      <c r="G377" s="215" t="str">
        <f t="shared" si="85"/>
        <v/>
      </c>
      <c r="H377" s="219" t="str">
        <f t="shared" si="79"/>
        <v>Marco</v>
      </c>
      <c r="I377" s="235">
        <f>IF(P$347="J",SUMIF(Deelnemers!B:B,H377,Deelnemers!C:C),0)</f>
        <v>16</v>
      </c>
      <c r="J377" s="13"/>
      <c r="K377" s="211" t="str">
        <f t="shared" si="86"/>
        <v/>
      </c>
      <c r="L377" s="220" t="str">
        <f t="shared" si="87"/>
        <v/>
      </c>
      <c r="M377" s="215" t="str">
        <f t="shared" si="88"/>
        <v/>
      </c>
      <c r="N377" s="216" t="str">
        <f t="shared" si="89"/>
        <v/>
      </c>
      <c r="O377" s="221">
        <v>3</v>
      </c>
      <c r="AB377" s="478">
        <f t="shared" si="77"/>
        <v>1</v>
      </c>
    </row>
    <row r="378" spans="1:28" ht="15" customHeight="1" x14ac:dyDescent="0.25">
      <c r="A378" s="218" t="str">
        <f>IF(C378=0,"",IF(I378=0,"",MAX(A$2:A377)+1))</f>
        <v/>
      </c>
      <c r="B378" s="219" t="str">
        <f t="shared" si="78"/>
        <v>Fred</v>
      </c>
      <c r="C378" s="235">
        <f>IF(P$347="J",SUMIF(Deelnemers!B:B,B378,Deelnemers!C:C),0)</f>
        <v>9</v>
      </c>
      <c r="D378" s="13"/>
      <c r="E378" s="13"/>
      <c r="F378" s="220" t="str">
        <f t="shared" si="84"/>
        <v/>
      </c>
      <c r="G378" s="215" t="str">
        <f t="shared" si="85"/>
        <v/>
      </c>
      <c r="H378" s="219" t="str">
        <f t="shared" si="79"/>
        <v>n</v>
      </c>
      <c r="I378" s="235">
        <f>IF(P$347="J",SUMIF(Deelnemers!B:B,H378,Deelnemers!C:C),0)</f>
        <v>0</v>
      </c>
      <c r="J378" s="13"/>
      <c r="K378" s="211" t="str">
        <f t="shared" si="86"/>
        <v/>
      </c>
      <c r="L378" s="220" t="str">
        <f t="shared" si="87"/>
        <v/>
      </c>
      <c r="M378" s="215" t="str">
        <f t="shared" si="88"/>
        <v/>
      </c>
      <c r="N378" s="216" t="str">
        <f t="shared" si="89"/>
        <v/>
      </c>
      <c r="O378" s="221">
        <v>3</v>
      </c>
      <c r="AB378" s="478">
        <f t="shared" si="77"/>
        <v>0</v>
      </c>
    </row>
    <row r="379" spans="1:28" ht="15" customHeight="1" x14ac:dyDescent="0.25">
      <c r="A379" s="218" t="str">
        <f>IF(C379=0,"",IF(I379=0,"",MAX(A$2:A378)+1))</f>
        <v/>
      </c>
      <c r="B379" s="219" t="str">
        <f t="shared" si="78"/>
        <v>Fred</v>
      </c>
      <c r="C379" s="235">
        <f>IF(P$347="J",SUMIF(Deelnemers!B:B,B379,Deelnemers!C:C),0)</f>
        <v>9</v>
      </c>
      <c r="D379" s="13"/>
      <c r="E379" s="13"/>
      <c r="F379" s="220" t="str">
        <f t="shared" si="84"/>
        <v/>
      </c>
      <c r="G379" s="215" t="str">
        <f t="shared" si="85"/>
        <v/>
      </c>
      <c r="H379" s="219" t="str">
        <f t="shared" si="79"/>
        <v>n</v>
      </c>
      <c r="I379" s="235">
        <f>IF(P$347="J",SUMIF(Deelnemers!B:B,H379,Deelnemers!C:C),0)</f>
        <v>0</v>
      </c>
      <c r="J379" s="13"/>
      <c r="K379" s="211" t="str">
        <f t="shared" si="86"/>
        <v/>
      </c>
      <c r="L379" s="220" t="str">
        <f t="shared" si="87"/>
        <v/>
      </c>
      <c r="M379" s="215" t="str">
        <f t="shared" si="88"/>
        <v/>
      </c>
      <c r="N379" s="216" t="str">
        <f t="shared" si="89"/>
        <v/>
      </c>
      <c r="O379" s="221">
        <v>3</v>
      </c>
      <c r="AB379" s="478">
        <f t="shared" si="77"/>
        <v>0</v>
      </c>
    </row>
    <row r="380" spans="1:28" ht="15" customHeight="1" x14ac:dyDescent="0.25">
      <c r="A380" s="218" t="str">
        <f>IF(C380=0,"",IF(I380=0,"",MAX(A$2:A379)+1))</f>
        <v/>
      </c>
      <c r="B380" s="219" t="str">
        <f t="shared" si="78"/>
        <v>Fred</v>
      </c>
      <c r="C380" s="235">
        <f>IF(P$347="J",SUMIF(Deelnemers!B:B,B380,Deelnemers!C:C),0)</f>
        <v>9</v>
      </c>
      <c r="D380" s="13"/>
      <c r="E380" s="13"/>
      <c r="F380" s="220" t="str">
        <f t="shared" si="84"/>
        <v/>
      </c>
      <c r="G380" s="215" t="str">
        <f t="shared" si="85"/>
        <v/>
      </c>
      <c r="H380" s="219" t="str">
        <f t="shared" si="79"/>
        <v>n</v>
      </c>
      <c r="I380" s="235">
        <f>IF(P$347="J",SUMIF(Deelnemers!B:B,H380,Deelnemers!C:C),0)</f>
        <v>0</v>
      </c>
      <c r="J380" s="13"/>
      <c r="K380" s="211" t="str">
        <f t="shared" si="86"/>
        <v/>
      </c>
      <c r="L380" s="220" t="str">
        <f t="shared" si="87"/>
        <v/>
      </c>
      <c r="M380" s="215" t="str">
        <f t="shared" si="88"/>
        <v/>
      </c>
      <c r="N380" s="216" t="str">
        <f t="shared" si="89"/>
        <v/>
      </c>
      <c r="O380" s="221">
        <v>3</v>
      </c>
      <c r="AB380" s="478">
        <f t="shared" si="77"/>
        <v>0</v>
      </c>
    </row>
    <row r="381" spans="1:28" ht="15" customHeight="1" x14ac:dyDescent="0.25">
      <c r="A381" s="218" t="str">
        <f>IF(C381=0,"",IF(I381=0,"",MAX(A$2:A380)+1))</f>
        <v/>
      </c>
      <c r="B381" s="219" t="str">
        <f t="shared" si="78"/>
        <v>Fred</v>
      </c>
      <c r="C381" s="235">
        <f>IF(P$347="J",SUMIF(Deelnemers!B:B,B381,Deelnemers!C:C),0)</f>
        <v>9</v>
      </c>
      <c r="D381" s="13"/>
      <c r="E381" s="13"/>
      <c r="F381" s="220" t="str">
        <f t="shared" si="84"/>
        <v/>
      </c>
      <c r="G381" s="215" t="str">
        <f t="shared" si="85"/>
        <v/>
      </c>
      <c r="H381" s="219" t="str">
        <f t="shared" si="79"/>
        <v>n</v>
      </c>
      <c r="I381" s="235">
        <f>IF(P$347="J",SUMIF(Deelnemers!B:B,H381,Deelnemers!C:C),0)</f>
        <v>0</v>
      </c>
      <c r="J381" s="13"/>
      <c r="K381" s="211" t="str">
        <f t="shared" si="86"/>
        <v/>
      </c>
      <c r="L381" s="220" t="str">
        <f t="shared" si="87"/>
        <v/>
      </c>
      <c r="M381" s="215" t="str">
        <f t="shared" si="88"/>
        <v/>
      </c>
      <c r="N381" s="216" t="str">
        <f t="shared" si="89"/>
        <v/>
      </c>
      <c r="O381" s="221">
        <v>3</v>
      </c>
      <c r="AB381" s="478">
        <f t="shared" si="77"/>
        <v>0</v>
      </c>
    </row>
    <row r="382" spans="1:28" ht="15" customHeight="1" x14ac:dyDescent="0.25">
      <c r="A382" s="218">
        <f>IF(C382=0,"",IF(I382=0,"",MAX(A$2:A381)+1))</f>
        <v>180</v>
      </c>
      <c r="B382" s="219" t="str">
        <f t="shared" si="78"/>
        <v>Jan Hartog</v>
      </c>
      <c r="C382" s="235">
        <f>IF(P$347="J",SUMIF(Deelnemers!B:B,B382,Deelnemers!C:C),0)</f>
        <v>9</v>
      </c>
      <c r="D382" s="13"/>
      <c r="E382" s="13"/>
      <c r="F382" s="220" t="str">
        <f t="shared" si="84"/>
        <v/>
      </c>
      <c r="G382" s="215" t="str">
        <f t="shared" si="85"/>
        <v/>
      </c>
      <c r="H382" s="219" t="str">
        <f t="shared" si="79"/>
        <v>Martijn</v>
      </c>
      <c r="I382" s="235">
        <f>IF(P$347="J",SUMIF(Deelnemers!B:B,H382,Deelnemers!C:C),0)</f>
        <v>6</v>
      </c>
      <c r="J382" s="13"/>
      <c r="K382" s="211" t="str">
        <f t="shared" si="86"/>
        <v/>
      </c>
      <c r="L382" s="220" t="str">
        <f t="shared" si="87"/>
        <v/>
      </c>
      <c r="M382" s="215" t="str">
        <f t="shared" si="88"/>
        <v/>
      </c>
      <c r="N382" s="216" t="str">
        <f t="shared" si="89"/>
        <v/>
      </c>
      <c r="O382" s="221">
        <v>3</v>
      </c>
      <c r="AB382" s="478">
        <f t="shared" si="77"/>
        <v>1</v>
      </c>
    </row>
    <row r="383" spans="1:28" ht="15" customHeight="1" x14ac:dyDescent="0.25">
      <c r="A383" s="218">
        <f>IF(C383=0,"",IF(I383=0,"",MAX(A$2:A382)+1))</f>
        <v>181</v>
      </c>
      <c r="B383" s="219" t="str">
        <f t="shared" si="78"/>
        <v>Jan Hartog</v>
      </c>
      <c r="C383" s="235">
        <f>IF(P$347="J",SUMIF(Deelnemers!B:B,B383,Deelnemers!C:C),0)</f>
        <v>9</v>
      </c>
      <c r="D383" s="13"/>
      <c r="E383" s="13"/>
      <c r="F383" s="220" t="str">
        <f t="shared" si="84"/>
        <v/>
      </c>
      <c r="G383" s="215" t="str">
        <f t="shared" si="85"/>
        <v/>
      </c>
      <c r="H383" s="219" t="str">
        <f t="shared" si="79"/>
        <v>Michael</v>
      </c>
      <c r="I383" s="235">
        <f>IF(P$347="J",SUMIF(Deelnemers!B:B,H383,Deelnemers!C:C),0)</f>
        <v>14</v>
      </c>
      <c r="J383" s="13"/>
      <c r="K383" s="211" t="str">
        <f t="shared" si="86"/>
        <v/>
      </c>
      <c r="L383" s="220" t="str">
        <f t="shared" si="87"/>
        <v/>
      </c>
      <c r="M383" s="215" t="str">
        <f t="shared" si="88"/>
        <v/>
      </c>
      <c r="N383" s="216" t="str">
        <f t="shared" si="89"/>
        <v/>
      </c>
      <c r="O383" s="221">
        <v>3</v>
      </c>
      <c r="AB383" s="478">
        <f t="shared" si="77"/>
        <v>1</v>
      </c>
    </row>
    <row r="384" spans="1:28" ht="15" customHeight="1" x14ac:dyDescent="0.25">
      <c r="A384" s="218">
        <f>IF(C384=0,"",IF(I384=0,"",MAX(A$2:A383)+1))</f>
        <v>182</v>
      </c>
      <c r="B384" s="219" t="str">
        <f t="shared" si="78"/>
        <v>Jan Hartog</v>
      </c>
      <c r="C384" s="235">
        <f>IF(P$347="J",SUMIF(Deelnemers!B:B,B384,Deelnemers!C:C),0)</f>
        <v>9</v>
      </c>
      <c r="D384" s="13"/>
      <c r="E384" s="13"/>
      <c r="F384" s="220" t="str">
        <f t="shared" si="84"/>
        <v/>
      </c>
      <c r="G384" s="215" t="str">
        <f t="shared" si="85"/>
        <v/>
      </c>
      <c r="H384" s="219" t="str">
        <f t="shared" si="79"/>
        <v>Peter</v>
      </c>
      <c r="I384" s="235">
        <f>IF(P$347="J",SUMIF(Deelnemers!B:B,H384,Deelnemers!C:C),0)</f>
        <v>16</v>
      </c>
      <c r="J384" s="13"/>
      <c r="K384" s="211" t="str">
        <f t="shared" si="86"/>
        <v/>
      </c>
      <c r="L384" s="220" t="str">
        <f t="shared" si="87"/>
        <v/>
      </c>
      <c r="M384" s="215" t="str">
        <f t="shared" si="88"/>
        <v/>
      </c>
      <c r="N384" s="216" t="str">
        <f t="shared" si="89"/>
        <v/>
      </c>
      <c r="O384" s="221">
        <v>3</v>
      </c>
      <c r="AB384" s="478">
        <f t="shared" si="77"/>
        <v>1</v>
      </c>
    </row>
    <row r="385" spans="1:28" ht="15" customHeight="1" x14ac:dyDescent="0.25">
      <c r="A385" s="218">
        <f>IF(C385=0,"",IF(I385=0,"",MAX(A$2:A384)+1))</f>
        <v>183</v>
      </c>
      <c r="B385" s="219" t="str">
        <f t="shared" si="78"/>
        <v>Jan Hartog</v>
      </c>
      <c r="C385" s="235">
        <f>IF(P$347="J",SUMIF(Deelnemers!B:B,B385,Deelnemers!C:C),0)</f>
        <v>9</v>
      </c>
      <c r="D385" s="13"/>
      <c r="E385" s="13"/>
      <c r="F385" s="220" t="str">
        <f t="shared" si="84"/>
        <v/>
      </c>
      <c r="G385" s="215" t="str">
        <f t="shared" si="85"/>
        <v/>
      </c>
      <c r="H385" s="219" t="str">
        <f t="shared" si="79"/>
        <v>Piet</v>
      </c>
      <c r="I385" s="235">
        <f>IF(P$347="J",SUMIF(Deelnemers!B:B,H385,Deelnemers!C:C),0)</f>
        <v>16</v>
      </c>
      <c r="J385" s="13"/>
      <c r="K385" s="211" t="str">
        <f t="shared" si="86"/>
        <v/>
      </c>
      <c r="L385" s="220" t="str">
        <f t="shared" si="87"/>
        <v/>
      </c>
      <c r="M385" s="215" t="str">
        <f t="shared" si="88"/>
        <v/>
      </c>
      <c r="N385" s="216" t="str">
        <f t="shared" si="89"/>
        <v/>
      </c>
      <c r="O385" s="221">
        <v>3</v>
      </c>
      <c r="AB385" s="478">
        <f t="shared" si="77"/>
        <v>1</v>
      </c>
    </row>
    <row r="386" spans="1:28" ht="15" customHeight="1" x14ac:dyDescent="0.25">
      <c r="A386" s="218">
        <f>IF(C386=0,"",IF(I386=0,"",MAX(A$2:A385)+1))</f>
        <v>184</v>
      </c>
      <c r="B386" s="219" t="str">
        <f t="shared" si="78"/>
        <v>Jan Hartog</v>
      </c>
      <c r="C386" s="235">
        <f>IF(P$347="J",SUMIF(Deelnemers!B:B,B386,Deelnemers!C:C),0)</f>
        <v>9</v>
      </c>
      <c r="D386" s="13"/>
      <c r="E386" s="13"/>
      <c r="F386" s="220" t="str">
        <f t="shared" si="84"/>
        <v/>
      </c>
      <c r="G386" s="215" t="str">
        <f t="shared" si="85"/>
        <v/>
      </c>
      <c r="H386" s="219" t="str">
        <f t="shared" si="79"/>
        <v>Tukker</v>
      </c>
      <c r="I386" s="235">
        <f>IF(P$347="J",SUMIF(Deelnemers!B:B,H386,Deelnemers!C:C),0)</f>
        <v>13</v>
      </c>
      <c r="J386" s="13"/>
      <c r="K386" s="211" t="str">
        <f t="shared" si="86"/>
        <v/>
      </c>
      <c r="L386" s="220" t="str">
        <f t="shared" si="87"/>
        <v/>
      </c>
      <c r="M386" s="215" t="str">
        <f t="shared" si="88"/>
        <v/>
      </c>
      <c r="N386" s="216" t="str">
        <f t="shared" si="89"/>
        <v/>
      </c>
      <c r="O386" s="221">
        <v>3</v>
      </c>
      <c r="AB386" s="478">
        <f t="shared" si="77"/>
        <v>1</v>
      </c>
    </row>
    <row r="387" spans="1:28" ht="15" customHeight="1" x14ac:dyDescent="0.25">
      <c r="A387" s="218">
        <f>IF(C387=0,"",IF(I387=0,"",MAX(A$2:A386)+1))</f>
        <v>185</v>
      </c>
      <c r="B387" s="219" t="str">
        <f t="shared" si="78"/>
        <v>Jan Hartog</v>
      </c>
      <c r="C387" s="235">
        <f>IF(P$347="J",SUMIF(Deelnemers!B:B,B387,Deelnemers!C:C),0)</f>
        <v>9</v>
      </c>
      <c r="D387" s="13"/>
      <c r="E387" s="13"/>
      <c r="F387" s="220" t="str">
        <f t="shared" si="84"/>
        <v/>
      </c>
      <c r="G387" s="215" t="str">
        <f t="shared" si="85"/>
        <v/>
      </c>
      <c r="H387" s="219" t="str">
        <f t="shared" si="79"/>
        <v>Bernard</v>
      </c>
      <c r="I387" s="235">
        <f>IF(P$347="J",SUMIF(Deelnemers!B:B,H387,Deelnemers!C:C),0)</f>
        <v>14</v>
      </c>
      <c r="J387" s="13"/>
      <c r="K387" s="211" t="str">
        <f t="shared" si="86"/>
        <v/>
      </c>
      <c r="L387" s="220" t="str">
        <f t="shared" si="87"/>
        <v/>
      </c>
      <c r="M387" s="215" t="str">
        <f t="shared" si="88"/>
        <v/>
      </c>
      <c r="N387" s="216" t="str">
        <f t="shared" si="89"/>
        <v/>
      </c>
      <c r="O387" s="221">
        <v>3</v>
      </c>
      <c r="AB387" s="478">
        <f t="shared" ref="AB387:AB450" si="90">IF(A387="",0,1)</f>
        <v>1</v>
      </c>
    </row>
    <row r="388" spans="1:28" ht="15" customHeight="1" x14ac:dyDescent="0.25">
      <c r="A388" s="218" t="str">
        <f>IF(C388=0,"",IF(I388=0,"",MAX(A$2:A387)+1))</f>
        <v/>
      </c>
      <c r="B388" s="219" t="str">
        <f t="shared" si="78"/>
        <v>Jan Hartog</v>
      </c>
      <c r="C388" s="235">
        <f>IF(P$347="J",SUMIF(Deelnemers!B:B,B388,Deelnemers!C:C),0)</f>
        <v>9</v>
      </c>
      <c r="D388" s="13"/>
      <c r="E388" s="13"/>
      <c r="F388" s="220" t="str">
        <f t="shared" si="84"/>
        <v/>
      </c>
      <c r="G388" s="215" t="str">
        <f t="shared" si="85"/>
        <v/>
      </c>
      <c r="H388" s="219" t="str">
        <f t="shared" si="79"/>
        <v>Jan de Hoorn</v>
      </c>
      <c r="I388" s="235">
        <f>IF(P$347="J",SUMIF(Deelnemers!B:B,H388,Deelnemers!C:C),0)</f>
        <v>0</v>
      </c>
      <c r="J388" s="13"/>
      <c r="K388" s="211" t="str">
        <f t="shared" si="86"/>
        <v/>
      </c>
      <c r="L388" s="220" t="str">
        <f t="shared" si="87"/>
        <v/>
      </c>
      <c r="M388" s="215" t="str">
        <f t="shared" si="88"/>
        <v/>
      </c>
      <c r="N388" s="216" t="str">
        <f t="shared" si="89"/>
        <v/>
      </c>
      <c r="O388" s="221">
        <v>3</v>
      </c>
      <c r="AB388" s="478">
        <f t="shared" si="90"/>
        <v>0</v>
      </c>
    </row>
    <row r="389" spans="1:28" ht="15" customHeight="1" x14ac:dyDescent="0.25">
      <c r="A389" s="218" t="str">
        <f>IF(C389=0,"",IF(I389=0,"",MAX(A$2:A388)+1))</f>
        <v/>
      </c>
      <c r="B389" s="219" t="str">
        <f t="shared" si="78"/>
        <v>Jan Hartog</v>
      </c>
      <c r="C389" s="235">
        <f>IF(P$347="J",SUMIF(Deelnemers!B:B,B389,Deelnemers!C:C),0)</f>
        <v>9</v>
      </c>
      <c r="D389" s="13"/>
      <c r="E389" s="13"/>
      <c r="F389" s="220" t="str">
        <f t="shared" si="84"/>
        <v/>
      </c>
      <c r="G389" s="215" t="str">
        <f t="shared" si="85"/>
        <v/>
      </c>
      <c r="H389" s="219" t="str">
        <f t="shared" si="79"/>
        <v>Bas</v>
      </c>
      <c r="I389" s="235">
        <f>IF(P$347="J",SUMIF(Deelnemers!B:B,H389,Deelnemers!C:C),0)</f>
        <v>0</v>
      </c>
      <c r="J389" s="13"/>
      <c r="K389" s="211" t="str">
        <f t="shared" si="86"/>
        <v/>
      </c>
      <c r="L389" s="220" t="str">
        <f t="shared" si="87"/>
        <v/>
      </c>
      <c r="M389" s="215" t="str">
        <f t="shared" si="88"/>
        <v/>
      </c>
      <c r="N389" s="216" t="str">
        <f t="shared" si="89"/>
        <v/>
      </c>
      <c r="O389" s="221">
        <v>3</v>
      </c>
      <c r="AB389" s="478">
        <f t="shared" si="90"/>
        <v>0</v>
      </c>
    </row>
    <row r="390" spans="1:28" ht="15" customHeight="1" x14ac:dyDescent="0.25">
      <c r="A390" s="218">
        <f>IF(C390=0,"",IF(I390=0,"",MAX(A$2:A389)+1))</f>
        <v>186</v>
      </c>
      <c r="B390" s="219" t="str">
        <f t="shared" si="78"/>
        <v>Jan Hartog</v>
      </c>
      <c r="C390" s="235">
        <f>IF(P$347="J",SUMIF(Deelnemers!B:B,B390,Deelnemers!C:C),0)</f>
        <v>9</v>
      </c>
      <c r="D390" s="13"/>
      <c r="E390" s="13"/>
      <c r="F390" s="220" t="str">
        <f t="shared" si="84"/>
        <v/>
      </c>
      <c r="G390" s="215" t="str">
        <f t="shared" si="85"/>
        <v/>
      </c>
      <c r="H390" s="219" t="str">
        <f t="shared" si="79"/>
        <v>Jan Zuijlen</v>
      </c>
      <c r="I390" s="235">
        <f>IF(P$347="J",SUMIF(Deelnemers!B:B,H390,Deelnemers!C:C),0)</f>
        <v>16</v>
      </c>
      <c r="J390" s="13"/>
      <c r="K390" s="211" t="str">
        <f t="shared" si="86"/>
        <v/>
      </c>
      <c r="L390" s="220" t="str">
        <f t="shared" si="87"/>
        <v/>
      </c>
      <c r="M390" s="215" t="str">
        <f t="shared" si="88"/>
        <v/>
      </c>
      <c r="N390" s="216" t="str">
        <f t="shared" si="89"/>
        <v/>
      </c>
      <c r="O390" s="221">
        <v>3</v>
      </c>
      <c r="AB390" s="478">
        <f t="shared" si="90"/>
        <v>1</v>
      </c>
    </row>
    <row r="391" spans="1:28" ht="15" customHeight="1" x14ac:dyDescent="0.25">
      <c r="A391" s="218">
        <f>IF(C391=0,"",IF(I391=0,"",MAX(A$2:A390)+1))</f>
        <v>187</v>
      </c>
      <c r="B391" s="219" t="str">
        <f t="shared" si="78"/>
        <v>Jan Hartog</v>
      </c>
      <c r="C391" s="235">
        <f>IF(P$347="J",SUMIF(Deelnemers!B:B,B391,Deelnemers!C:C),0)</f>
        <v>9</v>
      </c>
      <c r="D391" s="13"/>
      <c r="E391" s="13"/>
      <c r="F391" s="220" t="str">
        <f t="shared" si="84"/>
        <v/>
      </c>
      <c r="G391" s="215" t="str">
        <f t="shared" si="85"/>
        <v/>
      </c>
      <c r="H391" s="219" t="str">
        <f t="shared" si="79"/>
        <v xml:space="preserve">Jordy </v>
      </c>
      <c r="I391" s="235">
        <f>IF(P$347="J",SUMIF(Deelnemers!B:B,H391,Deelnemers!C:C),0)</f>
        <v>12</v>
      </c>
      <c r="J391" s="13"/>
      <c r="K391" s="211" t="str">
        <f t="shared" si="86"/>
        <v/>
      </c>
      <c r="L391" s="220" t="str">
        <f t="shared" si="87"/>
        <v/>
      </c>
      <c r="M391" s="215" t="str">
        <f t="shared" si="88"/>
        <v/>
      </c>
      <c r="N391" s="216" t="str">
        <f t="shared" si="89"/>
        <v/>
      </c>
      <c r="O391" s="221">
        <v>3</v>
      </c>
      <c r="AB391" s="478">
        <f t="shared" si="90"/>
        <v>1</v>
      </c>
    </row>
    <row r="392" spans="1:28" ht="15" customHeight="1" x14ac:dyDescent="0.25">
      <c r="A392" s="218">
        <f>IF(C392=0,"",IF(I392=0,"",MAX(A$2:A391)+1))</f>
        <v>188</v>
      </c>
      <c r="B392" s="219" t="str">
        <f t="shared" si="78"/>
        <v>Jan Hartog</v>
      </c>
      <c r="C392" s="235">
        <f>IF(P$347="J",SUMIF(Deelnemers!B:B,B392,Deelnemers!C:C),0)</f>
        <v>9</v>
      </c>
      <c r="D392" s="13"/>
      <c r="E392" s="13"/>
      <c r="F392" s="220" t="str">
        <f t="shared" si="84"/>
        <v/>
      </c>
      <c r="G392" s="215" t="str">
        <f t="shared" si="85"/>
        <v/>
      </c>
      <c r="H392" s="219" t="str">
        <f t="shared" si="79"/>
        <v>Mukesh</v>
      </c>
      <c r="I392" s="235">
        <f>IF(P$347="J",SUMIF(Deelnemers!B:B,H392,Deelnemers!C:C),0)</f>
        <v>9</v>
      </c>
      <c r="J392" s="13"/>
      <c r="K392" s="211" t="str">
        <f t="shared" si="86"/>
        <v/>
      </c>
      <c r="L392" s="220" t="str">
        <f t="shared" si="87"/>
        <v/>
      </c>
      <c r="M392" s="215" t="str">
        <f t="shared" si="88"/>
        <v/>
      </c>
      <c r="N392" s="216" t="str">
        <f t="shared" si="89"/>
        <v/>
      </c>
      <c r="O392" s="221">
        <v>3</v>
      </c>
      <c r="AB392" s="478">
        <f t="shared" si="90"/>
        <v>1</v>
      </c>
    </row>
    <row r="393" spans="1:28" ht="15" customHeight="1" x14ac:dyDescent="0.25">
      <c r="A393" s="218">
        <f>IF(C393=0,"",IF(I393=0,"",MAX(A$2:A392)+1))</f>
        <v>189</v>
      </c>
      <c r="B393" s="219" t="str">
        <f t="shared" si="78"/>
        <v>Jan Hartog</v>
      </c>
      <c r="C393" s="235">
        <f>IF(P$347="J",SUMIF(Deelnemers!B:B,B393,Deelnemers!C:C),0)</f>
        <v>9</v>
      </c>
      <c r="D393" s="13"/>
      <c r="E393" s="13"/>
      <c r="F393" s="220" t="str">
        <f t="shared" si="84"/>
        <v/>
      </c>
      <c r="G393" s="215" t="str">
        <f t="shared" si="85"/>
        <v/>
      </c>
      <c r="H393" s="219" t="str">
        <f t="shared" si="79"/>
        <v>Marco</v>
      </c>
      <c r="I393" s="235">
        <f>IF(P$347="J",SUMIF(Deelnemers!B:B,H393,Deelnemers!C:C),0)</f>
        <v>16</v>
      </c>
      <c r="J393" s="13"/>
      <c r="K393" s="211" t="str">
        <f t="shared" si="86"/>
        <v/>
      </c>
      <c r="L393" s="220" t="str">
        <f t="shared" si="87"/>
        <v/>
      </c>
      <c r="M393" s="215" t="str">
        <f t="shared" si="88"/>
        <v/>
      </c>
      <c r="N393" s="216" t="str">
        <f t="shared" si="89"/>
        <v/>
      </c>
      <c r="O393" s="221">
        <v>3</v>
      </c>
      <c r="AB393" s="478">
        <f t="shared" si="90"/>
        <v>1</v>
      </c>
    </row>
    <row r="394" spans="1:28" ht="15" customHeight="1" x14ac:dyDescent="0.25">
      <c r="A394" s="218" t="str">
        <f>IF(C394=0,"",IF(I394=0,"",MAX(A$2:A393)+1))</f>
        <v/>
      </c>
      <c r="B394" s="219" t="str">
        <f t="shared" si="78"/>
        <v>Jan Hartog</v>
      </c>
      <c r="C394" s="235">
        <f>IF(P$347="J",SUMIF(Deelnemers!B:B,B394,Deelnemers!C:C),0)</f>
        <v>9</v>
      </c>
      <c r="D394" s="13"/>
      <c r="E394" s="13"/>
      <c r="F394" s="220" t="str">
        <f t="shared" si="84"/>
        <v/>
      </c>
      <c r="G394" s="215" t="str">
        <f t="shared" si="85"/>
        <v/>
      </c>
      <c r="H394" s="219" t="str">
        <f t="shared" si="79"/>
        <v>n</v>
      </c>
      <c r="I394" s="235">
        <f>IF(P$347="J",SUMIF(Deelnemers!B:B,H394,Deelnemers!C:C),0)</f>
        <v>0</v>
      </c>
      <c r="J394" s="13"/>
      <c r="K394" s="211" t="str">
        <f t="shared" si="86"/>
        <v/>
      </c>
      <c r="L394" s="220" t="str">
        <f t="shared" si="87"/>
        <v/>
      </c>
      <c r="M394" s="215" t="str">
        <f t="shared" si="88"/>
        <v/>
      </c>
      <c r="N394" s="216" t="str">
        <f t="shared" si="89"/>
        <v/>
      </c>
      <c r="O394" s="221">
        <v>3</v>
      </c>
      <c r="AB394" s="478">
        <f t="shared" si="90"/>
        <v>0</v>
      </c>
    </row>
    <row r="395" spans="1:28" ht="15" customHeight="1" x14ac:dyDescent="0.25">
      <c r="A395" s="218" t="str">
        <f>IF(C395=0,"",IF(I395=0,"",MAX(A$2:A394)+1))</f>
        <v/>
      </c>
      <c r="B395" s="219" t="str">
        <f t="shared" si="78"/>
        <v>Jan Hartog</v>
      </c>
      <c r="C395" s="235">
        <f>IF(P$347="J",SUMIF(Deelnemers!B:B,B395,Deelnemers!C:C),0)</f>
        <v>9</v>
      </c>
      <c r="D395" s="13"/>
      <c r="E395" s="13"/>
      <c r="F395" s="220" t="str">
        <f t="shared" si="84"/>
        <v/>
      </c>
      <c r="G395" s="215" t="str">
        <f t="shared" si="85"/>
        <v/>
      </c>
      <c r="H395" s="219" t="str">
        <f t="shared" si="79"/>
        <v>n</v>
      </c>
      <c r="I395" s="235">
        <f>IF(P$347="J",SUMIF(Deelnemers!B:B,H395,Deelnemers!C:C),0)</f>
        <v>0</v>
      </c>
      <c r="J395" s="13"/>
      <c r="K395" s="211" t="str">
        <f t="shared" si="86"/>
        <v/>
      </c>
      <c r="L395" s="220" t="str">
        <f t="shared" si="87"/>
        <v/>
      </c>
      <c r="M395" s="215" t="str">
        <f t="shared" si="88"/>
        <v/>
      </c>
      <c r="N395" s="216" t="str">
        <f t="shared" si="89"/>
        <v/>
      </c>
      <c r="O395" s="221">
        <v>3</v>
      </c>
      <c r="AB395" s="478">
        <f t="shared" si="90"/>
        <v>0</v>
      </c>
    </row>
    <row r="396" spans="1:28" ht="15" customHeight="1" x14ac:dyDescent="0.25">
      <c r="A396" s="218" t="str">
        <f>IF(C396=0,"",IF(I396=0,"",MAX(A$2:A395)+1))</f>
        <v/>
      </c>
      <c r="B396" s="219" t="str">
        <f t="shared" si="78"/>
        <v>Jan Hartog</v>
      </c>
      <c r="C396" s="235">
        <f>IF(P$347="J",SUMIF(Deelnemers!B:B,B396,Deelnemers!C:C),0)</f>
        <v>9</v>
      </c>
      <c r="D396" s="13"/>
      <c r="E396" s="13"/>
      <c r="F396" s="220" t="str">
        <f t="shared" si="84"/>
        <v/>
      </c>
      <c r="G396" s="215" t="str">
        <f t="shared" si="85"/>
        <v/>
      </c>
      <c r="H396" s="219" t="str">
        <f t="shared" si="79"/>
        <v>n</v>
      </c>
      <c r="I396" s="235">
        <f>IF(P$347="J",SUMIF(Deelnemers!B:B,H396,Deelnemers!C:C),0)</f>
        <v>0</v>
      </c>
      <c r="J396" s="13"/>
      <c r="K396" s="211" t="str">
        <f t="shared" si="86"/>
        <v/>
      </c>
      <c r="L396" s="220" t="str">
        <f t="shared" si="87"/>
        <v/>
      </c>
      <c r="M396" s="215" t="str">
        <f t="shared" si="88"/>
        <v/>
      </c>
      <c r="N396" s="216" t="str">
        <f t="shared" si="89"/>
        <v/>
      </c>
      <c r="O396" s="221">
        <v>3</v>
      </c>
      <c r="AB396" s="478">
        <f t="shared" si="90"/>
        <v>0</v>
      </c>
    </row>
    <row r="397" spans="1:28" ht="15" customHeight="1" x14ac:dyDescent="0.25">
      <c r="A397" s="218" t="str">
        <f>IF(C397=0,"",IF(I397=0,"",MAX(A$2:A396)+1))</f>
        <v/>
      </c>
      <c r="B397" s="219" t="str">
        <f t="shared" si="78"/>
        <v>Jan Hartog</v>
      </c>
      <c r="C397" s="235">
        <f>IF(P$347="J",SUMIF(Deelnemers!B:B,B397,Deelnemers!C:C),0)</f>
        <v>9</v>
      </c>
      <c r="D397" s="13"/>
      <c r="E397" s="13"/>
      <c r="F397" s="220" t="str">
        <f t="shared" si="84"/>
        <v/>
      </c>
      <c r="G397" s="215" t="str">
        <f t="shared" si="85"/>
        <v/>
      </c>
      <c r="H397" s="219" t="str">
        <f t="shared" si="79"/>
        <v>n</v>
      </c>
      <c r="I397" s="235">
        <f>IF(P$347="J",SUMIF(Deelnemers!B:B,H397,Deelnemers!C:C),0)</f>
        <v>0</v>
      </c>
      <c r="J397" s="13"/>
      <c r="K397" s="211" t="str">
        <f t="shared" si="86"/>
        <v/>
      </c>
      <c r="L397" s="220" t="str">
        <f t="shared" si="87"/>
        <v/>
      </c>
      <c r="M397" s="215" t="str">
        <f t="shared" si="88"/>
        <v/>
      </c>
      <c r="N397" s="216" t="str">
        <f t="shared" si="89"/>
        <v/>
      </c>
      <c r="O397" s="221">
        <v>3</v>
      </c>
      <c r="AB397" s="478">
        <f t="shared" si="90"/>
        <v>0</v>
      </c>
    </row>
    <row r="398" spans="1:28" ht="15" customHeight="1" x14ac:dyDescent="0.25">
      <c r="A398" s="218">
        <f>IF(C398=0,"",IF(I398=0,"",MAX(A$2:A397)+1))</f>
        <v>190</v>
      </c>
      <c r="B398" s="219" t="str">
        <f t="shared" si="78"/>
        <v>Martijn</v>
      </c>
      <c r="C398" s="235">
        <f>IF(P$347="J",SUMIF(Deelnemers!B:B,B398,Deelnemers!C:C),0)</f>
        <v>6</v>
      </c>
      <c r="D398" s="13"/>
      <c r="E398" s="13"/>
      <c r="F398" s="220" t="str">
        <f t="shared" si="84"/>
        <v/>
      </c>
      <c r="G398" s="215" t="str">
        <f t="shared" si="85"/>
        <v/>
      </c>
      <c r="H398" s="219" t="str">
        <f t="shared" si="79"/>
        <v>Michael</v>
      </c>
      <c r="I398" s="235">
        <f>IF(P$347="J",SUMIF(Deelnemers!B:B,H398,Deelnemers!C:C),0)</f>
        <v>14</v>
      </c>
      <c r="J398" s="13"/>
      <c r="K398" s="211" t="str">
        <f t="shared" si="86"/>
        <v/>
      </c>
      <c r="L398" s="220" t="str">
        <f t="shared" si="87"/>
        <v/>
      </c>
      <c r="M398" s="215" t="str">
        <f t="shared" si="88"/>
        <v/>
      </c>
      <c r="N398" s="216" t="str">
        <f t="shared" si="89"/>
        <v/>
      </c>
      <c r="O398" s="221">
        <v>3</v>
      </c>
      <c r="AB398" s="478">
        <f t="shared" si="90"/>
        <v>1</v>
      </c>
    </row>
    <row r="399" spans="1:28" ht="15" customHeight="1" x14ac:dyDescent="0.25">
      <c r="A399" s="218">
        <f>IF(C399=0,"",IF(I399=0,"",MAX(A$2:A398)+1))</f>
        <v>191</v>
      </c>
      <c r="B399" s="219" t="str">
        <f t="shared" ref="B399:B462" si="91">B227</f>
        <v>Martijn</v>
      </c>
      <c r="C399" s="235">
        <f>IF(P$347="J",SUMIF(Deelnemers!B:B,B399,Deelnemers!C:C),0)</f>
        <v>6</v>
      </c>
      <c r="D399" s="13"/>
      <c r="E399" s="13"/>
      <c r="F399" s="220" t="str">
        <f t="shared" si="84"/>
        <v/>
      </c>
      <c r="G399" s="215" t="str">
        <f t="shared" si="85"/>
        <v/>
      </c>
      <c r="H399" s="219" t="str">
        <f t="shared" ref="H399:H462" si="92">H227</f>
        <v>Peter</v>
      </c>
      <c r="I399" s="235">
        <f>IF(P$347="J",SUMIF(Deelnemers!B:B,H399,Deelnemers!C:C),0)</f>
        <v>16</v>
      </c>
      <c r="J399" s="13"/>
      <c r="K399" s="211" t="str">
        <f t="shared" si="86"/>
        <v/>
      </c>
      <c r="L399" s="220" t="str">
        <f t="shared" si="87"/>
        <v/>
      </c>
      <c r="M399" s="215" t="str">
        <f t="shared" si="88"/>
        <v/>
      </c>
      <c r="N399" s="216" t="str">
        <f t="shared" si="89"/>
        <v/>
      </c>
      <c r="O399" s="221">
        <v>3</v>
      </c>
      <c r="AB399" s="478">
        <f t="shared" si="90"/>
        <v>1</v>
      </c>
    </row>
    <row r="400" spans="1:28" ht="15" customHeight="1" x14ac:dyDescent="0.25">
      <c r="A400" s="218">
        <f>IF(C400=0,"",IF(I400=0,"",MAX(A$2:A399)+1))</f>
        <v>192</v>
      </c>
      <c r="B400" s="219" t="str">
        <f t="shared" si="91"/>
        <v>Martijn</v>
      </c>
      <c r="C400" s="235">
        <f>IF(P$347="J",SUMIF(Deelnemers!B:B,B400,Deelnemers!C:C),0)</f>
        <v>6</v>
      </c>
      <c r="D400" s="13"/>
      <c r="E400" s="13"/>
      <c r="F400" s="220" t="str">
        <f t="shared" si="84"/>
        <v/>
      </c>
      <c r="G400" s="215" t="str">
        <f t="shared" si="85"/>
        <v/>
      </c>
      <c r="H400" s="219" t="str">
        <f t="shared" si="92"/>
        <v>Piet</v>
      </c>
      <c r="I400" s="235">
        <f>IF(P$347="J",SUMIF(Deelnemers!B:B,H400,Deelnemers!C:C),0)</f>
        <v>16</v>
      </c>
      <c r="J400" s="13"/>
      <c r="K400" s="211" t="str">
        <f t="shared" si="86"/>
        <v/>
      </c>
      <c r="L400" s="220" t="str">
        <f t="shared" si="87"/>
        <v/>
      </c>
      <c r="M400" s="215" t="str">
        <f t="shared" si="88"/>
        <v/>
      </c>
      <c r="N400" s="216" t="str">
        <f t="shared" si="89"/>
        <v/>
      </c>
      <c r="O400" s="221">
        <v>3</v>
      </c>
      <c r="AB400" s="478">
        <f t="shared" si="90"/>
        <v>1</v>
      </c>
    </row>
    <row r="401" spans="1:28" ht="15" customHeight="1" x14ac:dyDescent="0.25">
      <c r="A401" s="218">
        <f>IF(C401=0,"",IF(I401=0,"",MAX(A$2:A400)+1))</f>
        <v>193</v>
      </c>
      <c r="B401" s="219" t="str">
        <f t="shared" si="91"/>
        <v>Martijn</v>
      </c>
      <c r="C401" s="235">
        <f>IF(P$347="J",SUMIF(Deelnemers!B:B,B401,Deelnemers!C:C),0)</f>
        <v>6</v>
      </c>
      <c r="D401" s="13"/>
      <c r="E401" s="13"/>
      <c r="F401" s="220" t="str">
        <f t="shared" si="84"/>
        <v/>
      </c>
      <c r="G401" s="215" t="str">
        <f t="shared" si="85"/>
        <v/>
      </c>
      <c r="H401" s="219" t="str">
        <f t="shared" si="92"/>
        <v>Tukker</v>
      </c>
      <c r="I401" s="235">
        <f>IF(P$347="J",SUMIF(Deelnemers!B:B,H401,Deelnemers!C:C),0)</f>
        <v>13</v>
      </c>
      <c r="J401" s="13"/>
      <c r="K401" s="211" t="str">
        <f t="shared" si="86"/>
        <v/>
      </c>
      <c r="L401" s="220" t="str">
        <f t="shared" si="87"/>
        <v/>
      </c>
      <c r="M401" s="215" t="str">
        <f t="shared" si="88"/>
        <v/>
      </c>
      <c r="N401" s="216" t="str">
        <f t="shared" si="89"/>
        <v/>
      </c>
      <c r="O401" s="221">
        <v>3</v>
      </c>
      <c r="AB401" s="478">
        <f t="shared" si="90"/>
        <v>1</v>
      </c>
    </row>
    <row r="402" spans="1:28" ht="15" customHeight="1" x14ac:dyDescent="0.25">
      <c r="A402" s="218">
        <f>IF(C402=0,"",IF(I402=0,"",MAX(A$2:A401)+1))</f>
        <v>194</v>
      </c>
      <c r="B402" s="219" t="str">
        <f t="shared" si="91"/>
        <v>Martijn</v>
      </c>
      <c r="C402" s="235">
        <f>IF(P$347="J",SUMIF(Deelnemers!B:B,B402,Deelnemers!C:C),0)</f>
        <v>6</v>
      </c>
      <c r="D402" s="13"/>
      <c r="E402" s="13"/>
      <c r="F402" s="220" t="str">
        <f t="shared" si="84"/>
        <v/>
      </c>
      <c r="G402" s="215" t="str">
        <f t="shared" si="85"/>
        <v/>
      </c>
      <c r="H402" s="219" t="str">
        <f t="shared" si="92"/>
        <v>Bernard</v>
      </c>
      <c r="I402" s="235">
        <f>IF(P$347="J",SUMIF(Deelnemers!B:B,H402,Deelnemers!C:C),0)</f>
        <v>14</v>
      </c>
      <c r="J402" s="13"/>
      <c r="K402" s="211" t="str">
        <f t="shared" si="86"/>
        <v/>
      </c>
      <c r="L402" s="220" t="str">
        <f t="shared" si="87"/>
        <v/>
      </c>
      <c r="M402" s="215" t="str">
        <f t="shared" si="88"/>
        <v/>
      </c>
      <c r="N402" s="216" t="str">
        <f t="shared" si="89"/>
        <v/>
      </c>
      <c r="O402" s="221">
        <v>3</v>
      </c>
      <c r="AB402" s="478">
        <f t="shared" si="90"/>
        <v>1</v>
      </c>
    </row>
    <row r="403" spans="1:28" ht="15" customHeight="1" x14ac:dyDescent="0.25">
      <c r="A403" s="218" t="str">
        <f>IF(C403=0,"",IF(I403=0,"",MAX(A$2:A402)+1))</f>
        <v/>
      </c>
      <c r="B403" s="219" t="str">
        <f t="shared" si="91"/>
        <v>Martijn</v>
      </c>
      <c r="C403" s="235">
        <f>IF(P$347="J",SUMIF(Deelnemers!B:B,B403,Deelnemers!C:C),0)</f>
        <v>6</v>
      </c>
      <c r="D403" s="13"/>
      <c r="E403" s="13"/>
      <c r="F403" s="220" t="str">
        <f t="shared" si="84"/>
        <v/>
      </c>
      <c r="G403" s="215" t="str">
        <f t="shared" si="85"/>
        <v/>
      </c>
      <c r="H403" s="219" t="str">
        <f t="shared" si="92"/>
        <v>Jan de Hoorn</v>
      </c>
      <c r="I403" s="235">
        <f>IF(P$347="J",SUMIF(Deelnemers!B:B,H403,Deelnemers!C:C),0)</f>
        <v>0</v>
      </c>
      <c r="J403" s="13"/>
      <c r="K403" s="211" t="str">
        <f t="shared" si="86"/>
        <v/>
      </c>
      <c r="L403" s="220" t="str">
        <f t="shared" si="87"/>
        <v/>
      </c>
      <c r="M403" s="215" t="str">
        <f t="shared" si="88"/>
        <v/>
      </c>
      <c r="N403" s="216" t="str">
        <f t="shared" si="89"/>
        <v/>
      </c>
      <c r="O403" s="221">
        <v>3</v>
      </c>
      <c r="AB403" s="478">
        <f t="shared" si="90"/>
        <v>0</v>
      </c>
    </row>
    <row r="404" spans="1:28" ht="15" customHeight="1" x14ac:dyDescent="0.25">
      <c r="A404" s="218" t="str">
        <f>IF(C404=0,"",IF(I404=0,"",MAX(A$2:A403)+1))</f>
        <v/>
      </c>
      <c r="B404" s="219" t="str">
        <f t="shared" si="91"/>
        <v>Martijn</v>
      </c>
      <c r="C404" s="235">
        <f>IF(P$347="J",SUMIF(Deelnemers!B:B,B404,Deelnemers!C:C),0)</f>
        <v>6</v>
      </c>
      <c r="D404" s="13"/>
      <c r="E404" s="13"/>
      <c r="F404" s="220" t="str">
        <f t="shared" si="84"/>
        <v/>
      </c>
      <c r="G404" s="215" t="str">
        <f t="shared" si="85"/>
        <v/>
      </c>
      <c r="H404" s="219" t="str">
        <f t="shared" si="92"/>
        <v>Bas</v>
      </c>
      <c r="I404" s="235">
        <f>IF(P$347="J",SUMIF(Deelnemers!B:B,H404,Deelnemers!C:C),0)</f>
        <v>0</v>
      </c>
      <c r="J404" s="13"/>
      <c r="K404" s="211" t="str">
        <f t="shared" si="86"/>
        <v/>
      </c>
      <c r="L404" s="220" t="str">
        <f t="shared" si="87"/>
        <v/>
      </c>
      <c r="M404" s="215" t="str">
        <f t="shared" si="88"/>
        <v/>
      </c>
      <c r="N404" s="216" t="str">
        <f t="shared" si="89"/>
        <v/>
      </c>
      <c r="O404" s="221">
        <v>3</v>
      </c>
      <c r="AB404" s="478">
        <f t="shared" si="90"/>
        <v>0</v>
      </c>
    </row>
    <row r="405" spans="1:28" ht="15" customHeight="1" x14ac:dyDescent="0.25">
      <c r="A405" s="218">
        <f>IF(C405=0,"",IF(I405=0,"",MAX(A$2:A404)+1))</f>
        <v>195</v>
      </c>
      <c r="B405" s="219" t="str">
        <f t="shared" si="91"/>
        <v>Martijn</v>
      </c>
      <c r="C405" s="235">
        <f>IF(P$347="J",SUMIF(Deelnemers!B:B,B405,Deelnemers!C:C),0)</f>
        <v>6</v>
      </c>
      <c r="D405" s="13"/>
      <c r="E405" s="13"/>
      <c r="F405" s="220" t="str">
        <f t="shared" si="84"/>
        <v/>
      </c>
      <c r="G405" s="215" t="str">
        <f t="shared" si="85"/>
        <v/>
      </c>
      <c r="H405" s="219" t="str">
        <f t="shared" si="92"/>
        <v>Jan Zuijlen</v>
      </c>
      <c r="I405" s="235">
        <f>IF(P$347="J",SUMIF(Deelnemers!B:B,H405,Deelnemers!C:C),0)</f>
        <v>16</v>
      </c>
      <c r="J405" s="13"/>
      <c r="K405" s="211" t="str">
        <f t="shared" si="86"/>
        <v/>
      </c>
      <c r="L405" s="220" t="str">
        <f t="shared" si="87"/>
        <v/>
      </c>
      <c r="M405" s="215" t="str">
        <f t="shared" si="88"/>
        <v/>
      </c>
      <c r="N405" s="216" t="str">
        <f t="shared" si="89"/>
        <v/>
      </c>
      <c r="O405" s="221">
        <v>3</v>
      </c>
      <c r="AB405" s="478">
        <f t="shared" si="90"/>
        <v>1</v>
      </c>
    </row>
    <row r="406" spans="1:28" ht="15" customHeight="1" x14ac:dyDescent="0.25">
      <c r="A406" s="218">
        <f>IF(C406=0,"",IF(I406=0,"",MAX(A$2:A405)+1))</f>
        <v>196</v>
      </c>
      <c r="B406" s="219" t="str">
        <f t="shared" si="91"/>
        <v>Martijn</v>
      </c>
      <c r="C406" s="235">
        <f>IF(P$347="J",SUMIF(Deelnemers!B:B,B406,Deelnemers!C:C),0)</f>
        <v>6</v>
      </c>
      <c r="D406" s="13"/>
      <c r="E406" s="13"/>
      <c r="F406" s="220" t="str">
        <f t="shared" si="84"/>
        <v/>
      </c>
      <c r="G406" s="215" t="str">
        <f t="shared" si="85"/>
        <v/>
      </c>
      <c r="H406" s="219" t="str">
        <f t="shared" si="92"/>
        <v xml:space="preserve">Jordy </v>
      </c>
      <c r="I406" s="235">
        <f>IF(P$347="J",SUMIF(Deelnemers!B:B,H406,Deelnemers!C:C),0)</f>
        <v>12</v>
      </c>
      <c r="J406" s="13"/>
      <c r="K406" s="211" t="str">
        <f t="shared" si="86"/>
        <v/>
      </c>
      <c r="L406" s="220" t="str">
        <f t="shared" si="87"/>
        <v/>
      </c>
      <c r="M406" s="215" t="str">
        <f t="shared" si="88"/>
        <v/>
      </c>
      <c r="N406" s="216" t="str">
        <f t="shared" si="89"/>
        <v/>
      </c>
      <c r="O406" s="221">
        <v>3</v>
      </c>
      <c r="AB406" s="478">
        <f t="shared" si="90"/>
        <v>1</v>
      </c>
    </row>
    <row r="407" spans="1:28" ht="15" customHeight="1" x14ac:dyDescent="0.25">
      <c r="A407" s="218">
        <f>IF(C407=0,"",IF(I407=0,"",MAX(A$2:A406)+1))</f>
        <v>197</v>
      </c>
      <c r="B407" s="219" t="str">
        <f t="shared" si="91"/>
        <v>Martijn</v>
      </c>
      <c r="C407" s="235">
        <f>IF(P$347="J",SUMIF(Deelnemers!B:B,B407,Deelnemers!C:C),0)</f>
        <v>6</v>
      </c>
      <c r="D407" s="13"/>
      <c r="E407" s="13"/>
      <c r="F407" s="220" t="str">
        <f t="shared" si="84"/>
        <v/>
      </c>
      <c r="G407" s="215" t="str">
        <f t="shared" si="85"/>
        <v/>
      </c>
      <c r="H407" s="219" t="str">
        <f t="shared" si="92"/>
        <v>Mukesh</v>
      </c>
      <c r="I407" s="235">
        <f>IF(P$347="J",SUMIF(Deelnemers!B:B,H407,Deelnemers!C:C),0)</f>
        <v>9</v>
      </c>
      <c r="J407" s="13"/>
      <c r="K407" s="211" t="str">
        <f t="shared" si="86"/>
        <v/>
      </c>
      <c r="L407" s="220" t="str">
        <f t="shared" si="87"/>
        <v/>
      </c>
      <c r="M407" s="215" t="str">
        <f t="shared" si="88"/>
        <v/>
      </c>
      <c r="N407" s="216" t="str">
        <f t="shared" si="89"/>
        <v/>
      </c>
      <c r="O407" s="221">
        <v>3</v>
      </c>
      <c r="AB407" s="478">
        <f t="shared" si="90"/>
        <v>1</v>
      </c>
    </row>
    <row r="408" spans="1:28" ht="15" customHeight="1" x14ac:dyDescent="0.25">
      <c r="A408" s="218">
        <f>IF(C408=0,"",IF(I408=0,"",MAX(A$2:A407)+1))</f>
        <v>198</v>
      </c>
      <c r="B408" s="219" t="str">
        <f t="shared" si="91"/>
        <v>Martijn</v>
      </c>
      <c r="C408" s="235">
        <f>IF(P$347="J",SUMIF(Deelnemers!B:B,B408,Deelnemers!C:C),0)</f>
        <v>6</v>
      </c>
      <c r="D408" s="13"/>
      <c r="E408" s="13"/>
      <c r="F408" s="220" t="str">
        <f t="shared" si="84"/>
        <v/>
      </c>
      <c r="G408" s="215" t="str">
        <f t="shared" si="85"/>
        <v/>
      </c>
      <c r="H408" s="219" t="str">
        <f t="shared" si="92"/>
        <v>Marco</v>
      </c>
      <c r="I408" s="235">
        <f>IF(P$347="J",SUMIF(Deelnemers!B:B,H408,Deelnemers!C:C),0)</f>
        <v>16</v>
      </c>
      <c r="J408" s="13"/>
      <c r="K408" s="211" t="str">
        <f t="shared" si="86"/>
        <v/>
      </c>
      <c r="L408" s="220" t="str">
        <f t="shared" si="87"/>
        <v/>
      </c>
      <c r="M408" s="215" t="str">
        <f t="shared" si="88"/>
        <v/>
      </c>
      <c r="N408" s="216" t="str">
        <f t="shared" si="89"/>
        <v/>
      </c>
      <c r="O408" s="221">
        <v>3</v>
      </c>
      <c r="AB408" s="478">
        <f t="shared" si="90"/>
        <v>1</v>
      </c>
    </row>
    <row r="409" spans="1:28" ht="15" customHeight="1" x14ac:dyDescent="0.25">
      <c r="A409" s="218" t="str">
        <f>IF(C409=0,"",IF(I409=0,"",MAX(A$2:A408)+1))</f>
        <v/>
      </c>
      <c r="B409" s="219" t="str">
        <f t="shared" si="91"/>
        <v>Martijn</v>
      </c>
      <c r="C409" s="235">
        <f>IF(P$347="J",SUMIF(Deelnemers!B:B,B409,Deelnemers!C:C),0)</f>
        <v>6</v>
      </c>
      <c r="D409" s="13"/>
      <c r="E409" s="13"/>
      <c r="F409" s="220" t="str">
        <f t="shared" si="84"/>
        <v/>
      </c>
      <c r="G409" s="215" t="str">
        <f t="shared" si="85"/>
        <v/>
      </c>
      <c r="H409" s="219" t="str">
        <f t="shared" si="92"/>
        <v>n</v>
      </c>
      <c r="I409" s="235">
        <f>IF(P$347="J",SUMIF(Deelnemers!B:B,H409,Deelnemers!C:C),0)</f>
        <v>0</v>
      </c>
      <c r="J409" s="13"/>
      <c r="K409" s="211" t="str">
        <f t="shared" si="86"/>
        <v/>
      </c>
      <c r="L409" s="220" t="str">
        <f t="shared" si="87"/>
        <v/>
      </c>
      <c r="M409" s="215" t="str">
        <f t="shared" si="88"/>
        <v/>
      </c>
      <c r="N409" s="216" t="str">
        <f t="shared" si="89"/>
        <v/>
      </c>
      <c r="O409" s="221">
        <v>3</v>
      </c>
      <c r="AB409" s="478">
        <f t="shared" si="90"/>
        <v>0</v>
      </c>
    </row>
    <row r="410" spans="1:28" ht="15" customHeight="1" x14ac:dyDescent="0.25">
      <c r="A410" s="218" t="str">
        <f>IF(C410=0,"",IF(I410=0,"",MAX(A$2:A409)+1))</f>
        <v/>
      </c>
      <c r="B410" s="219" t="str">
        <f t="shared" si="91"/>
        <v>Martijn</v>
      </c>
      <c r="C410" s="235">
        <f>IF(P$347="J",SUMIF(Deelnemers!B:B,B410,Deelnemers!C:C),0)</f>
        <v>6</v>
      </c>
      <c r="D410" s="13"/>
      <c r="E410" s="13"/>
      <c r="F410" s="220" t="str">
        <f t="shared" si="84"/>
        <v/>
      </c>
      <c r="G410" s="215" t="str">
        <f t="shared" si="85"/>
        <v/>
      </c>
      <c r="H410" s="219" t="str">
        <f t="shared" si="92"/>
        <v>n</v>
      </c>
      <c r="I410" s="235">
        <f>IF(P$347="J",SUMIF(Deelnemers!B:B,H410,Deelnemers!C:C),0)</f>
        <v>0</v>
      </c>
      <c r="J410" s="13"/>
      <c r="K410" s="211" t="str">
        <f t="shared" si="86"/>
        <v/>
      </c>
      <c r="L410" s="220" t="str">
        <f t="shared" si="87"/>
        <v/>
      </c>
      <c r="M410" s="215" t="str">
        <f t="shared" si="88"/>
        <v/>
      </c>
      <c r="N410" s="216" t="str">
        <f t="shared" si="89"/>
        <v/>
      </c>
      <c r="O410" s="221">
        <v>3</v>
      </c>
      <c r="AB410" s="478">
        <f t="shared" si="90"/>
        <v>0</v>
      </c>
    </row>
    <row r="411" spans="1:28" ht="15" customHeight="1" x14ac:dyDescent="0.25">
      <c r="A411" s="218" t="str">
        <f>IF(C411=0,"",IF(I411=0,"",MAX(A$2:A410)+1))</f>
        <v/>
      </c>
      <c r="B411" s="219" t="str">
        <f t="shared" si="91"/>
        <v>Martijn</v>
      </c>
      <c r="C411" s="235">
        <f>IF(P$347="J",SUMIF(Deelnemers!B:B,B411,Deelnemers!C:C),0)</f>
        <v>6</v>
      </c>
      <c r="D411" s="13"/>
      <c r="E411" s="13"/>
      <c r="F411" s="220" t="str">
        <f t="shared" ref="F411:F474" si="93">IF(D411&gt;0,ROUND(D411/E411,3),"")</f>
        <v/>
      </c>
      <c r="G411" s="215" t="str">
        <f t="shared" ref="G411:G474" si="94">IF(D411&gt;0,IF(C411-D411=0,R$2,IF(D411&lt;C411,ROUND(D411/C411*T$2,1),Q$2)),"")</f>
        <v/>
      </c>
      <c r="H411" s="219" t="str">
        <f t="shared" si="92"/>
        <v>n</v>
      </c>
      <c r="I411" s="235">
        <f>IF(P$347="J",SUMIF(Deelnemers!B:B,H411,Deelnemers!C:C),0)</f>
        <v>0</v>
      </c>
      <c r="J411" s="13"/>
      <c r="K411" s="211" t="str">
        <f t="shared" ref="K411:K474" si="95">IF(E411&gt;0,E411,"")</f>
        <v/>
      </c>
      <c r="L411" s="220" t="str">
        <f t="shared" ref="L411:L474" si="96">IF(J411&gt;0,ROUND(J411/K411,3),"")</f>
        <v/>
      </c>
      <c r="M411" s="215" t="str">
        <f t="shared" ref="M411:M474" si="97">IF(J411&gt;0,IF(I411-J411=0,R$2,IF(J411&lt;I411,ROUND(J411/I411*T$2,1),Q$2)),"")</f>
        <v/>
      </c>
      <c r="N411" s="216" t="str">
        <f t="shared" ref="N411:N474" si="98">IF(E411&gt;0,1,"")</f>
        <v/>
      </c>
      <c r="O411" s="221">
        <v>3</v>
      </c>
      <c r="AB411" s="478">
        <f t="shared" si="90"/>
        <v>0</v>
      </c>
    </row>
    <row r="412" spans="1:28" ht="15" customHeight="1" x14ac:dyDescent="0.25">
      <c r="A412" s="218" t="str">
        <f>IF(C412=0,"",IF(I412=0,"",MAX(A$2:A411)+1))</f>
        <v/>
      </c>
      <c r="B412" s="219" t="str">
        <f t="shared" si="91"/>
        <v>Martijn</v>
      </c>
      <c r="C412" s="235">
        <f>IF(P$347="J",SUMIF(Deelnemers!B:B,B412,Deelnemers!C:C),0)</f>
        <v>6</v>
      </c>
      <c r="D412" s="13"/>
      <c r="E412" s="13"/>
      <c r="F412" s="220" t="str">
        <f t="shared" si="93"/>
        <v/>
      </c>
      <c r="G412" s="215" t="str">
        <f t="shared" si="94"/>
        <v/>
      </c>
      <c r="H412" s="219" t="str">
        <f t="shared" si="92"/>
        <v>n</v>
      </c>
      <c r="I412" s="235">
        <f>IF(P$347="J",SUMIF(Deelnemers!B:B,H412,Deelnemers!C:C),0)</f>
        <v>0</v>
      </c>
      <c r="J412" s="13"/>
      <c r="K412" s="211" t="str">
        <f t="shared" si="95"/>
        <v/>
      </c>
      <c r="L412" s="220" t="str">
        <f t="shared" si="96"/>
        <v/>
      </c>
      <c r="M412" s="215" t="str">
        <f t="shared" si="97"/>
        <v/>
      </c>
      <c r="N412" s="216" t="str">
        <f t="shared" si="98"/>
        <v/>
      </c>
      <c r="O412" s="221">
        <v>3</v>
      </c>
      <c r="AB412" s="478">
        <f t="shared" si="90"/>
        <v>0</v>
      </c>
    </row>
    <row r="413" spans="1:28" ht="15" customHeight="1" x14ac:dyDescent="0.25">
      <c r="A413" s="218">
        <f>IF(C413=0,"",IF(I413=0,"",MAX(A$2:A412)+1))</f>
        <v>199</v>
      </c>
      <c r="B413" s="219" t="str">
        <f t="shared" si="91"/>
        <v>Michael</v>
      </c>
      <c r="C413" s="235">
        <f>IF(P$347="J",SUMIF(Deelnemers!B:B,B413,Deelnemers!C:C),0)</f>
        <v>14</v>
      </c>
      <c r="D413" s="13"/>
      <c r="E413" s="13"/>
      <c r="F413" s="220" t="str">
        <f t="shared" si="93"/>
        <v/>
      </c>
      <c r="G413" s="215" t="str">
        <f t="shared" si="94"/>
        <v/>
      </c>
      <c r="H413" s="219" t="str">
        <f t="shared" si="92"/>
        <v>Peter</v>
      </c>
      <c r="I413" s="235">
        <f>IF(P$347="J",SUMIF(Deelnemers!B:B,H413,Deelnemers!C:C),0)</f>
        <v>16</v>
      </c>
      <c r="J413" s="13"/>
      <c r="K413" s="211" t="str">
        <f t="shared" si="95"/>
        <v/>
      </c>
      <c r="L413" s="220" t="str">
        <f t="shared" si="96"/>
        <v/>
      </c>
      <c r="M413" s="215" t="str">
        <f t="shared" si="97"/>
        <v/>
      </c>
      <c r="N413" s="216" t="str">
        <f t="shared" si="98"/>
        <v/>
      </c>
      <c r="O413" s="221">
        <v>3</v>
      </c>
      <c r="AB413" s="478">
        <f t="shared" si="90"/>
        <v>1</v>
      </c>
    </row>
    <row r="414" spans="1:28" ht="15" customHeight="1" x14ac:dyDescent="0.25">
      <c r="A414" s="218">
        <f>IF(C414=0,"",IF(I414=0,"",MAX(A$2:A413)+1))</f>
        <v>200</v>
      </c>
      <c r="B414" s="219" t="str">
        <f t="shared" si="91"/>
        <v>Michael</v>
      </c>
      <c r="C414" s="235">
        <f>IF(P$347="J",SUMIF(Deelnemers!B:B,B414,Deelnemers!C:C),0)</f>
        <v>14</v>
      </c>
      <c r="D414" s="13"/>
      <c r="E414" s="13"/>
      <c r="F414" s="220" t="str">
        <f t="shared" si="93"/>
        <v/>
      </c>
      <c r="G414" s="215" t="str">
        <f t="shared" si="94"/>
        <v/>
      </c>
      <c r="H414" s="219" t="str">
        <f t="shared" si="92"/>
        <v>Piet</v>
      </c>
      <c r="I414" s="235">
        <f>IF(P$347="J",SUMIF(Deelnemers!B:B,H414,Deelnemers!C:C),0)</f>
        <v>16</v>
      </c>
      <c r="J414" s="13"/>
      <c r="K414" s="211" t="str">
        <f t="shared" si="95"/>
        <v/>
      </c>
      <c r="L414" s="220" t="str">
        <f t="shared" si="96"/>
        <v/>
      </c>
      <c r="M414" s="215" t="str">
        <f t="shared" si="97"/>
        <v/>
      </c>
      <c r="N414" s="216" t="str">
        <f t="shared" si="98"/>
        <v/>
      </c>
      <c r="O414" s="221">
        <v>3</v>
      </c>
      <c r="AB414" s="478">
        <f t="shared" si="90"/>
        <v>1</v>
      </c>
    </row>
    <row r="415" spans="1:28" ht="15" customHeight="1" x14ac:dyDescent="0.25">
      <c r="A415" s="218">
        <f>IF(C415=0,"",IF(I415=0,"",MAX(A$2:A414)+1))</f>
        <v>201</v>
      </c>
      <c r="B415" s="219" t="str">
        <f t="shared" si="91"/>
        <v>Michael</v>
      </c>
      <c r="C415" s="235">
        <f>IF(P$347="J",SUMIF(Deelnemers!B:B,B415,Deelnemers!C:C),0)</f>
        <v>14</v>
      </c>
      <c r="D415" s="13"/>
      <c r="E415" s="13"/>
      <c r="F415" s="220" t="str">
        <f t="shared" si="93"/>
        <v/>
      </c>
      <c r="G415" s="215" t="str">
        <f t="shared" si="94"/>
        <v/>
      </c>
      <c r="H415" s="219" t="str">
        <f t="shared" si="92"/>
        <v>Tukker</v>
      </c>
      <c r="I415" s="235">
        <f>IF(P$347="J",SUMIF(Deelnemers!B:B,H415,Deelnemers!C:C),0)</f>
        <v>13</v>
      </c>
      <c r="J415" s="13"/>
      <c r="K415" s="211" t="str">
        <f t="shared" si="95"/>
        <v/>
      </c>
      <c r="L415" s="220" t="str">
        <f t="shared" si="96"/>
        <v/>
      </c>
      <c r="M415" s="215" t="str">
        <f t="shared" si="97"/>
        <v/>
      </c>
      <c r="N415" s="216" t="str">
        <f t="shared" si="98"/>
        <v/>
      </c>
      <c r="O415" s="221">
        <v>3</v>
      </c>
      <c r="AB415" s="478">
        <f t="shared" si="90"/>
        <v>1</v>
      </c>
    </row>
    <row r="416" spans="1:28" ht="15" customHeight="1" x14ac:dyDescent="0.25">
      <c r="A416" s="218">
        <f>IF(C416=0,"",IF(I416=0,"",MAX(A$2:A415)+1))</f>
        <v>202</v>
      </c>
      <c r="B416" s="219" t="str">
        <f t="shared" si="91"/>
        <v>Michael</v>
      </c>
      <c r="C416" s="235">
        <f>IF(P$347="J",SUMIF(Deelnemers!B:B,B416,Deelnemers!C:C),0)</f>
        <v>14</v>
      </c>
      <c r="D416" s="13"/>
      <c r="E416" s="13"/>
      <c r="F416" s="220" t="str">
        <f t="shared" si="93"/>
        <v/>
      </c>
      <c r="G416" s="215" t="str">
        <f t="shared" si="94"/>
        <v/>
      </c>
      <c r="H416" s="219" t="str">
        <f t="shared" si="92"/>
        <v>Bernard</v>
      </c>
      <c r="I416" s="235">
        <f>IF(P$347="J",SUMIF(Deelnemers!B:B,H416,Deelnemers!C:C),0)</f>
        <v>14</v>
      </c>
      <c r="J416" s="13"/>
      <c r="K416" s="211" t="str">
        <f t="shared" si="95"/>
        <v/>
      </c>
      <c r="L416" s="220" t="str">
        <f t="shared" si="96"/>
        <v/>
      </c>
      <c r="M416" s="215" t="str">
        <f t="shared" si="97"/>
        <v/>
      </c>
      <c r="N416" s="216" t="str">
        <f t="shared" si="98"/>
        <v/>
      </c>
      <c r="O416" s="221">
        <v>3</v>
      </c>
      <c r="AB416" s="478">
        <f t="shared" si="90"/>
        <v>1</v>
      </c>
    </row>
    <row r="417" spans="1:28" ht="15" customHeight="1" x14ac:dyDescent="0.25">
      <c r="A417" s="218" t="str">
        <f>IF(C417=0,"",IF(I417=0,"",MAX(A$2:A416)+1))</f>
        <v/>
      </c>
      <c r="B417" s="219" t="str">
        <f t="shared" si="91"/>
        <v>Michael</v>
      </c>
      <c r="C417" s="235">
        <f>IF(P$347="J",SUMIF(Deelnemers!B:B,B417,Deelnemers!C:C),0)</f>
        <v>14</v>
      </c>
      <c r="D417" s="13"/>
      <c r="E417" s="13"/>
      <c r="F417" s="220" t="str">
        <f t="shared" si="93"/>
        <v/>
      </c>
      <c r="G417" s="215" t="str">
        <f t="shared" si="94"/>
        <v/>
      </c>
      <c r="H417" s="219" t="str">
        <f t="shared" si="92"/>
        <v>Jan de Hoorn</v>
      </c>
      <c r="I417" s="235">
        <f>IF(P$347="J",SUMIF(Deelnemers!B:B,H417,Deelnemers!C:C),0)</f>
        <v>0</v>
      </c>
      <c r="J417" s="13"/>
      <c r="K417" s="211" t="str">
        <f t="shared" si="95"/>
        <v/>
      </c>
      <c r="L417" s="220" t="str">
        <f t="shared" si="96"/>
        <v/>
      </c>
      <c r="M417" s="215" t="str">
        <f t="shared" si="97"/>
        <v/>
      </c>
      <c r="N417" s="216" t="str">
        <f t="shared" si="98"/>
        <v/>
      </c>
      <c r="O417" s="221">
        <v>3</v>
      </c>
      <c r="AB417" s="478">
        <f t="shared" si="90"/>
        <v>0</v>
      </c>
    </row>
    <row r="418" spans="1:28" ht="15" customHeight="1" x14ac:dyDescent="0.25">
      <c r="A418" s="218" t="str">
        <f>IF(C418=0,"",IF(I418=0,"",MAX(A$2:A417)+1))</f>
        <v/>
      </c>
      <c r="B418" s="219" t="str">
        <f t="shared" si="91"/>
        <v>Michael</v>
      </c>
      <c r="C418" s="235">
        <f>IF(P$347="J",SUMIF(Deelnemers!B:B,B418,Deelnemers!C:C),0)</f>
        <v>14</v>
      </c>
      <c r="D418" s="13"/>
      <c r="E418" s="13"/>
      <c r="F418" s="220" t="str">
        <f t="shared" si="93"/>
        <v/>
      </c>
      <c r="G418" s="215" t="str">
        <f t="shared" si="94"/>
        <v/>
      </c>
      <c r="H418" s="219" t="str">
        <f t="shared" si="92"/>
        <v>Bas</v>
      </c>
      <c r="I418" s="235">
        <f>IF(P$347="J",SUMIF(Deelnemers!B:B,H418,Deelnemers!C:C),0)</f>
        <v>0</v>
      </c>
      <c r="J418" s="13"/>
      <c r="K418" s="211" t="str">
        <f t="shared" si="95"/>
        <v/>
      </c>
      <c r="L418" s="220" t="str">
        <f t="shared" si="96"/>
        <v/>
      </c>
      <c r="M418" s="215" t="str">
        <f t="shared" si="97"/>
        <v/>
      </c>
      <c r="N418" s="216" t="str">
        <f t="shared" si="98"/>
        <v/>
      </c>
      <c r="O418" s="221">
        <v>3</v>
      </c>
      <c r="AB418" s="478">
        <f t="shared" si="90"/>
        <v>0</v>
      </c>
    </row>
    <row r="419" spans="1:28" ht="15" customHeight="1" x14ac:dyDescent="0.25">
      <c r="A419" s="218">
        <f>IF(C419=0,"",IF(I419=0,"",MAX(A$2:A418)+1))</f>
        <v>203</v>
      </c>
      <c r="B419" s="219" t="str">
        <f t="shared" si="91"/>
        <v>Michael</v>
      </c>
      <c r="C419" s="235">
        <f>IF(P$347="J",SUMIF(Deelnemers!B:B,B419,Deelnemers!C:C),0)</f>
        <v>14</v>
      </c>
      <c r="D419" s="13"/>
      <c r="E419" s="13"/>
      <c r="F419" s="220" t="str">
        <f t="shared" si="93"/>
        <v/>
      </c>
      <c r="G419" s="215" t="str">
        <f t="shared" si="94"/>
        <v/>
      </c>
      <c r="H419" s="219" t="str">
        <f t="shared" si="92"/>
        <v>Jan Zuijlen</v>
      </c>
      <c r="I419" s="235">
        <f>IF(P$347="J",SUMIF(Deelnemers!B:B,H419,Deelnemers!C:C),0)</f>
        <v>16</v>
      </c>
      <c r="J419" s="13"/>
      <c r="K419" s="211" t="str">
        <f t="shared" si="95"/>
        <v/>
      </c>
      <c r="L419" s="220" t="str">
        <f t="shared" si="96"/>
        <v/>
      </c>
      <c r="M419" s="215" t="str">
        <f t="shared" si="97"/>
        <v/>
      </c>
      <c r="N419" s="216" t="str">
        <f t="shared" si="98"/>
        <v/>
      </c>
      <c r="O419" s="221">
        <v>3</v>
      </c>
      <c r="AB419" s="478">
        <f t="shared" si="90"/>
        <v>1</v>
      </c>
    </row>
    <row r="420" spans="1:28" ht="15" customHeight="1" x14ac:dyDescent="0.25">
      <c r="A420" s="218">
        <f>IF(C420=0,"",IF(I420=0,"",MAX(A$2:A419)+1))</f>
        <v>204</v>
      </c>
      <c r="B420" s="219" t="str">
        <f t="shared" si="91"/>
        <v>Michael</v>
      </c>
      <c r="C420" s="235">
        <f>IF(P$347="J",SUMIF(Deelnemers!B:B,B420,Deelnemers!C:C),0)</f>
        <v>14</v>
      </c>
      <c r="D420" s="13"/>
      <c r="E420" s="13"/>
      <c r="F420" s="220" t="str">
        <f t="shared" si="93"/>
        <v/>
      </c>
      <c r="G420" s="215" t="str">
        <f t="shared" si="94"/>
        <v/>
      </c>
      <c r="H420" s="219" t="str">
        <f t="shared" si="92"/>
        <v xml:space="preserve">Jordy </v>
      </c>
      <c r="I420" s="235">
        <f>IF(P$347="J",SUMIF(Deelnemers!B:B,H420,Deelnemers!C:C),0)</f>
        <v>12</v>
      </c>
      <c r="J420" s="13"/>
      <c r="K420" s="211" t="str">
        <f t="shared" si="95"/>
        <v/>
      </c>
      <c r="L420" s="220" t="str">
        <f t="shared" si="96"/>
        <v/>
      </c>
      <c r="M420" s="215" t="str">
        <f t="shared" si="97"/>
        <v/>
      </c>
      <c r="N420" s="216" t="str">
        <f t="shared" si="98"/>
        <v/>
      </c>
      <c r="O420" s="221">
        <v>3</v>
      </c>
      <c r="AB420" s="478">
        <f t="shared" si="90"/>
        <v>1</v>
      </c>
    </row>
    <row r="421" spans="1:28" ht="15" customHeight="1" x14ac:dyDescent="0.25">
      <c r="A421" s="218">
        <f>IF(C421=0,"",IF(I421=0,"",MAX(A$2:A420)+1))</f>
        <v>205</v>
      </c>
      <c r="B421" s="219" t="str">
        <f t="shared" si="91"/>
        <v>Michael</v>
      </c>
      <c r="C421" s="235">
        <f>IF(P$347="J",SUMIF(Deelnemers!B:B,B421,Deelnemers!C:C),0)</f>
        <v>14</v>
      </c>
      <c r="D421" s="13"/>
      <c r="E421" s="13"/>
      <c r="F421" s="220" t="str">
        <f t="shared" si="93"/>
        <v/>
      </c>
      <c r="G421" s="215" t="str">
        <f t="shared" si="94"/>
        <v/>
      </c>
      <c r="H421" s="219" t="str">
        <f t="shared" si="92"/>
        <v>Mukesh</v>
      </c>
      <c r="I421" s="235">
        <f>IF(P$347="J",SUMIF(Deelnemers!B:B,H421,Deelnemers!C:C),0)</f>
        <v>9</v>
      </c>
      <c r="J421" s="13"/>
      <c r="K421" s="211" t="str">
        <f t="shared" si="95"/>
        <v/>
      </c>
      <c r="L421" s="220" t="str">
        <f t="shared" si="96"/>
        <v/>
      </c>
      <c r="M421" s="215" t="str">
        <f t="shared" si="97"/>
        <v/>
      </c>
      <c r="N421" s="216" t="str">
        <f t="shared" si="98"/>
        <v/>
      </c>
      <c r="O421" s="221">
        <v>3</v>
      </c>
      <c r="AB421" s="478">
        <f t="shared" si="90"/>
        <v>1</v>
      </c>
    </row>
    <row r="422" spans="1:28" ht="15" customHeight="1" x14ac:dyDescent="0.25">
      <c r="A422" s="218">
        <f>IF(C422=0,"",IF(I422=0,"",MAX(A$2:A421)+1))</f>
        <v>206</v>
      </c>
      <c r="B422" s="219" t="str">
        <f t="shared" si="91"/>
        <v>Michael</v>
      </c>
      <c r="C422" s="235">
        <f>IF(P$347="J",SUMIF(Deelnemers!B:B,B422,Deelnemers!C:C),0)</f>
        <v>14</v>
      </c>
      <c r="D422" s="13"/>
      <c r="E422" s="13"/>
      <c r="F422" s="220" t="str">
        <f t="shared" si="93"/>
        <v/>
      </c>
      <c r="G422" s="215" t="str">
        <f t="shared" si="94"/>
        <v/>
      </c>
      <c r="H422" s="219" t="str">
        <f t="shared" si="92"/>
        <v>Marco</v>
      </c>
      <c r="I422" s="235">
        <f>IF(P$347="J",SUMIF(Deelnemers!B:B,H422,Deelnemers!C:C),0)</f>
        <v>16</v>
      </c>
      <c r="J422" s="13"/>
      <c r="K422" s="211" t="str">
        <f t="shared" si="95"/>
        <v/>
      </c>
      <c r="L422" s="220" t="str">
        <f t="shared" si="96"/>
        <v/>
      </c>
      <c r="M422" s="215" t="str">
        <f t="shared" si="97"/>
        <v/>
      </c>
      <c r="N422" s="216" t="str">
        <f t="shared" si="98"/>
        <v/>
      </c>
      <c r="O422" s="221">
        <v>3</v>
      </c>
      <c r="AB422" s="478">
        <f t="shared" si="90"/>
        <v>1</v>
      </c>
    </row>
    <row r="423" spans="1:28" ht="15" customHeight="1" x14ac:dyDescent="0.25">
      <c r="A423" s="218" t="str">
        <f>IF(C423=0,"",IF(I423=0,"",MAX(A$2:A422)+1))</f>
        <v/>
      </c>
      <c r="B423" s="219" t="str">
        <f t="shared" si="91"/>
        <v>Michael</v>
      </c>
      <c r="C423" s="235">
        <f>IF(P$347="J",SUMIF(Deelnemers!B:B,B423,Deelnemers!C:C),0)</f>
        <v>14</v>
      </c>
      <c r="D423" s="13"/>
      <c r="E423" s="13"/>
      <c r="F423" s="220" t="str">
        <f t="shared" si="93"/>
        <v/>
      </c>
      <c r="G423" s="215" t="str">
        <f t="shared" si="94"/>
        <v/>
      </c>
      <c r="H423" s="219" t="str">
        <f t="shared" si="92"/>
        <v>n</v>
      </c>
      <c r="I423" s="235">
        <f>IF(P$347="J",SUMIF(Deelnemers!B:B,H423,Deelnemers!C:C),0)</f>
        <v>0</v>
      </c>
      <c r="J423" s="13"/>
      <c r="K423" s="211" t="str">
        <f t="shared" si="95"/>
        <v/>
      </c>
      <c r="L423" s="220" t="str">
        <f t="shared" si="96"/>
        <v/>
      </c>
      <c r="M423" s="215" t="str">
        <f t="shared" si="97"/>
        <v/>
      </c>
      <c r="N423" s="216" t="str">
        <f t="shared" si="98"/>
        <v/>
      </c>
      <c r="O423" s="221">
        <v>3</v>
      </c>
      <c r="AB423" s="478">
        <f t="shared" si="90"/>
        <v>0</v>
      </c>
    </row>
    <row r="424" spans="1:28" ht="15" customHeight="1" x14ac:dyDescent="0.25">
      <c r="A424" s="218" t="str">
        <f>IF(C424=0,"",IF(I424=0,"",MAX(A$2:A423)+1))</f>
        <v/>
      </c>
      <c r="B424" s="219" t="str">
        <f t="shared" si="91"/>
        <v>Michael</v>
      </c>
      <c r="C424" s="235">
        <f>IF(P$347="J",SUMIF(Deelnemers!B:B,B424,Deelnemers!C:C),0)</f>
        <v>14</v>
      </c>
      <c r="D424" s="13"/>
      <c r="E424" s="13"/>
      <c r="F424" s="220" t="str">
        <f t="shared" si="93"/>
        <v/>
      </c>
      <c r="G424" s="215" t="str">
        <f t="shared" si="94"/>
        <v/>
      </c>
      <c r="H424" s="219" t="str">
        <f t="shared" si="92"/>
        <v>n</v>
      </c>
      <c r="I424" s="235">
        <f>IF(P$347="J",SUMIF(Deelnemers!B:B,H424,Deelnemers!C:C),0)</f>
        <v>0</v>
      </c>
      <c r="J424" s="13"/>
      <c r="K424" s="211" t="str">
        <f t="shared" si="95"/>
        <v/>
      </c>
      <c r="L424" s="220" t="str">
        <f t="shared" si="96"/>
        <v/>
      </c>
      <c r="M424" s="215" t="str">
        <f t="shared" si="97"/>
        <v/>
      </c>
      <c r="N424" s="216" t="str">
        <f t="shared" si="98"/>
        <v/>
      </c>
      <c r="O424" s="221">
        <v>3</v>
      </c>
      <c r="AB424" s="478">
        <f t="shared" si="90"/>
        <v>0</v>
      </c>
    </row>
    <row r="425" spans="1:28" ht="15" customHeight="1" x14ac:dyDescent="0.25">
      <c r="A425" s="218" t="str">
        <f>IF(C425=0,"",IF(I425=0,"",MAX(A$2:A424)+1))</f>
        <v/>
      </c>
      <c r="B425" s="219" t="str">
        <f t="shared" si="91"/>
        <v>Michael</v>
      </c>
      <c r="C425" s="235">
        <f>IF(P$347="J",SUMIF(Deelnemers!B:B,B425,Deelnemers!C:C),0)</f>
        <v>14</v>
      </c>
      <c r="D425" s="13"/>
      <c r="E425" s="13"/>
      <c r="F425" s="220" t="str">
        <f t="shared" si="93"/>
        <v/>
      </c>
      <c r="G425" s="215" t="str">
        <f t="shared" si="94"/>
        <v/>
      </c>
      <c r="H425" s="219" t="str">
        <f t="shared" si="92"/>
        <v>n</v>
      </c>
      <c r="I425" s="235">
        <f>IF(P$347="J",SUMIF(Deelnemers!B:B,H425,Deelnemers!C:C),0)</f>
        <v>0</v>
      </c>
      <c r="J425" s="13"/>
      <c r="K425" s="211" t="str">
        <f t="shared" si="95"/>
        <v/>
      </c>
      <c r="L425" s="220" t="str">
        <f t="shared" si="96"/>
        <v/>
      </c>
      <c r="M425" s="215" t="str">
        <f t="shared" si="97"/>
        <v/>
      </c>
      <c r="N425" s="216" t="str">
        <f t="shared" si="98"/>
        <v/>
      </c>
      <c r="O425" s="221">
        <v>3</v>
      </c>
      <c r="AB425" s="478">
        <f t="shared" si="90"/>
        <v>0</v>
      </c>
    </row>
    <row r="426" spans="1:28" ht="15" customHeight="1" x14ac:dyDescent="0.25">
      <c r="A426" s="218" t="str">
        <f>IF(C426=0,"",IF(I426=0,"",MAX(A$2:A425)+1))</f>
        <v/>
      </c>
      <c r="B426" s="219" t="str">
        <f t="shared" si="91"/>
        <v>Michael</v>
      </c>
      <c r="C426" s="235">
        <f>IF(P$347="J",SUMIF(Deelnemers!B:B,B426,Deelnemers!C:C),0)</f>
        <v>14</v>
      </c>
      <c r="D426" s="13"/>
      <c r="E426" s="13"/>
      <c r="F426" s="220" t="str">
        <f t="shared" si="93"/>
        <v/>
      </c>
      <c r="G426" s="215" t="str">
        <f t="shared" si="94"/>
        <v/>
      </c>
      <c r="H426" s="219" t="str">
        <f t="shared" si="92"/>
        <v>n</v>
      </c>
      <c r="I426" s="235">
        <f>IF(P$347="J",SUMIF(Deelnemers!B:B,H426,Deelnemers!C:C),0)</f>
        <v>0</v>
      </c>
      <c r="J426" s="13"/>
      <c r="K426" s="211" t="str">
        <f t="shared" si="95"/>
        <v/>
      </c>
      <c r="L426" s="220" t="str">
        <f t="shared" si="96"/>
        <v/>
      </c>
      <c r="M426" s="215" t="str">
        <f t="shared" si="97"/>
        <v/>
      </c>
      <c r="N426" s="216" t="str">
        <f t="shared" si="98"/>
        <v/>
      </c>
      <c r="O426" s="221">
        <v>3</v>
      </c>
      <c r="AB426" s="478">
        <f t="shared" si="90"/>
        <v>0</v>
      </c>
    </row>
    <row r="427" spans="1:28" ht="15" customHeight="1" x14ac:dyDescent="0.25">
      <c r="A427" s="218">
        <f>IF(C427=0,"",IF(I427=0,"",MAX(A$2:A426)+1))</f>
        <v>207</v>
      </c>
      <c r="B427" s="219" t="str">
        <f t="shared" si="91"/>
        <v>Peter</v>
      </c>
      <c r="C427" s="235">
        <f>IF(P$347="J",SUMIF(Deelnemers!B:B,B427,Deelnemers!C:C),0)</f>
        <v>16</v>
      </c>
      <c r="D427" s="13"/>
      <c r="E427" s="13"/>
      <c r="F427" s="220" t="str">
        <f t="shared" si="93"/>
        <v/>
      </c>
      <c r="G427" s="215" t="str">
        <f t="shared" si="94"/>
        <v/>
      </c>
      <c r="H427" s="219" t="str">
        <f t="shared" si="92"/>
        <v>Piet</v>
      </c>
      <c r="I427" s="235">
        <f>IF(P$347="J",SUMIF(Deelnemers!B:B,H427,Deelnemers!C:C),0)</f>
        <v>16</v>
      </c>
      <c r="J427" s="13"/>
      <c r="K427" s="211" t="str">
        <f t="shared" si="95"/>
        <v/>
      </c>
      <c r="L427" s="220" t="str">
        <f t="shared" si="96"/>
        <v/>
      </c>
      <c r="M427" s="215" t="str">
        <f t="shared" si="97"/>
        <v/>
      </c>
      <c r="N427" s="216" t="str">
        <f t="shared" si="98"/>
        <v/>
      </c>
      <c r="O427" s="221">
        <v>3</v>
      </c>
      <c r="AB427" s="478">
        <f t="shared" si="90"/>
        <v>1</v>
      </c>
    </row>
    <row r="428" spans="1:28" ht="15" customHeight="1" x14ac:dyDescent="0.25">
      <c r="A428" s="218">
        <f>IF(C428=0,"",IF(I428=0,"",MAX(A$2:A427)+1))</f>
        <v>208</v>
      </c>
      <c r="B428" s="219" t="str">
        <f t="shared" si="91"/>
        <v>Peter</v>
      </c>
      <c r="C428" s="235">
        <f>IF(P$347="J",SUMIF(Deelnemers!B:B,B428,Deelnemers!C:C),0)</f>
        <v>16</v>
      </c>
      <c r="D428" s="13"/>
      <c r="E428" s="13"/>
      <c r="F428" s="220" t="str">
        <f t="shared" si="93"/>
        <v/>
      </c>
      <c r="G428" s="215" t="str">
        <f t="shared" si="94"/>
        <v/>
      </c>
      <c r="H428" s="219" t="str">
        <f t="shared" si="92"/>
        <v>Tukker</v>
      </c>
      <c r="I428" s="235">
        <f>IF(P$347="J",SUMIF(Deelnemers!B:B,H428,Deelnemers!C:C),0)</f>
        <v>13</v>
      </c>
      <c r="J428" s="13"/>
      <c r="K428" s="211" t="str">
        <f t="shared" si="95"/>
        <v/>
      </c>
      <c r="L428" s="220" t="str">
        <f t="shared" si="96"/>
        <v/>
      </c>
      <c r="M428" s="215" t="str">
        <f t="shared" si="97"/>
        <v/>
      </c>
      <c r="N428" s="216" t="str">
        <f t="shared" si="98"/>
        <v/>
      </c>
      <c r="O428" s="221">
        <v>3</v>
      </c>
      <c r="AB428" s="478">
        <f t="shared" si="90"/>
        <v>1</v>
      </c>
    </row>
    <row r="429" spans="1:28" ht="15" customHeight="1" x14ac:dyDescent="0.25">
      <c r="A429" s="218">
        <f>IF(C429=0,"",IF(I429=0,"",MAX(A$2:A428)+1))</f>
        <v>209</v>
      </c>
      <c r="B429" s="219" t="str">
        <f t="shared" si="91"/>
        <v>Peter</v>
      </c>
      <c r="C429" s="235">
        <f>IF(P$347="J",SUMIF(Deelnemers!B:B,B429,Deelnemers!C:C),0)</f>
        <v>16</v>
      </c>
      <c r="D429" s="13"/>
      <c r="E429" s="13"/>
      <c r="F429" s="220" t="str">
        <f t="shared" si="93"/>
        <v/>
      </c>
      <c r="G429" s="215" t="str">
        <f t="shared" si="94"/>
        <v/>
      </c>
      <c r="H429" s="219" t="str">
        <f t="shared" si="92"/>
        <v>Bernard</v>
      </c>
      <c r="I429" s="235">
        <f>IF(P$347="J",SUMIF(Deelnemers!B:B,H429,Deelnemers!C:C),0)</f>
        <v>14</v>
      </c>
      <c r="J429" s="13"/>
      <c r="K429" s="211" t="str">
        <f t="shared" si="95"/>
        <v/>
      </c>
      <c r="L429" s="220" t="str">
        <f t="shared" si="96"/>
        <v/>
      </c>
      <c r="M429" s="215" t="str">
        <f t="shared" si="97"/>
        <v/>
      </c>
      <c r="N429" s="216" t="str">
        <f t="shared" si="98"/>
        <v/>
      </c>
      <c r="O429" s="221">
        <v>3</v>
      </c>
      <c r="AB429" s="478">
        <f t="shared" si="90"/>
        <v>1</v>
      </c>
    </row>
    <row r="430" spans="1:28" ht="15" customHeight="1" x14ac:dyDescent="0.25">
      <c r="A430" s="218" t="str">
        <f>IF(C430=0,"",IF(I430=0,"",MAX(A$2:A429)+1))</f>
        <v/>
      </c>
      <c r="B430" s="219" t="str">
        <f t="shared" si="91"/>
        <v>Peter</v>
      </c>
      <c r="C430" s="235">
        <f>IF(P$347="J",SUMIF(Deelnemers!B:B,B430,Deelnemers!C:C),0)</f>
        <v>16</v>
      </c>
      <c r="D430" s="13"/>
      <c r="E430" s="13"/>
      <c r="F430" s="220" t="str">
        <f t="shared" si="93"/>
        <v/>
      </c>
      <c r="G430" s="215" t="str">
        <f t="shared" si="94"/>
        <v/>
      </c>
      <c r="H430" s="219" t="str">
        <f t="shared" si="92"/>
        <v>Jan de Hoorn</v>
      </c>
      <c r="I430" s="235">
        <f>IF(P$347="J",SUMIF(Deelnemers!B:B,H430,Deelnemers!C:C),0)</f>
        <v>0</v>
      </c>
      <c r="J430" s="13"/>
      <c r="K430" s="211" t="str">
        <f t="shared" si="95"/>
        <v/>
      </c>
      <c r="L430" s="220" t="str">
        <f t="shared" si="96"/>
        <v/>
      </c>
      <c r="M430" s="215" t="str">
        <f t="shared" si="97"/>
        <v/>
      </c>
      <c r="N430" s="216" t="str">
        <f t="shared" si="98"/>
        <v/>
      </c>
      <c r="O430" s="221">
        <v>3</v>
      </c>
      <c r="AB430" s="478">
        <f t="shared" si="90"/>
        <v>0</v>
      </c>
    </row>
    <row r="431" spans="1:28" ht="15" customHeight="1" x14ac:dyDescent="0.25">
      <c r="A431" s="218" t="str">
        <f>IF(C431=0,"",IF(I431=0,"",MAX(A$2:A430)+1))</f>
        <v/>
      </c>
      <c r="B431" s="219" t="str">
        <f t="shared" si="91"/>
        <v>Peter</v>
      </c>
      <c r="C431" s="235">
        <f>IF(P$347="J",SUMIF(Deelnemers!B:B,B431,Deelnemers!C:C),0)</f>
        <v>16</v>
      </c>
      <c r="D431" s="13"/>
      <c r="E431" s="13"/>
      <c r="F431" s="220" t="str">
        <f t="shared" si="93"/>
        <v/>
      </c>
      <c r="G431" s="215" t="str">
        <f t="shared" si="94"/>
        <v/>
      </c>
      <c r="H431" s="219" t="str">
        <f t="shared" si="92"/>
        <v>Bas</v>
      </c>
      <c r="I431" s="235">
        <f>IF(P$347="J",SUMIF(Deelnemers!B:B,H431,Deelnemers!C:C),0)</f>
        <v>0</v>
      </c>
      <c r="J431" s="13"/>
      <c r="K431" s="211" t="str">
        <f t="shared" si="95"/>
        <v/>
      </c>
      <c r="L431" s="220" t="str">
        <f t="shared" si="96"/>
        <v/>
      </c>
      <c r="M431" s="215" t="str">
        <f t="shared" si="97"/>
        <v/>
      </c>
      <c r="N431" s="216" t="str">
        <f t="shared" si="98"/>
        <v/>
      </c>
      <c r="O431" s="221">
        <v>3</v>
      </c>
      <c r="AB431" s="478">
        <f t="shared" si="90"/>
        <v>0</v>
      </c>
    </row>
    <row r="432" spans="1:28" ht="15" customHeight="1" x14ac:dyDescent="0.25">
      <c r="A432" s="218">
        <f>IF(C432=0,"",IF(I432=0,"",MAX(A$2:A431)+1))</f>
        <v>210</v>
      </c>
      <c r="B432" s="219" t="str">
        <f t="shared" si="91"/>
        <v>Peter</v>
      </c>
      <c r="C432" s="235">
        <f>IF(P$347="J",SUMIF(Deelnemers!B:B,B432,Deelnemers!C:C),0)</f>
        <v>16</v>
      </c>
      <c r="D432" s="13"/>
      <c r="E432" s="13"/>
      <c r="F432" s="220" t="str">
        <f t="shared" si="93"/>
        <v/>
      </c>
      <c r="G432" s="215" t="str">
        <f t="shared" si="94"/>
        <v/>
      </c>
      <c r="H432" s="219" t="str">
        <f t="shared" si="92"/>
        <v>Jan Zuijlen</v>
      </c>
      <c r="I432" s="235">
        <f>IF(P$347="J",SUMIF(Deelnemers!B:B,H432,Deelnemers!C:C),0)</f>
        <v>16</v>
      </c>
      <c r="J432" s="13"/>
      <c r="K432" s="211" t="str">
        <f t="shared" si="95"/>
        <v/>
      </c>
      <c r="L432" s="220" t="str">
        <f t="shared" si="96"/>
        <v/>
      </c>
      <c r="M432" s="215" t="str">
        <f t="shared" si="97"/>
        <v/>
      </c>
      <c r="N432" s="216" t="str">
        <f t="shared" si="98"/>
        <v/>
      </c>
      <c r="O432" s="221">
        <v>3</v>
      </c>
      <c r="AB432" s="478">
        <f t="shared" si="90"/>
        <v>1</v>
      </c>
    </row>
    <row r="433" spans="1:28" ht="15" customHeight="1" x14ac:dyDescent="0.25">
      <c r="A433" s="218">
        <f>IF(C433=0,"",IF(I433=0,"",MAX(A$2:A432)+1))</f>
        <v>211</v>
      </c>
      <c r="B433" s="219" t="str">
        <f t="shared" si="91"/>
        <v>Peter</v>
      </c>
      <c r="C433" s="235">
        <f>IF(P$347="J",SUMIF(Deelnemers!B:B,B433,Deelnemers!C:C),0)</f>
        <v>16</v>
      </c>
      <c r="D433" s="13"/>
      <c r="E433" s="13"/>
      <c r="F433" s="220" t="str">
        <f t="shared" si="93"/>
        <v/>
      </c>
      <c r="G433" s="215" t="str">
        <f t="shared" si="94"/>
        <v/>
      </c>
      <c r="H433" s="219" t="str">
        <f t="shared" si="92"/>
        <v xml:space="preserve">Jordy </v>
      </c>
      <c r="I433" s="235">
        <f>IF(P$347="J",SUMIF(Deelnemers!B:B,H433,Deelnemers!C:C),0)</f>
        <v>12</v>
      </c>
      <c r="J433" s="13"/>
      <c r="K433" s="211" t="str">
        <f t="shared" si="95"/>
        <v/>
      </c>
      <c r="L433" s="220" t="str">
        <f t="shared" si="96"/>
        <v/>
      </c>
      <c r="M433" s="215" t="str">
        <f t="shared" si="97"/>
        <v/>
      </c>
      <c r="N433" s="216" t="str">
        <f t="shared" si="98"/>
        <v/>
      </c>
      <c r="O433" s="221">
        <v>3</v>
      </c>
      <c r="AB433" s="478">
        <f t="shared" si="90"/>
        <v>1</v>
      </c>
    </row>
    <row r="434" spans="1:28" ht="15" customHeight="1" x14ac:dyDescent="0.25">
      <c r="A434" s="218">
        <f>IF(C434=0,"",IF(I434=0,"",MAX(A$2:A433)+1))</f>
        <v>212</v>
      </c>
      <c r="B434" s="219" t="str">
        <f t="shared" si="91"/>
        <v>Peter</v>
      </c>
      <c r="C434" s="235">
        <f>IF(P$347="J",SUMIF(Deelnemers!B:B,B434,Deelnemers!C:C),0)</f>
        <v>16</v>
      </c>
      <c r="D434" s="13"/>
      <c r="E434" s="13"/>
      <c r="F434" s="220" t="str">
        <f t="shared" si="93"/>
        <v/>
      </c>
      <c r="G434" s="215" t="str">
        <f t="shared" si="94"/>
        <v/>
      </c>
      <c r="H434" s="219" t="str">
        <f t="shared" si="92"/>
        <v>Mukesh</v>
      </c>
      <c r="I434" s="235">
        <f>IF(P$347="J",SUMIF(Deelnemers!B:B,H434,Deelnemers!C:C),0)</f>
        <v>9</v>
      </c>
      <c r="J434" s="13"/>
      <c r="K434" s="211" t="str">
        <f t="shared" si="95"/>
        <v/>
      </c>
      <c r="L434" s="220" t="str">
        <f t="shared" si="96"/>
        <v/>
      </c>
      <c r="M434" s="215" t="str">
        <f t="shared" si="97"/>
        <v/>
      </c>
      <c r="N434" s="216" t="str">
        <f t="shared" si="98"/>
        <v/>
      </c>
      <c r="O434" s="221">
        <v>3</v>
      </c>
      <c r="AB434" s="478">
        <f t="shared" si="90"/>
        <v>1</v>
      </c>
    </row>
    <row r="435" spans="1:28" ht="15" customHeight="1" x14ac:dyDescent="0.25">
      <c r="A435" s="218">
        <f>IF(C435=0,"",IF(I435=0,"",MAX(A$2:A434)+1))</f>
        <v>213</v>
      </c>
      <c r="B435" s="219" t="str">
        <f t="shared" si="91"/>
        <v>Peter</v>
      </c>
      <c r="C435" s="235">
        <f>IF(P$347="J",SUMIF(Deelnemers!B:B,B435,Deelnemers!C:C),0)</f>
        <v>16</v>
      </c>
      <c r="D435" s="13"/>
      <c r="E435" s="13"/>
      <c r="F435" s="220" t="str">
        <f t="shared" si="93"/>
        <v/>
      </c>
      <c r="G435" s="215" t="str">
        <f t="shared" si="94"/>
        <v/>
      </c>
      <c r="H435" s="219" t="str">
        <f t="shared" si="92"/>
        <v>Marco</v>
      </c>
      <c r="I435" s="235">
        <f>IF(P$347="J",SUMIF(Deelnemers!B:B,H435,Deelnemers!C:C),0)</f>
        <v>16</v>
      </c>
      <c r="J435" s="13"/>
      <c r="K435" s="211" t="str">
        <f t="shared" si="95"/>
        <v/>
      </c>
      <c r="L435" s="220" t="str">
        <f t="shared" si="96"/>
        <v/>
      </c>
      <c r="M435" s="215" t="str">
        <f t="shared" si="97"/>
        <v/>
      </c>
      <c r="N435" s="216" t="str">
        <f t="shared" si="98"/>
        <v/>
      </c>
      <c r="O435" s="221">
        <v>3</v>
      </c>
      <c r="AB435" s="478">
        <f t="shared" si="90"/>
        <v>1</v>
      </c>
    </row>
    <row r="436" spans="1:28" ht="15" customHeight="1" x14ac:dyDescent="0.25">
      <c r="A436" s="218" t="str">
        <f>IF(C436=0,"",IF(I436=0,"",MAX(A$2:A435)+1))</f>
        <v/>
      </c>
      <c r="B436" s="219" t="str">
        <f t="shared" si="91"/>
        <v>Peter</v>
      </c>
      <c r="C436" s="235">
        <f>IF(P$347="J",SUMIF(Deelnemers!B:B,B436,Deelnemers!C:C),0)</f>
        <v>16</v>
      </c>
      <c r="D436" s="13"/>
      <c r="E436" s="13"/>
      <c r="F436" s="220" t="str">
        <f t="shared" si="93"/>
        <v/>
      </c>
      <c r="G436" s="215" t="str">
        <f t="shared" si="94"/>
        <v/>
      </c>
      <c r="H436" s="219" t="str">
        <f t="shared" si="92"/>
        <v>n</v>
      </c>
      <c r="I436" s="235">
        <f>IF(P$347="J",SUMIF(Deelnemers!B:B,H436,Deelnemers!C:C),0)</f>
        <v>0</v>
      </c>
      <c r="J436" s="13"/>
      <c r="K436" s="211" t="str">
        <f t="shared" si="95"/>
        <v/>
      </c>
      <c r="L436" s="220" t="str">
        <f t="shared" si="96"/>
        <v/>
      </c>
      <c r="M436" s="215" t="str">
        <f t="shared" si="97"/>
        <v/>
      </c>
      <c r="N436" s="216" t="str">
        <f t="shared" si="98"/>
        <v/>
      </c>
      <c r="O436" s="221">
        <v>3</v>
      </c>
      <c r="AB436" s="478">
        <f t="shared" si="90"/>
        <v>0</v>
      </c>
    </row>
    <row r="437" spans="1:28" ht="15" customHeight="1" x14ac:dyDescent="0.25">
      <c r="A437" s="218" t="str">
        <f>IF(C437=0,"",IF(I437=0,"",MAX(A$2:A436)+1))</f>
        <v/>
      </c>
      <c r="B437" s="219" t="str">
        <f t="shared" si="91"/>
        <v>Peter</v>
      </c>
      <c r="C437" s="235">
        <f>IF(P$347="J",SUMIF(Deelnemers!B:B,B437,Deelnemers!C:C),0)</f>
        <v>16</v>
      </c>
      <c r="D437" s="13"/>
      <c r="E437" s="13"/>
      <c r="F437" s="220" t="str">
        <f t="shared" si="93"/>
        <v/>
      </c>
      <c r="G437" s="215" t="str">
        <f t="shared" si="94"/>
        <v/>
      </c>
      <c r="H437" s="219" t="str">
        <f t="shared" si="92"/>
        <v>n</v>
      </c>
      <c r="I437" s="235">
        <f>IF(P$347="J",SUMIF(Deelnemers!B:B,H437,Deelnemers!C:C),0)</f>
        <v>0</v>
      </c>
      <c r="J437" s="13"/>
      <c r="K437" s="211" t="str">
        <f t="shared" si="95"/>
        <v/>
      </c>
      <c r="L437" s="220" t="str">
        <f t="shared" si="96"/>
        <v/>
      </c>
      <c r="M437" s="215" t="str">
        <f t="shared" si="97"/>
        <v/>
      </c>
      <c r="N437" s="216" t="str">
        <f t="shared" si="98"/>
        <v/>
      </c>
      <c r="O437" s="221">
        <v>3</v>
      </c>
      <c r="AB437" s="478">
        <f t="shared" si="90"/>
        <v>0</v>
      </c>
    </row>
    <row r="438" spans="1:28" ht="15" customHeight="1" x14ac:dyDescent="0.25">
      <c r="A438" s="218" t="str">
        <f>IF(C438=0,"",IF(I438=0,"",MAX(A$2:A437)+1))</f>
        <v/>
      </c>
      <c r="B438" s="219" t="str">
        <f t="shared" si="91"/>
        <v>Peter</v>
      </c>
      <c r="C438" s="235">
        <f>IF(P$347="J",SUMIF(Deelnemers!B:B,B438,Deelnemers!C:C),0)</f>
        <v>16</v>
      </c>
      <c r="D438" s="13"/>
      <c r="E438" s="13"/>
      <c r="F438" s="220" t="str">
        <f t="shared" si="93"/>
        <v/>
      </c>
      <c r="G438" s="215" t="str">
        <f t="shared" si="94"/>
        <v/>
      </c>
      <c r="H438" s="219" t="str">
        <f t="shared" si="92"/>
        <v>n</v>
      </c>
      <c r="I438" s="235">
        <f>IF(P$347="J",SUMIF(Deelnemers!B:B,H438,Deelnemers!C:C),0)</f>
        <v>0</v>
      </c>
      <c r="J438" s="13"/>
      <c r="K438" s="211" t="str">
        <f t="shared" si="95"/>
        <v/>
      </c>
      <c r="L438" s="220" t="str">
        <f t="shared" si="96"/>
        <v/>
      </c>
      <c r="M438" s="215" t="str">
        <f t="shared" si="97"/>
        <v/>
      </c>
      <c r="N438" s="216" t="str">
        <f t="shared" si="98"/>
        <v/>
      </c>
      <c r="O438" s="221">
        <v>3</v>
      </c>
      <c r="AB438" s="478">
        <f t="shared" si="90"/>
        <v>0</v>
      </c>
    </row>
    <row r="439" spans="1:28" ht="15" customHeight="1" x14ac:dyDescent="0.25">
      <c r="A439" s="218" t="str">
        <f>IF(C439=0,"",IF(I439=0,"",MAX(A$2:A438)+1))</f>
        <v/>
      </c>
      <c r="B439" s="219" t="str">
        <f t="shared" si="91"/>
        <v>Peter</v>
      </c>
      <c r="C439" s="235">
        <f>IF(P$347="J",SUMIF(Deelnemers!B:B,B439,Deelnemers!C:C),0)</f>
        <v>16</v>
      </c>
      <c r="D439" s="13"/>
      <c r="E439" s="13"/>
      <c r="F439" s="220" t="str">
        <f t="shared" si="93"/>
        <v/>
      </c>
      <c r="G439" s="215" t="str">
        <f t="shared" si="94"/>
        <v/>
      </c>
      <c r="H439" s="219" t="str">
        <f t="shared" si="92"/>
        <v>n</v>
      </c>
      <c r="I439" s="235">
        <f>IF(P$347="J",SUMIF(Deelnemers!B:B,H439,Deelnemers!C:C),0)</f>
        <v>0</v>
      </c>
      <c r="J439" s="13"/>
      <c r="K439" s="211" t="str">
        <f t="shared" si="95"/>
        <v/>
      </c>
      <c r="L439" s="220" t="str">
        <f t="shared" si="96"/>
        <v/>
      </c>
      <c r="M439" s="215" t="str">
        <f t="shared" si="97"/>
        <v/>
      </c>
      <c r="N439" s="216" t="str">
        <f t="shared" si="98"/>
        <v/>
      </c>
      <c r="O439" s="221">
        <v>3</v>
      </c>
      <c r="AB439" s="478">
        <f t="shared" si="90"/>
        <v>0</v>
      </c>
    </row>
    <row r="440" spans="1:28" ht="15" customHeight="1" x14ac:dyDescent="0.25">
      <c r="A440" s="218">
        <f>IF(C440=0,"",IF(I440=0,"",MAX(A$2:A439)+1))</f>
        <v>214</v>
      </c>
      <c r="B440" s="219" t="str">
        <f t="shared" si="91"/>
        <v>Piet</v>
      </c>
      <c r="C440" s="235">
        <f>IF(P$347="J",SUMIF(Deelnemers!B:B,B440,Deelnemers!C:C),0)</f>
        <v>16</v>
      </c>
      <c r="D440" s="13"/>
      <c r="E440" s="13"/>
      <c r="F440" s="220" t="str">
        <f t="shared" si="93"/>
        <v/>
      </c>
      <c r="G440" s="215" t="str">
        <f t="shared" si="94"/>
        <v/>
      </c>
      <c r="H440" s="219" t="str">
        <f t="shared" si="92"/>
        <v>Tukker</v>
      </c>
      <c r="I440" s="235">
        <f>IF(P$347="J",SUMIF(Deelnemers!B:B,H440,Deelnemers!C:C),0)</f>
        <v>13</v>
      </c>
      <c r="J440" s="13"/>
      <c r="K440" s="211" t="str">
        <f t="shared" si="95"/>
        <v/>
      </c>
      <c r="L440" s="220" t="str">
        <f t="shared" si="96"/>
        <v/>
      </c>
      <c r="M440" s="215" t="str">
        <f t="shared" si="97"/>
        <v/>
      </c>
      <c r="N440" s="216" t="str">
        <f t="shared" si="98"/>
        <v/>
      </c>
      <c r="O440" s="221">
        <v>3</v>
      </c>
      <c r="AB440" s="478">
        <f t="shared" si="90"/>
        <v>1</v>
      </c>
    </row>
    <row r="441" spans="1:28" ht="15" customHeight="1" x14ac:dyDescent="0.25">
      <c r="A441" s="218">
        <f>IF(C441=0,"",IF(I441=0,"",MAX(A$2:A440)+1))</f>
        <v>215</v>
      </c>
      <c r="B441" s="219" t="str">
        <f t="shared" si="91"/>
        <v>Piet</v>
      </c>
      <c r="C441" s="235">
        <f>IF(P$347="J",SUMIF(Deelnemers!B:B,B441,Deelnemers!C:C),0)</f>
        <v>16</v>
      </c>
      <c r="D441" s="13"/>
      <c r="E441" s="13"/>
      <c r="F441" s="220" t="str">
        <f t="shared" si="93"/>
        <v/>
      </c>
      <c r="G441" s="215" t="str">
        <f t="shared" si="94"/>
        <v/>
      </c>
      <c r="H441" s="219" t="str">
        <f t="shared" si="92"/>
        <v>Bernard</v>
      </c>
      <c r="I441" s="235">
        <f>IF(P$347="J",SUMIF(Deelnemers!B:B,H441,Deelnemers!C:C),0)</f>
        <v>14</v>
      </c>
      <c r="J441" s="13"/>
      <c r="K441" s="211" t="str">
        <f t="shared" si="95"/>
        <v/>
      </c>
      <c r="L441" s="220" t="str">
        <f t="shared" si="96"/>
        <v/>
      </c>
      <c r="M441" s="215" t="str">
        <f t="shared" si="97"/>
        <v/>
      </c>
      <c r="N441" s="216" t="str">
        <f t="shared" si="98"/>
        <v/>
      </c>
      <c r="O441" s="221">
        <v>3</v>
      </c>
      <c r="AB441" s="478">
        <f t="shared" si="90"/>
        <v>1</v>
      </c>
    </row>
    <row r="442" spans="1:28" ht="15" customHeight="1" x14ac:dyDescent="0.25">
      <c r="A442" s="218" t="str">
        <f>IF(C442=0,"",IF(I442=0,"",MAX(A$2:A441)+1))</f>
        <v/>
      </c>
      <c r="B442" s="219" t="str">
        <f t="shared" si="91"/>
        <v>Piet</v>
      </c>
      <c r="C442" s="235">
        <f>IF(P$347="J",SUMIF(Deelnemers!B:B,B442,Deelnemers!C:C),0)</f>
        <v>16</v>
      </c>
      <c r="D442" s="13"/>
      <c r="E442" s="13"/>
      <c r="F442" s="220" t="str">
        <f t="shared" si="93"/>
        <v/>
      </c>
      <c r="G442" s="215" t="str">
        <f t="shared" si="94"/>
        <v/>
      </c>
      <c r="H442" s="219" t="str">
        <f t="shared" si="92"/>
        <v>Jan de Hoorn</v>
      </c>
      <c r="I442" s="235">
        <f>IF(P$347="J",SUMIF(Deelnemers!B:B,H442,Deelnemers!C:C),0)</f>
        <v>0</v>
      </c>
      <c r="J442" s="13"/>
      <c r="K442" s="211" t="str">
        <f t="shared" si="95"/>
        <v/>
      </c>
      <c r="L442" s="220" t="str">
        <f t="shared" si="96"/>
        <v/>
      </c>
      <c r="M442" s="215" t="str">
        <f t="shared" si="97"/>
        <v/>
      </c>
      <c r="N442" s="216" t="str">
        <f t="shared" si="98"/>
        <v/>
      </c>
      <c r="O442" s="221">
        <v>3</v>
      </c>
      <c r="AB442" s="478">
        <f t="shared" si="90"/>
        <v>0</v>
      </c>
    </row>
    <row r="443" spans="1:28" ht="15" customHeight="1" x14ac:dyDescent="0.25">
      <c r="A443" s="218" t="str">
        <f>IF(C443=0,"",IF(I443=0,"",MAX(A$2:A442)+1))</f>
        <v/>
      </c>
      <c r="B443" s="219" t="str">
        <f t="shared" si="91"/>
        <v>Piet</v>
      </c>
      <c r="C443" s="235">
        <f>IF(P$347="J",SUMIF(Deelnemers!B:B,B443,Deelnemers!C:C),0)</f>
        <v>16</v>
      </c>
      <c r="D443" s="13"/>
      <c r="E443" s="13"/>
      <c r="F443" s="220" t="str">
        <f t="shared" si="93"/>
        <v/>
      </c>
      <c r="G443" s="215" t="str">
        <f t="shared" si="94"/>
        <v/>
      </c>
      <c r="H443" s="219" t="str">
        <f t="shared" si="92"/>
        <v>Bas</v>
      </c>
      <c r="I443" s="235">
        <f>IF(P$347="J",SUMIF(Deelnemers!B:B,H443,Deelnemers!C:C),0)</f>
        <v>0</v>
      </c>
      <c r="J443" s="13"/>
      <c r="K443" s="211" t="str">
        <f t="shared" si="95"/>
        <v/>
      </c>
      <c r="L443" s="220" t="str">
        <f t="shared" si="96"/>
        <v/>
      </c>
      <c r="M443" s="215" t="str">
        <f t="shared" si="97"/>
        <v/>
      </c>
      <c r="N443" s="216" t="str">
        <f t="shared" si="98"/>
        <v/>
      </c>
      <c r="O443" s="221">
        <v>3</v>
      </c>
      <c r="AB443" s="478">
        <f t="shared" si="90"/>
        <v>0</v>
      </c>
    </row>
    <row r="444" spans="1:28" ht="15" customHeight="1" x14ac:dyDescent="0.25">
      <c r="A444" s="218">
        <f>IF(C444=0,"",IF(I444=0,"",MAX(A$2:A443)+1))</f>
        <v>216</v>
      </c>
      <c r="B444" s="219" t="str">
        <f t="shared" si="91"/>
        <v>Piet</v>
      </c>
      <c r="C444" s="235">
        <f>IF(P$347="J",SUMIF(Deelnemers!B:B,B444,Deelnemers!C:C),0)</f>
        <v>16</v>
      </c>
      <c r="D444" s="13"/>
      <c r="E444" s="13"/>
      <c r="F444" s="220" t="str">
        <f t="shared" si="93"/>
        <v/>
      </c>
      <c r="G444" s="215" t="str">
        <f t="shared" si="94"/>
        <v/>
      </c>
      <c r="H444" s="219" t="str">
        <f t="shared" si="92"/>
        <v>Jan Zuijlen</v>
      </c>
      <c r="I444" s="235">
        <f>IF(P$347="J",SUMIF(Deelnemers!B:B,H444,Deelnemers!C:C),0)</f>
        <v>16</v>
      </c>
      <c r="J444" s="13"/>
      <c r="K444" s="211" t="str">
        <f t="shared" si="95"/>
        <v/>
      </c>
      <c r="L444" s="220" t="str">
        <f t="shared" si="96"/>
        <v/>
      </c>
      <c r="M444" s="215" t="str">
        <f t="shared" si="97"/>
        <v/>
      </c>
      <c r="N444" s="216" t="str">
        <f t="shared" si="98"/>
        <v/>
      </c>
      <c r="O444" s="221">
        <v>3</v>
      </c>
      <c r="AB444" s="478">
        <f t="shared" si="90"/>
        <v>1</v>
      </c>
    </row>
    <row r="445" spans="1:28" ht="15" customHeight="1" x14ac:dyDescent="0.25">
      <c r="A445" s="218">
        <f>IF(C445=0,"",IF(I445=0,"",MAX(A$2:A444)+1))</f>
        <v>217</v>
      </c>
      <c r="B445" s="219" t="str">
        <f t="shared" si="91"/>
        <v>Piet</v>
      </c>
      <c r="C445" s="235">
        <f>IF(P$347="J",SUMIF(Deelnemers!B:B,B445,Deelnemers!C:C),0)</f>
        <v>16</v>
      </c>
      <c r="D445" s="13"/>
      <c r="E445" s="13"/>
      <c r="F445" s="220" t="str">
        <f t="shared" si="93"/>
        <v/>
      </c>
      <c r="G445" s="215" t="str">
        <f t="shared" si="94"/>
        <v/>
      </c>
      <c r="H445" s="219" t="str">
        <f t="shared" si="92"/>
        <v xml:space="preserve">Jordy </v>
      </c>
      <c r="I445" s="235">
        <f>IF(P$347="J",SUMIF(Deelnemers!B:B,H445,Deelnemers!C:C),0)</f>
        <v>12</v>
      </c>
      <c r="J445" s="13"/>
      <c r="K445" s="211" t="str">
        <f t="shared" si="95"/>
        <v/>
      </c>
      <c r="L445" s="220" t="str">
        <f t="shared" si="96"/>
        <v/>
      </c>
      <c r="M445" s="215" t="str">
        <f t="shared" si="97"/>
        <v/>
      </c>
      <c r="N445" s="216" t="str">
        <f t="shared" si="98"/>
        <v/>
      </c>
      <c r="O445" s="221">
        <v>3</v>
      </c>
      <c r="AB445" s="478">
        <f t="shared" si="90"/>
        <v>1</v>
      </c>
    </row>
    <row r="446" spans="1:28" ht="15" customHeight="1" x14ac:dyDescent="0.25">
      <c r="A446" s="218">
        <f>IF(C446=0,"",IF(I446=0,"",MAX(A$2:A445)+1))</f>
        <v>218</v>
      </c>
      <c r="B446" s="219" t="str">
        <f t="shared" si="91"/>
        <v>Piet</v>
      </c>
      <c r="C446" s="235">
        <f>IF(P$347="J",SUMIF(Deelnemers!B:B,B446,Deelnemers!C:C),0)</f>
        <v>16</v>
      </c>
      <c r="D446" s="13"/>
      <c r="E446" s="13"/>
      <c r="F446" s="220" t="str">
        <f t="shared" si="93"/>
        <v/>
      </c>
      <c r="G446" s="215" t="str">
        <f t="shared" si="94"/>
        <v/>
      </c>
      <c r="H446" s="219" t="str">
        <f t="shared" si="92"/>
        <v>Mukesh</v>
      </c>
      <c r="I446" s="235">
        <f>IF(P$347="J",SUMIF(Deelnemers!B:B,H446,Deelnemers!C:C),0)</f>
        <v>9</v>
      </c>
      <c r="J446" s="13"/>
      <c r="K446" s="211" t="str">
        <f t="shared" si="95"/>
        <v/>
      </c>
      <c r="L446" s="220" t="str">
        <f t="shared" si="96"/>
        <v/>
      </c>
      <c r="M446" s="215" t="str">
        <f t="shared" si="97"/>
        <v/>
      </c>
      <c r="N446" s="216" t="str">
        <f t="shared" si="98"/>
        <v/>
      </c>
      <c r="O446" s="221">
        <v>3</v>
      </c>
      <c r="AB446" s="478">
        <f t="shared" si="90"/>
        <v>1</v>
      </c>
    </row>
    <row r="447" spans="1:28" ht="15" customHeight="1" x14ac:dyDescent="0.25">
      <c r="A447" s="218">
        <f>IF(C447=0,"",IF(I447=0,"",MAX(A$2:A446)+1))</f>
        <v>219</v>
      </c>
      <c r="B447" s="219" t="str">
        <f t="shared" si="91"/>
        <v>Piet</v>
      </c>
      <c r="C447" s="235">
        <f>IF(P$347="J",SUMIF(Deelnemers!B:B,B447,Deelnemers!C:C),0)</f>
        <v>16</v>
      </c>
      <c r="D447" s="13"/>
      <c r="E447" s="13"/>
      <c r="F447" s="220" t="str">
        <f t="shared" si="93"/>
        <v/>
      </c>
      <c r="G447" s="215" t="str">
        <f t="shared" si="94"/>
        <v/>
      </c>
      <c r="H447" s="219" t="str">
        <f t="shared" si="92"/>
        <v>Marco</v>
      </c>
      <c r="I447" s="235">
        <f>IF(P$347="J",SUMIF(Deelnemers!B:B,H447,Deelnemers!C:C),0)</f>
        <v>16</v>
      </c>
      <c r="J447" s="13"/>
      <c r="K447" s="211" t="str">
        <f t="shared" si="95"/>
        <v/>
      </c>
      <c r="L447" s="220" t="str">
        <f t="shared" si="96"/>
        <v/>
      </c>
      <c r="M447" s="215" t="str">
        <f t="shared" si="97"/>
        <v/>
      </c>
      <c r="N447" s="216" t="str">
        <f t="shared" si="98"/>
        <v/>
      </c>
      <c r="O447" s="221">
        <v>3</v>
      </c>
      <c r="AB447" s="478">
        <f t="shared" si="90"/>
        <v>1</v>
      </c>
    </row>
    <row r="448" spans="1:28" ht="15" customHeight="1" x14ac:dyDescent="0.25">
      <c r="A448" s="218" t="str">
        <f>IF(C448=0,"",IF(I448=0,"",MAX(A$2:A447)+1))</f>
        <v/>
      </c>
      <c r="B448" s="219" t="str">
        <f t="shared" si="91"/>
        <v>Piet</v>
      </c>
      <c r="C448" s="235">
        <f>IF(P$347="J",SUMIF(Deelnemers!B:B,B448,Deelnemers!C:C),0)</f>
        <v>16</v>
      </c>
      <c r="D448" s="13"/>
      <c r="E448" s="13"/>
      <c r="F448" s="220" t="str">
        <f t="shared" si="93"/>
        <v/>
      </c>
      <c r="G448" s="215" t="str">
        <f t="shared" si="94"/>
        <v/>
      </c>
      <c r="H448" s="219" t="str">
        <f t="shared" si="92"/>
        <v>n</v>
      </c>
      <c r="I448" s="235">
        <f>IF(P$347="J",SUMIF(Deelnemers!B:B,H448,Deelnemers!C:C),0)</f>
        <v>0</v>
      </c>
      <c r="J448" s="13"/>
      <c r="K448" s="211" t="str">
        <f t="shared" si="95"/>
        <v/>
      </c>
      <c r="L448" s="220" t="str">
        <f t="shared" si="96"/>
        <v/>
      </c>
      <c r="M448" s="215" t="str">
        <f t="shared" si="97"/>
        <v/>
      </c>
      <c r="N448" s="216" t="str">
        <f t="shared" si="98"/>
        <v/>
      </c>
      <c r="O448" s="221">
        <v>3</v>
      </c>
      <c r="AB448" s="478">
        <f t="shared" si="90"/>
        <v>0</v>
      </c>
    </row>
    <row r="449" spans="1:28" ht="15" customHeight="1" x14ac:dyDescent="0.25">
      <c r="A449" s="218" t="str">
        <f>IF(C449=0,"",IF(I449=0,"",MAX(A$2:A448)+1))</f>
        <v/>
      </c>
      <c r="B449" s="219" t="str">
        <f t="shared" si="91"/>
        <v>Piet</v>
      </c>
      <c r="C449" s="235">
        <f>IF(P$347="J",SUMIF(Deelnemers!B:B,B449,Deelnemers!C:C),0)</f>
        <v>16</v>
      </c>
      <c r="D449" s="13"/>
      <c r="E449" s="13"/>
      <c r="F449" s="220" t="str">
        <f t="shared" si="93"/>
        <v/>
      </c>
      <c r="G449" s="215" t="str">
        <f t="shared" si="94"/>
        <v/>
      </c>
      <c r="H449" s="219" t="str">
        <f t="shared" si="92"/>
        <v>n</v>
      </c>
      <c r="I449" s="235">
        <f>IF(P$347="J",SUMIF(Deelnemers!B:B,H449,Deelnemers!C:C),0)</f>
        <v>0</v>
      </c>
      <c r="J449" s="13"/>
      <c r="K449" s="211" t="str">
        <f t="shared" si="95"/>
        <v/>
      </c>
      <c r="L449" s="220" t="str">
        <f t="shared" si="96"/>
        <v/>
      </c>
      <c r="M449" s="215" t="str">
        <f t="shared" si="97"/>
        <v/>
      </c>
      <c r="N449" s="216" t="str">
        <f t="shared" si="98"/>
        <v/>
      </c>
      <c r="O449" s="221">
        <v>3</v>
      </c>
      <c r="AB449" s="478">
        <f t="shared" si="90"/>
        <v>0</v>
      </c>
    </row>
    <row r="450" spans="1:28" ht="15" customHeight="1" x14ac:dyDescent="0.25">
      <c r="A450" s="218" t="str">
        <f>IF(C450=0,"",IF(I450=0,"",MAX(A$2:A449)+1))</f>
        <v/>
      </c>
      <c r="B450" s="219" t="str">
        <f t="shared" si="91"/>
        <v>Piet</v>
      </c>
      <c r="C450" s="235">
        <f>IF(P$347="J",SUMIF(Deelnemers!B:B,B450,Deelnemers!C:C),0)</f>
        <v>16</v>
      </c>
      <c r="D450" s="13"/>
      <c r="E450" s="13"/>
      <c r="F450" s="220" t="str">
        <f t="shared" si="93"/>
        <v/>
      </c>
      <c r="G450" s="215" t="str">
        <f t="shared" si="94"/>
        <v/>
      </c>
      <c r="H450" s="219" t="str">
        <f t="shared" si="92"/>
        <v>n</v>
      </c>
      <c r="I450" s="235">
        <f>IF(P$347="J",SUMIF(Deelnemers!B:B,H450,Deelnemers!C:C),0)</f>
        <v>0</v>
      </c>
      <c r="J450" s="13"/>
      <c r="K450" s="211" t="str">
        <f t="shared" si="95"/>
        <v/>
      </c>
      <c r="L450" s="220" t="str">
        <f t="shared" si="96"/>
        <v/>
      </c>
      <c r="M450" s="215" t="str">
        <f t="shared" si="97"/>
        <v/>
      </c>
      <c r="N450" s="216" t="str">
        <f t="shared" si="98"/>
        <v/>
      </c>
      <c r="O450" s="221">
        <v>3</v>
      </c>
      <c r="AB450" s="478">
        <f t="shared" si="90"/>
        <v>0</v>
      </c>
    </row>
    <row r="451" spans="1:28" ht="15" customHeight="1" x14ac:dyDescent="0.25">
      <c r="A451" s="218" t="str">
        <f>IF(C451=0,"",IF(I451=0,"",MAX(A$2:A450)+1))</f>
        <v/>
      </c>
      <c r="B451" s="219" t="str">
        <f t="shared" si="91"/>
        <v>Piet</v>
      </c>
      <c r="C451" s="235">
        <f>IF(P$347="J",SUMIF(Deelnemers!B:B,B451,Deelnemers!C:C),0)</f>
        <v>16</v>
      </c>
      <c r="D451" s="13"/>
      <c r="E451" s="13"/>
      <c r="F451" s="220" t="str">
        <f t="shared" si="93"/>
        <v/>
      </c>
      <c r="G451" s="215" t="str">
        <f t="shared" si="94"/>
        <v/>
      </c>
      <c r="H451" s="219" t="str">
        <f t="shared" si="92"/>
        <v>n</v>
      </c>
      <c r="I451" s="235">
        <f>IF(P$347="J",SUMIF(Deelnemers!B:B,H451,Deelnemers!C:C),0)</f>
        <v>0</v>
      </c>
      <c r="J451" s="13"/>
      <c r="K451" s="211" t="str">
        <f t="shared" si="95"/>
        <v/>
      </c>
      <c r="L451" s="220" t="str">
        <f t="shared" si="96"/>
        <v/>
      </c>
      <c r="M451" s="215" t="str">
        <f t="shared" si="97"/>
        <v/>
      </c>
      <c r="N451" s="216" t="str">
        <f t="shared" si="98"/>
        <v/>
      </c>
      <c r="O451" s="221">
        <v>3</v>
      </c>
      <c r="AB451" s="478">
        <f t="shared" ref="AB451:AB514" si="99">IF(A451="",0,1)</f>
        <v>0</v>
      </c>
    </row>
    <row r="452" spans="1:28" ht="15" customHeight="1" x14ac:dyDescent="0.25">
      <c r="A452" s="218">
        <f>IF(C452=0,"",IF(I452=0,"",MAX(A$2:A451)+1))</f>
        <v>220</v>
      </c>
      <c r="B452" s="219" t="str">
        <f t="shared" si="91"/>
        <v>Tukker</v>
      </c>
      <c r="C452" s="235">
        <f>IF(P$347="J",SUMIF(Deelnemers!B:B,B452,Deelnemers!C:C),0)</f>
        <v>13</v>
      </c>
      <c r="D452" s="13"/>
      <c r="E452" s="13"/>
      <c r="F452" s="220" t="str">
        <f t="shared" si="93"/>
        <v/>
      </c>
      <c r="G452" s="215" t="str">
        <f t="shared" si="94"/>
        <v/>
      </c>
      <c r="H452" s="219" t="str">
        <f t="shared" si="92"/>
        <v>Bernard</v>
      </c>
      <c r="I452" s="235">
        <f>IF(P$347="J",SUMIF(Deelnemers!B:B,H452,Deelnemers!C:C),0)</f>
        <v>14</v>
      </c>
      <c r="J452" s="13"/>
      <c r="K452" s="211" t="str">
        <f t="shared" si="95"/>
        <v/>
      </c>
      <c r="L452" s="220" t="str">
        <f t="shared" si="96"/>
        <v/>
      </c>
      <c r="M452" s="215" t="str">
        <f t="shared" si="97"/>
        <v/>
      </c>
      <c r="N452" s="216" t="str">
        <f t="shared" si="98"/>
        <v/>
      </c>
      <c r="O452" s="221">
        <v>3</v>
      </c>
      <c r="AB452" s="478">
        <f t="shared" si="99"/>
        <v>1</v>
      </c>
    </row>
    <row r="453" spans="1:28" ht="15" customHeight="1" x14ac:dyDescent="0.25">
      <c r="A453" s="218" t="str">
        <f>IF(C453=0,"",IF(I453=0,"",MAX(A$2:A452)+1))</f>
        <v/>
      </c>
      <c r="B453" s="219" t="str">
        <f t="shared" si="91"/>
        <v>Tukker</v>
      </c>
      <c r="C453" s="235">
        <f>IF(P$347="J",SUMIF(Deelnemers!B:B,B453,Deelnemers!C:C),0)</f>
        <v>13</v>
      </c>
      <c r="D453" s="13"/>
      <c r="E453" s="13"/>
      <c r="F453" s="220" t="str">
        <f t="shared" si="93"/>
        <v/>
      </c>
      <c r="G453" s="215" t="str">
        <f t="shared" si="94"/>
        <v/>
      </c>
      <c r="H453" s="219" t="str">
        <f t="shared" si="92"/>
        <v>Jan de Hoorn</v>
      </c>
      <c r="I453" s="235">
        <f>IF(P$347="J",SUMIF(Deelnemers!B:B,H453,Deelnemers!C:C),0)</f>
        <v>0</v>
      </c>
      <c r="J453" s="13"/>
      <c r="K453" s="211" t="str">
        <f t="shared" si="95"/>
        <v/>
      </c>
      <c r="L453" s="220" t="str">
        <f t="shared" si="96"/>
        <v/>
      </c>
      <c r="M453" s="215" t="str">
        <f t="shared" si="97"/>
        <v/>
      </c>
      <c r="N453" s="216" t="str">
        <f t="shared" si="98"/>
        <v/>
      </c>
      <c r="O453" s="221">
        <v>3</v>
      </c>
      <c r="AB453" s="478">
        <f t="shared" si="99"/>
        <v>0</v>
      </c>
    </row>
    <row r="454" spans="1:28" ht="15" customHeight="1" x14ac:dyDescent="0.25">
      <c r="A454" s="218" t="str">
        <f>IF(C454=0,"",IF(I454=0,"",MAX(A$2:A453)+1))</f>
        <v/>
      </c>
      <c r="B454" s="219" t="str">
        <f t="shared" si="91"/>
        <v>Tukker</v>
      </c>
      <c r="C454" s="235">
        <f>IF(P$347="J",SUMIF(Deelnemers!B:B,B454,Deelnemers!C:C),0)</f>
        <v>13</v>
      </c>
      <c r="D454" s="13"/>
      <c r="E454" s="13"/>
      <c r="F454" s="220" t="str">
        <f t="shared" si="93"/>
        <v/>
      </c>
      <c r="G454" s="215" t="str">
        <f t="shared" si="94"/>
        <v/>
      </c>
      <c r="H454" s="219" t="str">
        <f t="shared" si="92"/>
        <v>Bas</v>
      </c>
      <c r="I454" s="235">
        <f>IF(P$347="J",SUMIF(Deelnemers!B:B,H454,Deelnemers!C:C),0)</f>
        <v>0</v>
      </c>
      <c r="J454" s="13"/>
      <c r="K454" s="211" t="str">
        <f t="shared" si="95"/>
        <v/>
      </c>
      <c r="L454" s="220" t="str">
        <f t="shared" si="96"/>
        <v/>
      </c>
      <c r="M454" s="215" t="str">
        <f t="shared" si="97"/>
        <v/>
      </c>
      <c r="N454" s="216" t="str">
        <f t="shared" si="98"/>
        <v/>
      </c>
      <c r="O454" s="221">
        <v>3</v>
      </c>
      <c r="AB454" s="478">
        <f t="shared" si="99"/>
        <v>0</v>
      </c>
    </row>
    <row r="455" spans="1:28" ht="15" customHeight="1" x14ac:dyDescent="0.25">
      <c r="A455" s="218">
        <f>IF(C455=0,"",IF(I455=0,"",MAX(A$2:A454)+1))</f>
        <v>221</v>
      </c>
      <c r="B455" s="219" t="str">
        <f t="shared" si="91"/>
        <v>Tukker</v>
      </c>
      <c r="C455" s="235">
        <f>IF(P$347="J",SUMIF(Deelnemers!B:B,B455,Deelnemers!C:C),0)</f>
        <v>13</v>
      </c>
      <c r="D455" s="13"/>
      <c r="E455" s="13"/>
      <c r="F455" s="220" t="str">
        <f t="shared" si="93"/>
        <v/>
      </c>
      <c r="G455" s="215" t="str">
        <f t="shared" si="94"/>
        <v/>
      </c>
      <c r="H455" s="219" t="str">
        <f t="shared" si="92"/>
        <v>Jan Zuijlen</v>
      </c>
      <c r="I455" s="235">
        <f>IF(P$347="J",SUMIF(Deelnemers!B:B,H455,Deelnemers!C:C),0)</f>
        <v>16</v>
      </c>
      <c r="J455" s="13"/>
      <c r="K455" s="211" t="str">
        <f t="shared" si="95"/>
        <v/>
      </c>
      <c r="L455" s="220" t="str">
        <f t="shared" si="96"/>
        <v/>
      </c>
      <c r="M455" s="215" t="str">
        <f t="shared" si="97"/>
        <v/>
      </c>
      <c r="N455" s="216" t="str">
        <f t="shared" si="98"/>
        <v/>
      </c>
      <c r="O455" s="221">
        <v>3</v>
      </c>
      <c r="AB455" s="478">
        <f t="shared" si="99"/>
        <v>1</v>
      </c>
    </row>
    <row r="456" spans="1:28" ht="15" customHeight="1" x14ac:dyDescent="0.25">
      <c r="A456" s="218">
        <f>IF(C456=0,"",IF(I456=0,"",MAX(A$2:A455)+1))</f>
        <v>222</v>
      </c>
      <c r="B456" s="219" t="str">
        <f t="shared" si="91"/>
        <v>Tukker</v>
      </c>
      <c r="C456" s="235">
        <f>IF(P$347="J",SUMIF(Deelnemers!B:B,B456,Deelnemers!C:C),0)</f>
        <v>13</v>
      </c>
      <c r="D456" s="13"/>
      <c r="E456" s="13"/>
      <c r="F456" s="220" t="str">
        <f t="shared" si="93"/>
        <v/>
      </c>
      <c r="G456" s="215" t="str">
        <f t="shared" si="94"/>
        <v/>
      </c>
      <c r="H456" s="219" t="str">
        <f t="shared" si="92"/>
        <v xml:space="preserve">Jordy </v>
      </c>
      <c r="I456" s="235">
        <f>IF(P$347="J",SUMIF(Deelnemers!B:B,H456,Deelnemers!C:C),0)</f>
        <v>12</v>
      </c>
      <c r="J456" s="13"/>
      <c r="K456" s="211" t="str">
        <f t="shared" si="95"/>
        <v/>
      </c>
      <c r="L456" s="220" t="str">
        <f t="shared" si="96"/>
        <v/>
      </c>
      <c r="M456" s="215" t="str">
        <f t="shared" si="97"/>
        <v/>
      </c>
      <c r="N456" s="216" t="str">
        <f t="shared" si="98"/>
        <v/>
      </c>
      <c r="O456" s="221">
        <v>3</v>
      </c>
      <c r="AB456" s="478">
        <f t="shared" si="99"/>
        <v>1</v>
      </c>
    </row>
    <row r="457" spans="1:28" ht="15" customHeight="1" x14ac:dyDescent="0.25">
      <c r="A457" s="218">
        <f>IF(C457=0,"",IF(I457=0,"",MAX(A$2:A456)+1))</f>
        <v>223</v>
      </c>
      <c r="B457" s="219" t="str">
        <f t="shared" si="91"/>
        <v>Tukker</v>
      </c>
      <c r="C457" s="235">
        <f>IF(P$347="J",SUMIF(Deelnemers!B:B,B457,Deelnemers!C:C),0)</f>
        <v>13</v>
      </c>
      <c r="D457" s="13"/>
      <c r="E457" s="13"/>
      <c r="F457" s="220" t="str">
        <f t="shared" si="93"/>
        <v/>
      </c>
      <c r="G457" s="215" t="str">
        <f t="shared" si="94"/>
        <v/>
      </c>
      <c r="H457" s="219" t="str">
        <f t="shared" si="92"/>
        <v>Mukesh</v>
      </c>
      <c r="I457" s="235">
        <f>IF(P$347="J",SUMIF(Deelnemers!B:B,H457,Deelnemers!C:C),0)</f>
        <v>9</v>
      </c>
      <c r="J457" s="13"/>
      <c r="K457" s="211" t="str">
        <f t="shared" si="95"/>
        <v/>
      </c>
      <c r="L457" s="220" t="str">
        <f t="shared" si="96"/>
        <v/>
      </c>
      <c r="M457" s="215" t="str">
        <f t="shared" si="97"/>
        <v/>
      </c>
      <c r="N457" s="216" t="str">
        <f t="shared" si="98"/>
        <v/>
      </c>
      <c r="O457" s="221">
        <v>3</v>
      </c>
      <c r="AB457" s="478">
        <f t="shared" si="99"/>
        <v>1</v>
      </c>
    </row>
    <row r="458" spans="1:28" ht="15" customHeight="1" x14ac:dyDescent="0.25">
      <c r="A458" s="218">
        <f>IF(C458=0,"",IF(I458=0,"",MAX(A$2:A457)+1))</f>
        <v>224</v>
      </c>
      <c r="B458" s="219" t="str">
        <f t="shared" si="91"/>
        <v>Tukker</v>
      </c>
      <c r="C458" s="235">
        <f>IF(P$347="J",SUMIF(Deelnemers!B:B,B458,Deelnemers!C:C),0)</f>
        <v>13</v>
      </c>
      <c r="D458" s="13"/>
      <c r="E458" s="13"/>
      <c r="F458" s="220" t="str">
        <f t="shared" si="93"/>
        <v/>
      </c>
      <c r="G458" s="215" t="str">
        <f t="shared" si="94"/>
        <v/>
      </c>
      <c r="H458" s="219" t="str">
        <f t="shared" si="92"/>
        <v>Marco</v>
      </c>
      <c r="I458" s="235">
        <f>IF(P$347="J",SUMIF(Deelnemers!B:B,H458,Deelnemers!C:C),0)</f>
        <v>16</v>
      </c>
      <c r="J458" s="13"/>
      <c r="K458" s="211" t="str">
        <f t="shared" si="95"/>
        <v/>
      </c>
      <c r="L458" s="220" t="str">
        <f t="shared" si="96"/>
        <v/>
      </c>
      <c r="M458" s="215" t="str">
        <f t="shared" si="97"/>
        <v/>
      </c>
      <c r="N458" s="216" t="str">
        <f t="shared" si="98"/>
        <v/>
      </c>
      <c r="O458" s="221">
        <v>3</v>
      </c>
      <c r="AB458" s="478">
        <f t="shared" si="99"/>
        <v>1</v>
      </c>
    </row>
    <row r="459" spans="1:28" ht="15" customHeight="1" x14ac:dyDescent="0.25">
      <c r="A459" s="218" t="str">
        <f>IF(C459=0,"",IF(I459=0,"",MAX(A$2:A458)+1))</f>
        <v/>
      </c>
      <c r="B459" s="219" t="str">
        <f t="shared" si="91"/>
        <v>Tukker</v>
      </c>
      <c r="C459" s="235">
        <f>IF(P$347="J",SUMIF(Deelnemers!B:B,B459,Deelnemers!C:C),0)</f>
        <v>13</v>
      </c>
      <c r="D459" s="13"/>
      <c r="E459" s="13"/>
      <c r="F459" s="220" t="str">
        <f t="shared" si="93"/>
        <v/>
      </c>
      <c r="G459" s="215" t="str">
        <f t="shared" si="94"/>
        <v/>
      </c>
      <c r="H459" s="219" t="str">
        <f t="shared" si="92"/>
        <v>n</v>
      </c>
      <c r="I459" s="235">
        <f>IF(P$347="J",SUMIF(Deelnemers!B:B,H459,Deelnemers!C:C),0)</f>
        <v>0</v>
      </c>
      <c r="J459" s="13"/>
      <c r="K459" s="211" t="str">
        <f t="shared" si="95"/>
        <v/>
      </c>
      <c r="L459" s="220" t="str">
        <f t="shared" si="96"/>
        <v/>
      </c>
      <c r="M459" s="215" t="str">
        <f t="shared" si="97"/>
        <v/>
      </c>
      <c r="N459" s="216" t="str">
        <f t="shared" si="98"/>
        <v/>
      </c>
      <c r="O459" s="221">
        <v>3</v>
      </c>
      <c r="AB459" s="478">
        <f t="shared" si="99"/>
        <v>0</v>
      </c>
    </row>
    <row r="460" spans="1:28" ht="15" customHeight="1" x14ac:dyDescent="0.25">
      <c r="A460" s="218" t="str">
        <f>IF(C460=0,"",IF(I460=0,"",MAX(A$2:A459)+1))</f>
        <v/>
      </c>
      <c r="B460" s="219" t="str">
        <f t="shared" si="91"/>
        <v>Tukker</v>
      </c>
      <c r="C460" s="235">
        <f>IF(P$347="J",SUMIF(Deelnemers!B:B,B460,Deelnemers!C:C),0)</f>
        <v>13</v>
      </c>
      <c r="D460" s="13"/>
      <c r="E460" s="13"/>
      <c r="F460" s="220" t="str">
        <f t="shared" si="93"/>
        <v/>
      </c>
      <c r="G460" s="215" t="str">
        <f t="shared" si="94"/>
        <v/>
      </c>
      <c r="H460" s="219" t="str">
        <f t="shared" si="92"/>
        <v>n</v>
      </c>
      <c r="I460" s="235">
        <f>IF(P$347="J",SUMIF(Deelnemers!B:B,H460,Deelnemers!C:C),0)</f>
        <v>0</v>
      </c>
      <c r="J460" s="13"/>
      <c r="K460" s="211" t="str">
        <f t="shared" si="95"/>
        <v/>
      </c>
      <c r="L460" s="220" t="str">
        <f t="shared" si="96"/>
        <v/>
      </c>
      <c r="M460" s="215" t="str">
        <f t="shared" si="97"/>
        <v/>
      </c>
      <c r="N460" s="216" t="str">
        <f t="shared" si="98"/>
        <v/>
      </c>
      <c r="O460" s="221">
        <v>3</v>
      </c>
      <c r="AB460" s="478">
        <f t="shared" si="99"/>
        <v>0</v>
      </c>
    </row>
    <row r="461" spans="1:28" ht="15" customHeight="1" x14ac:dyDescent="0.25">
      <c r="A461" s="218" t="str">
        <f>IF(C461=0,"",IF(I461=0,"",MAX(A$2:A460)+1))</f>
        <v/>
      </c>
      <c r="B461" s="219" t="str">
        <f t="shared" si="91"/>
        <v>Tukker</v>
      </c>
      <c r="C461" s="235">
        <f>IF(P$347="J",SUMIF(Deelnemers!B:B,B461,Deelnemers!C:C),0)</f>
        <v>13</v>
      </c>
      <c r="D461" s="13"/>
      <c r="E461" s="13"/>
      <c r="F461" s="220" t="str">
        <f t="shared" si="93"/>
        <v/>
      </c>
      <c r="G461" s="215" t="str">
        <f t="shared" si="94"/>
        <v/>
      </c>
      <c r="H461" s="219" t="str">
        <f t="shared" si="92"/>
        <v>n</v>
      </c>
      <c r="I461" s="235">
        <f>IF(P$347="J",SUMIF(Deelnemers!B:B,H461,Deelnemers!C:C),0)</f>
        <v>0</v>
      </c>
      <c r="J461" s="13"/>
      <c r="K461" s="211" t="str">
        <f t="shared" si="95"/>
        <v/>
      </c>
      <c r="L461" s="220" t="str">
        <f t="shared" si="96"/>
        <v/>
      </c>
      <c r="M461" s="215" t="str">
        <f t="shared" si="97"/>
        <v/>
      </c>
      <c r="N461" s="216" t="str">
        <f t="shared" si="98"/>
        <v/>
      </c>
      <c r="O461" s="221">
        <v>3</v>
      </c>
      <c r="AB461" s="478">
        <f t="shared" si="99"/>
        <v>0</v>
      </c>
    </row>
    <row r="462" spans="1:28" ht="15" customHeight="1" x14ac:dyDescent="0.25">
      <c r="A462" s="218" t="str">
        <f>IF(C462=0,"",IF(I462=0,"",MAX(A$2:A461)+1))</f>
        <v/>
      </c>
      <c r="B462" s="219" t="str">
        <f t="shared" si="91"/>
        <v>Tukker</v>
      </c>
      <c r="C462" s="235">
        <f>IF(P$347="J",SUMIF(Deelnemers!B:B,B462,Deelnemers!C:C),0)</f>
        <v>13</v>
      </c>
      <c r="D462" s="13"/>
      <c r="E462" s="13"/>
      <c r="F462" s="220" t="str">
        <f t="shared" si="93"/>
        <v/>
      </c>
      <c r="G462" s="215" t="str">
        <f t="shared" si="94"/>
        <v/>
      </c>
      <c r="H462" s="219" t="str">
        <f t="shared" si="92"/>
        <v>n</v>
      </c>
      <c r="I462" s="235">
        <f>IF(P$347="J",SUMIF(Deelnemers!B:B,H462,Deelnemers!C:C),0)</f>
        <v>0</v>
      </c>
      <c r="J462" s="13"/>
      <c r="K462" s="211" t="str">
        <f t="shared" si="95"/>
        <v/>
      </c>
      <c r="L462" s="220" t="str">
        <f t="shared" si="96"/>
        <v/>
      </c>
      <c r="M462" s="215" t="str">
        <f t="shared" si="97"/>
        <v/>
      </c>
      <c r="N462" s="216" t="str">
        <f t="shared" si="98"/>
        <v/>
      </c>
      <c r="O462" s="221">
        <v>3</v>
      </c>
      <c r="AB462" s="478">
        <f t="shared" si="99"/>
        <v>0</v>
      </c>
    </row>
    <row r="463" spans="1:28" ht="15" customHeight="1" x14ac:dyDescent="0.25">
      <c r="A463" s="218" t="str">
        <f>IF(C463=0,"",IF(I463=0,"",MAX(A$2:A462)+1))</f>
        <v/>
      </c>
      <c r="B463" s="219" t="str">
        <f t="shared" ref="B463:B517" si="100">B291</f>
        <v>Bernard</v>
      </c>
      <c r="C463" s="235">
        <f>IF(P$347="J",SUMIF(Deelnemers!B:B,B463,Deelnemers!C:C),0)</f>
        <v>14</v>
      </c>
      <c r="D463" s="13"/>
      <c r="E463" s="13"/>
      <c r="F463" s="220" t="str">
        <f t="shared" si="93"/>
        <v/>
      </c>
      <c r="G463" s="215" t="str">
        <f t="shared" si="94"/>
        <v/>
      </c>
      <c r="H463" s="219" t="str">
        <f t="shared" ref="H463:H517" si="101">H291</f>
        <v>Jan de Hoorn</v>
      </c>
      <c r="I463" s="235">
        <f>IF(P$347="J",SUMIF(Deelnemers!B:B,H463,Deelnemers!C:C),0)</f>
        <v>0</v>
      </c>
      <c r="J463" s="13"/>
      <c r="K463" s="211" t="str">
        <f t="shared" si="95"/>
        <v/>
      </c>
      <c r="L463" s="220" t="str">
        <f t="shared" si="96"/>
        <v/>
      </c>
      <c r="M463" s="215" t="str">
        <f t="shared" si="97"/>
        <v/>
      </c>
      <c r="N463" s="216" t="str">
        <f t="shared" si="98"/>
        <v/>
      </c>
      <c r="O463" s="221">
        <v>3</v>
      </c>
      <c r="AB463" s="478">
        <f t="shared" si="99"/>
        <v>0</v>
      </c>
    </row>
    <row r="464" spans="1:28" ht="15" customHeight="1" x14ac:dyDescent="0.25">
      <c r="A464" s="218" t="str">
        <f>IF(C464=0,"",IF(I464=0,"",MAX(A$2:A463)+1))</f>
        <v/>
      </c>
      <c r="B464" s="219" t="str">
        <f t="shared" si="100"/>
        <v>Bernard</v>
      </c>
      <c r="C464" s="235">
        <f>IF(P$347="J",SUMIF(Deelnemers!B:B,B464,Deelnemers!C:C),0)</f>
        <v>14</v>
      </c>
      <c r="D464" s="13"/>
      <c r="E464" s="13"/>
      <c r="F464" s="220" t="str">
        <f t="shared" si="93"/>
        <v/>
      </c>
      <c r="G464" s="215" t="str">
        <f t="shared" si="94"/>
        <v/>
      </c>
      <c r="H464" s="219" t="str">
        <f t="shared" si="101"/>
        <v>Bas</v>
      </c>
      <c r="I464" s="235">
        <f>IF(P$347="J",SUMIF(Deelnemers!B:B,H464,Deelnemers!C:C),0)</f>
        <v>0</v>
      </c>
      <c r="J464" s="13"/>
      <c r="K464" s="211" t="str">
        <f t="shared" si="95"/>
        <v/>
      </c>
      <c r="L464" s="220" t="str">
        <f t="shared" si="96"/>
        <v/>
      </c>
      <c r="M464" s="215" t="str">
        <f t="shared" si="97"/>
        <v/>
      </c>
      <c r="N464" s="216" t="str">
        <f t="shared" si="98"/>
        <v/>
      </c>
      <c r="O464" s="221">
        <v>3</v>
      </c>
      <c r="AB464" s="478">
        <f t="shared" si="99"/>
        <v>0</v>
      </c>
    </row>
    <row r="465" spans="1:28" ht="15" customHeight="1" x14ac:dyDescent="0.25">
      <c r="A465" s="218">
        <f>IF(C465=0,"",IF(I465=0,"",MAX(A$2:A464)+1))</f>
        <v>225</v>
      </c>
      <c r="B465" s="219" t="str">
        <f t="shared" si="100"/>
        <v>Bernard</v>
      </c>
      <c r="C465" s="235">
        <f>IF(P$347="J",SUMIF(Deelnemers!B:B,B465,Deelnemers!C:C),0)</f>
        <v>14</v>
      </c>
      <c r="D465" s="13"/>
      <c r="E465" s="13"/>
      <c r="F465" s="220" t="str">
        <f t="shared" si="93"/>
        <v/>
      </c>
      <c r="G465" s="215" t="str">
        <f t="shared" si="94"/>
        <v/>
      </c>
      <c r="H465" s="219" t="str">
        <f t="shared" si="101"/>
        <v>Jan Zuijlen</v>
      </c>
      <c r="I465" s="235">
        <f>IF(P$347="J",SUMIF(Deelnemers!B:B,H465,Deelnemers!C:C),0)</f>
        <v>16</v>
      </c>
      <c r="J465" s="13"/>
      <c r="K465" s="211" t="str">
        <f t="shared" si="95"/>
        <v/>
      </c>
      <c r="L465" s="220" t="str">
        <f t="shared" si="96"/>
        <v/>
      </c>
      <c r="M465" s="215" t="str">
        <f t="shared" si="97"/>
        <v/>
      </c>
      <c r="N465" s="216" t="str">
        <f t="shared" si="98"/>
        <v/>
      </c>
      <c r="O465" s="221">
        <v>3</v>
      </c>
      <c r="AB465" s="478">
        <f t="shared" si="99"/>
        <v>1</v>
      </c>
    </row>
    <row r="466" spans="1:28" ht="15" customHeight="1" x14ac:dyDescent="0.25">
      <c r="A466" s="218">
        <f>IF(C466=0,"",IF(I466=0,"",MAX(A$2:A465)+1))</f>
        <v>226</v>
      </c>
      <c r="B466" s="219" t="str">
        <f t="shared" si="100"/>
        <v>Bernard</v>
      </c>
      <c r="C466" s="235">
        <f>IF(P$347="J",SUMIF(Deelnemers!B:B,B466,Deelnemers!C:C),0)</f>
        <v>14</v>
      </c>
      <c r="D466" s="13"/>
      <c r="E466" s="13"/>
      <c r="F466" s="220" t="str">
        <f t="shared" si="93"/>
        <v/>
      </c>
      <c r="G466" s="215" t="str">
        <f t="shared" si="94"/>
        <v/>
      </c>
      <c r="H466" s="219" t="str">
        <f t="shared" si="101"/>
        <v xml:space="preserve">Jordy </v>
      </c>
      <c r="I466" s="235">
        <f>IF(P$347="J",SUMIF(Deelnemers!B:B,H466,Deelnemers!C:C),0)</f>
        <v>12</v>
      </c>
      <c r="J466" s="13"/>
      <c r="K466" s="211" t="str">
        <f t="shared" si="95"/>
        <v/>
      </c>
      <c r="L466" s="220" t="str">
        <f t="shared" si="96"/>
        <v/>
      </c>
      <c r="M466" s="215" t="str">
        <f t="shared" si="97"/>
        <v/>
      </c>
      <c r="N466" s="216" t="str">
        <f t="shared" si="98"/>
        <v/>
      </c>
      <c r="O466" s="221">
        <v>3</v>
      </c>
      <c r="AB466" s="478">
        <f t="shared" si="99"/>
        <v>1</v>
      </c>
    </row>
    <row r="467" spans="1:28" ht="15" customHeight="1" x14ac:dyDescent="0.25">
      <c r="A467" s="218">
        <f>IF(C467=0,"",IF(I467=0,"",MAX(A$2:A466)+1))</f>
        <v>227</v>
      </c>
      <c r="B467" s="219" t="str">
        <f t="shared" si="100"/>
        <v>Bernard</v>
      </c>
      <c r="C467" s="235">
        <f>IF(P$347="J",SUMIF(Deelnemers!B:B,B467,Deelnemers!C:C),0)</f>
        <v>14</v>
      </c>
      <c r="D467" s="13"/>
      <c r="E467" s="13"/>
      <c r="F467" s="220" t="str">
        <f t="shared" si="93"/>
        <v/>
      </c>
      <c r="G467" s="215" t="str">
        <f t="shared" si="94"/>
        <v/>
      </c>
      <c r="H467" s="219" t="str">
        <f t="shared" si="101"/>
        <v>Mukesh</v>
      </c>
      <c r="I467" s="235">
        <f>IF(P$347="J",SUMIF(Deelnemers!B:B,H467,Deelnemers!C:C),0)</f>
        <v>9</v>
      </c>
      <c r="J467" s="13"/>
      <c r="K467" s="211" t="str">
        <f t="shared" si="95"/>
        <v/>
      </c>
      <c r="L467" s="220" t="str">
        <f t="shared" si="96"/>
        <v/>
      </c>
      <c r="M467" s="215" t="str">
        <f t="shared" si="97"/>
        <v/>
      </c>
      <c r="N467" s="216" t="str">
        <f t="shared" si="98"/>
        <v/>
      </c>
      <c r="O467" s="221">
        <v>3</v>
      </c>
      <c r="AB467" s="478">
        <f t="shared" si="99"/>
        <v>1</v>
      </c>
    </row>
    <row r="468" spans="1:28" ht="15" customHeight="1" x14ac:dyDescent="0.25">
      <c r="A468" s="218">
        <f>IF(C468=0,"",IF(I468=0,"",MAX(A$2:A467)+1))</f>
        <v>228</v>
      </c>
      <c r="B468" s="219" t="str">
        <f t="shared" si="100"/>
        <v>Bernard</v>
      </c>
      <c r="C468" s="235">
        <f>IF(P$347="J",SUMIF(Deelnemers!B:B,B468,Deelnemers!C:C),0)</f>
        <v>14</v>
      </c>
      <c r="D468" s="13"/>
      <c r="E468" s="13"/>
      <c r="F468" s="220" t="str">
        <f t="shared" si="93"/>
        <v/>
      </c>
      <c r="G468" s="215" t="str">
        <f t="shared" si="94"/>
        <v/>
      </c>
      <c r="H468" s="219" t="str">
        <f t="shared" si="101"/>
        <v>Marco</v>
      </c>
      <c r="I468" s="235">
        <f>IF(P$347="J",SUMIF(Deelnemers!B:B,H468,Deelnemers!C:C),0)</f>
        <v>16</v>
      </c>
      <c r="J468" s="13"/>
      <c r="K468" s="211" t="str">
        <f t="shared" si="95"/>
        <v/>
      </c>
      <c r="L468" s="220" t="str">
        <f t="shared" si="96"/>
        <v/>
      </c>
      <c r="M468" s="215" t="str">
        <f t="shared" si="97"/>
        <v/>
      </c>
      <c r="N468" s="216" t="str">
        <f t="shared" si="98"/>
        <v/>
      </c>
      <c r="O468" s="221">
        <v>3</v>
      </c>
      <c r="AB468" s="478">
        <f t="shared" si="99"/>
        <v>1</v>
      </c>
    </row>
    <row r="469" spans="1:28" ht="15" customHeight="1" x14ac:dyDescent="0.25">
      <c r="A469" s="218" t="str">
        <f>IF(C469=0,"",IF(I469=0,"",MAX(A$2:A468)+1))</f>
        <v/>
      </c>
      <c r="B469" s="219" t="str">
        <f t="shared" si="100"/>
        <v>Bernard</v>
      </c>
      <c r="C469" s="235">
        <f>IF(P$347="J",SUMIF(Deelnemers!B:B,B469,Deelnemers!C:C),0)</f>
        <v>14</v>
      </c>
      <c r="D469" s="13"/>
      <c r="E469" s="13"/>
      <c r="F469" s="220" t="str">
        <f t="shared" si="93"/>
        <v/>
      </c>
      <c r="G469" s="215" t="str">
        <f t="shared" si="94"/>
        <v/>
      </c>
      <c r="H469" s="219" t="str">
        <f t="shared" si="101"/>
        <v>n</v>
      </c>
      <c r="I469" s="235">
        <f>IF(P$347="J",SUMIF(Deelnemers!B:B,H469,Deelnemers!C:C),0)</f>
        <v>0</v>
      </c>
      <c r="J469" s="13"/>
      <c r="K469" s="211" t="str">
        <f t="shared" si="95"/>
        <v/>
      </c>
      <c r="L469" s="220" t="str">
        <f t="shared" si="96"/>
        <v/>
      </c>
      <c r="M469" s="215" t="str">
        <f t="shared" si="97"/>
        <v/>
      </c>
      <c r="N469" s="216" t="str">
        <f t="shared" si="98"/>
        <v/>
      </c>
      <c r="O469" s="221">
        <v>3</v>
      </c>
      <c r="AB469" s="478">
        <f t="shared" si="99"/>
        <v>0</v>
      </c>
    </row>
    <row r="470" spans="1:28" ht="15" customHeight="1" x14ac:dyDescent="0.25">
      <c r="A470" s="218" t="str">
        <f>IF(C470=0,"",IF(I470=0,"",MAX(A$2:A469)+1))</f>
        <v/>
      </c>
      <c r="B470" s="219" t="str">
        <f t="shared" si="100"/>
        <v>Bernard</v>
      </c>
      <c r="C470" s="235">
        <f>IF(P$347="J",SUMIF(Deelnemers!B:B,B470,Deelnemers!C:C),0)</f>
        <v>14</v>
      </c>
      <c r="D470" s="13"/>
      <c r="E470" s="13"/>
      <c r="F470" s="220" t="str">
        <f t="shared" si="93"/>
        <v/>
      </c>
      <c r="G470" s="215" t="str">
        <f t="shared" si="94"/>
        <v/>
      </c>
      <c r="H470" s="219" t="str">
        <f t="shared" si="101"/>
        <v>n</v>
      </c>
      <c r="I470" s="235">
        <f>IF(P$347="J",SUMIF(Deelnemers!B:B,H470,Deelnemers!C:C),0)</f>
        <v>0</v>
      </c>
      <c r="J470" s="13"/>
      <c r="K470" s="211" t="str">
        <f t="shared" si="95"/>
        <v/>
      </c>
      <c r="L470" s="220" t="str">
        <f t="shared" si="96"/>
        <v/>
      </c>
      <c r="M470" s="215" t="str">
        <f t="shared" si="97"/>
        <v/>
      </c>
      <c r="N470" s="216" t="str">
        <f t="shared" si="98"/>
        <v/>
      </c>
      <c r="O470" s="221">
        <v>3</v>
      </c>
      <c r="AB470" s="478">
        <f t="shared" si="99"/>
        <v>0</v>
      </c>
    </row>
    <row r="471" spans="1:28" ht="15" customHeight="1" x14ac:dyDescent="0.25">
      <c r="A471" s="218" t="str">
        <f>IF(C471=0,"",IF(I471=0,"",MAX(A$2:A470)+1))</f>
        <v/>
      </c>
      <c r="B471" s="219" t="str">
        <f t="shared" si="100"/>
        <v>Bernard</v>
      </c>
      <c r="C471" s="235">
        <f>IF(P$347="J",SUMIF(Deelnemers!B:B,B471,Deelnemers!C:C),0)</f>
        <v>14</v>
      </c>
      <c r="D471" s="13"/>
      <c r="E471" s="13"/>
      <c r="F471" s="220" t="str">
        <f t="shared" si="93"/>
        <v/>
      </c>
      <c r="G471" s="215" t="str">
        <f t="shared" si="94"/>
        <v/>
      </c>
      <c r="H471" s="219" t="str">
        <f t="shared" si="101"/>
        <v>n</v>
      </c>
      <c r="I471" s="235">
        <f>IF(P$347="J",SUMIF(Deelnemers!B:B,H471,Deelnemers!C:C),0)</f>
        <v>0</v>
      </c>
      <c r="J471" s="13"/>
      <c r="K471" s="211" t="str">
        <f t="shared" si="95"/>
        <v/>
      </c>
      <c r="L471" s="220" t="str">
        <f t="shared" si="96"/>
        <v/>
      </c>
      <c r="M471" s="215" t="str">
        <f t="shared" si="97"/>
        <v/>
      </c>
      <c r="N471" s="216" t="str">
        <f t="shared" si="98"/>
        <v/>
      </c>
      <c r="O471" s="221">
        <v>3</v>
      </c>
      <c r="AB471" s="478">
        <f t="shared" si="99"/>
        <v>0</v>
      </c>
    </row>
    <row r="472" spans="1:28" ht="15" customHeight="1" x14ac:dyDescent="0.25">
      <c r="A472" s="218" t="str">
        <f>IF(C472=0,"",IF(I472=0,"",MAX(A$2:A471)+1))</f>
        <v/>
      </c>
      <c r="B472" s="219" t="str">
        <f t="shared" si="100"/>
        <v>Bernard</v>
      </c>
      <c r="C472" s="235">
        <f>IF(P$347="J",SUMIF(Deelnemers!B:B,B472,Deelnemers!C:C),0)</f>
        <v>14</v>
      </c>
      <c r="D472" s="13"/>
      <c r="E472" s="13"/>
      <c r="F472" s="220" t="str">
        <f t="shared" si="93"/>
        <v/>
      </c>
      <c r="G472" s="215" t="str">
        <f t="shared" si="94"/>
        <v/>
      </c>
      <c r="H472" s="219" t="str">
        <f t="shared" si="101"/>
        <v>n</v>
      </c>
      <c r="I472" s="235">
        <f>IF(P$347="J",SUMIF(Deelnemers!B:B,H472,Deelnemers!C:C),0)</f>
        <v>0</v>
      </c>
      <c r="J472" s="13"/>
      <c r="K472" s="211" t="str">
        <f t="shared" si="95"/>
        <v/>
      </c>
      <c r="L472" s="220" t="str">
        <f t="shared" si="96"/>
        <v/>
      </c>
      <c r="M472" s="215" t="str">
        <f t="shared" si="97"/>
        <v/>
      </c>
      <c r="N472" s="216" t="str">
        <f t="shared" si="98"/>
        <v/>
      </c>
      <c r="O472" s="221">
        <v>3</v>
      </c>
      <c r="AB472" s="478">
        <f t="shared" si="99"/>
        <v>0</v>
      </c>
    </row>
    <row r="473" spans="1:28" ht="15" customHeight="1" x14ac:dyDescent="0.25">
      <c r="A473" s="218" t="str">
        <f>IF(C473=0,"",IF(I473=0,"",MAX(A$2:A472)+1))</f>
        <v/>
      </c>
      <c r="B473" s="219" t="str">
        <f t="shared" si="100"/>
        <v>Jan de Hoorn</v>
      </c>
      <c r="C473" s="235">
        <f>IF(P$347="J",SUMIF(Deelnemers!B:B,B473,Deelnemers!C:C),0)</f>
        <v>0</v>
      </c>
      <c r="D473" s="13"/>
      <c r="E473" s="13"/>
      <c r="F473" s="220" t="str">
        <f t="shared" si="93"/>
        <v/>
      </c>
      <c r="G473" s="215" t="str">
        <f t="shared" si="94"/>
        <v/>
      </c>
      <c r="H473" s="219" t="str">
        <f t="shared" si="101"/>
        <v>Bas</v>
      </c>
      <c r="I473" s="235">
        <f>IF(P$347="J",SUMIF(Deelnemers!B:B,H473,Deelnemers!C:C),0)</f>
        <v>0</v>
      </c>
      <c r="J473" s="13"/>
      <c r="K473" s="211" t="str">
        <f t="shared" si="95"/>
        <v/>
      </c>
      <c r="L473" s="220" t="str">
        <f t="shared" si="96"/>
        <v/>
      </c>
      <c r="M473" s="215" t="str">
        <f t="shared" si="97"/>
        <v/>
      </c>
      <c r="N473" s="216" t="str">
        <f t="shared" si="98"/>
        <v/>
      </c>
      <c r="O473" s="221">
        <v>3</v>
      </c>
      <c r="AB473" s="478">
        <f t="shared" si="99"/>
        <v>0</v>
      </c>
    </row>
    <row r="474" spans="1:28" ht="15" customHeight="1" x14ac:dyDescent="0.25">
      <c r="A474" s="218" t="str">
        <f>IF(C474=0,"",IF(I474=0,"",MAX(A$2:A473)+1))</f>
        <v/>
      </c>
      <c r="B474" s="219" t="str">
        <f t="shared" si="100"/>
        <v>Jan de Hoorn</v>
      </c>
      <c r="C474" s="235">
        <f>IF(P$347="J",SUMIF(Deelnemers!B:B,B474,Deelnemers!C:C),0)</f>
        <v>0</v>
      </c>
      <c r="D474" s="13"/>
      <c r="E474" s="13"/>
      <c r="F474" s="220" t="str">
        <f t="shared" si="93"/>
        <v/>
      </c>
      <c r="G474" s="215" t="str">
        <f t="shared" si="94"/>
        <v/>
      </c>
      <c r="H474" s="219" t="str">
        <f t="shared" si="101"/>
        <v>Jan Zuijlen</v>
      </c>
      <c r="I474" s="235">
        <f>IF(P$347="J",SUMIF(Deelnemers!B:B,H474,Deelnemers!C:C),0)</f>
        <v>16</v>
      </c>
      <c r="J474" s="13"/>
      <c r="K474" s="211" t="str">
        <f t="shared" si="95"/>
        <v/>
      </c>
      <c r="L474" s="220" t="str">
        <f t="shared" si="96"/>
        <v/>
      </c>
      <c r="M474" s="215" t="str">
        <f t="shared" si="97"/>
        <v/>
      </c>
      <c r="N474" s="216" t="str">
        <f t="shared" si="98"/>
        <v/>
      </c>
      <c r="O474" s="221">
        <v>3</v>
      </c>
      <c r="AB474" s="478">
        <f t="shared" si="99"/>
        <v>0</v>
      </c>
    </row>
    <row r="475" spans="1:28" ht="15" customHeight="1" x14ac:dyDescent="0.25">
      <c r="A475" s="218" t="str">
        <f>IF(C475=0,"",IF(I475=0,"",MAX(A$2:A474)+1))</f>
        <v/>
      </c>
      <c r="B475" s="219" t="str">
        <f t="shared" si="100"/>
        <v>Jan de Hoorn</v>
      </c>
      <c r="C475" s="235">
        <f>IF(P$347="J",SUMIF(Deelnemers!B:B,B475,Deelnemers!C:C),0)</f>
        <v>0</v>
      </c>
      <c r="D475" s="13"/>
      <c r="E475" s="13"/>
      <c r="F475" s="220" t="str">
        <f t="shared" ref="F475:F508" si="102">IF(D475&gt;0,ROUND(D475/E475,3),"")</f>
        <v/>
      </c>
      <c r="G475" s="215" t="str">
        <f t="shared" ref="G475:G517" si="103">IF(D475&gt;0,IF(C475-D475=0,R$2,IF(D475&lt;C475,ROUND(D475/C475*T$2,1),Q$2)),"")</f>
        <v/>
      </c>
      <c r="H475" s="219" t="str">
        <f t="shared" si="101"/>
        <v xml:space="preserve">Jordy </v>
      </c>
      <c r="I475" s="235">
        <f>IF(P$347="J",SUMIF(Deelnemers!B:B,H475,Deelnemers!C:C),0)</f>
        <v>12</v>
      </c>
      <c r="J475" s="13"/>
      <c r="K475" s="211" t="str">
        <f t="shared" ref="K475:K508" si="104">IF(E475&gt;0,E475,"")</f>
        <v/>
      </c>
      <c r="L475" s="220" t="str">
        <f t="shared" ref="L475:L508" si="105">IF(J475&gt;0,ROUND(J475/K475,3),"")</f>
        <v/>
      </c>
      <c r="M475" s="215" t="str">
        <f t="shared" ref="M475:M517" si="106">IF(J475&gt;0,IF(I475-J475=0,R$2,IF(J475&lt;I475,ROUND(J475/I475*T$2,1),Q$2)),"")</f>
        <v/>
      </c>
      <c r="N475" s="216" t="str">
        <f t="shared" ref="N475:N508" si="107">IF(E475&gt;0,1,"")</f>
        <v/>
      </c>
      <c r="O475" s="221">
        <v>3</v>
      </c>
      <c r="AB475" s="478">
        <f t="shared" si="99"/>
        <v>0</v>
      </c>
    </row>
    <row r="476" spans="1:28" ht="15" customHeight="1" x14ac:dyDescent="0.25">
      <c r="A476" s="218" t="str">
        <f>IF(C476=0,"",IF(I476=0,"",MAX(A$2:A475)+1))</f>
        <v/>
      </c>
      <c r="B476" s="219" t="str">
        <f t="shared" si="100"/>
        <v>Jan de Hoorn</v>
      </c>
      <c r="C476" s="235">
        <f>IF(P$347="J",SUMIF(Deelnemers!B:B,B476,Deelnemers!C:C),0)</f>
        <v>0</v>
      </c>
      <c r="D476" s="13"/>
      <c r="E476" s="13"/>
      <c r="F476" s="220" t="str">
        <f t="shared" si="102"/>
        <v/>
      </c>
      <c r="G476" s="215" t="str">
        <f t="shared" si="103"/>
        <v/>
      </c>
      <c r="H476" s="219" t="str">
        <f t="shared" si="101"/>
        <v>Mukesh</v>
      </c>
      <c r="I476" s="235">
        <f>IF(P$347="J",SUMIF(Deelnemers!B:B,H476,Deelnemers!C:C),0)</f>
        <v>9</v>
      </c>
      <c r="J476" s="13"/>
      <c r="K476" s="211" t="str">
        <f t="shared" si="104"/>
        <v/>
      </c>
      <c r="L476" s="220" t="str">
        <f t="shared" si="105"/>
        <v/>
      </c>
      <c r="M476" s="215" t="str">
        <f t="shared" si="106"/>
        <v/>
      </c>
      <c r="N476" s="216" t="str">
        <f t="shared" si="107"/>
        <v/>
      </c>
      <c r="O476" s="221">
        <v>3</v>
      </c>
      <c r="AB476" s="478">
        <f t="shared" si="99"/>
        <v>0</v>
      </c>
    </row>
    <row r="477" spans="1:28" ht="15" customHeight="1" x14ac:dyDescent="0.25">
      <c r="A477" s="218" t="str">
        <f>IF(C477=0,"",IF(I477=0,"",MAX(A$2:A476)+1))</f>
        <v/>
      </c>
      <c r="B477" s="219" t="str">
        <f t="shared" si="100"/>
        <v>Jan de Hoorn</v>
      </c>
      <c r="C477" s="235">
        <f>IF(P$347="J",SUMIF(Deelnemers!B:B,B477,Deelnemers!C:C),0)</f>
        <v>0</v>
      </c>
      <c r="D477" s="13"/>
      <c r="E477" s="13"/>
      <c r="F477" s="220" t="str">
        <f t="shared" si="102"/>
        <v/>
      </c>
      <c r="G477" s="215" t="str">
        <f t="shared" si="103"/>
        <v/>
      </c>
      <c r="H477" s="219" t="str">
        <f t="shared" si="101"/>
        <v>Marco</v>
      </c>
      <c r="I477" s="235">
        <f>IF(P$347="J",SUMIF(Deelnemers!B:B,H477,Deelnemers!C:C),0)</f>
        <v>16</v>
      </c>
      <c r="J477" s="13"/>
      <c r="K477" s="211" t="str">
        <f t="shared" si="104"/>
        <v/>
      </c>
      <c r="L477" s="220" t="str">
        <f t="shared" si="105"/>
        <v/>
      </c>
      <c r="M477" s="215" t="str">
        <f t="shared" si="106"/>
        <v/>
      </c>
      <c r="N477" s="216" t="str">
        <f t="shared" si="107"/>
        <v/>
      </c>
      <c r="O477" s="221">
        <v>3</v>
      </c>
      <c r="AB477" s="478">
        <f t="shared" si="99"/>
        <v>0</v>
      </c>
    </row>
    <row r="478" spans="1:28" ht="15" customHeight="1" x14ac:dyDescent="0.25">
      <c r="A478" s="218" t="str">
        <f>IF(C478=0,"",IF(I478=0,"",MAX(A$2:A477)+1))</f>
        <v/>
      </c>
      <c r="B478" s="219" t="str">
        <f t="shared" si="100"/>
        <v>Jan de Hoorn</v>
      </c>
      <c r="C478" s="235">
        <f>IF(P$347="J",SUMIF(Deelnemers!B:B,B478,Deelnemers!C:C),0)</f>
        <v>0</v>
      </c>
      <c r="D478" s="13"/>
      <c r="E478" s="13"/>
      <c r="F478" s="220" t="str">
        <f t="shared" si="102"/>
        <v/>
      </c>
      <c r="G478" s="215" t="str">
        <f t="shared" si="103"/>
        <v/>
      </c>
      <c r="H478" s="219" t="str">
        <f t="shared" si="101"/>
        <v>n</v>
      </c>
      <c r="I478" s="235">
        <f>IF(P$347="J",SUMIF(Deelnemers!B:B,H478,Deelnemers!C:C),0)</f>
        <v>0</v>
      </c>
      <c r="J478" s="13"/>
      <c r="K478" s="211" t="str">
        <f t="shared" si="104"/>
        <v/>
      </c>
      <c r="L478" s="220" t="str">
        <f t="shared" si="105"/>
        <v/>
      </c>
      <c r="M478" s="215" t="str">
        <f t="shared" si="106"/>
        <v/>
      </c>
      <c r="N478" s="216" t="str">
        <f t="shared" si="107"/>
        <v/>
      </c>
      <c r="O478" s="221">
        <v>3</v>
      </c>
      <c r="AB478" s="478">
        <f t="shared" si="99"/>
        <v>0</v>
      </c>
    </row>
    <row r="479" spans="1:28" ht="15" customHeight="1" x14ac:dyDescent="0.25">
      <c r="A479" s="218" t="str">
        <f>IF(C479=0,"",IF(I479=0,"",MAX(A$2:A478)+1))</f>
        <v/>
      </c>
      <c r="B479" s="219" t="str">
        <f t="shared" si="100"/>
        <v>Jan de Hoorn</v>
      </c>
      <c r="C479" s="235">
        <f>IF(P$347="J",SUMIF(Deelnemers!B:B,B479,Deelnemers!C:C),0)</f>
        <v>0</v>
      </c>
      <c r="D479" s="13"/>
      <c r="E479" s="13"/>
      <c r="F479" s="220" t="str">
        <f t="shared" si="102"/>
        <v/>
      </c>
      <c r="G479" s="215" t="str">
        <f t="shared" si="103"/>
        <v/>
      </c>
      <c r="H479" s="219" t="str">
        <f t="shared" si="101"/>
        <v>n</v>
      </c>
      <c r="I479" s="235">
        <f>IF(P$347="J",SUMIF(Deelnemers!B:B,H479,Deelnemers!C:C),0)</f>
        <v>0</v>
      </c>
      <c r="J479" s="13"/>
      <c r="K479" s="211" t="str">
        <f t="shared" si="104"/>
        <v/>
      </c>
      <c r="L479" s="220" t="str">
        <f t="shared" si="105"/>
        <v/>
      </c>
      <c r="M479" s="215" t="str">
        <f t="shared" si="106"/>
        <v/>
      </c>
      <c r="N479" s="216" t="str">
        <f t="shared" si="107"/>
        <v/>
      </c>
      <c r="O479" s="221">
        <v>3</v>
      </c>
      <c r="AB479" s="478">
        <f t="shared" si="99"/>
        <v>0</v>
      </c>
    </row>
    <row r="480" spans="1:28" ht="15" customHeight="1" x14ac:dyDescent="0.25">
      <c r="A480" s="218" t="str">
        <f>IF(C480=0,"",IF(I480=0,"",MAX(A$2:A479)+1))</f>
        <v/>
      </c>
      <c r="B480" s="219" t="str">
        <f t="shared" si="100"/>
        <v>Jan de Hoorn</v>
      </c>
      <c r="C480" s="235">
        <f>IF(P$347="J",SUMIF(Deelnemers!B:B,B480,Deelnemers!C:C),0)</f>
        <v>0</v>
      </c>
      <c r="D480" s="13"/>
      <c r="E480" s="13"/>
      <c r="F480" s="220" t="str">
        <f t="shared" si="102"/>
        <v/>
      </c>
      <c r="G480" s="215" t="str">
        <f t="shared" si="103"/>
        <v/>
      </c>
      <c r="H480" s="219" t="str">
        <f t="shared" si="101"/>
        <v>n</v>
      </c>
      <c r="I480" s="235">
        <f>IF(P$347="J",SUMIF(Deelnemers!B:B,H480,Deelnemers!C:C),0)</f>
        <v>0</v>
      </c>
      <c r="J480" s="13"/>
      <c r="K480" s="211" t="str">
        <f t="shared" si="104"/>
        <v/>
      </c>
      <c r="L480" s="220" t="str">
        <f t="shared" si="105"/>
        <v/>
      </c>
      <c r="M480" s="215" t="str">
        <f t="shared" si="106"/>
        <v/>
      </c>
      <c r="N480" s="216" t="str">
        <f t="shared" si="107"/>
        <v/>
      </c>
      <c r="O480" s="221">
        <v>3</v>
      </c>
      <c r="AB480" s="478">
        <f t="shared" si="99"/>
        <v>0</v>
      </c>
    </row>
    <row r="481" spans="1:28" ht="15" customHeight="1" x14ac:dyDescent="0.25">
      <c r="A481" s="218" t="str">
        <f>IF(C481=0,"",IF(I481=0,"",MAX(A$2:A480)+1))</f>
        <v/>
      </c>
      <c r="B481" s="219" t="str">
        <f t="shared" si="100"/>
        <v>Jan de Hoorn</v>
      </c>
      <c r="C481" s="235">
        <f>IF(P$347="J",SUMIF(Deelnemers!B:B,B481,Deelnemers!C:C),0)</f>
        <v>0</v>
      </c>
      <c r="D481" s="13"/>
      <c r="E481" s="13"/>
      <c r="F481" s="220" t="str">
        <f t="shared" si="102"/>
        <v/>
      </c>
      <c r="G481" s="215" t="str">
        <f t="shared" si="103"/>
        <v/>
      </c>
      <c r="H481" s="219" t="str">
        <f t="shared" si="101"/>
        <v>n</v>
      </c>
      <c r="I481" s="235">
        <f>IF(P$347="J",SUMIF(Deelnemers!B:B,H481,Deelnemers!C:C),0)</f>
        <v>0</v>
      </c>
      <c r="J481" s="13"/>
      <c r="K481" s="211" t="str">
        <f t="shared" si="104"/>
        <v/>
      </c>
      <c r="L481" s="220" t="str">
        <f t="shared" si="105"/>
        <v/>
      </c>
      <c r="M481" s="215" t="str">
        <f t="shared" si="106"/>
        <v/>
      </c>
      <c r="N481" s="216" t="str">
        <f t="shared" si="107"/>
        <v/>
      </c>
      <c r="O481" s="221">
        <v>3</v>
      </c>
      <c r="AB481" s="478">
        <f t="shared" si="99"/>
        <v>0</v>
      </c>
    </row>
    <row r="482" spans="1:28" ht="15" customHeight="1" x14ac:dyDescent="0.25">
      <c r="A482" s="218" t="str">
        <f>IF(C482=0,"",IF(I482=0,"",MAX(A$2:A481)+1))</f>
        <v/>
      </c>
      <c r="B482" s="219" t="str">
        <f t="shared" si="100"/>
        <v>Bas</v>
      </c>
      <c r="C482" s="235">
        <f>IF(P$347="J",SUMIF(Deelnemers!B:B,B482,Deelnemers!C:C),0)</f>
        <v>0</v>
      </c>
      <c r="D482" s="13"/>
      <c r="E482" s="13"/>
      <c r="F482" s="220" t="str">
        <f t="shared" si="102"/>
        <v/>
      </c>
      <c r="G482" s="215" t="str">
        <f t="shared" si="103"/>
        <v/>
      </c>
      <c r="H482" s="219" t="str">
        <f t="shared" si="101"/>
        <v>Jan Zuijlen</v>
      </c>
      <c r="I482" s="235">
        <f>IF(P$347="J",SUMIF(Deelnemers!B:B,H482,Deelnemers!C:C),0)</f>
        <v>16</v>
      </c>
      <c r="J482" s="13"/>
      <c r="K482" s="211" t="str">
        <f t="shared" si="104"/>
        <v/>
      </c>
      <c r="L482" s="220" t="str">
        <f t="shared" si="105"/>
        <v/>
      </c>
      <c r="M482" s="215" t="str">
        <f t="shared" si="106"/>
        <v/>
      </c>
      <c r="N482" s="216" t="str">
        <f t="shared" si="107"/>
        <v/>
      </c>
      <c r="O482" s="221">
        <v>3</v>
      </c>
      <c r="AB482" s="478">
        <f t="shared" si="99"/>
        <v>0</v>
      </c>
    </row>
    <row r="483" spans="1:28" ht="15" customHeight="1" x14ac:dyDescent="0.25">
      <c r="A483" s="218" t="str">
        <f>IF(C483=0,"",IF(I483=0,"",MAX(A$2:A482)+1))</f>
        <v/>
      </c>
      <c r="B483" s="219" t="str">
        <f t="shared" si="100"/>
        <v>Bas</v>
      </c>
      <c r="C483" s="235">
        <f>IF(P$347="J",SUMIF(Deelnemers!B:B,B483,Deelnemers!C:C),0)</f>
        <v>0</v>
      </c>
      <c r="D483" s="13"/>
      <c r="E483" s="13"/>
      <c r="F483" s="220" t="str">
        <f t="shared" si="102"/>
        <v/>
      </c>
      <c r="G483" s="215" t="str">
        <f t="shared" si="103"/>
        <v/>
      </c>
      <c r="H483" s="219" t="str">
        <f t="shared" si="101"/>
        <v xml:space="preserve">Jordy </v>
      </c>
      <c r="I483" s="235">
        <f>IF(P$347="J",SUMIF(Deelnemers!B:B,H483,Deelnemers!C:C),0)</f>
        <v>12</v>
      </c>
      <c r="J483" s="13"/>
      <c r="K483" s="211" t="str">
        <f t="shared" si="104"/>
        <v/>
      </c>
      <c r="L483" s="220" t="str">
        <f t="shared" si="105"/>
        <v/>
      </c>
      <c r="M483" s="215" t="str">
        <f t="shared" si="106"/>
        <v/>
      </c>
      <c r="N483" s="216" t="str">
        <f t="shared" si="107"/>
        <v/>
      </c>
      <c r="O483" s="221">
        <v>3</v>
      </c>
      <c r="AB483" s="478">
        <f t="shared" si="99"/>
        <v>0</v>
      </c>
    </row>
    <row r="484" spans="1:28" ht="15" customHeight="1" x14ac:dyDescent="0.25">
      <c r="A484" s="218" t="str">
        <f>IF(C484=0,"",IF(I484=0,"",MAX(A$2:A483)+1))</f>
        <v/>
      </c>
      <c r="B484" s="219" t="str">
        <f t="shared" si="100"/>
        <v>Bas</v>
      </c>
      <c r="C484" s="235">
        <f>IF(P$347="J",SUMIF(Deelnemers!B:B,B484,Deelnemers!C:C),0)</f>
        <v>0</v>
      </c>
      <c r="D484" s="13"/>
      <c r="E484" s="13"/>
      <c r="F484" s="220" t="str">
        <f t="shared" si="102"/>
        <v/>
      </c>
      <c r="G484" s="215" t="str">
        <f t="shared" si="103"/>
        <v/>
      </c>
      <c r="H484" s="219" t="str">
        <f t="shared" si="101"/>
        <v>Mukesh</v>
      </c>
      <c r="I484" s="235">
        <f>IF(P$347="J",SUMIF(Deelnemers!B:B,H484,Deelnemers!C:C),0)</f>
        <v>9</v>
      </c>
      <c r="J484" s="13"/>
      <c r="K484" s="211" t="str">
        <f t="shared" si="104"/>
        <v/>
      </c>
      <c r="L484" s="220" t="str">
        <f t="shared" si="105"/>
        <v/>
      </c>
      <c r="M484" s="215" t="str">
        <f t="shared" si="106"/>
        <v/>
      </c>
      <c r="N484" s="216" t="str">
        <f t="shared" si="107"/>
        <v/>
      </c>
      <c r="O484" s="221">
        <v>3</v>
      </c>
      <c r="AB484" s="478">
        <f t="shared" si="99"/>
        <v>0</v>
      </c>
    </row>
    <row r="485" spans="1:28" ht="15" customHeight="1" x14ac:dyDescent="0.25">
      <c r="A485" s="218" t="str">
        <f>IF(C485=0,"",IF(I485=0,"",MAX(A$2:A484)+1))</f>
        <v/>
      </c>
      <c r="B485" s="219" t="str">
        <f t="shared" si="100"/>
        <v>Bas</v>
      </c>
      <c r="C485" s="235">
        <f>IF(P$347="J",SUMIF(Deelnemers!B:B,B485,Deelnemers!C:C),0)</f>
        <v>0</v>
      </c>
      <c r="D485" s="13"/>
      <c r="E485" s="13"/>
      <c r="F485" s="220" t="str">
        <f t="shared" si="102"/>
        <v/>
      </c>
      <c r="G485" s="215" t="str">
        <f t="shared" si="103"/>
        <v/>
      </c>
      <c r="H485" s="219" t="str">
        <f t="shared" si="101"/>
        <v>Marco</v>
      </c>
      <c r="I485" s="235">
        <f>IF(P$347="J",SUMIF(Deelnemers!B:B,H485,Deelnemers!C:C),0)</f>
        <v>16</v>
      </c>
      <c r="J485" s="13"/>
      <c r="K485" s="211" t="str">
        <f t="shared" si="104"/>
        <v/>
      </c>
      <c r="L485" s="220" t="str">
        <f t="shared" si="105"/>
        <v/>
      </c>
      <c r="M485" s="215" t="str">
        <f t="shared" si="106"/>
        <v/>
      </c>
      <c r="N485" s="216" t="str">
        <f t="shared" si="107"/>
        <v/>
      </c>
      <c r="O485" s="221">
        <v>3</v>
      </c>
      <c r="AB485" s="478">
        <f t="shared" si="99"/>
        <v>0</v>
      </c>
    </row>
    <row r="486" spans="1:28" ht="15" customHeight="1" x14ac:dyDescent="0.25">
      <c r="A486" s="218" t="str">
        <f>IF(C486=0,"",IF(I486=0,"",MAX(A$2:A485)+1))</f>
        <v/>
      </c>
      <c r="B486" s="219" t="str">
        <f t="shared" si="100"/>
        <v>Bas</v>
      </c>
      <c r="C486" s="235">
        <f>IF(P$347="J",SUMIF(Deelnemers!B:B,B486,Deelnemers!C:C),0)</f>
        <v>0</v>
      </c>
      <c r="D486" s="13"/>
      <c r="E486" s="13"/>
      <c r="F486" s="220" t="str">
        <f t="shared" si="102"/>
        <v/>
      </c>
      <c r="G486" s="215" t="str">
        <f t="shared" si="103"/>
        <v/>
      </c>
      <c r="H486" s="219" t="str">
        <f t="shared" si="101"/>
        <v>n</v>
      </c>
      <c r="I486" s="235">
        <f>IF(P$347="J",SUMIF(Deelnemers!B:B,H486,Deelnemers!C:C),0)</f>
        <v>0</v>
      </c>
      <c r="J486" s="13"/>
      <c r="K486" s="211" t="str">
        <f t="shared" si="104"/>
        <v/>
      </c>
      <c r="L486" s="220" t="str">
        <f t="shared" si="105"/>
        <v/>
      </c>
      <c r="M486" s="215" t="str">
        <f t="shared" si="106"/>
        <v/>
      </c>
      <c r="N486" s="216" t="str">
        <f t="shared" si="107"/>
        <v/>
      </c>
      <c r="O486" s="221">
        <v>3</v>
      </c>
      <c r="AB486" s="478">
        <f t="shared" si="99"/>
        <v>0</v>
      </c>
    </row>
    <row r="487" spans="1:28" ht="15" customHeight="1" x14ac:dyDescent="0.25">
      <c r="A487" s="218" t="str">
        <f>IF(C487=0,"",IF(I487=0,"",MAX(A$2:A486)+1))</f>
        <v/>
      </c>
      <c r="B487" s="219" t="str">
        <f t="shared" si="100"/>
        <v>Bas</v>
      </c>
      <c r="C487" s="235">
        <f>IF(P$347="J",SUMIF(Deelnemers!B:B,B487,Deelnemers!C:C),0)</f>
        <v>0</v>
      </c>
      <c r="D487" s="13"/>
      <c r="E487" s="13"/>
      <c r="F487" s="220" t="str">
        <f t="shared" si="102"/>
        <v/>
      </c>
      <c r="G487" s="215" t="str">
        <f t="shared" si="103"/>
        <v/>
      </c>
      <c r="H487" s="219" t="str">
        <f t="shared" si="101"/>
        <v>n</v>
      </c>
      <c r="I487" s="235">
        <f>IF(P$347="J",SUMIF(Deelnemers!B:B,H487,Deelnemers!C:C),0)</f>
        <v>0</v>
      </c>
      <c r="J487" s="13"/>
      <c r="K487" s="211" t="str">
        <f t="shared" si="104"/>
        <v/>
      </c>
      <c r="L487" s="220" t="str">
        <f t="shared" si="105"/>
        <v/>
      </c>
      <c r="M487" s="215" t="str">
        <f t="shared" si="106"/>
        <v/>
      </c>
      <c r="N487" s="216" t="str">
        <f t="shared" si="107"/>
        <v/>
      </c>
      <c r="O487" s="221">
        <v>3</v>
      </c>
      <c r="AB487" s="478">
        <f t="shared" si="99"/>
        <v>0</v>
      </c>
    </row>
    <row r="488" spans="1:28" ht="15" customHeight="1" x14ac:dyDescent="0.25">
      <c r="A488" s="218" t="str">
        <f>IF(C488=0,"",IF(I488=0,"",MAX(A$2:A487)+1))</f>
        <v/>
      </c>
      <c r="B488" s="219" t="str">
        <f t="shared" si="100"/>
        <v>Bas</v>
      </c>
      <c r="C488" s="235">
        <f>IF(P$347="J",SUMIF(Deelnemers!B:B,B488,Deelnemers!C:C),0)</f>
        <v>0</v>
      </c>
      <c r="D488" s="13"/>
      <c r="E488" s="13"/>
      <c r="F488" s="220" t="str">
        <f t="shared" si="102"/>
        <v/>
      </c>
      <c r="G488" s="215" t="str">
        <f t="shared" si="103"/>
        <v/>
      </c>
      <c r="H488" s="219" t="str">
        <f t="shared" si="101"/>
        <v>n</v>
      </c>
      <c r="I488" s="235">
        <f>IF(P$347="J",SUMIF(Deelnemers!B:B,H488,Deelnemers!C:C),0)</f>
        <v>0</v>
      </c>
      <c r="J488" s="13"/>
      <c r="K488" s="211" t="str">
        <f t="shared" si="104"/>
        <v/>
      </c>
      <c r="L488" s="220" t="str">
        <f t="shared" si="105"/>
        <v/>
      </c>
      <c r="M488" s="215" t="str">
        <f t="shared" si="106"/>
        <v/>
      </c>
      <c r="N488" s="216" t="str">
        <f t="shared" si="107"/>
        <v/>
      </c>
      <c r="O488" s="221">
        <v>3</v>
      </c>
      <c r="AB488" s="478">
        <f t="shared" si="99"/>
        <v>0</v>
      </c>
    </row>
    <row r="489" spans="1:28" ht="15" customHeight="1" x14ac:dyDescent="0.25">
      <c r="A489" s="218" t="str">
        <f>IF(C489=0,"",IF(I489=0,"",MAX(A$2:A488)+1))</f>
        <v/>
      </c>
      <c r="B489" s="219" t="str">
        <f t="shared" si="100"/>
        <v>Bas</v>
      </c>
      <c r="C489" s="235">
        <f>IF(P$347="J",SUMIF(Deelnemers!B:B,B489,Deelnemers!C:C),0)</f>
        <v>0</v>
      </c>
      <c r="D489" s="13"/>
      <c r="E489" s="13"/>
      <c r="F489" s="220" t="str">
        <f t="shared" si="102"/>
        <v/>
      </c>
      <c r="G489" s="215" t="str">
        <f t="shared" si="103"/>
        <v/>
      </c>
      <c r="H489" s="219" t="str">
        <f t="shared" si="101"/>
        <v>n</v>
      </c>
      <c r="I489" s="235">
        <f>IF(P$347="J",SUMIF(Deelnemers!B:B,H489,Deelnemers!C:C),0)</f>
        <v>0</v>
      </c>
      <c r="J489" s="13"/>
      <c r="K489" s="211" t="str">
        <f t="shared" si="104"/>
        <v/>
      </c>
      <c r="L489" s="220" t="str">
        <f t="shared" si="105"/>
        <v/>
      </c>
      <c r="M489" s="215" t="str">
        <f t="shared" si="106"/>
        <v/>
      </c>
      <c r="N489" s="216" t="str">
        <f t="shared" si="107"/>
        <v/>
      </c>
      <c r="O489" s="221">
        <v>3</v>
      </c>
      <c r="AB489" s="478">
        <f t="shared" si="99"/>
        <v>0</v>
      </c>
    </row>
    <row r="490" spans="1:28" ht="15" customHeight="1" x14ac:dyDescent="0.25">
      <c r="A490" s="218">
        <f>IF(C490=0,"",IF(I490=0,"",MAX(A$2:A489)+1))</f>
        <v>229</v>
      </c>
      <c r="B490" s="219" t="str">
        <f t="shared" si="100"/>
        <v>Jan Zuijlen</v>
      </c>
      <c r="C490" s="235">
        <f>IF(P$347="J",SUMIF(Deelnemers!B:B,B490,Deelnemers!C:C),0)</f>
        <v>16</v>
      </c>
      <c r="D490" s="13"/>
      <c r="E490" s="13"/>
      <c r="F490" s="220" t="str">
        <f t="shared" si="102"/>
        <v/>
      </c>
      <c r="G490" s="215" t="str">
        <f t="shared" si="103"/>
        <v/>
      </c>
      <c r="H490" s="219" t="str">
        <f t="shared" si="101"/>
        <v xml:space="preserve">Jordy </v>
      </c>
      <c r="I490" s="235">
        <f>IF(P$347="J",SUMIF(Deelnemers!B:B,H490,Deelnemers!C:C),0)</f>
        <v>12</v>
      </c>
      <c r="J490" s="13"/>
      <c r="K490" s="211" t="str">
        <f t="shared" si="104"/>
        <v/>
      </c>
      <c r="L490" s="220" t="str">
        <f t="shared" si="105"/>
        <v/>
      </c>
      <c r="M490" s="215" t="str">
        <f t="shared" si="106"/>
        <v/>
      </c>
      <c r="N490" s="216" t="str">
        <f t="shared" si="107"/>
        <v/>
      </c>
      <c r="O490" s="221">
        <v>3</v>
      </c>
      <c r="AB490" s="478">
        <f t="shared" si="99"/>
        <v>1</v>
      </c>
    </row>
    <row r="491" spans="1:28" ht="15" customHeight="1" x14ac:dyDescent="0.25">
      <c r="A491" s="218">
        <f>IF(C491=0,"",IF(I491=0,"",MAX(A$2:A490)+1))</f>
        <v>230</v>
      </c>
      <c r="B491" s="219" t="str">
        <f t="shared" si="100"/>
        <v>Jan Zuijlen</v>
      </c>
      <c r="C491" s="235">
        <f>IF(P$347="J",SUMIF(Deelnemers!B:B,B491,Deelnemers!C:C),0)</f>
        <v>16</v>
      </c>
      <c r="D491" s="13"/>
      <c r="E491" s="13"/>
      <c r="F491" s="220" t="str">
        <f t="shared" si="102"/>
        <v/>
      </c>
      <c r="G491" s="215" t="str">
        <f t="shared" si="103"/>
        <v/>
      </c>
      <c r="H491" s="219" t="str">
        <f t="shared" si="101"/>
        <v>Mukesh</v>
      </c>
      <c r="I491" s="235">
        <f>IF(P$347="J",SUMIF(Deelnemers!B:B,H491,Deelnemers!C:C),0)</f>
        <v>9</v>
      </c>
      <c r="J491" s="13"/>
      <c r="K491" s="211" t="str">
        <f t="shared" si="104"/>
        <v/>
      </c>
      <c r="L491" s="220" t="str">
        <f t="shared" si="105"/>
        <v/>
      </c>
      <c r="M491" s="215" t="str">
        <f t="shared" si="106"/>
        <v/>
      </c>
      <c r="N491" s="216" t="str">
        <f t="shared" si="107"/>
        <v/>
      </c>
      <c r="O491" s="221">
        <v>3</v>
      </c>
      <c r="AB491" s="478">
        <f t="shared" si="99"/>
        <v>1</v>
      </c>
    </row>
    <row r="492" spans="1:28" ht="15" customHeight="1" x14ac:dyDescent="0.25">
      <c r="A492" s="218">
        <f>IF(C492=0,"",IF(I492=0,"",MAX(A$2:A491)+1))</f>
        <v>231</v>
      </c>
      <c r="B492" s="219" t="str">
        <f t="shared" si="100"/>
        <v>Jan Zuijlen</v>
      </c>
      <c r="C492" s="235">
        <f>IF(P$347="J",SUMIF(Deelnemers!B:B,B492,Deelnemers!C:C),0)</f>
        <v>16</v>
      </c>
      <c r="D492" s="13"/>
      <c r="E492" s="13"/>
      <c r="F492" s="220" t="str">
        <f t="shared" si="102"/>
        <v/>
      </c>
      <c r="G492" s="215" t="str">
        <f t="shared" si="103"/>
        <v/>
      </c>
      <c r="H492" s="219" t="str">
        <f t="shared" si="101"/>
        <v>Marco</v>
      </c>
      <c r="I492" s="235">
        <f>IF(P$347="J",SUMIF(Deelnemers!B:B,H492,Deelnemers!C:C),0)</f>
        <v>16</v>
      </c>
      <c r="J492" s="13"/>
      <c r="K492" s="211" t="str">
        <f t="shared" si="104"/>
        <v/>
      </c>
      <c r="L492" s="220" t="str">
        <f t="shared" si="105"/>
        <v/>
      </c>
      <c r="M492" s="215" t="str">
        <f t="shared" si="106"/>
        <v/>
      </c>
      <c r="N492" s="216" t="str">
        <f t="shared" si="107"/>
        <v/>
      </c>
      <c r="O492" s="221">
        <v>3</v>
      </c>
      <c r="AB492" s="478">
        <f t="shared" si="99"/>
        <v>1</v>
      </c>
    </row>
    <row r="493" spans="1:28" ht="15" customHeight="1" x14ac:dyDescent="0.25">
      <c r="A493" s="218" t="str">
        <f>IF(C493=0,"",IF(I493=0,"",MAX(A$2:A492)+1))</f>
        <v/>
      </c>
      <c r="B493" s="219" t="str">
        <f t="shared" si="100"/>
        <v>Jan Zuijlen</v>
      </c>
      <c r="C493" s="235">
        <f>IF(P$347="J",SUMIF(Deelnemers!B:B,B493,Deelnemers!C:C),0)</f>
        <v>16</v>
      </c>
      <c r="D493" s="13"/>
      <c r="E493" s="13"/>
      <c r="F493" s="220" t="str">
        <f t="shared" si="102"/>
        <v/>
      </c>
      <c r="G493" s="215" t="str">
        <f t="shared" si="103"/>
        <v/>
      </c>
      <c r="H493" s="219" t="str">
        <f t="shared" si="101"/>
        <v>n</v>
      </c>
      <c r="I493" s="235">
        <f>IF(P$347="J",SUMIF(Deelnemers!B:B,H493,Deelnemers!C:C),0)</f>
        <v>0</v>
      </c>
      <c r="J493" s="13"/>
      <c r="K493" s="211" t="str">
        <f t="shared" si="104"/>
        <v/>
      </c>
      <c r="L493" s="220" t="str">
        <f t="shared" si="105"/>
        <v/>
      </c>
      <c r="M493" s="215" t="str">
        <f t="shared" si="106"/>
        <v/>
      </c>
      <c r="N493" s="216" t="str">
        <f t="shared" si="107"/>
        <v/>
      </c>
      <c r="O493" s="221">
        <v>3</v>
      </c>
      <c r="AB493" s="478">
        <f t="shared" si="99"/>
        <v>0</v>
      </c>
    </row>
    <row r="494" spans="1:28" ht="15" customHeight="1" x14ac:dyDescent="0.25">
      <c r="A494" s="218" t="str">
        <f>IF(C494=0,"",IF(I494=0,"",MAX(A$2:A493)+1))</f>
        <v/>
      </c>
      <c r="B494" s="219" t="str">
        <f t="shared" si="100"/>
        <v>Jan Zuijlen</v>
      </c>
      <c r="C494" s="235">
        <f>IF(P$347="J",SUMIF(Deelnemers!B:B,B494,Deelnemers!C:C),0)</f>
        <v>16</v>
      </c>
      <c r="D494" s="13"/>
      <c r="E494" s="13"/>
      <c r="F494" s="220" t="str">
        <f t="shared" si="102"/>
        <v/>
      </c>
      <c r="G494" s="215" t="str">
        <f t="shared" si="103"/>
        <v/>
      </c>
      <c r="H494" s="219" t="str">
        <f t="shared" si="101"/>
        <v>n</v>
      </c>
      <c r="I494" s="235">
        <f>IF(P$347="J",SUMIF(Deelnemers!B:B,H494,Deelnemers!C:C),0)</f>
        <v>0</v>
      </c>
      <c r="J494" s="13"/>
      <c r="K494" s="211" t="str">
        <f t="shared" si="104"/>
        <v/>
      </c>
      <c r="L494" s="220" t="str">
        <f t="shared" si="105"/>
        <v/>
      </c>
      <c r="M494" s="215" t="str">
        <f t="shared" si="106"/>
        <v/>
      </c>
      <c r="N494" s="216" t="str">
        <f t="shared" si="107"/>
        <v/>
      </c>
      <c r="O494" s="221">
        <v>3</v>
      </c>
      <c r="AB494" s="478">
        <f t="shared" si="99"/>
        <v>0</v>
      </c>
    </row>
    <row r="495" spans="1:28" ht="15" customHeight="1" x14ac:dyDescent="0.25">
      <c r="A495" s="218" t="str">
        <f>IF(C495=0,"",IF(I495=0,"",MAX(A$2:A494)+1))</f>
        <v/>
      </c>
      <c r="B495" s="219" t="str">
        <f t="shared" si="100"/>
        <v>Jan Zuijlen</v>
      </c>
      <c r="C495" s="235">
        <f>IF(P$347="J",SUMIF(Deelnemers!B:B,B495,Deelnemers!C:C),0)</f>
        <v>16</v>
      </c>
      <c r="D495" s="13"/>
      <c r="E495" s="13"/>
      <c r="F495" s="220" t="str">
        <f t="shared" si="102"/>
        <v/>
      </c>
      <c r="G495" s="215" t="str">
        <f t="shared" si="103"/>
        <v/>
      </c>
      <c r="H495" s="219" t="str">
        <f t="shared" si="101"/>
        <v>n</v>
      </c>
      <c r="I495" s="235">
        <f>IF(P$347="J",SUMIF(Deelnemers!B:B,H495,Deelnemers!C:C),0)</f>
        <v>0</v>
      </c>
      <c r="J495" s="13"/>
      <c r="K495" s="211" t="str">
        <f t="shared" si="104"/>
        <v/>
      </c>
      <c r="L495" s="220" t="str">
        <f t="shared" si="105"/>
        <v/>
      </c>
      <c r="M495" s="215" t="str">
        <f t="shared" si="106"/>
        <v/>
      </c>
      <c r="N495" s="216" t="str">
        <f t="shared" si="107"/>
        <v/>
      </c>
      <c r="O495" s="221">
        <v>3</v>
      </c>
      <c r="AB495" s="478">
        <f t="shared" si="99"/>
        <v>0</v>
      </c>
    </row>
    <row r="496" spans="1:28" ht="15" customHeight="1" x14ac:dyDescent="0.25">
      <c r="A496" s="218" t="str">
        <f>IF(C496=0,"",IF(I496=0,"",MAX(A$2:A495)+1))</f>
        <v/>
      </c>
      <c r="B496" s="219" t="str">
        <f t="shared" si="100"/>
        <v>Jan Zuijlen</v>
      </c>
      <c r="C496" s="235">
        <f>IF(P$347="J",SUMIF(Deelnemers!B:B,B496,Deelnemers!C:C),0)</f>
        <v>16</v>
      </c>
      <c r="D496" s="13"/>
      <c r="E496" s="13"/>
      <c r="F496" s="220" t="str">
        <f t="shared" si="102"/>
        <v/>
      </c>
      <c r="G496" s="215" t="str">
        <f t="shared" si="103"/>
        <v/>
      </c>
      <c r="H496" s="219" t="str">
        <f t="shared" si="101"/>
        <v>n</v>
      </c>
      <c r="I496" s="235">
        <f>IF(P$347="J",SUMIF(Deelnemers!B:B,H496,Deelnemers!C:C),0)</f>
        <v>0</v>
      </c>
      <c r="J496" s="13"/>
      <c r="K496" s="211" t="str">
        <f t="shared" si="104"/>
        <v/>
      </c>
      <c r="L496" s="220" t="str">
        <f t="shared" si="105"/>
        <v/>
      </c>
      <c r="M496" s="215" t="str">
        <f t="shared" si="106"/>
        <v/>
      </c>
      <c r="N496" s="216" t="str">
        <f t="shared" si="107"/>
        <v/>
      </c>
      <c r="O496" s="221">
        <v>3</v>
      </c>
      <c r="AB496" s="478">
        <f t="shared" si="99"/>
        <v>0</v>
      </c>
    </row>
    <row r="497" spans="1:28" ht="15" customHeight="1" x14ac:dyDescent="0.25">
      <c r="A497" s="218">
        <f>IF(C497=0,"",IF(I497=0,"",MAX(A$2:A496)+1))</f>
        <v>232</v>
      </c>
      <c r="B497" s="219" t="str">
        <f t="shared" si="100"/>
        <v xml:space="preserve">Jordy </v>
      </c>
      <c r="C497" s="235">
        <f>IF(P$347="J",SUMIF(Deelnemers!B:B,B497,Deelnemers!C:C),0)</f>
        <v>12</v>
      </c>
      <c r="D497" s="13"/>
      <c r="E497" s="13"/>
      <c r="F497" s="220" t="str">
        <f t="shared" si="102"/>
        <v/>
      </c>
      <c r="G497" s="215" t="str">
        <f t="shared" si="103"/>
        <v/>
      </c>
      <c r="H497" s="219" t="str">
        <f t="shared" si="101"/>
        <v>Mukesh</v>
      </c>
      <c r="I497" s="235">
        <f>IF(P$347="J",SUMIF(Deelnemers!B:B,H497,Deelnemers!C:C),0)</f>
        <v>9</v>
      </c>
      <c r="J497" s="13"/>
      <c r="K497" s="211" t="str">
        <f t="shared" si="104"/>
        <v/>
      </c>
      <c r="L497" s="220" t="str">
        <f t="shared" si="105"/>
        <v/>
      </c>
      <c r="M497" s="215" t="str">
        <f t="shared" si="106"/>
        <v/>
      </c>
      <c r="N497" s="216" t="str">
        <f t="shared" si="107"/>
        <v/>
      </c>
      <c r="O497" s="221">
        <v>3</v>
      </c>
      <c r="AB497" s="478">
        <f t="shared" si="99"/>
        <v>1</v>
      </c>
    </row>
    <row r="498" spans="1:28" ht="15" customHeight="1" x14ac:dyDescent="0.25">
      <c r="A498" s="218">
        <f>IF(C498=0,"",IF(I498=0,"",MAX(A$2:A497)+1))</f>
        <v>233</v>
      </c>
      <c r="B498" s="219" t="str">
        <f t="shared" si="100"/>
        <v xml:space="preserve">Jordy </v>
      </c>
      <c r="C498" s="235">
        <f>IF(P$347="J",SUMIF(Deelnemers!B:B,B498,Deelnemers!C:C),0)</f>
        <v>12</v>
      </c>
      <c r="D498" s="13"/>
      <c r="E498" s="13"/>
      <c r="F498" s="220" t="str">
        <f t="shared" si="102"/>
        <v/>
      </c>
      <c r="G498" s="215" t="str">
        <f t="shared" si="103"/>
        <v/>
      </c>
      <c r="H498" s="219" t="str">
        <f t="shared" si="101"/>
        <v>Marco</v>
      </c>
      <c r="I498" s="235">
        <f>IF(P$347="J",SUMIF(Deelnemers!B:B,H498,Deelnemers!C:C),0)</f>
        <v>16</v>
      </c>
      <c r="J498" s="13"/>
      <c r="K498" s="211" t="str">
        <f t="shared" si="104"/>
        <v/>
      </c>
      <c r="L498" s="220" t="str">
        <f t="shared" si="105"/>
        <v/>
      </c>
      <c r="M498" s="215" t="str">
        <f t="shared" si="106"/>
        <v/>
      </c>
      <c r="N498" s="216" t="str">
        <f t="shared" si="107"/>
        <v/>
      </c>
      <c r="O498" s="221">
        <v>3</v>
      </c>
      <c r="AB498" s="478">
        <f t="shared" si="99"/>
        <v>1</v>
      </c>
    </row>
    <row r="499" spans="1:28" ht="15" customHeight="1" x14ac:dyDescent="0.25">
      <c r="A499" s="218" t="str">
        <f>IF(C499=0,"",IF(I499=0,"",MAX(A$2:A498)+1))</f>
        <v/>
      </c>
      <c r="B499" s="219" t="str">
        <f t="shared" si="100"/>
        <v xml:space="preserve">Jordy </v>
      </c>
      <c r="C499" s="235">
        <f>IF(P$347="J",SUMIF(Deelnemers!B:B,B499,Deelnemers!C:C),0)</f>
        <v>12</v>
      </c>
      <c r="D499" s="13"/>
      <c r="E499" s="13"/>
      <c r="F499" s="220" t="str">
        <f t="shared" si="102"/>
        <v/>
      </c>
      <c r="G499" s="215" t="str">
        <f t="shared" si="103"/>
        <v/>
      </c>
      <c r="H499" s="219" t="str">
        <f t="shared" si="101"/>
        <v>n</v>
      </c>
      <c r="I499" s="235">
        <f>IF(P$347="J",SUMIF(Deelnemers!B:B,H499,Deelnemers!C:C),0)</f>
        <v>0</v>
      </c>
      <c r="J499" s="13"/>
      <c r="K499" s="211" t="str">
        <f t="shared" si="104"/>
        <v/>
      </c>
      <c r="L499" s="220" t="str">
        <f t="shared" si="105"/>
        <v/>
      </c>
      <c r="M499" s="215" t="str">
        <f t="shared" si="106"/>
        <v/>
      </c>
      <c r="N499" s="216" t="str">
        <f t="shared" si="107"/>
        <v/>
      </c>
      <c r="O499" s="221">
        <v>3</v>
      </c>
      <c r="AB499" s="478">
        <f t="shared" si="99"/>
        <v>0</v>
      </c>
    </row>
    <row r="500" spans="1:28" ht="15" customHeight="1" x14ac:dyDescent="0.25">
      <c r="A500" s="218" t="str">
        <f>IF(C500=0,"",IF(I500=0,"",MAX(A$2:A499)+1))</f>
        <v/>
      </c>
      <c r="B500" s="219" t="str">
        <f t="shared" si="100"/>
        <v xml:space="preserve">Jordy </v>
      </c>
      <c r="C500" s="235">
        <f>IF(P$347="J",SUMIF(Deelnemers!B:B,B500,Deelnemers!C:C),0)</f>
        <v>12</v>
      </c>
      <c r="D500" s="13"/>
      <c r="E500" s="13"/>
      <c r="F500" s="220" t="str">
        <f t="shared" si="102"/>
        <v/>
      </c>
      <c r="G500" s="215" t="str">
        <f t="shared" si="103"/>
        <v/>
      </c>
      <c r="H500" s="219" t="str">
        <f t="shared" si="101"/>
        <v>n</v>
      </c>
      <c r="I500" s="235">
        <f>IF(P$347="J",SUMIF(Deelnemers!B:B,H500,Deelnemers!C:C),0)</f>
        <v>0</v>
      </c>
      <c r="J500" s="13"/>
      <c r="K500" s="211" t="str">
        <f t="shared" si="104"/>
        <v/>
      </c>
      <c r="L500" s="220" t="str">
        <f t="shared" si="105"/>
        <v/>
      </c>
      <c r="M500" s="215" t="str">
        <f t="shared" si="106"/>
        <v/>
      </c>
      <c r="N500" s="216" t="str">
        <f t="shared" si="107"/>
        <v/>
      </c>
      <c r="O500" s="221">
        <v>3</v>
      </c>
      <c r="AB500" s="478">
        <f t="shared" si="99"/>
        <v>0</v>
      </c>
    </row>
    <row r="501" spans="1:28" ht="15" customHeight="1" x14ac:dyDescent="0.25">
      <c r="A501" s="218" t="str">
        <f>IF(C501=0,"",IF(I501=0,"",MAX(A$2:A500)+1))</f>
        <v/>
      </c>
      <c r="B501" s="219" t="str">
        <f t="shared" si="100"/>
        <v xml:space="preserve">Jordy </v>
      </c>
      <c r="C501" s="235">
        <f>IF(P$347="J",SUMIF(Deelnemers!B:B,B501,Deelnemers!C:C),0)</f>
        <v>12</v>
      </c>
      <c r="D501" s="13"/>
      <c r="E501" s="13"/>
      <c r="F501" s="220" t="str">
        <f t="shared" si="102"/>
        <v/>
      </c>
      <c r="G501" s="215" t="str">
        <f t="shared" si="103"/>
        <v/>
      </c>
      <c r="H501" s="219" t="str">
        <f t="shared" si="101"/>
        <v>n</v>
      </c>
      <c r="I501" s="235">
        <f>IF(P$347="J",SUMIF(Deelnemers!B:B,H501,Deelnemers!C:C),0)</f>
        <v>0</v>
      </c>
      <c r="J501" s="13"/>
      <c r="K501" s="211" t="str">
        <f t="shared" si="104"/>
        <v/>
      </c>
      <c r="L501" s="220" t="str">
        <f t="shared" si="105"/>
        <v/>
      </c>
      <c r="M501" s="215" t="str">
        <f t="shared" si="106"/>
        <v/>
      </c>
      <c r="N501" s="216" t="str">
        <f t="shared" si="107"/>
        <v/>
      </c>
      <c r="O501" s="221">
        <v>3</v>
      </c>
      <c r="AB501" s="478">
        <f t="shared" si="99"/>
        <v>0</v>
      </c>
    </row>
    <row r="502" spans="1:28" ht="15" customHeight="1" x14ac:dyDescent="0.25">
      <c r="A502" s="218" t="str">
        <f>IF(C502=0,"",IF(I502=0,"",MAX(A$2:A501)+1))</f>
        <v/>
      </c>
      <c r="B502" s="219" t="str">
        <f t="shared" si="100"/>
        <v xml:space="preserve">Jordy </v>
      </c>
      <c r="C502" s="235">
        <f>IF(P$347="J",SUMIF(Deelnemers!B:B,B502,Deelnemers!C:C),0)</f>
        <v>12</v>
      </c>
      <c r="D502" s="13"/>
      <c r="E502" s="13"/>
      <c r="F502" s="220" t="str">
        <f t="shared" si="102"/>
        <v/>
      </c>
      <c r="G502" s="215" t="str">
        <f t="shared" si="103"/>
        <v/>
      </c>
      <c r="H502" s="219" t="str">
        <f t="shared" si="101"/>
        <v>n</v>
      </c>
      <c r="I502" s="235">
        <f>IF(P$347="J",SUMIF(Deelnemers!B:B,H502,Deelnemers!C:C),0)</f>
        <v>0</v>
      </c>
      <c r="J502" s="13"/>
      <c r="K502" s="211" t="str">
        <f t="shared" si="104"/>
        <v/>
      </c>
      <c r="L502" s="220" t="str">
        <f t="shared" si="105"/>
        <v/>
      </c>
      <c r="M502" s="215" t="str">
        <f t="shared" si="106"/>
        <v/>
      </c>
      <c r="N502" s="216" t="str">
        <f t="shared" si="107"/>
        <v/>
      </c>
      <c r="O502" s="221">
        <v>3</v>
      </c>
      <c r="AB502" s="478">
        <f t="shared" si="99"/>
        <v>0</v>
      </c>
    </row>
    <row r="503" spans="1:28" ht="15" customHeight="1" x14ac:dyDescent="0.25">
      <c r="A503" s="218">
        <f>IF(C503=0,"",IF(I503=0,"",MAX(A$2:A502)+1))</f>
        <v>234</v>
      </c>
      <c r="B503" s="219" t="str">
        <f t="shared" si="100"/>
        <v>Mukesh</v>
      </c>
      <c r="C503" s="235">
        <f>IF(P$347="J",SUMIF(Deelnemers!B:B,B503,Deelnemers!C:C),0)</f>
        <v>9</v>
      </c>
      <c r="D503" s="13"/>
      <c r="E503" s="13"/>
      <c r="F503" s="220" t="str">
        <f t="shared" si="102"/>
        <v/>
      </c>
      <c r="G503" s="215" t="str">
        <f t="shared" si="103"/>
        <v/>
      </c>
      <c r="H503" s="219" t="str">
        <f t="shared" si="101"/>
        <v>Marco</v>
      </c>
      <c r="I503" s="235">
        <f>IF(P$347="J",SUMIF(Deelnemers!B:B,H503,Deelnemers!C:C),0)</f>
        <v>16</v>
      </c>
      <c r="J503" s="13"/>
      <c r="K503" s="211" t="str">
        <f t="shared" si="104"/>
        <v/>
      </c>
      <c r="L503" s="220" t="str">
        <f t="shared" si="105"/>
        <v/>
      </c>
      <c r="M503" s="215" t="str">
        <f t="shared" si="106"/>
        <v/>
      </c>
      <c r="N503" s="216" t="str">
        <f t="shared" si="107"/>
        <v/>
      </c>
      <c r="O503" s="221">
        <v>3</v>
      </c>
      <c r="AB503" s="478">
        <f t="shared" si="99"/>
        <v>1</v>
      </c>
    </row>
    <row r="504" spans="1:28" ht="15" customHeight="1" x14ac:dyDescent="0.25">
      <c r="A504" s="218" t="str">
        <f>IF(C504=0,"",IF(I504=0,"",MAX(A$2:A503)+1))</f>
        <v/>
      </c>
      <c r="B504" s="219" t="str">
        <f t="shared" si="100"/>
        <v>Mukesh</v>
      </c>
      <c r="C504" s="235">
        <f>IF(P$347="J",SUMIF(Deelnemers!B:B,B504,Deelnemers!C:C),0)</f>
        <v>9</v>
      </c>
      <c r="D504" s="13"/>
      <c r="E504" s="13"/>
      <c r="F504" s="220" t="str">
        <f t="shared" si="102"/>
        <v/>
      </c>
      <c r="G504" s="215" t="str">
        <f t="shared" si="103"/>
        <v/>
      </c>
      <c r="H504" s="219" t="str">
        <f t="shared" si="101"/>
        <v>n</v>
      </c>
      <c r="I504" s="235">
        <f>IF(P$347="J",SUMIF(Deelnemers!B:B,H504,Deelnemers!C:C),0)</f>
        <v>0</v>
      </c>
      <c r="J504" s="13"/>
      <c r="K504" s="211" t="str">
        <f t="shared" si="104"/>
        <v/>
      </c>
      <c r="L504" s="220" t="str">
        <f t="shared" si="105"/>
        <v/>
      </c>
      <c r="M504" s="215" t="str">
        <f t="shared" si="106"/>
        <v/>
      </c>
      <c r="N504" s="216" t="str">
        <f t="shared" si="107"/>
        <v/>
      </c>
      <c r="O504" s="221">
        <v>3</v>
      </c>
      <c r="AB504" s="478">
        <f t="shared" si="99"/>
        <v>0</v>
      </c>
    </row>
    <row r="505" spans="1:28" ht="15" customHeight="1" x14ac:dyDescent="0.25">
      <c r="A505" s="218" t="str">
        <f>IF(C505=0,"",IF(I505=0,"",MAX(A$2:A504)+1))</f>
        <v/>
      </c>
      <c r="B505" s="219" t="str">
        <f t="shared" si="100"/>
        <v>Mukesh</v>
      </c>
      <c r="C505" s="235">
        <f>IF(P$347="J",SUMIF(Deelnemers!B:B,B505,Deelnemers!C:C),0)</f>
        <v>9</v>
      </c>
      <c r="D505" s="13"/>
      <c r="E505" s="13"/>
      <c r="F505" s="220" t="str">
        <f t="shared" si="102"/>
        <v/>
      </c>
      <c r="G505" s="215" t="str">
        <f t="shared" si="103"/>
        <v/>
      </c>
      <c r="H505" s="219" t="str">
        <f t="shared" si="101"/>
        <v>n</v>
      </c>
      <c r="I505" s="235">
        <f>IF(P$347="J",SUMIF(Deelnemers!B:B,H505,Deelnemers!C:C),0)</f>
        <v>0</v>
      </c>
      <c r="J505" s="13"/>
      <c r="K505" s="211" t="str">
        <f t="shared" si="104"/>
        <v/>
      </c>
      <c r="L505" s="220" t="str">
        <f t="shared" si="105"/>
        <v/>
      </c>
      <c r="M505" s="215" t="str">
        <f t="shared" si="106"/>
        <v/>
      </c>
      <c r="N505" s="216" t="str">
        <f t="shared" si="107"/>
        <v/>
      </c>
      <c r="O505" s="221">
        <v>3</v>
      </c>
      <c r="AB505" s="478">
        <f t="shared" si="99"/>
        <v>0</v>
      </c>
    </row>
    <row r="506" spans="1:28" ht="15" customHeight="1" x14ac:dyDescent="0.25">
      <c r="A506" s="218" t="str">
        <f>IF(C506=0,"",IF(I506=0,"",MAX(A$2:A505)+1))</f>
        <v/>
      </c>
      <c r="B506" s="219" t="str">
        <f t="shared" si="100"/>
        <v>Mukesh</v>
      </c>
      <c r="C506" s="235">
        <f>IF(P$347="J",SUMIF(Deelnemers!B:B,B506,Deelnemers!C:C),0)</f>
        <v>9</v>
      </c>
      <c r="D506" s="13"/>
      <c r="E506" s="13"/>
      <c r="F506" s="220" t="str">
        <f t="shared" si="102"/>
        <v/>
      </c>
      <c r="G506" s="215" t="str">
        <f t="shared" si="103"/>
        <v/>
      </c>
      <c r="H506" s="219" t="str">
        <f t="shared" si="101"/>
        <v>n</v>
      </c>
      <c r="I506" s="235">
        <f>IF(P$347="J",SUMIF(Deelnemers!B:B,H506,Deelnemers!C:C),0)</f>
        <v>0</v>
      </c>
      <c r="J506" s="13"/>
      <c r="K506" s="211" t="str">
        <f t="shared" si="104"/>
        <v/>
      </c>
      <c r="L506" s="220" t="str">
        <f t="shared" si="105"/>
        <v/>
      </c>
      <c r="M506" s="215" t="str">
        <f t="shared" si="106"/>
        <v/>
      </c>
      <c r="N506" s="216" t="str">
        <f t="shared" si="107"/>
        <v/>
      </c>
      <c r="O506" s="221">
        <v>3</v>
      </c>
      <c r="AB506" s="478">
        <f t="shared" si="99"/>
        <v>0</v>
      </c>
    </row>
    <row r="507" spans="1:28" ht="15" customHeight="1" x14ac:dyDescent="0.25">
      <c r="A507" s="218" t="str">
        <f>IF(C507=0,"",IF(I507=0,"",MAX(A$2:A506)+1))</f>
        <v/>
      </c>
      <c r="B507" s="219" t="str">
        <f t="shared" si="100"/>
        <v>Mukesh</v>
      </c>
      <c r="C507" s="235">
        <f>IF(P$347="J",SUMIF(Deelnemers!B:B,B507,Deelnemers!C:C),0)</f>
        <v>9</v>
      </c>
      <c r="D507" s="13"/>
      <c r="E507" s="13"/>
      <c r="F507" s="220" t="str">
        <f t="shared" si="102"/>
        <v/>
      </c>
      <c r="G507" s="215" t="str">
        <f t="shared" si="103"/>
        <v/>
      </c>
      <c r="H507" s="219" t="str">
        <f t="shared" si="101"/>
        <v>n</v>
      </c>
      <c r="I507" s="235">
        <f>IF(P$347="J",SUMIF(Deelnemers!B:B,H507,Deelnemers!C:C),0)</f>
        <v>0</v>
      </c>
      <c r="J507" s="13"/>
      <c r="K507" s="211" t="str">
        <f t="shared" si="104"/>
        <v/>
      </c>
      <c r="L507" s="220" t="str">
        <f t="shared" si="105"/>
        <v/>
      </c>
      <c r="M507" s="215" t="str">
        <f t="shared" si="106"/>
        <v/>
      </c>
      <c r="N507" s="216" t="str">
        <f t="shared" si="107"/>
        <v/>
      </c>
      <c r="O507" s="221">
        <v>3</v>
      </c>
      <c r="AB507" s="478">
        <f t="shared" si="99"/>
        <v>0</v>
      </c>
    </row>
    <row r="508" spans="1:28" ht="15" customHeight="1" x14ac:dyDescent="0.25">
      <c r="A508" s="218" t="str">
        <f>IF(C508=0,"",IF(I508=0,"",MAX(A$2:A507)+1))</f>
        <v/>
      </c>
      <c r="B508" s="219" t="str">
        <f t="shared" si="100"/>
        <v>Marco</v>
      </c>
      <c r="C508" s="235">
        <f>IF(P$347="J",SUMIF(Deelnemers!B:B,B508,Deelnemers!C:C),0)</f>
        <v>16</v>
      </c>
      <c r="D508" s="13"/>
      <c r="E508" s="13"/>
      <c r="F508" s="220" t="str">
        <f t="shared" si="102"/>
        <v/>
      </c>
      <c r="G508" s="215" t="str">
        <f t="shared" si="103"/>
        <v/>
      </c>
      <c r="H508" s="219" t="str">
        <f t="shared" si="101"/>
        <v>n</v>
      </c>
      <c r="I508" s="235">
        <f>IF(P$347="J",SUMIF(Deelnemers!B:B,H508,Deelnemers!C:C),0)</f>
        <v>0</v>
      </c>
      <c r="J508" s="13"/>
      <c r="K508" s="211" t="str">
        <f t="shared" si="104"/>
        <v/>
      </c>
      <c r="L508" s="220" t="str">
        <f t="shared" si="105"/>
        <v/>
      </c>
      <c r="M508" s="215" t="str">
        <f t="shared" si="106"/>
        <v/>
      </c>
      <c r="N508" s="216" t="str">
        <f t="shared" si="107"/>
        <v/>
      </c>
      <c r="O508" s="221">
        <v>3</v>
      </c>
      <c r="AB508" s="478">
        <f t="shared" si="99"/>
        <v>0</v>
      </c>
    </row>
    <row r="509" spans="1:28" ht="15" customHeight="1" x14ac:dyDescent="0.25">
      <c r="A509" s="218" t="str">
        <f>IF(C509=0,"",IF(I509=0,"",MAX(A$2:A508)+1))</f>
        <v/>
      </c>
      <c r="B509" s="219" t="str">
        <f t="shared" si="100"/>
        <v>Marco</v>
      </c>
      <c r="C509" s="235">
        <f>IF(P$347="J",SUMIF(Deelnemers!B:B,B509,Deelnemers!C:C),0)</f>
        <v>16</v>
      </c>
      <c r="D509" s="13"/>
      <c r="E509" s="13"/>
      <c r="F509" s="220" t="str">
        <f t="shared" ref="F509:F517" si="108">IF(D509&gt;0,ROUND(D509/E509,3),"")</f>
        <v/>
      </c>
      <c r="G509" s="215" t="str">
        <f t="shared" si="103"/>
        <v/>
      </c>
      <c r="H509" s="219" t="str">
        <f t="shared" si="101"/>
        <v>n</v>
      </c>
      <c r="I509" s="235">
        <f>IF(P$347="J",SUMIF(Deelnemers!B:B,H509,Deelnemers!C:C),0)</f>
        <v>0</v>
      </c>
      <c r="J509" s="13"/>
      <c r="K509" s="211" t="str">
        <f t="shared" ref="K509:K517" si="109">IF(E509&gt;0,E509,"")</f>
        <v/>
      </c>
      <c r="L509" s="220" t="str">
        <f t="shared" ref="L509:L517" si="110">IF(J509&gt;0,ROUND(J509/K509,3),"")</f>
        <v/>
      </c>
      <c r="M509" s="215" t="str">
        <f t="shared" si="106"/>
        <v/>
      </c>
      <c r="N509" s="216" t="str">
        <f t="shared" ref="N509:N517" si="111">IF(E509&gt;0,1,"")</f>
        <v/>
      </c>
      <c r="O509" s="221">
        <v>3</v>
      </c>
      <c r="AB509" s="478">
        <f t="shared" si="99"/>
        <v>0</v>
      </c>
    </row>
    <row r="510" spans="1:28" ht="15" customHeight="1" x14ac:dyDescent="0.25">
      <c r="A510" s="218" t="str">
        <f>IF(C510=0,"",IF(I510=0,"",MAX(A$2:A509)+1))</f>
        <v/>
      </c>
      <c r="B510" s="219" t="str">
        <f t="shared" si="100"/>
        <v>Marco</v>
      </c>
      <c r="C510" s="235">
        <f>IF(P$347="J",SUMIF(Deelnemers!B:B,B510,Deelnemers!C:C),0)</f>
        <v>16</v>
      </c>
      <c r="D510" s="13"/>
      <c r="E510" s="13"/>
      <c r="F510" s="220" t="str">
        <f t="shared" si="108"/>
        <v/>
      </c>
      <c r="G510" s="215" t="str">
        <f t="shared" si="103"/>
        <v/>
      </c>
      <c r="H510" s="219" t="str">
        <f t="shared" si="101"/>
        <v>n</v>
      </c>
      <c r="I510" s="235">
        <f>IF(P$347="J",SUMIF(Deelnemers!B:B,H510,Deelnemers!C:C),0)</f>
        <v>0</v>
      </c>
      <c r="J510" s="13"/>
      <c r="K510" s="211" t="str">
        <f t="shared" si="109"/>
        <v/>
      </c>
      <c r="L510" s="220" t="str">
        <f t="shared" si="110"/>
        <v/>
      </c>
      <c r="M510" s="215" t="str">
        <f t="shared" si="106"/>
        <v/>
      </c>
      <c r="N510" s="216" t="str">
        <f t="shared" si="111"/>
        <v/>
      </c>
      <c r="O510" s="221">
        <v>3</v>
      </c>
      <c r="AB510" s="478">
        <f t="shared" si="99"/>
        <v>0</v>
      </c>
    </row>
    <row r="511" spans="1:28" ht="15" customHeight="1" x14ac:dyDescent="0.25">
      <c r="A511" s="218" t="str">
        <f>IF(C511=0,"",IF(I511=0,"",MAX(A$2:A510)+1))</f>
        <v/>
      </c>
      <c r="B511" s="219" t="str">
        <f t="shared" si="100"/>
        <v>Marco</v>
      </c>
      <c r="C511" s="235">
        <f>IF(P$347="J",SUMIF(Deelnemers!B:B,B511,Deelnemers!C:C),0)</f>
        <v>16</v>
      </c>
      <c r="D511" s="13"/>
      <c r="E511" s="13"/>
      <c r="F511" s="220" t="str">
        <f t="shared" si="108"/>
        <v/>
      </c>
      <c r="G511" s="215" t="str">
        <f t="shared" si="103"/>
        <v/>
      </c>
      <c r="H511" s="219" t="str">
        <f t="shared" si="101"/>
        <v>n</v>
      </c>
      <c r="I511" s="235">
        <f>IF(P$347="J",SUMIF(Deelnemers!B:B,H511,Deelnemers!C:C),0)</f>
        <v>0</v>
      </c>
      <c r="J511" s="13"/>
      <c r="K511" s="211" t="str">
        <f t="shared" si="109"/>
        <v/>
      </c>
      <c r="L511" s="220" t="str">
        <f t="shared" si="110"/>
        <v/>
      </c>
      <c r="M511" s="215" t="str">
        <f t="shared" si="106"/>
        <v/>
      </c>
      <c r="N511" s="216" t="str">
        <f t="shared" si="111"/>
        <v/>
      </c>
      <c r="O511" s="221">
        <v>3</v>
      </c>
      <c r="AB511" s="478">
        <f t="shared" si="99"/>
        <v>0</v>
      </c>
    </row>
    <row r="512" spans="1:28" ht="15" customHeight="1" x14ac:dyDescent="0.25">
      <c r="A512" s="218" t="str">
        <f>IF(C512=0,"",IF(I512=0,"",MAX(A$2:A511)+1))</f>
        <v/>
      </c>
      <c r="B512" s="219" t="str">
        <f t="shared" si="100"/>
        <v>n</v>
      </c>
      <c r="C512" s="235">
        <f>IF(P$347="J",SUMIF(Deelnemers!B:B,B512,Deelnemers!C:C),0)</f>
        <v>0</v>
      </c>
      <c r="D512" s="13"/>
      <c r="E512" s="13"/>
      <c r="F512" s="220" t="str">
        <f t="shared" si="108"/>
        <v/>
      </c>
      <c r="G512" s="215" t="str">
        <f t="shared" si="103"/>
        <v/>
      </c>
      <c r="H512" s="219" t="str">
        <f t="shared" si="101"/>
        <v>n</v>
      </c>
      <c r="I512" s="235">
        <f>IF(P$347="J",SUMIF(Deelnemers!B:B,H512,Deelnemers!C:C),0)</f>
        <v>0</v>
      </c>
      <c r="J512" s="13"/>
      <c r="K512" s="211" t="str">
        <f t="shared" si="109"/>
        <v/>
      </c>
      <c r="L512" s="220" t="str">
        <f t="shared" si="110"/>
        <v/>
      </c>
      <c r="M512" s="215" t="str">
        <f t="shared" si="106"/>
        <v/>
      </c>
      <c r="N512" s="216" t="str">
        <f t="shared" si="111"/>
        <v/>
      </c>
      <c r="O512" s="221">
        <v>3</v>
      </c>
      <c r="AB512" s="478">
        <f t="shared" si="99"/>
        <v>0</v>
      </c>
    </row>
    <row r="513" spans="1:28" ht="15" customHeight="1" x14ac:dyDescent="0.25">
      <c r="A513" s="218" t="str">
        <f>IF(C513=0,"",IF(I513=0,"",MAX(A$2:A512)+1))</f>
        <v/>
      </c>
      <c r="B513" s="219" t="str">
        <f t="shared" si="100"/>
        <v>n</v>
      </c>
      <c r="C513" s="235">
        <f>IF(P$347="J",SUMIF(Deelnemers!B:B,B513,Deelnemers!C:C),0)</f>
        <v>0</v>
      </c>
      <c r="D513" s="13"/>
      <c r="E513" s="13"/>
      <c r="F513" s="220" t="str">
        <f t="shared" si="108"/>
        <v/>
      </c>
      <c r="G513" s="215" t="str">
        <f t="shared" si="103"/>
        <v/>
      </c>
      <c r="H513" s="219" t="str">
        <f t="shared" si="101"/>
        <v>n</v>
      </c>
      <c r="I513" s="235">
        <f>IF(P$347="J",SUMIF(Deelnemers!B:B,H513,Deelnemers!C:C),0)</f>
        <v>0</v>
      </c>
      <c r="J513" s="13"/>
      <c r="K513" s="211" t="str">
        <f t="shared" si="109"/>
        <v/>
      </c>
      <c r="L513" s="220" t="str">
        <f t="shared" si="110"/>
        <v/>
      </c>
      <c r="M513" s="215" t="str">
        <f t="shared" si="106"/>
        <v/>
      </c>
      <c r="N513" s="216" t="str">
        <f t="shared" si="111"/>
        <v/>
      </c>
      <c r="O513" s="221">
        <v>3</v>
      </c>
      <c r="AB513" s="478">
        <f t="shared" si="99"/>
        <v>0</v>
      </c>
    </row>
    <row r="514" spans="1:28" ht="15" customHeight="1" x14ac:dyDescent="0.25">
      <c r="A514" s="218" t="str">
        <f>IF(C514=0,"",IF(I514=0,"",MAX(A$2:A513)+1))</f>
        <v/>
      </c>
      <c r="B514" s="219" t="str">
        <f t="shared" si="100"/>
        <v>n</v>
      </c>
      <c r="C514" s="235">
        <f>IF(P$347="J",SUMIF(Deelnemers!B:B,B514,Deelnemers!C:C),0)</f>
        <v>0</v>
      </c>
      <c r="D514" s="13"/>
      <c r="E514" s="13"/>
      <c r="F514" s="220" t="str">
        <f t="shared" si="108"/>
        <v/>
      </c>
      <c r="G514" s="215" t="str">
        <f t="shared" si="103"/>
        <v/>
      </c>
      <c r="H514" s="219" t="str">
        <f t="shared" si="101"/>
        <v>n</v>
      </c>
      <c r="I514" s="235">
        <f>IF(P$347="J",SUMIF(Deelnemers!B:B,H514,Deelnemers!C:C),0)</f>
        <v>0</v>
      </c>
      <c r="J514" s="13"/>
      <c r="K514" s="211" t="str">
        <f t="shared" si="109"/>
        <v/>
      </c>
      <c r="L514" s="220" t="str">
        <f t="shared" si="110"/>
        <v/>
      </c>
      <c r="M514" s="215" t="str">
        <f t="shared" si="106"/>
        <v/>
      </c>
      <c r="N514" s="216" t="str">
        <f t="shared" si="111"/>
        <v/>
      </c>
      <c r="O514" s="221">
        <v>3</v>
      </c>
      <c r="AB514" s="478">
        <f t="shared" si="99"/>
        <v>0</v>
      </c>
    </row>
    <row r="515" spans="1:28" ht="15" customHeight="1" x14ac:dyDescent="0.25">
      <c r="A515" s="218" t="str">
        <f>IF(C515=0,"",IF(I515=0,"",MAX(A$2:A514)+1))</f>
        <v/>
      </c>
      <c r="B515" s="219" t="str">
        <f t="shared" si="100"/>
        <v>n</v>
      </c>
      <c r="C515" s="235">
        <f>IF(P$347="J",SUMIF(Deelnemers!B:B,B515,Deelnemers!C:C),0)</f>
        <v>0</v>
      </c>
      <c r="D515" s="13"/>
      <c r="E515" s="13"/>
      <c r="F515" s="220" t="str">
        <f t="shared" si="108"/>
        <v/>
      </c>
      <c r="G515" s="215" t="str">
        <f t="shared" si="103"/>
        <v/>
      </c>
      <c r="H515" s="219" t="str">
        <f t="shared" si="101"/>
        <v>n</v>
      </c>
      <c r="I515" s="235">
        <f>IF(P$347="J",SUMIF(Deelnemers!B:B,H515,Deelnemers!C:C),0)</f>
        <v>0</v>
      </c>
      <c r="J515" s="13"/>
      <c r="K515" s="211" t="str">
        <f t="shared" si="109"/>
        <v/>
      </c>
      <c r="L515" s="220" t="str">
        <f t="shared" si="110"/>
        <v/>
      </c>
      <c r="M515" s="215" t="str">
        <f t="shared" si="106"/>
        <v/>
      </c>
      <c r="N515" s="216" t="str">
        <f t="shared" si="111"/>
        <v/>
      </c>
      <c r="O515" s="221">
        <v>3</v>
      </c>
      <c r="AB515" s="478">
        <f t="shared" ref="AB515:AB518" si="112">IF(A515="",0,1)</f>
        <v>0</v>
      </c>
    </row>
    <row r="516" spans="1:28" ht="15" customHeight="1" x14ac:dyDescent="0.25">
      <c r="A516" s="218" t="str">
        <f>IF(C516=0,"",IF(I516=0,"",MAX(A$2:A515)+1))</f>
        <v/>
      </c>
      <c r="B516" s="219" t="str">
        <f t="shared" si="100"/>
        <v>n</v>
      </c>
      <c r="C516" s="235">
        <f>IF(P$347="J",SUMIF(Deelnemers!B:B,B516,Deelnemers!C:C),0)</f>
        <v>0</v>
      </c>
      <c r="D516" s="13"/>
      <c r="E516" s="13"/>
      <c r="F516" s="220" t="str">
        <f t="shared" si="108"/>
        <v/>
      </c>
      <c r="G516" s="215" t="str">
        <f t="shared" si="103"/>
        <v/>
      </c>
      <c r="H516" s="219" t="str">
        <f t="shared" si="101"/>
        <v>n</v>
      </c>
      <c r="I516" s="235">
        <f>IF(P$347="J",SUMIF(Deelnemers!B:B,H516,Deelnemers!C:C),0)</f>
        <v>0</v>
      </c>
      <c r="J516" s="13"/>
      <c r="K516" s="211" t="str">
        <f t="shared" si="109"/>
        <v/>
      </c>
      <c r="L516" s="220" t="str">
        <f t="shared" si="110"/>
        <v/>
      </c>
      <c r="M516" s="215" t="str">
        <f t="shared" si="106"/>
        <v/>
      </c>
      <c r="N516" s="216" t="str">
        <f t="shared" si="111"/>
        <v/>
      </c>
      <c r="O516" s="221">
        <v>3</v>
      </c>
      <c r="AB516" s="478">
        <f t="shared" si="112"/>
        <v>0</v>
      </c>
    </row>
    <row r="517" spans="1:28" ht="15" customHeight="1" x14ac:dyDescent="0.25">
      <c r="A517" s="218" t="str">
        <f>IF(C517=0,"",IF(I517=0,"",MAX(A$2:A516)+1))</f>
        <v/>
      </c>
      <c r="B517" s="219" t="str">
        <f t="shared" si="100"/>
        <v>n</v>
      </c>
      <c r="C517" s="235">
        <f>IF(P$347="J",SUMIF(Deelnemers!B:B,B517,Deelnemers!C:C),0)</f>
        <v>0</v>
      </c>
      <c r="D517" s="13"/>
      <c r="E517" s="13"/>
      <c r="F517" s="220" t="str">
        <f t="shared" si="108"/>
        <v/>
      </c>
      <c r="G517" s="215" t="str">
        <f t="shared" si="103"/>
        <v/>
      </c>
      <c r="H517" s="219" t="str">
        <f t="shared" si="101"/>
        <v>n</v>
      </c>
      <c r="I517" s="235">
        <f>IF(P$347="J",SUMIF(Deelnemers!B:B,H517,Deelnemers!C:C),0)</f>
        <v>0</v>
      </c>
      <c r="J517" s="13"/>
      <c r="K517" s="211" t="str">
        <f t="shared" si="109"/>
        <v/>
      </c>
      <c r="L517" s="220" t="str">
        <f t="shared" si="110"/>
        <v/>
      </c>
      <c r="M517" s="215" t="str">
        <f t="shared" si="106"/>
        <v/>
      </c>
      <c r="N517" s="216" t="str">
        <f t="shared" si="111"/>
        <v/>
      </c>
      <c r="O517" s="221">
        <v>3</v>
      </c>
      <c r="AB517" s="478">
        <f t="shared" si="112"/>
        <v>0</v>
      </c>
    </row>
    <row r="518" spans="1:28" ht="15" customHeight="1" x14ac:dyDescent="0.25">
      <c r="A518" s="222"/>
      <c r="B518" s="223" t="s">
        <v>75</v>
      </c>
      <c r="C518" s="426">
        <f>MAX(A$2:A518)-SUMIF(B:B,"Ronde 1",C:C)-SUMIF(B:B,"Ronde 2",C:C)</f>
        <v>78</v>
      </c>
      <c r="D518" s="225" t="s">
        <v>78</v>
      </c>
      <c r="E518" s="225"/>
      <c r="F518" s="226"/>
      <c r="G518" s="427"/>
      <c r="H518" s="228" t="s">
        <v>76</v>
      </c>
      <c r="I518" s="229">
        <f>SUM(N347:N518)</f>
        <v>0</v>
      </c>
      <c r="J518" s="428"/>
      <c r="K518" s="230" t="s">
        <v>106</v>
      </c>
      <c r="L518" s="231">
        <f>C518-I518</f>
        <v>78</v>
      </c>
      <c r="M518" s="231"/>
      <c r="N518" s="232"/>
      <c r="O518" s="221">
        <v>3</v>
      </c>
      <c r="AB518" s="478">
        <f t="shared" si="112"/>
        <v>0</v>
      </c>
    </row>
    <row r="519" spans="1:28" ht="13.2" x14ac:dyDescent="0.25">
      <c r="B519" s="10"/>
      <c r="C519" s="10"/>
      <c r="F519" s="10"/>
      <c r="G519" s="10"/>
      <c r="H519" s="10"/>
      <c r="I519" s="10"/>
      <c r="L519" s="10"/>
      <c r="M519" s="10"/>
      <c r="N519" s="10"/>
      <c r="O519" s="10"/>
    </row>
    <row r="520" spans="1:28" ht="13.2" x14ac:dyDescent="0.25">
      <c r="B520" s="10"/>
      <c r="C520" s="10"/>
      <c r="F520" s="10"/>
      <c r="G520" s="10"/>
      <c r="H520" s="10"/>
      <c r="I520" s="10"/>
      <c r="L520" s="10"/>
      <c r="M520" s="10"/>
      <c r="N520" s="10"/>
      <c r="O520" s="10"/>
    </row>
    <row r="521" spans="1:28" ht="13.2" x14ac:dyDescent="0.25">
      <c r="B521" s="10"/>
      <c r="C521" s="10"/>
      <c r="F521" s="10"/>
      <c r="G521" s="10"/>
      <c r="H521" s="10"/>
      <c r="I521" s="10"/>
      <c r="L521" s="10"/>
      <c r="M521" s="10"/>
      <c r="N521" s="10"/>
      <c r="O521" s="10"/>
    </row>
    <row r="522" spans="1:28" ht="13.2" x14ac:dyDescent="0.25">
      <c r="B522" s="10"/>
      <c r="C522" s="10"/>
      <c r="F522" s="10"/>
      <c r="G522" s="10"/>
      <c r="H522" s="10"/>
      <c r="I522" s="10"/>
      <c r="L522" s="10"/>
      <c r="M522" s="10"/>
      <c r="N522" s="10"/>
      <c r="O522" s="10"/>
    </row>
    <row r="523" spans="1:28" ht="13.2" x14ac:dyDescent="0.25">
      <c r="B523" s="10"/>
      <c r="C523" s="10"/>
      <c r="F523" s="10"/>
      <c r="G523" s="10"/>
      <c r="H523" s="10"/>
      <c r="I523" s="10"/>
      <c r="L523" s="10"/>
      <c r="M523" s="10"/>
      <c r="N523" s="10"/>
      <c r="O523" s="10"/>
    </row>
    <row r="524" spans="1:28" ht="13.2" x14ac:dyDescent="0.25">
      <c r="B524" s="10"/>
      <c r="C524" s="10"/>
      <c r="F524" s="10"/>
      <c r="G524" s="10"/>
      <c r="H524" s="10"/>
      <c r="I524" s="10"/>
      <c r="L524" s="10"/>
      <c r="M524" s="10"/>
      <c r="N524" s="10"/>
      <c r="O524" s="10"/>
    </row>
    <row r="525" spans="1:28" ht="13.2" x14ac:dyDescent="0.25">
      <c r="B525" s="10"/>
      <c r="C525" s="10"/>
      <c r="F525" s="10"/>
      <c r="G525" s="10"/>
      <c r="H525" s="10"/>
      <c r="I525" s="10"/>
      <c r="L525" s="10"/>
      <c r="M525" s="10"/>
      <c r="N525" s="10"/>
      <c r="O525" s="10"/>
    </row>
    <row r="526" spans="1:28" ht="13.2" x14ac:dyDescent="0.25">
      <c r="B526" s="10"/>
      <c r="C526" s="10"/>
      <c r="F526" s="10"/>
      <c r="G526" s="10"/>
      <c r="H526" s="10"/>
      <c r="I526" s="10"/>
      <c r="L526" s="10"/>
      <c r="M526" s="10"/>
      <c r="N526" s="10"/>
      <c r="O526" s="10"/>
    </row>
    <row r="527" spans="1:28" ht="13.2" x14ac:dyDescent="0.25">
      <c r="B527" s="10"/>
      <c r="C527" s="10"/>
      <c r="F527" s="10"/>
      <c r="G527" s="10"/>
      <c r="H527" s="10"/>
      <c r="I527" s="10"/>
      <c r="L527" s="10"/>
      <c r="M527" s="10"/>
      <c r="N527" s="10"/>
      <c r="O527" s="10"/>
    </row>
    <row r="528" spans="1:28" ht="13.2" x14ac:dyDescent="0.25">
      <c r="B528" s="10"/>
      <c r="C528" s="10"/>
      <c r="F528" s="10"/>
      <c r="G528" s="10"/>
      <c r="H528" s="10"/>
      <c r="I528" s="10"/>
      <c r="L528" s="10"/>
      <c r="M528" s="10"/>
      <c r="N528" s="10"/>
      <c r="O528" s="10"/>
    </row>
    <row r="529" spans="1:30" ht="13.2" x14ac:dyDescent="0.25">
      <c r="B529" s="10"/>
      <c r="C529" s="10"/>
      <c r="F529" s="10"/>
      <c r="G529" s="10"/>
      <c r="H529" s="10"/>
      <c r="I529" s="10"/>
      <c r="L529" s="10"/>
      <c r="M529" s="10"/>
      <c r="N529" s="10"/>
      <c r="O529" s="10"/>
    </row>
    <row r="530" spans="1:30" ht="13.2" x14ac:dyDescent="0.25">
      <c r="B530" s="10"/>
      <c r="C530" s="10"/>
      <c r="F530" s="10"/>
      <c r="G530" s="10"/>
      <c r="H530" s="10"/>
      <c r="I530" s="10"/>
      <c r="L530" s="10"/>
      <c r="M530" s="10"/>
      <c r="N530" s="10"/>
      <c r="O530" s="10"/>
    </row>
    <row r="531" spans="1:30" ht="13.2" x14ac:dyDescent="0.25">
      <c r="B531" s="10"/>
      <c r="C531" s="10"/>
      <c r="F531" s="10"/>
      <c r="G531" s="10"/>
      <c r="H531" s="10"/>
      <c r="I531" s="10"/>
      <c r="L531" s="10"/>
      <c r="M531" s="10"/>
      <c r="N531" s="10"/>
      <c r="O531" s="10"/>
    </row>
    <row r="532" spans="1:30" ht="13.2" x14ac:dyDescent="0.25">
      <c r="B532" s="10"/>
      <c r="C532" s="10"/>
      <c r="F532" s="10"/>
      <c r="G532" s="10"/>
      <c r="H532" s="10"/>
      <c r="I532" s="10"/>
      <c r="L532" s="10"/>
      <c r="M532" s="10"/>
      <c r="N532" s="10"/>
      <c r="O532" s="10"/>
    </row>
    <row r="533" spans="1:30" ht="13.2" x14ac:dyDescent="0.25">
      <c r="B533" s="10"/>
      <c r="C533" s="10"/>
      <c r="F533" s="10"/>
      <c r="G533" s="10"/>
      <c r="H533" s="10"/>
      <c r="I533" s="10"/>
      <c r="L533" s="10"/>
      <c r="M533" s="10"/>
      <c r="N533" s="10"/>
      <c r="O533" s="10"/>
    </row>
    <row r="534" spans="1:30" ht="13.2" x14ac:dyDescent="0.25">
      <c r="B534" s="10"/>
      <c r="C534" s="10"/>
      <c r="F534" s="10"/>
      <c r="G534" s="10"/>
      <c r="H534" s="10"/>
      <c r="I534" s="10"/>
      <c r="L534" s="10"/>
      <c r="M534" s="10"/>
      <c r="N534" s="10"/>
      <c r="O534" s="10"/>
    </row>
    <row r="535" spans="1:30" ht="13.2" x14ac:dyDescent="0.25">
      <c r="B535" s="10"/>
      <c r="C535" s="10"/>
      <c r="F535" s="10"/>
      <c r="G535" s="10"/>
      <c r="H535" s="10"/>
      <c r="I535" s="10"/>
      <c r="L535" s="10"/>
      <c r="M535" s="10"/>
      <c r="N535" s="10"/>
      <c r="O535" s="10"/>
    </row>
    <row r="536" spans="1:30" ht="13.2" x14ac:dyDescent="0.25">
      <c r="B536" s="10"/>
      <c r="C536" s="10"/>
      <c r="F536" s="10"/>
      <c r="G536" s="10"/>
      <c r="H536" s="10"/>
      <c r="I536" s="10"/>
      <c r="L536" s="10"/>
      <c r="M536" s="10"/>
      <c r="N536" s="10"/>
      <c r="O536" s="10"/>
    </row>
    <row r="537" spans="1:30" ht="13.2" x14ac:dyDescent="0.25">
      <c r="B537" s="10"/>
      <c r="C537" s="10"/>
      <c r="F537" s="10"/>
      <c r="G537" s="10"/>
      <c r="H537" s="10"/>
      <c r="I537" s="10"/>
      <c r="L537" s="10"/>
      <c r="M537" s="10"/>
      <c r="N537" s="10"/>
      <c r="O537" s="10"/>
    </row>
    <row r="538" spans="1:30" ht="13.2" x14ac:dyDescent="0.25">
      <c r="B538" s="10"/>
      <c r="C538" s="10"/>
      <c r="F538" s="10"/>
      <c r="G538" s="10"/>
      <c r="H538" s="10"/>
      <c r="I538" s="10"/>
      <c r="L538" s="10"/>
      <c r="M538" s="10"/>
      <c r="N538" s="10"/>
      <c r="O538" s="10"/>
    </row>
    <row r="539" spans="1:30" ht="1.2" customHeight="1" x14ac:dyDescent="0.25">
      <c r="B539" s="10"/>
      <c r="C539" s="10"/>
      <c r="F539" s="10"/>
      <c r="G539" s="10"/>
      <c r="H539" s="10"/>
      <c r="I539" s="10"/>
      <c r="L539" s="10"/>
      <c r="M539" s="10"/>
      <c r="N539" s="10"/>
      <c r="O539" s="10"/>
    </row>
    <row r="540" spans="1:30" ht="13.2" x14ac:dyDescent="0.25">
      <c r="B540" s="10"/>
      <c r="C540" s="10"/>
      <c r="F540" s="10"/>
      <c r="G540" s="10"/>
      <c r="H540" s="10"/>
      <c r="I540" s="10"/>
      <c r="L540" s="10"/>
      <c r="M540" s="10"/>
      <c r="N540" s="10"/>
      <c r="O540" s="10"/>
    </row>
    <row r="541" spans="1:30" ht="13.2" x14ac:dyDescent="0.25">
      <c r="B541" s="10"/>
      <c r="C541" s="10"/>
      <c r="F541" s="10"/>
      <c r="G541" s="10"/>
      <c r="H541" s="10"/>
      <c r="I541" s="10"/>
      <c r="L541" s="10"/>
      <c r="M541" s="10"/>
      <c r="N541" s="10"/>
      <c r="O541" s="10"/>
    </row>
    <row r="542" spans="1:30" ht="13.2" x14ac:dyDescent="0.25">
      <c r="B542" s="10"/>
      <c r="C542" s="10"/>
      <c r="F542" s="10"/>
      <c r="G542" s="10"/>
      <c r="H542" s="10"/>
      <c r="I542" s="10"/>
      <c r="L542" s="10"/>
      <c r="M542" s="10"/>
      <c r="N542" s="10"/>
      <c r="O542" s="10"/>
    </row>
    <row r="543" spans="1:30" s="326" customFormat="1" ht="13.2"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5"/>
      <c r="AC543" s="10"/>
      <c r="AD543" s="10"/>
    </row>
    <row r="544" spans="1:30" ht="13.2" x14ac:dyDescent="0.25">
      <c r="B544" s="10"/>
      <c r="C544" s="10"/>
      <c r="F544" s="10"/>
      <c r="G544" s="10"/>
      <c r="H544" s="10"/>
      <c r="I544" s="10"/>
      <c r="L544" s="10"/>
      <c r="M544" s="10"/>
      <c r="N544" s="10"/>
      <c r="O544" s="10"/>
    </row>
    <row r="545" spans="28:28" s="10" customFormat="1" ht="13.2" x14ac:dyDescent="0.25">
      <c r="AB545" s="15"/>
    </row>
    <row r="546" spans="28:28" s="10" customFormat="1" ht="13.2" x14ac:dyDescent="0.25">
      <c r="AB546" s="15"/>
    </row>
    <row r="547" spans="28:28" s="10" customFormat="1" ht="13.2" x14ac:dyDescent="0.25">
      <c r="AB547" s="15"/>
    </row>
    <row r="548" spans="28:28" s="10" customFormat="1" ht="13.2" x14ac:dyDescent="0.25">
      <c r="AB548" s="15"/>
    </row>
    <row r="549" spans="28:28" s="10" customFormat="1" ht="13.2" x14ac:dyDescent="0.25">
      <c r="AB549" s="15"/>
    </row>
  </sheetData>
  <sheetProtection sheet="1" objects="1" scenarios="1"/>
  <autoFilter ref="A2:O538" xr:uid="{00000000-0009-0000-0000-000001000000}"/>
  <mergeCells count="2">
    <mergeCell ref="O1:O2"/>
    <mergeCell ref="AB1:AB2"/>
  </mergeCells>
  <pageMargins left="0.70866141732283472" right="0.39370078740157483" top="0.19685039370078741" bottom="0.19685039370078741" header="0" footer="0"/>
  <pageSetup paperSize="9" scale="21" fitToHeight="2" orientation="portrait" r:id="rId1"/>
  <rowBreaks count="2" manualBreakCount="2">
    <brk id="174" max="14" man="1"/>
    <brk id="346" max="1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AG547"/>
  <sheetViews>
    <sheetView showGridLines="0" zoomScaleNormal="100" workbookViewId="0">
      <pane ySplit="2" topLeftCell="A3" activePane="bottomLeft" state="frozen"/>
      <selection activeCell="L43" sqref="L43"/>
      <selection pane="bottomLeft" activeCell="A3" sqref="A3"/>
    </sheetView>
  </sheetViews>
  <sheetFormatPr defaultRowHeight="16.8" x14ac:dyDescent="0.3"/>
  <cols>
    <col min="1" max="1" width="5.5546875" customWidth="1"/>
    <col min="2" max="2" width="12.6640625" style="276" customWidth="1"/>
    <col min="3" max="3" width="8.33203125" style="277" customWidth="1"/>
    <col min="4" max="5" width="4.6640625" customWidth="1"/>
    <col min="6" max="6" width="8.44140625" style="278" customWidth="1"/>
    <col min="7" max="7" width="5.6640625" style="279" customWidth="1"/>
    <col min="8" max="8" width="12.6640625" style="276" customWidth="1"/>
    <col min="9" max="9" width="8.33203125" style="277" customWidth="1"/>
    <col min="10" max="11" width="4.6640625" customWidth="1"/>
    <col min="12" max="12" width="8.44140625" style="278" customWidth="1"/>
    <col min="13" max="13" width="5.6640625" style="279" customWidth="1"/>
    <col min="14" max="14" width="4.6640625" style="280" customWidth="1"/>
    <col min="15" max="15" width="4.6640625" customWidth="1"/>
    <col min="16" max="16" width="23.5546875" customWidth="1"/>
    <col min="17" max="17" width="6.5546875" customWidth="1"/>
    <col min="18" max="18" width="6" customWidth="1"/>
    <col min="19" max="19" width="6.33203125" customWidth="1"/>
    <col min="20" max="20" width="4.88671875" customWidth="1"/>
    <col min="21" max="21" width="2.6640625" customWidth="1"/>
    <col min="22" max="22" width="8.88671875" customWidth="1"/>
    <col min="23" max="23" width="10.21875" customWidth="1"/>
    <col min="24" max="24" width="12.44140625" customWidth="1"/>
    <col min="25" max="25" width="8.88671875" customWidth="1"/>
    <col min="26" max="26" width="3.6640625" customWidth="1"/>
    <col min="28" max="28" width="5.77734375" customWidth="1"/>
    <col min="29" max="29" width="12" bestFit="1" customWidth="1"/>
    <col min="30" max="30" width="4.77734375" customWidth="1"/>
    <col min="34" max="34" width="6.6640625" customWidth="1"/>
  </cols>
  <sheetData>
    <row r="1" spans="1:33" ht="25.2" customHeight="1" thickBot="1" x14ac:dyDescent="0.3">
      <c r="A1" s="8" t="str">
        <f>_xlfn.CONCAT(Deelnemers!A1)</f>
        <v>BV  De Fotsers</v>
      </c>
      <c r="B1" s="9"/>
      <c r="C1" s="29"/>
      <c r="D1" s="9"/>
      <c r="E1" s="9"/>
      <c r="F1" s="21"/>
      <c r="G1" s="255"/>
      <c r="H1" s="99" t="s">
        <v>72</v>
      </c>
      <c r="I1" s="29"/>
      <c r="J1" s="256"/>
      <c r="K1" s="99" t="str">
        <f>VLOOKUP(1,Deelnemers!O2:S3,3)</f>
        <v>Jul - Dec</v>
      </c>
      <c r="L1" s="138">
        <f>VLOOKUP(1,Deelnemers!O2:S3,5)</f>
        <v>2025</v>
      </c>
      <c r="M1" s="257"/>
      <c r="N1" s="156"/>
      <c r="O1" s="533" t="s">
        <v>22</v>
      </c>
      <c r="P1" s="194" t="s">
        <v>63</v>
      </c>
      <c r="Q1" s="195" t="s">
        <v>64</v>
      </c>
      <c r="R1" s="195" t="s">
        <v>65</v>
      </c>
      <c r="S1" s="196" t="s">
        <v>66</v>
      </c>
      <c r="T1" s="197"/>
      <c r="U1" s="258"/>
      <c r="V1" s="477">
        <f>MAX(A:A)-SUM(AB:AB)</f>
        <v>0</v>
      </c>
      <c r="W1" s="475" t="s">
        <v>93</v>
      </c>
      <c r="X1" s="258"/>
      <c r="Y1" s="258"/>
      <c r="Z1" s="258"/>
      <c r="AA1" s="259"/>
      <c r="AB1" s="531" t="s">
        <v>127</v>
      </c>
      <c r="AC1" s="259"/>
      <c r="AD1" s="259"/>
      <c r="AE1" s="259"/>
      <c r="AF1" s="259"/>
      <c r="AG1" s="259"/>
    </row>
    <row r="2" spans="1:33" ht="13.8" thickBot="1" x14ac:dyDescent="0.3">
      <c r="A2" s="199" t="s">
        <v>12</v>
      </c>
      <c r="B2" s="260" t="s">
        <v>10</v>
      </c>
      <c r="C2" s="199" t="s">
        <v>92</v>
      </c>
      <c r="D2" s="199" t="s">
        <v>11</v>
      </c>
      <c r="E2" s="199" t="s">
        <v>18</v>
      </c>
      <c r="F2" s="261" t="s">
        <v>7</v>
      </c>
      <c r="G2" s="201" t="s">
        <v>6</v>
      </c>
      <c r="H2" s="198" t="s">
        <v>10</v>
      </c>
      <c r="I2" s="199" t="s">
        <v>92</v>
      </c>
      <c r="J2" s="198" t="s">
        <v>5</v>
      </c>
      <c r="K2" s="198" t="s">
        <v>18</v>
      </c>
      <c r="L2" s="200" t="s">
        <v>7</v>
      </c>
      <c r="M2" s="202" t="s">
        <v>6</v>
      </c>
      <c r="N2" s="262" t="s">
        <v>19</v>
      </c>
      <c r="O2" s="534"/>
      <c r="P2" s="204" t="s">
        <v>79</v>
      </c>
      <c r="Q2" s="263">
        <v>12</v>
      </c>
      <c r="R2" s="263">
        <v>11</v>
      </c>
      <c r="S2" s="205" t="s">
        <v>67</v>
      </c>
      <c r="T2" s="264">
        <v>10</v>
      </c>
      <c r="V2" s="206" t="str">
        <f>IF(SUM(C:C)-SUBTOTAL(9,C:C)=0," alle filters zijn uit"," let op  …  er zijn nog filters actief !")</f>
        <v xml:space="preserve"> alle filters zijn uit</v>
      </c>
      <c r="W2" s="207"/>
      <c r="X2" s="208"/>
      <c r="AB2" s="532"/>
    </row>
    <row r="3" spans="1:33" thickBot="1" x14ac:dyDescent="0.35">
      <c r="A3" s="209">
        <f>IF(C3=0,"",IF(I3=0,"",MAX(A$2:A2)+1))</f>
        <v>1</v>
      </c>
      <c r="B3" s="210" t="str">
        <f>'Driebanden-groot 1'!B3</f>
        <v>Frans</v>
      </c>
      <c r="C3" s="211">
        <f>IF(P$3="J",SUMIF('Driebanden-groot tot'!A$33:A$54,B3,'Driebanden-groot tot'!B$33:B$54),0)</f>
        <v>12</v>
      </c>
      <c r="D3" s="12">
        <v>10</v>
      </c>
      <c r="E3" s="11">
        <v>50</v>
      </c>
      <c r="F3" s="265">
        <f t="shared" ref="F3:F34" si="0">IF(D3&gt;0,ROUND(D3/E3,3),"")</f>
        <v>0.2</v>
      </c>
      <c r="G3" s="213">
        <f t="shared" ref="G3:G66" si="1">IF(D3&gt;0,IF(C3-D3=0,R$2,IF(D3&lt;C3,ROUND(D3/C3*T$2,1),Q$2)),"")</f>
        <v>8.3000000000000007</v>
      </c>
      <c r="H3" s="210" t="str">
        <f>'Driebanden-groot 1'!H3</f>
        <v>Fred</v>
      </c>
      <c r="I3" s="211">
        <f>IF(P$3="J",SUMIF('Driebanden-groot tot'!A$33:A$54,H3,'Driebanden-groot tot'!B$33:B$54),0)</f>
        <v>9</v>
      </c>
      <c r="J3" s="12">
        <v>9</v>
      </c>
      <c r="K3" s="214">
        <f t="shared" ref="K3:K34" si="2">IF(E3&gt;0,E3,"")</f>
        <v>50</v>
      </c>
      <c r="L3" s="265">
        <f t="shared" ref="L3:L66" si="3">IF(J3&gt;0,ROUND(J3/K3,3),"")</f>
        <v>0.18</v>
      </c>
      <c r="M3" s="215">
        <f t="shared" ref="M3:M34" si="4">IF(J3&gt;0,IF(I3-J3=0,R$2,IF(J3&lt;I3,ROUND(J3/I3*T$2,1),Q$2)),"")</f>
        <v>11</v>
      </c>
      <c r="N3" s="216">
        <f t="shared" ref="N3:N34" si="5">IF(E3&gt;0,1,"")</f>
        <v>1</v>
      </c>
      <c r="O3" s="266">
        <v>1</v>
      </c>
      <c r="P3" s="468" t="s">
        <v>121</v>
      </c>
      <c r="Q3" s="471" t="s">
        <v>125</v>
      </c>
      <c r="R3" s="472"/>
      <c r="S3" s="472"/>
      <c r="T3" s="473">
        <f>COUNTIF(P:P,"J")</f>
        <v>2</v>
      </c>
      <c r="AB3" s="325">
        <f t="shared" ref="AB3:AB66" si="6">IF(A3="",0,1)</f>
        <v>1</v>
      </c>
    </row>
    <row r="4" spans="1:33" ht="13.2" x14ac:dyDescent="0.25">
      <c r="A4" s="218">
        <f>IF(C4=0,"",IF(I4=0,"",MAX(A$2:A3)+1))</f>
        <v>2</v>
      </c>
      <c r="B4" s="219" t="str">
        <f>'Driebanden-groot 1'!B4</f>
        <v>Frans</v>
      </c>
      <c r="C4" s="211">
        <f>IF(P$3="J",SUMIF('Driebanden-groot tot'!A$33:A$54,B4,'Driebanden-groot tot'!B$33:B$54),0)</f>
        <v>12</v>
      </c>
      <c r="D4" s="13">
        <v>12</v>
      </c>
      <c r="E4" s="106">
        <v>50</v>
      </c>
      <c r="F4" s="267">
        <f t="shared" si="0"/>
        <v>0.24</v>
      </c>
      <c r="G4" s="268">
        <f t="shared" si="1"/>
        <v>11</v>
      </c>
      <c r="H4" s="219" t="str">
        <f>'Driebanden-groot 1'!H4</f>
        <v>Jan Hartog</v>
      </c>
      <c r="I4" s="211">
        <f>IF(P$3="J",SUMIF('Driebanden-groot tot'!A$33:A$54,H4,'Driebanden-groot tot'!B$33:B$54),0)</f>
        <v>9</v>
      </c>
      <c r="J4" s="13">
        <v>9</v>
      </c>
      <c r="K4" s="211">
        <f t="shared" si="2"/>
        <v>50</v>
      </c>
      <c r="L4" s="267">
        <f t="shared" si="3"/>
        <v>0.18</v>
      </c>
      <c r="M4" s="268">
        <f t="shared" si="4"/>
        <v>11</v>
      </c>
      <c r="N4" s="216">
        <f t="shared" si="5"/>
        <v>1</v>
      </c>
      <c r="O4" s="266">
        <v>1</v>
      </c>
      <c r="AB4" s="325">
        <f t="shared" si="6"/>
        <v>1</v>
      </c>
    </row>
    <row r="5" spans="1:33" ht="13.2" x14ac:dyDescent="0.25">
      <c r="A5" s="218">
        <f>IF(C5=0,"",IF(I5=0,"",MAX(A$2:A4)+1))</f>
        <v>3</v>
      </c>
      <c r="B5" s="219" t="str">
        <f>'Driebanden-groot 1'!B5</f>
        <v>Frans</v>
      </c>
      <c r="C5" s="211">
        <f>IF(P$3="J",SUMIF('Driebanden-groot tot'!A$33:A$54,B5,'Driebanden-groot tot'!B$33:B$54),0)</f>
        <v>12</v>
      </c>
      <c r="D5" s="13">
        <v>12</v>
      </c>
      <c r="E5" s="106">
        <v>50</v>
      </c>
      <c r="F5" s="267">
        <f t="shared" si="0"/>
        <v>0.24</v>
      </c>
      <c r="G5" s="268">
        <f t="shared" si="1"/>
        <v>11</v>
      </c>
      <c r="H5" s="219" t="str">
        <f>'Driebanden-groot 1'!H5</f>
        <v>Martijn</v>
      </c>
      <c r="I5" s="211">
        <f>IF(P$3="J",SUMIF('Driebanden-groot tot'!A$33:A$54,H5,'Driebanden-groot tot'!B$33:B$54),0)</f>
        <v>6</v>
      </c>
      <c r="J5" s="13">
        <v>6</v>
      </c>
      <c r="K5" s="211">
        <f t="shared" si="2"/>
        <v>50</v>
      </c>
      <c r="L5" s="267">
        <f t="shared" si="3"/>
        <v>0.12</v>
      </c>
      <c r="M5" s="268">
        <f t="shared" si="4"/>
        <v>11</v>
      </c>
      <c r="N5" s="216">
        <f t="shared" si="5"/>
        <v>1</v>
      </c>
      <c r="O5" s="266">
        <v>1</v>
      </c>
      <c r="AB5" s="325">
        <f t="shared" si="6"/>
        <v>1</v>
      </c>
    </row>
    <row r="6" spans="1:33" ht="13.2" x14ac:dyDescent="0.25">
      <c r="A6" s="218">
        <f>IF(C6=0,"",IF(I6=0,"",MAX(A$2:A5)+1))</f>
        <v>4</v>
      </c>
      <c r="B6" s="219" t="str">
        <f>'Driebanden-groot 1'!B6</f>
        <v>Frans</v>
      </c>
      <c r="C6" s="211">
        <f>IF(P$3="J",SUMIF('Driebanden-groot tot'!A$33:A$54,B6,'Driebanden-groot tot'!B$33:B$54),0)</f>
        <v>12</v>
      </c>
      <c r="D6" s="13">
        <v>12</v>
      </c>
      <c r="E6" s="106">
        <v>50</v>
      </c>
      <c r="F6" s="267">
        <f t="shared" si="0"/>
        <v>0.24</v>
      </c>
      <c r="G6" s="268">
        <f t="shared" si="1"/>
        <v>11</v>
      </c>
      <c r="H6" s="219" t="str">
        <f>'Driebanden-groot 1'!H6</f>
        <v>Michael</v>
      </c>
      <c r="I6" s="211">
        <f>IF(P$3="J",SUMIF('Driebanden-groot tot'!A$33:A$54,H6,'Driebanden-groot tot'!B$33:B$54),0)</f>
        <v>14</v>
      </c>
      <c r="J6" s="13">
        <v>14</v>
      </c>
      <c r="K6" s="211">
        <f t="shared" si="2"/>
        <v>50</v>
      </c>
      <c r="L6" s="267">
        <f t="shared" si="3"/>
        <v>0.28000000000000003</v>
      </c>
      <c r="M6" s="268">
        <f t="shared" si="4"/>
        <v>11</v>
      </c>
      <c r="N6" s="216">
        <f t="shared" si="5"/>
        <v>1</v>
      </c>
      <c r="O6" s="266">
        <v>1</v>
      </c>
      <c r="AB6" s="325">
        <f t="shared" si="6"/>
        <v>1</v>
      </c>
    </row>
    <row r="7" spans="1:33" ht="13.2" x14ac:dyDescent="0.25">
      <c r="A7" s="218">
        <f>IF(C7=0,"",IF(I7=0,"",MAX(A$2:A6)+1))</f>
        <v>5</v>
      </c>
      <c r="B7" s="219" t="str">
        <f>'Driebanden-groot 1'!B7</f>
        <v>Frans</v>
      </c>
      <c r="C7" s="211">
        <f>IF(P$3="J",SUMIF('Driebanden-groot tot'!A$33:A$54,B7,'Driebanden-groot tot'!B$33:B$54),0)</f>
        <v>12</v>
      </c>
      <c r="D7" s="13">
        <v>12</v>
      </c>
      <c r="E7" s="106">
        <v>50</v>
      </c>
      <c r="F7" s="267">
        <f t="shared" si="0"/>
        <v>0.24</v>
      </c>
      <c r="G7" s="268">
        <f t="shared" si="1"/>
        <v>11</v>
      </c>
      <c r="H7" s="219" t="str">
        <f>'Driebanden-groot 1'!H7</f>
        <v>Peter</v>
      </c>
      <c r="I7" s="211">
        <f>IF(P$3="J",SUMIF('Driebanden-groot tot'!A$33:A$54,H7,'Driebanden-groot tot'!B$33:B$54),0)</f>
        <v>16</v>
      </c>
      <c r="J7" s="13">
        <v>16</v>
      </c>
      <c r="K7" s="211">
        <f t="shared" si="2"/>
        <v>50</v>
      </c>
      <c r="L7" s="267">
        <f t="shared" si="3"/>
        <v>0.32</v>
      </c>
      <c r="M7" s="268">
        <f t="shared" si="4"/>
        <v>11</v>
      </c>
      <c r="N7" s="216">
        <f t="shared" si="5"/>
        <v>1</v>
      </c>
      <c r="O7" s="266">
        <v>1</v>
      </c>
      <c r="AB7" s="325">
        <f t="shared" si="6"/>
        <v>1</v>
      </c>
    </row>
    <row r="8" spans="1:33" ht="13.2" x14ac:dyDescent="0.25">
      <c r="A8" s="218">
        <f>IF(C8=0,"",IF(I8=0,"",MAX(A$2:A7)+1))</f>
        <v>6</v>
      </c>
      <c r="B8" s="219" t="str">
        <f>'Driebanden-groot 1'!B8</f>
        <v>Frans</v>
      </c>
      <c r="C8" s="211">
        <f>IF(P$3="J",SUMIF('Driebanden-groot tot'!A$33:A$54,B8,'Driebanden-groot tot'!B$33:B$54),0)</f>
        <v>12</v>
      </c>
      <c r="D8" s="6"/>
      <c r="E8" s="6"/>
      <c r="F8" s="267" t="str">
        <f t="shared" si="0"/>
        <v/>
      </c>
      <c r="G8" s="268" t="str">
        <f t="shared" si="1"/>
        <v/>
      </c>
      <c r="H8" s="219" t="str">
        <f>'Driebanden-groot 1'!H8</f>
        <v>Piet</v>
      </c>
      <c r="I8" s="211">
        <f>IF(P$3="J",SUMIF('Driebanden-groot tot'!A$33:A$54,H8,'Driebanden-groot tot'!B$33:B$54),0)</f>
        <v>16</v>
      </c>
      <c r="J8" s="6"/>
      <c r="K8" s="211" t="str">
        <f t="shared" si="2"/>
        <v/>
      </c>
      <c r="L8" s="267" t="str">
        <f t="shared" si="3"/>
        <v/>
      </c>
      <c r="M8" s="268" t="str">
        <f t="shared" si="4"/>
        <v/>
      </c>
      <c r="N8" s="216" t="str">
        <f t="shared" si="5"/>
        <v/>
      </c>
      <c r="O8" s="266">
        <v>1</v>
      </c>
      <c r="AB8" s="325">
        <f t="shared" si="6"/>
        <v>1</v>
      </c>
    </row>
    <row r="9" spans="1:33" ht="13.2" x14ac:dyDescent="0.25">
      <c r="A9" s="218">
        <f>IF(C9=0,"",IF(I9=0,"",MAX(A$2:A8)+1))</f>
        <v>7</v>
      </c>
      <c r="B9" s="219" t="str">
        <f>'Driebanden-groot 1'!B9</f>
        <v>Frans</v>
      </c>
      <c r="C9" s="211">
        <f>IF(P$3="J",SUMIF('Driebanden-groot tot'!A$33:A$54,B9,'Driebanden-groot tot'!B$33:B$54),0)</f>
        <v>12</v>
      </c>
      <c r="D9" s="6"/>
      <c r="E9" s="6"/>
      <c r="F9" s="267" t="str">
        <f t="shared" si="0"/>
        <v/>
      </c>
      <c r="G9" s="268" t="str">
        <f t="shared" si="1"/>
        <v/>
      </c>
      <c r="H9" s="219" t="str">
        <f>'Driebanden-groot 1'!H9</f>
        <v>Tukker</v>
      </c>
      <c r="I9" s="211">
        <f>IF(P$3="J",SUMIF('Driebanden-groot tot'!A$33:A$54,H9,'Driebanden-groot tot'!B$33:B$54),0)</f>
        <v>13</v>
      </c>
      <c r="J9" s="6"/>
      <c r="K9" s="211" t="str">
        <f t="shared" si="2"/>
        <v/>
      </c>
      <c r="L9" s="267" t="str">
        <f t="shared" si="3"/>
        <v/>
      </c>
      <c r="M9" s="268" t="str">
        <f t="shared" si="4"/>
        <v/>
      </c>
      <c r="N9" s="216" t="str">
        <f t="shared" si="5"/>
        <v/>
      </c>
      <c r="O9" s="266">
        <v>1</v>
      </c>
      <c r="AB9" s="325">
        <f t="shared" si="6"/>
        <v>1</v>
      </c>
    </row>
    <row r="10" spans="1:33" ht="13.2" x14ac:dyDescent="0.25">
      <c r="A10" s="218">
        <f>IF(C10=0,"",IF(I10=0,"",MAX(A$2:A9)+1))</f>
        <v>8</v>
      </c>
      <c r="B10" s="219" t="str">
        <f>'Driebanden-groot 1'!B10</f>
        <v>Frans</v>
      </c>
      <c r="C10" s="211">
        <f>IF(P$3="J",SUMIF('Driebanden-groot tot'!A$33:A$54,B10,'Driebanden-groot tot'!B$33:B$54),0)</f>
        <v>12</v>
      </c>
      <c r="D10" s="6"/>
      <c r="E10" s="6"/>
      <c r="F10" s="267" t="str">
        <f t="shared" si="0"/>
        <v/>
      </c>
      <c r="G10" s="268" t="str">
        <f t="shared" si="1"/>
        <v/>
      </c>
      <c r="H10" s="219" t="str">
        <f>'Driebanden-groot 1'!H10</f>
        <v>Bernard</v>
      </c>
      <c r="I10" s="211">
        <f>IF(P$3="J",SUMIF('Driebanden-groot tot'!A$33:A$54,H10,'Driebanden-groot tot'!B$33:B$54),0)</f>
        <v>14</v>
      </c>
      <c r="J10" s="6"/>
      <c r="K10" s="211" t="str">
        <f t="shared" si="2"/>
        <v/>
      </c>
      <c r="L10" s="267" t="str">
        <f t="shared" si="3"/>
        <v/>
      </c>
      <c r="M10" s="268" t="str">
        <f t="shared" si="4"/>
        <v/>
      </c>
      <c r="N10" s="216" t="str">
        <f t="shared" si="5"/>
        <v/>
      </c>
      <c r="O10" s="266">
        <v>1</v>
      </c>
      <c r="AB10" s="325">
        <f t="shared" si="6"/>
        <v>1</v>
      </c>
    </row>
    <row r="11" spans="1:33" ht="13.2" x14ac:dyDescent="0.25">
      <c r="A11" s="218">
        <f>IF(C11=0,"",IF(I11=0,"",MAX(A$2:A10)+1))</f>
        <v>9</v>
      </c>
      <c r="B11" s="219" t="str">
        <f>'Driebanden-groot 1'!B11</f>
        <v>Frans</v>
      </c>
      <c r="C11" s="211">
        <f>IF(P$3="J",SUMIF('Driebanden-groot tot'!A$33:A$54,B11,'Driebanden-groot tot'!B$33:B$54),0)</f>
        <v>12</v>
      </c>
      <c r="D11" s="6"/>
      <c r="E11" s="6"/>
      <c r="F11" s="267" t="str">
        <f t="shared" si="0"/>
        <v/>
      </c>
      <c r="G11" s="268" t="str">
        <f t="shared" si="1"/>
        <v/>
      </c>
      <c r="H11" s="219" t="str">
        <f>'Driebanden-groot 1'!H11</f>
        <v>Jan de Hoorn</v>
      </c>
      <c r="I11" s="211">
        <f>IF(P$3="J",SUMIF('Driebanden-groot tot'!A$33:A$54,H11,'Driebanden-groot tot'!B$33:B$54),0)</f>
        <v>12</v>
      </c>
      <c r="J11" s="6"/>
      <c r="K11" s="211" t="str">
        <f t="shared" si="2"/>
        <v/>
      </c>
      <c r="L11" s="267" t="str">
        <f t="shared" si="3"/>
        <v/>
      </c>
      <c r="M11" s="268" t="str">
        <f t="shared" si="4"/>
        <v/>
      </c>
      <c r="N11" s="216" t="str">
        <f t="shared" si="5"/>
        <v/>
      </c>
      <c r="O11" s="266">
        <v>1</v>
      </c>
      <c r="AB11" s="325">
        <f t="shared" si="6"/>
        <v>1</v>
      </c>
    </row>
    <row r="12" spans="1:33" ht="13.2" x14ac:dyDescent="0.25">
      <c r="A12" s="218" t="str">
        <f>IF(C12=0,"",IF(I12=0,"",MAX(A$2:A11)+1))</f>
        <v/>
      </c>
      <c r="B12" s="219" t="str">
        <f>'Driebanden-groot 1'!B12</f>
        <v>Frans</v>
      </c>
      <c r="C12" s="211">
        <f>IF(P$3="J",SUMIF('Driebanden-groot tot'!A$33:A$54,B12,'Driebanden-groot tot'!B$33:B$54),0)</f>
        <v>12</v>
      </c>
      <c r="D12" s="6"/>
      <c r="E12" s="6"/>
      <c r="F12" s="267" t="str">
        <f t="shared" si="0"/>
        <v/>
      </c>
      <c r="G12" s="268" t="str">
        <f t="shared" si="1"/>
        <v/>
      </c>
      <c r="H12" s="219" t="str">
        <f>'Driebanden-groot 1'!H12</f>
        <v>Bas</v>
      </c>
      <c r="I12" s="211">
        <f>IF(P$3="J",SUMIF('Driebanden-groot tot'!A$33:A$54,H12,'Driebanden-groot tot'!B$33:B$54),0)</f>
        <v>0</v>
      </c>
      <c r="J12" s="6"/>
      <c r="K12" s="211" t="str">
        <f t="shared" si="2"/>
        <v/>
      </c>
      <c r="L12" s="267" t="str">
        <f t="shared" si="3"/>
        <v/>
      </c>
      <c r="M12" s="268" t="str">
        <f t="shared" si="4"/>
        <v/>
      </c>
      <c r="N12" s="216" t="str">
        <f t="shared" si="5"/>
        <v/>
      </c>
      <c r="O12" s="266">
        <v>1</v>
      </c>
      <c r="AB12" s="325">
        <f t="shared" si="6"/>
        <v>0</v>
      </c>
    </row>
    <row r="13" spans="1:33" ht="13.2" x14ac:dyDescent="0.25">
      <c r="A13" s="218">
        <f>IF(C13=0,"",IF(I13=0,"",MAX(A$2:A12)+1))</f>
        <v>10</v>
      </c>
      <c r="B13" s="219" t="str">
        <f>'Driebanden-groot 1'!B13</f>
        <v>Frans</v>
      </c>
      <c r="C13" s="211">
        <f>IF(P$3="J",SUMIF('Driebanden-groot tot'!A$33:A$54,B13,'Driebanden-groot tot'!B$33:B$54),0)</f>
        <v>12</v>
      </c>
      <c r="D13" s="6"/>
      <c r="E13" s="6"/>
      <c r="F13" s="267" t="str">
        <f t="shared" si="0"/>
        <v/>
      </c>
      <c r="G13" s="268" t="str">
        <f t="shared" si="1"/>
        <v/>
      </c>
      <c r="H13" s="219" t="str">
        <f>'Driebanden-groot 1'!H13</f>
        <v>Jan Zuijlen</v>
      </c>
      <c r="I13" s="211">
        <f>IF(P$3="J",SUMIF('Driebanden-groot tot'!A$33:A$54,H13,'Driebanden-groot tot'!B$33:B$54),0)</f>
        <v>16</v>
      </c>
      <c r="J13" s="6"/>
      <c r="K13" s="211" t="str">
        <f t="shared" si="2"/>
        <v/>
      </c>
      <c r="L13" s="267" t="str">
        <f t="shared" si="3"/>
        <v/>
      </c>
      <c r="M13" s="268" t="str">
        <f t="shared" si="4"/>
        <v/>
      </c>
      <c r="N13" s="216" t="str">
        <f t="shared" si="5"/>
        <v/>
      </c>
      <c r="O13" s="266">
        <v>1</v>
      </c>
      <c r="AB13" s="325">
        <f t="shared" si="6"/>
        <v>1</v>
      </c>
    </row>
    <row r="14" spans="1:33" ht="13.2" x14ac:dyDescent="0.25">
      <c r="A14" s="218">
        <f>IF(C14=0,"",IF(I14=0,"",MAX(A$2:A13)+1))</f>
        <v>11</v>
      </c>
      <c r="B14" s="219" t="str">
        <f>'Driebanden-groot 1'!B14</f>
        <v>Frans</v>
      </c>
      <c r="C14" s="211">
        <f>IF(P$3="J",SUMIF('Driebanden-groot tot'!A$33:A$54,B14,'Driebanden-groot tot'!B$33:B$54),0)</f>
        <v>12</v>
      </c>
      <c r="D14" s="6"/>
      <c r="E14" s="6"/>
      <c r="F14" s="267" t="str">
        <f t="shared" si="0"/>
        <v/>
      </c>
      <c r="G14" s="268" t="str">
        <f t="shared" si="1"/>
        <v/>
      </c>
      <c r="H14" s="219" t="str">
        <f>'Driebanden-groot 1'!H14</f>
        <v xml:space="preserve">Jordy </v>
      </c>
      <c r="I14" s="211">
        <f>IF(P$3="J",SUMIF('Driebanden-groot tot'!A$33:A$54,H14,'Driebanden-groot tot'!B$33:B$54),0)</f>
        <v>12</v>
      </c>
      <c r="J14" s="6"/>
      <c r="K14" s="211" t="str">
        <f t="shared" si="2"/>
        <v/>
      </c>
      <c r="L14" s="267" t="str">
        <f t="shared" si="3"/>
        <v/>
      </c>
      <c r="M14" s="268" t="str">
        <f t="shared" si="4"/>
        <v/>
      </c>
      <c r="N14" s="216" t="str">
        <f t="shared" si="5"/>
        <v/>
      </c>
      <c r="O14" s="266">
        <v>1</v>
      </c>
      <c r="AB14" s="325">
        <f t="shared" si="6"/>
        <v>1</v>
      </c>
    </row>
    <row r="15" spans="1:33" ht="13.2" x14ac:dyDescent="0.25">
      <c r="A15" s="218">
        <f>IF(C15=0,"",IF(I15=0,"",MAX(A$2:A14)+1))</f>
        <v>12</v>
      </c>
      <c r="B15" s="219" t="str">
        <f>'Driebanden-groot 1'!B15</f>
        <v>Frans</v>
      </c>
      <c r="C15" s="211">
        <f>IF(P$3="J",SUMIF('Driebanden-groot tot'!A$33:A$54,B15,'Driebanden-groot tot'!B$33:B$54),0)</f>
        <v>12</v>
      </c>
      <c r="D15" s="6"/>
      <c r="E15" s="6"/>
      <c r="F15" s="267" t="str">
        <f t="shared" si="0"/>
        <v/>
      </c>
      <c r="G15" s="268" t="str">
        <f t="shared" si="1"/>
        <v/>
      </c>
      <c r="H15" s="219" t="str">
        <f>'Driebanden-groot 1'!H15</f>
        <v>Mukesh</v>
      </c>
      <c r="I15" s="211">
        <f>IF(P$3="J",SUMIF('Driebanden-groot tot'!A$33:A$54,H15,'Driebanden-groot tot'!B$33:B$54),0)</f>
        <v>9</v>
      </c>
      <c r="J15" s="6"/>
      <c r="K15" s="211" t="str">
        <f t="shared" si="2"/>
        <v/>
      </c>
      <c r="L15" s="267" t="str">
        <f t="shared" si="3"/>
        <v/>
      </c>
      <c r="M15" s="268" t="str">
        <f t="shared" si="4"/>
        <v/>
      </c>
      <c r="N15" s="216" t="str">
        <f t="shared" si="5"/>
        <v/>
      </c>
      <c r="O15" s="266">
        <v>1</v>
      </c>
      <c r="AB15" s="325">
        <f t="shared" si="6"/>
        <v>1</v>
      </c>
    </row>
    <row r="16" spans="1:33" ht="13.2" x14ac:dyDescent="0.25">
      <c r="A16" s="218">
        <f>IF(C16=0,"",IF(I16=0,"",MAX(A$2:A15)+1))</f>
        <v>13</v>
      </c>
      <c r="B16" s="219" t="str">
        <f>'Driebanden-groot 1'!B16</f>
        <v>Frans</v>
      </c>
      <c r="C16" s="211">
        <f>IF(P$3="J",SUMIF('Driebanden-groot tot'!A$33:A$54,B16,'Driebanden-groot tot'!B$33:B$54),0)</f>
        <v>12</v>
      </c>
      <c r="D16" s="6"/>
      <c r="E16" s="6"/>
      <c r="F16" s="267" t="str">
        <f t="shared" si="0"/>
        <v/>
      </c>
      <c r="G16" s="268" t="str">
        <f t="shared" si="1"/>
        <v/>
      </c>
      <c r="H16" s="219" t="str">
        <f>'Driebanden-groot 1'!H16</f>
        <v>Marco</v>
      </c>
      <c r="I16" s="211">
        <f>IF(P$3="J",SUMIF('Driebanden-groot tot'!A$33:A$54,H16,'Driebanden-groot tot'!B$33:B$54),0)</f>
        <v>16</v>
      </c>
      <c r="J16" s="6"/>
      <c r="K16" s="211" t="str">
        <f t="shared" si="2"/>
        <v/>
      </c>
      <c r="L16" s="267" t="str">
        <f t="shared" si="3"/>
        <v/>
      </c>
      <c r="M16" s="268" t="str">
        <f t="shared" si="4"/>
        <v/>
      </c>
      <c r="N16" s="216" t="str">
        <f t="shared" si="5"/>
        <v/>
      </c>
      <c r="O16" s="266">
        <v>1</v>
      </c>
      <c r="AB16" s="325">
        <f t="shared" si="6"/>
        <v>1</v>
      </c>
    </row>
    <row r="17" spans="1:29" ht="13.2" x14ac:dyDescent="0.25">
      <c r="A17" s="218" t="str">
        <f>IF(C17=0,"",IF(I17=0,"",MAX(A$2:A16)+1))</f>
        <v/>
      </c>
      <c r="B17" s="219" t="str">
        <f>'Driebanden-groot 1'!B17</f>
        <v>Frans</v>
      </c>
      <c r="C17" s="211">
        <f>IF(P$3="J",SUMIF('Driebanden-groot tot'!A$33:A$54,B17,'Driebanden-groot tot'!B$33:B$54),0)</f>
        <v>12</v>
      </c>
      <c r="D17" s="6"/>
      <c r="E17" s="6"/>
      <c r="F17" s="267" t="str">
        <f t="shared" si="0"/>
        <v/>
      </c>
      <c r="G17" s="268" t="str">
        <f t="shared" si="1"/>
        <v/>
      </c>
      <c r="H17" s="219" t="str">
        <f>'Driebanden-groot 1'!H17</f>
        <v>n</v>
      </c>
      <c r="I17" s="211">
        <f>IF(P$3="J",SUMIF('Driebanden-groot tot'!A$33:A$54,H17,'Driebanden-groot tot'!B$33:B$54),0)</f>
        <v>0</v>
      </c>
      <c r="J17" s="6"/>
      <c r="K17" s="211" t="str">
        <f t="shared" si="2"/>
        <v/>
      </c>
      <c r="L17" s="267" t="str">
        <f t="shared" si="3"/>
        <v/>
      </c>
      <c r="M17" s="268" t="str">
        <f t="shared" si="4"/>
        <v/>
      </c>
      <c r="N17" s="216" t="str">
        <f t="shared" si="5"/>
        <v/>
      </c>
      <c r="O17" s="266">
        <v>1</v>
      </c>
      <c r="AB17" s="325">
        <f t="shared" si="6"/>
        <v>0</v>
      </c>
    </row>
    <row r="18" spans="1:29" ht="13.2" x14ac:dyDescent="0.25">
      <c r="A18" s="218" t="str">
        <f>IF(C18=0,"",IF(I18=0,"",MAX(A$2:A17)+1))</f>
        <v/>
      </c>
      <c r="B18" s="219" t="str">
        <f>'Driebanden-groot 1'!B18</f>
        <v>Frans</v>
      </c>
      <c r="C18" s="211">
        <f>IF(P$3="J",SUMIF('Driebanden-groot tot'!A$33:A$54,B18,'Driebanden-groot tot'!B$33:B$54),0)</f>
        <v>12</v>
      </c>
      <c r="D18" s="6"/>
      <c r="E18" s="6"/>
      <c r="F18" s="267" t="str">
        <f t="shared" si="0"/>
        <v/>
      </c>
      <c r="G18" s="268" t="str">
        <f t="shared" si="1"/>
        <v/>
      </c>
      <c r="H18" s="219" t="str">
        <f>'Driebanden-groot 1'!H18</f>
        <v>n</v>
      </c>
      <c r="I18" s="211">
        <f>IF(P$3="J",SUMIF('Driebanden-groot tot'!A$33:A$54,H18,'Driebanden-groot tot'!B$33:B$54),0)</f>
        <v>0</v>
      </c>
      <c r="J18" s="6"/>
      <c r="K18" s="211" t="str">
        <f t="shared" si="2"/>
        <v/>
      </c>
      <c r="L18" s="267" t="str">
        <f t="shared" si="3"/>
        <v/>
      </c>
      <c r="M18" s="268" t="str">
        <f t="shared" si="4"/>
        <v/>
      </c>
      <c r="N18" s="216" t="str">
        <f t="shared" si="5"/>
        <v/>
      </c>
      <c r="O18" s="266">
        <v>1</v>
      </c>
      <c r="AB18" s="325">
        <f t="shared" si="6"/>
        <v>0</v>
      </c>
    </row>
    <row r="19" spans="1:29" ht="13.2" x14ac:dyDescent="0.25">
      <c r="A19" s="218" t="str">
        <f>IF(C19=0,"",IF(I19=0,"",MAX(A$2:A18)+1))</f>
        <v/>
      </c>
      <c r="B19" s="219" t="str">
        <f>'Driebanden-groot 1'!B19</f>
        <v>Frans</v>
      </c>
      <c r="C19" s="211">
        <f>IF(P$3="J",SUMIF('Driebanden-groot tot'!A$33:A$54,B19,'Driebanden-groot tot'!B$33:B$54),0)</f>
        <v>12</v>
      </c>
      <c r="D19" s="6"/>
      <c r="E19" s="6"/>
      <c r="F19" s="267" t="str">
        <f t="shared" si="0"/>
        <v/>
      </c>
      <c r="G19" s="268" t="str">
        <f t="shared" si="1"/>
        <v/>
      </c>
      <c r="H19" s="219" t="str">
        <f>'Driebanden-groot 1'!H19</f>
        <v>n</v>
      </c>
      <c r="I19" s="211">
        <f>IF(P$3="J",SUMIF('Driebanden-groot tot'!A$33:A$54,H19,'Driebanden-groot tot'!B$33:B$54),0)</f>
        <v>0</v>
      </c>
      <c r="J19" s="6"/>
      <c r="K19" s="211" t="str">
        <f t="shared" si="2"/>
        <v/>
      </c>
      <c r="L19" s="267" t="str">
        <f t="shared" si="3"/>
        <v/>
      </c>
      <c r="M19" s="268" t="str">
        <f t="shared" si="4"/>
        <v/>
      </c>
      <c r="N19" s="216" t="str">
        <f t="shared" si="5"/>
        <v/>
      </c>
      <c r="O19" s="266">
        <v>1</v>
      </c>
      <c r="AB19" s="325">
        <f t="shared" si="6"/>
        <v>0</v>
      </c>
    </row>
    <row r="20" spans="1:29" ht="13.2" x14ac:dyDescent="0.25">
      <c r="A20" s="218" t="str">
        <f>IF(C20=0,"",IF(I20=0,"",MAX(A$2:A19)+1))</f>
        <v/>
      </c>
      <c r="B20" s="219" t="str">
        <f>'Driebanden-groot 1'!B20</f>
        <v>Frans</v>
      </c>
      <c r="C20" s="211">
        <f>IF(P$3="J",SUMIF('Driebanden-groot tot'!A$33:A$54,B20,'Driebanden-groot tot'!B$33:B$54),0)</f>
        <v>12</v>
      </c>
      <c r="D20" s="6"/>
      <c r="E20" s="6"/>
      <c r="F20" s="267" t="str">
        <f t="shared" si="0"/>
        <v/>
      </c>
      <c r="G20" s="268" t="str">
        <f t="shared" si="1"/>
        <v/>
      </c>
      <c r="H20" s="219" t="str">
        <f>'Driebanden-groot 1'!H20</f>
        <v>n</v>
      </c>
      <c r="I20" s="211">
        <f>IF(P$3="J",SUMIF('Driebanden-groot tot'!A$33:A$54,H20,'Driebanden-groot tot'!B$33:B$54),0)</f>
        <v>0</v>
      </c>
      <c r="J20" s="6"/>
      <c r="K20" s="211" t="str">
        <f t="shared" si="2"/>
        <v/>
      </c>
      <c r="L20" s="267" t="str">
        <f t="shared" si="3"/>
        <v/>
      </c>
      <c r="M20" s="268" t="str">
        <f t="shared" si="4"/>
        <v/>
      </c>
      <c r="N20" s="216" t="str">
        <f t="shared" si="5"/>
        <v/>
      </c>
      <c r="O20" s="266">
        <v>1</v>
      </c>
      <c r="AB20" s="325">
        <f t="shared" si="6"/>
        <v>0</v>
      </c>
    </row>
    <row r="21" spans="1:29" ht="13.2" x14ac:dyDescent="0.25">
      <c r="A21" s="218">
        <f>IF(C21=0,"",IF(I21=0,"",MAX(A$2:A20)+1))</f>
        <v>14</v>
      </c>
      <c r="B21" s="219" t="str">
        <f>'Driebanden-groot 1'!B21</f>
        <v>Fred</v>
      </c>
      <c r="C21" s="211">
        <f>IF(P$3="J",SUMIF('Driebanden-groot tot'!A$33:A$54,B21,'Driebanden-groot tot'!B$33:B$54),0)</f>
        <v>9</v>
      </c>
      <c r="D21" s="6"/>
      <c r="E21" s="6"/>
      <c r="F21" s="267" t="str">
        <f t="shared" si="0"/>
        <v/>
      </c>
      <c r="G21" s="268" t="str">
        <f t="shared" si="1"/>
        <v/>
      </c>
      <c r="H21" s="219" t="str">
        <f>'Driebanden-groot 1'!H21</f>
        <v>Jan Hartog</v>
      </c>
      <c r="I21" s="211">
        <f>IF(P$3="J",SUMIF('Driebanden-groot tot'!A$33:A$54,H21,'Driebanden-groot tot'!B$33:B$54),0)</f>
        <v>9</v>
      </c>
      <c r="J21" s="6"/>
      <c r="K21" s="211" t="str">
        <f t="shared" si="2"/>
        <v/>
      </c>
      <c r="L21" s="267" t="str">
        <f t="shared" si="3"/>
        <v/>
      </c>
      <c r="M21" s="268" t="str">
        <f t="shared" si="4"/>
        <v/>
      </c>
      <c r="N21" s="216" t="str">
        <f t="shared" si="5"/>
        <v/>
      </c>
      <c r="O21" s="266">
        <v>1</v>
      </c>
      <c r="AB21" s="325">
        <f t="shared" si="6"/>
        <v>1</v>
      </c>
    </row>
    <row r="22" spans="1:29" ht="13.2" x14ac:dyDescent="0.25">
      <c r="A22" s="218">
        <f>IF(C22=0,"",IF(I22=0,"",MAX(A$2:A21)+1))</f>
        <v>15</v>
      </c>
      <c r="B22" s="219" t="str">
        <f>'Driebanden-groot 1'!B22</f>
        <v>Fred</v>
      </c>
      <c r="C22" s="211">
        <f>IF(P$3="J",SUMIF('Driebanden-groot tot'!A$33:A$54,B22,'Driebanden-groot tot'!B$33:B$54),0)</f>
        <v>9</v>
      </c>
      <c r="D22" s="6"/>
      <c r="E22" s="6"/>
      <c r="F22" s="267" t="str">
        <f t="shared" si="0"/>
        <v/>
      </c>
      <c r="G22" s="268" t="str">
        <f t="shared" si="1"/>
        <v/>
      </c>
      <c r="H22" s="219" t="str">
        <f>'Driebanden-groot 1'!H22</f>
        <v>Martijn</v>
      </c>
      <c r="I22" s="211">
        <f>IF(P$3="J",SUMIF('Driebanden-groot tot'!A$33:A$54,H22,'Driebanden-groot tot'!B$33:B$54),0)</f>
        <v>6</v>
      </c>
      <c r="J22" s="6"/>
      <c r="K22" s="211" t="str">
        <f t="shared" si="2"/>
        <v/>
      </c>
      <c r="L22" s="267" t="str">
        <f t="shared" si="3"/>
        <v/>
      </c>
      <c r="M22" s="268" t="str">
        <f t="shared" si="4"/>
        <v/>
      </c>
      <c r="N22" s="216" t="str">
        <f t="shared" si="5"/>
        <v/>
      </c>
      <c r="O22" s="266">
        <v>1</v>
      </c>
      <c r="AB22" s="325">
        <f t="shared" si="6"/>
        <v>1</v>
      </c>
    </row>
    <row r="23" spans="1:29" ht="13.2" x14ac:dyDescent="0.25">
      <c r="A23" s="218">
        <f>IF(C23=0,"",IF(I23=0,"",MAX(A$2:A22)+1))</f>
        <v>16</v>
      </c>
      <c r="B23" s="219" t="str">
        <f>'Driebanden-groot 1'!B23</f>
        <v>Fred</v>
      </c>
      <c r="C23" s="211">
        <f>IF(P$3="J",SUMIF('Driebanden-groot tot'!A$33:A$54,B23,'Driebanden-groot tot'!B$33:B$54),0)</f>
        <v>9</v>
      </c>
      <c r="D23" s="6"/>
      <c r="E23" s="6"/>
      <c r="F23" s="267" t="str">
        <f t="shared" si="0"/>
        <v/>
      </c>
      <c r="G23" s="268" t="str">
        <f t="shared" si="1"/>
        <v/>
      </c>
      <c r="H23" s="219" t="str">
        <f>'Driebanden-groot 1'!H23</f>
        <v>Michael</v>
      </c>
      <c r="I23" s="211">
        <f>IF(P$3="J",SUMIF('Driebanden-groot tot'!A$33:A$54,H23,'Driebanden-groot tot'!B$33:B$54),0)</f>
        <v>14</v>
      </c>
      <c r="J23" s="6"/>
      <c r="K23" s="211" t="str">
        <f t="shared" si="2"/>
        <v/>
      </c>
      <c r="L23" s="267" t="str">
        <f t="shared" si="3"/>
        <v/>
      </c>
      <c r="M23" s="268" t="str">
        <f t="shared" si="4"/>
        <v/>
      </c>
      <c r="N23" s="216" t="str">
        <f t="shared" si="5"/>
        <v/>
      </c>
      <c r="O23" s="266">
        <v>1</v>
      </c>
      <c r="AB23" s="325">
        <f t="shared" si="6"/>
        <v>1</v>
      </c>
      <c r="AC23" s="505"/>
    </row>
    <row r="24" spans="1:29" ht="13.2" x14ac:dyDescent="0.25">
      <c r="A24" s="218">
        <f>IF(C24=0,"",IF(I24=0,"",MAX(A$2:A23)+1))</f>
        <v>17</v>
      </c>
      <c r="B24" s="219" t="str">
        <f>'Driebanden-groot 1'!B24</f>
        <v>Fred</v>
      </c>
      <c r="C24" s="211">
        <f>IF(P$3="J",SUMIF('Driebanden-groot tot'!A$33:A$54,B24,'Driebanden-groot tot'!B$33:B$54),0)</f>
        <v>9</v>
      </c>
      <c r="D24" s="6"/>
      <c r="E24" s="6"/>
      <c r="F24" s="267" t="str">
        <f t="shared" si="0"/>
        <v/>
      </c>
      <c r="G24" s="268" t="str">
        <f t="shared" si="1"/>
        <v/>
      </c>
      <c r="H24" s="219" t="str">
        <f>'Driebanden-groot 1'!H24</f>
        <v>Peter</v>
      </c>
      <c r="I24" s="211">
        <f>IF(P$3="J",SUMIF('Driebanden-groot tot'!A$33:A$54,H24,'Driebanden-groot tot'!B$33:B$54),0)</f>
        <v>16</v>
      </c>
      <c r="J24" s="6"/>
      <c r="K24" s="211" t="str">
        <f t="shared" si="2"/>
        <v/>
      </c>
      <c r="L24" s="267" t="str">
        <f t="shared" si="3"/>
        <v/>
      </c>
      <c r="M24" s="268" t="str">
        <f t="shared" si="4"/>
        <v/>
      </c>
      <c r="N24" s="216" t="str">
        <f t="shared" si="5"/>
        <v/>
      </c>
      <c r="O24" s="266">
        <v>1</v>
      </c>
      <c r="AB24" s="325">
        <f t="shared" si="6"/>
        <v>1</v>
      </c>
    </row>
    <row r="25" spans="1:29" ht="13.2" x14ac:dyDescent="0.25">
      <c r="A25" s="218">
        <f>IF(C25=0,"",IF(I25=0,"",MAX(A$2:A24)+1))</f>
        <v>18</v>
      </c>
      <c r="B25" s="219" t="str">
        <f>'Driebanden-groot 1'!B25</f>
        <v>Fred</v>
      </c>
      <c r="C25" s="211">
        <f>IF(P$3="J",SUMIF('Driebanden-groot tot'!A$33:A$54,B25,'Driebanden-groot tot'!B$33:B$54),0)</f>
        <v>9</v>
      </c>
      <c r="D25" s="6"/>
      <c r="E25" s="6"/>
      <c r="F25" s="267" t="str">
        <f t="shared" si="0"/>
        <v/>
      </c>
      <c r="G25" s="268" t="str">
        <f t="shared" si="1"/>
        <v/>
      </c>
      <c r="H25" s="219" t="str">
        <f>'Driebanden-groot 1'!H25</f>
        <v>Piet</v>
      </c>
      <c r="I25" s="211">
        <f>IF(P$3="J",SUMIF('Driebanden-groot tot'!A$33:A$54,H25,'Driebanden-groot tot'!B$33:B$54),0)</f>
        <v>16</v>
      </c>
      <c r="J25" s="6"/>
      <c r="K25" s="211" t="str">
        <f t="shared" si="2"/>
        <v/>
      </c>
      <c r="L25" s="267" t="str">
        <f t="shared" si="3"/>
        <v/>
      </c>
      <c r="M25" s="268" t="str">
        <f t="shared" si="4"/>
        <v/>
      </c>
      <c r="N25" s="216" t="str">
        <f t="shared" si="5"/>
        <v/>
      </c>
      <c r="O25" s="266">
        <v>1</v>
      </c>
      <c r="AB25" s="325">
        <f t="shared" si="6"/>
        <v>1</v>
      </c>
    </row>
    <row r="26" spans="1:29" ht="13.2" x14ac:dyDescent="0.25">
      <c r="A26" s="218">
        <f>IF(C26=0,"",IF(I26=0,"",MAX(A$2:A25)+1))</f>
        <v>19</v>
      </c>
      <c r="B26" s="219" t="str">
        <f>'Driebanden-groot 1'!B26</f>
        <v>Fred</v>
      </c>
      <c r="C26" s="211">
        <f>IF(P$3="J",SUMIF('Driebanden-groot tot'!A$33:A$54,B26,'Driebanden-groot tot'!B$33:B$54),0)</f>
        <v>9</v>
      </c>
      <c r="D26" s="6"/>
      <c r="E26" s="6"/>
      <c r="F26" s="267" t="str">
        <f t="shared" si="0"/>
        <v/>
      </c>
      <c r="G26" s="268" t="str">
        <f t="shared" si="1"/>
        <v/>
      </c>
      <c r="H26" s="219" t="str">
        <f>'Driebanden-groot 1'!H26</f>
        <v>Tukker</v>
      </c>
      <c r="I26" s="211">
        <f>IF(P$3="J",SUMIF('Driebanden-groot tot'!A$33:A$54,H26,'Driebanden-groot tot'!B$33:B$54),0)</f>
        <v>13</v>
      </c>
      <c r="J26" s="6"/>
      <c r="K26" s="211" t="str">
        <f t="shared" si="2"/>
        <v/>
      </c>
      <c r="L26" s="267" t="str">
        <f t="shared" si="3"/>
        <v/>
      </c>
      <c r="M26" s="268" t="str">
        <f t="shared" si="4"/>
        <v/>
      </c>
      <c r="N26" s="216" t="str">
        <f t="shared" si="5"/>
        <v/>
      </c>
      <c r="O26" s="266">
        <v>1</v>
      </c>
      <c r="AB26" s="325">
        <f t="shared" si="6"/>
        <v>1</v>
      </c>
    </row>
    <row r="27" spans="1:29" ht="13.2" x14ac:dyDescent="0.25">
      <c r="A27" s="218">
        <f>IF(C27=0,"",IF(I27=0,"",MAX(A$2:A26)+1))</f>
        <v>20</v>
      </c>
      <c r="B27" s="219" t="str">
        <f>'Driebanden-groot 1'!B27</f>
        <v>Fred</v>
      </c>
      <c r="C27" s="211">
        <f>IF(P$3="J",SUMIF('Driebanden-groot tot'!A$33:A$54,B27,'Driebanden-groot tot'!B$33:B$54),0)</f>
        <v>9</v>
      </c>
      <c r="D27" s="6"/>
      <c r="E27" s="6"/>
      <c r="F27" s="267" t="str">
        <f t="shared" si="0"/>
        <v/>
      </c>
      <c r="G27" s="268" t="str">
        <f t="shared" si="1"/>
        <v/>
      </c>
      <c r="H27" s="219" t="str">
        <f>'Driebanden-groot 1'!H27</f>
        <v>Bernard</v>
      </c>
      <c r="I27" s="211">
        <f>IF(P$3="J",SUMIF('Driebanden-groot tot'!A$33:A$54,H27,'Driebanden-groot tot'!B$33:B$54),0)</f>
        <v>14</v>
      </c>
      <c r="J27" s="6"/>
      <c r="K27" s="211" t="str">
        <f t="shared" si="2"/>
        <v/>
      </c>
      <c r="L27" s="267" t="str">
        <f t="shared" si="3"/>
        <v/>
      </c>
      <c r="M27" s="268" t="str">
        <f t="shared" si="4"/>
        <v/>
      </c>
      <c r="N27" s="216" t="str">
        <f t="shared" si="5"/>
        <v/>
      </c>
      <c r="O27" s="266">
        <v>1</v>
      </c>
      <c r="AB27" s="325">
        <f t="shared" si="6"/>
        <v>1</v>
      </c>
    </row>
    <row r="28" spans="1:29" ht="13.2" x14ac:dyDescent="0.25">
      <c r="A28" s="218">
        <f>IF(C28=0,"",IF(I28=0,"",MAX(A$2:A27)+1))</f>
        <v>21</v>
      </c>
      <c r="B28" s="219" t="str">
        <f>'Driebanden-groot 1'!B28</f>
        <v>Fred</v>
      </c>
      <c r="C28" s="211">
        <f>IF(P$3="J",SUMIF('Driebanden-groot tot'!A$33:A$54,B28,'Driebanden-groot tot'!B$33:B$54),0)</f>
        <v>9</v>
      </c>
      <c r="D28" s="6"/>
      <c r="E28" s="6"/>
      <c r="F28" s="267" t="str">
        <f t="shared" si="0"/>
        <v/>
      </c>
      <c r="G28" s="268" t="str">
        <f t="shared" si="1"/>
        <v/>
      </c>
      <c r="H28" s="219" t="str">
        <f>'Driebanden-groot 1'!H28</f>
        <v>Jan de Hoorn</v>
      </c>
      <c r="I28" s="211">
        <f>IF(P$3="J",SUMIF('Driebanden-groot tot'!A$33:A$54,H28,'Driebanden-groot tot'!B$33:B$54),0)</f>
        <v>12</v>
      </c>
      <c r="J28" s="6"/>
      <c r="K28" s="211" t="str">
        <f t="shared" si="2"/>
        <v/>
      </c>
      <c r="L28" s="267" t="str">
        <f t="shared" si="3"/>
        <v/>
      </c>
      <c r="M28" s="268" t="str">
        <f t="shared" si="4"/>
        <v/>
      </c>
      <c r="N28" s="216" t="str">
        <f t="shared" si="5"/>
        <v/>
      </c>
      <c r="O28" s="266">
        <v>1</v>
      </c>
      <c r="AB28" s="325">
        <f t="shared" si="6"/>
        <v>1</v>
      </c>
    </row>
    <row r="29" spans="1:29" ht="13.2" x14ac:dyDescent="0.25">
      <c r="A29" s="218" t="str">
        <f>IF(C29=0,"",IF(I29=0,"",MAX(A$2:A28)+1))</f>
        <v/>
      </c>
      <c r="B29" s="219" t="str">
        <f>'Driebanden-groot 1'!B29</f>
        <v>Fred</v>
      </c>
      <c r="C29" s="211">
        <f>IF(P$3="J",SUMIF('Driebanden-groot tot'!A$33:A$54,B29,'Driebanden-groot tot'!B$33:B$54),0)</f>
        <v>9</v>
      </c>
      <c r="D29" s="6"/>
      <c r="E29" s="6"/>
      <c r="F29" s="267" t="str">
        <f t="shared" si="0"/>
        <v/>
      </c>
      <c r="G29" s="268" t="str">
        <f t="shared" si="1"/>
        <v/>
      </c>
      <c r="H29" s="219" t="str">
        <f>'Driebanden-groot 1'!H29</f>
        <v>Bas</v>
      </c>
      <c r="I29" s="211">
        <f>IF(P$3="J",SUMIF('Driebanden-groot tot'!A$33:A$54,H29,'Driebanden-groot tot'!B$33:B$54),0)</f>
        <v>0</v>
      </c>
      <c r="J29" s="6"/>
      <c r="K29" s="211" t="str">
        <f t="shared" si="2"/>
        <v/>
      </c>
      <c r="L29" s="267" t="str">
        <f t="shared" si="3"/>
        <v/>
      </c>
      <c r="M29" s="268" t="str">
        <f t="shared" si="4"/>
        <v/>
      </c>
      <c r="N29" s="216" t="str">
        <f t="shared" si="5"/>
        <v/>
      </c>
      <c r="O29" s="266">
        <v>1</v>
      </c>
      <c r="AB29" s="325">
        <f t="shared" si="6"/>
        <v>0</v>
      </c>
    </row>
    <row r="30" spans="1:29" ht="13.2" x14ac:dyDescent="0.25">
      <c r="A30" s="218">
        <f>IF(C30=0,"",IF(I30=0,"",MAX(A$2:A29)+1))</f>
        <v>22</v>
      </c>
      <c r="B30" s="219" t="str">
        <f>'Driebanden-groot 1'!B30</f>
        <v>Fred</v>
      </c>
      <c r="C30" s="211">
        <f>IF(P$3="J",SUMIF('Driebanden-groot tot'!A$33:A$54,B30,'Driebanden-groot tot'!B$33:B$54),0)</f>
        <v>9</v>
      </c>
      <c r="D30" s="6"/>
      <c r="E30" s="6"/>
      <c r="F30" s="267" t="str">
        <f t="shared" si="0"/>
        <v/>
      </c>
      <c r="G30" s="268" t="str">
        <f t="shared" si="1"/>
        <v/>
      </c>
      <c r="H30" s="219" t="str">
        <f>'Driebanden-groot 1'!H30</f>
        <v>Jan Zuijlen</v>
      </c>
      <c r="I30" s="211">
        <f>IF(P$3="J",SUMIF('Driebanden-groot tot'!A$33:A$54,H30,'Driebanden-groot tot'!B$33:B$54),0)</f>
        <v>16</v>
      </c>
      <c r="J30" s="6"/>
      <c r="K30" s="211" t="str">
        <f t="shared" si="2"/>
        <v/>
      </c>
      <c r="L30" s="267" t="str">
        <f t="shared" si="3"/>
        <v/>
      </c>
      <c r="M30" s="268" t="str">
        <f t="shared" si="4"/>
        <v/>
      </c>
      <c r="N30" s="216" t="str">
        <f t="shared" si="5"/>
        <v/>
      </c>
      <c r="O30" s="266">
        <v>1</v>
      </c>
      <c r="AB30" s="325">
        <f t="shared" si="6"/>
        <v>1</v>
      </c>
    </row>
    <row r="31" spans="1:29" ht="13.2" x14ac:dyDescent="0.25">
      <c r="A31" s="218">
        <f>IF(C31=0,"",IF(I31=0,"",MAX(A$2:A30)+1))</f>
        <v>23</v>
      </c>
      <c r="B31" s="219" t="str">
        <f>'Driebanden-groot 1'!B31</f>
        <v>Fred</v>
      </c>
      <c r="C31" s="211">
        <f>IF(P$3="J",SUMIF('Driebanden-groot tot'!A$33:A$54,B31,'Driebanden-groot tot'!B$33:B$54),0)</f>
        <v>9</v>
      </c>
      <c r="D31" s="6"/>
      <c r="E31" s="6"/>
      <c r="F31" s="267" t="str">
        <f t="shared" si="0"/>
        <v/>
      </c>
      <c r="G31" s="268" t="str">
        <f t="shared" si="1"/>
        <v/>
      </c>
      <c r="H31" s="219" t="str">
        <f>'Driebanden-groot 1'!H31</f>
        <v xml:space="preserve">Jordy </v>
      </c>
      <c r="I31" s="211">
        <f>IF(P$3="J",SUMIF('Driebanden-groot tot'!A$33:A$54,H31,'Driebanden-groot tot'!B$33:B$54),0)</f>
        <v>12</v>
      </c>
      <c r="J31" s="6"/>
      <c r="K31" s="211" t="str">
        <f t="shared" si="2"/>
        <v/>
      </c>
      <c r="L31" s="267" t="str">
        <f t="shared" si="3"/>
        <v/>
      </c>
      <c r="M31" s="268" t="str">
        <f t="shared" si="4"/>
        <v/>
      </c>
      <c r="N31" s="216" t="str">
        <f t="shared" si="5"/>
        <v/>
      </c>
      <c r="O31" s="266">
        <v>1</v>
      </c>
      <c r="AB31" s="325">
        <f t="shared" si="6"/>
        <v>1</v>
      </c>
    </row>
    <row r="32" spans="1:29" ht="13.2" x14ac:dyDescent="0.25">
      <c r="A32" s="218">
        <f>IF(C32=0,"",IF(I32=0,"",MAX(A$2:A31)+1))</f>
        <v>24</v>
      </c>
      <c r="B32" s="219" t="str">
        <f>'Driebanden-groot 1'!B32</f>
        <v>Fred</v>
      </c>
      <c r="C32" s="211">
        <f>IF(P$3="J",SUMIF('Driebanden-groot tot'!A$33:A$54,B32,'Driebanden-groot tot'!B$33:B$54),0)</f>
        <v>9</v>
      </c>
      <c r="D32" s="6"/>
      <c r="E32" s="6"/>
      <c r="F32" s="267" t="str">
        <f t="shared" si="0"/>
        <v/>
      </c>
      <c r="G32" s="268" t="str">
        <f t="shared" si="1"/>
        <v/>
      </c>
      <c r="H32" s="219" t="str">
        <f>'Driebanden-groot 1'!H32</f>
        <v>Mukesh</v>
      </c>
      <c r="I32" s="211">
        <f>IF(P$3="J",SUMIF('Driebanden-groot tot'!A$33:A$54,H32,'Driebanden-groot tot'!B$33:B$54),0)</f>
        <v>9</v>
      </c>
      <c r="J32" s="6"/>
      <c r="K32" s="211" t="str">
        <f t="shared" si="2"/>
        <v/>
      </c>
      <c r="L32" s="267" t="str">
        <f t="shared" si="3"/>
        <v/>
      </c>
      <c r="M32" s="268" t="str">
        <f t="shared" si="4"/>
        <v/>
      </c>
      <c r="N32" s="216" t="str">
        <f t="shared" si="5"/>
        <v/>
      </c>
      <c r="O32" s="266">
        <v>1</v>
      </c>
      <c r="AB32" s="325">
        <f t="shared" si="6"/>
        <v>1</v>
      </c>
    </row>
    <row r="33" spans="1:28" ht="13.2" x14ac:dyDescent="0.25">
      <c r="A33" s="218">
        <f>IF(C33=0,"",IF(I33=0,"",MAX(A$2:A32)+1))</f>
        <v>25</v>
      </c>
      <c r="B33" s="219" t="str">
        <f>'Driebanden-groot 1'!B33</f>
        <v>Fred</v>
      </c>
      <c r="C33" s="211">
        <f>IF(P$3="J",SUMIF('Driebanden-groot tot'!A$33:A$54,B33,'Driebanden-groot tot'!B$33:B$54),0)</f>
        <v>9</v>
      </c>
      <c r="D33" s="6"/>
      <c r="E33" s="6"/>
      <c r="F33" s="267" t="str">
        <f t="shared" si="0"/>
        <v/>
      </c>
      <c r="G33" s="268" t="str">
        <f t="shared" si="1"/>
        <v/>
      </c>
      <c r="H33" s="219" t="str">
        <f>'Driebanden-groot 1'!H33</f>
        <v>Marco</v>
      </c>
      <c r="I33" s="211">
        <f>IF(P$3="J",SUMIF('Driebanden-groot tot'!A$33:A$54,H33,'Driebanden-groot tot'!B$33:B$54),0)</f>
        <v>16</v>
      </c>
      <c r="J33" s="6"/>
      <c r="K33" s="211" t="str">
        <f t="shared" si="2"/>
        <v/>
      </c>
      <c r="L33" s="267" t="str">
        <f t="shared" si="3"/>
        <v/>
      </c>
      <c r="M33" s="268" t="str">
        <f t="shared" si="4"/>
        <v/>
      </c>
      <c r="N33" s="216" t="str">
        <f t="shared" si="5"/>
        <v/>
      </c>
      <c r="O33" s="266">
        <v>1</v>
      </c>
      <c r="AB33" s="325">
        <f t="shared" si="6"/>
        <v>1</v>
      </c>
    </row>
    <row r="34" spans="1:28" ht="13.2" x14ac:dyDescent="0.25">
      <c r="A34" s="218" t="str">
        <f>IF(C34=0,"",IF(I34=0,"",MAX(A$2:A33)+1))</f>
        <v/>
      </c>
      <c r="B34" s="219" t="str">
        <f>'Driebanden-groot 1'!B34</f>
        <v>Fred</v>
      </c>
      <c r="C34" s="211">
        <f>IF(P$3="J",SUMIF('Driebanden-groot tot'!A$33:A$54,B34,'Driebanden-groot tot'!B$33:B$54),0)</f>
        <v>9</v>
      </c>
      <c r="D34" s="6"/>
      <c r="E34" s="6"/>
      <c r="F34" s="267" t="str">
        <f t="shared" si="0"/>
        <v/>
      </c>
      <c r="G34" s="268" t="str">
        <f t="shared" si="1"/>
        <v/>
      </c>
      <c r="H34" s="219" t="str">
        <f>'Driebanden-groot 1'!H34</f>
        <v>n</v>
      </c>
      <c r="I34" s="211">
        <f>IF(P$3="J",SUMIF('Driebanden-groot tot'!A$33:A$54,H34,'Driebanden-groot tot'!B$33:B$54),0)</f>
        <v>0</v>
      </c>
      <c r="J34" s="6"/>
      <c r="K34" s="211" t="str">
        <f t="shared" si="2"/>
        <v/>
      </c>
      <c r="L34" s="267" t="str">
        <f t="shared" si="3"/>
        <v/>
      </c>
      <c r="M34" s="268" t="str">
        <f t="shared" si="4"/>
        <v/>
      </c>
      <c r="N34" s="216" t="str">
        <f t="shared" si="5"/>
        <v/>
      </c>
      <c r="O34" s="266">
        <v>1</v>
      </c>
      <c r="AB34" s="325">
        <f t="shared" si="6"/>
        <v>0</v>
      </c>
    </row>
    <row r="35" spans="1:28" ht="13.2" x14ac:dyDescent="0.25">
      <c r="A35" s="218" t="str">
        <f>IF(C35=0,"",IF(I35=0,"",MAX(A$2:A34)+1))</f>
        <v/>
      </c>
      <c r="B35" s="219" t="str">
        <f>'Driebanden-groot 1'!B35</f>
        <v>Fred</v>
      </c>
      <c r="C35" s="211">
        <f>IF(P$3="J",SUMIF('Driebanden-groot tot'!A$33:A$54,B35,'Driebanden-groot tot'!B$33:B$54),0)</f>
        <v>9</v>
      </c>
      <c r="D35" s="6"/>
      <c r="E35" s="6"/>
      <c r="F35" s="267" t="str">
        <f t="shared" ref="F35:F66" si="7">IF(D35&gt;0,ROUND(D35/E35,3),"")</f>
        <v/>
      </c>
      <c r="G35" s="268" t="str">
        <f t="shared" si="1"/>
        <v/>
      </c>
      <c r="H35" s="219" t="str">
        <f>'Driebanden-groot 1'!H35</f>
        <v>n</v>
      </c>
      <c r="I35" s="211">
        <f>IF(P$3="J",SUMIF('Driebanden-groot tot'!A$33:A$54,H35,'Driebanden-groot tot'!B$33:B$54),0)</f>
        <v>0</v>
      </c>
      <c r="J35" s="6"/>
      <c r="K35" s="211" t="str">
        <f t="shared" ref="K35:K66" si="8">IF(E35&gt;0,E35,"")</f>
        <v/>
      </c>
      <c r="L35" s="267" t="str">
        <f t="shared" si="3"/>
        <v/>
      </c>
      <c r="M35" s="268" t="str">
        <f t="shared" ref="M35:M66" si="9">IF(J35&gt;0,IF(I35-J35=0,R$2,IF(J35&lt;I35,ROUND(J35/I35*T$2,1),Q$2)),"")</f>
        <v/>
      </c>
      <c r="N35" s="216" t="str">
        <f t="shared" ref="N35:N66" si="10">IF(E35&gt;0,1,"")</f>
        <v/>
      </c>
      <c r="O35" s="266">
        <v>1</v>
      </c>
      <c r="AB35" s="325">
        <f t="shared" si="6"/>
        <v>0</v>
      </c>
    </row>
    <row r="36" spans="1:28" ht="13.2" x14ac:dyDescent="0.25">
      <c r="A36" s="218" t="str">
        <f>IF(C36=0,"",IF(I36=0,"",MAX(A$2:A35)+1))</f>
        <v/>
      </c>
      <c r="B36" s="219" t="str">
        <f>'Driebanden-groot 1'!B36</f>
        <v>Fred</v>
      </c>
      <c r="C36" s="211">
        <f>IF(P$3="J",SUMIF('Driebanden-groot tot'!A$33:A$54,B36,'Driebanden-groot tot'!B$33:B$54),0)</f>
        <v>9</v>
      </c>
      <c r="D36" s="6"/>
      <c r="E36" s="6"/>
      <c r="F36" s="267" t="str">
        <f t="shared" si="7"/>
        <v/>
      </c>
      <c r="G36" s="268" t="str">
        <f t="shared" si="1"/>
        <v/>
      </c>
      <c r="H36" s="219" t="str">
        <f>'Driebanden-groot 1'!H36</f>
        <v>n</v>
      </c>
      <c r="I36" s="211">
        <f>IF(P$3="J",SUMIF('Driebanden-groot tot'!A$33:A$54,H36,'Driebanden-groot tot'!B$33:B$54),0)</f>
        <v>0</v>
      </c>
      <c r="J36" s="6"/>
      <c r="K36" s="211" t="str">
        <f t="shared" si="8"/>
        <v/>
      </c>
      <c r="L36" s="267" t="str">
        <f t="shared" si="3"/>
        <v/>
      </c>
      <c r="M36" s="268" t="str">
        <f t="shared" si="9"/>
        <v/>
      </c>
      <c r="N36" s="216" t="str">
        <f t="shared" si="10"/>
        <v/>
      </c>
      <c r="O36" s="266">
        <v>1</v>
      </c>
      <c r="AB36" s="325">
        <f t="shared" si="6"/>
        <v>0</v>
      </c>
    </row>
    <row r="37" spans="1:28" ht="13.2" x14ac:dyDescent="0.25">
      <c r="A37" s="218" t="str">
        <f>IF(C37=0,"",IF(I37=0,"",MAX(A$2:A36)+1))</f>
        <v/>
      </c>
      <c r="B37" s="219" t="str">
        <f>'Driebanden-groot 1'!B37</f>
        <v>Fred</v>
      </c>
      <c r="C37" s="211">
        <f>IF(P$3="J",SUMIF('Driebanden-groot tot'!A$33:A$54,B37,'Driebanden-groot tot'!B$33:B$54),0)</f>
        <v>9</v>
      </c>
      <c r="D37" s="6"/>
      <c r="E37" s="6"/>
      <c r="F37" s="267" t="str">
        <f t="shared" si="7"/>
        <v/>
      </c>
      <c r="G37" s="268" t="str">
        <f t="shared" si="1"/>
        <v/>
      </c>
      <c r="H37" s="219" t="str">
        <f>'Driebanden-groot 1'!H37</f>
        <v>n</v>
      </c>
      <c r="I37" s="211">
        <f>IF(P$3="J",SUMIF('Driebanden-groot tot'!A$33:A$54,H37,'Driebanden-groot tot'!B$33:B$54),0)</f>
        <v>0</v>
      </c>
      <c r="J37" s="6"/>
      <c r="K37" s="211" t="str">
        <f t="shared" si="8"/>
        <v/>
      </c>
      <c r="L37" s="267" t="str">
        <f t="shared" si="3"/>
        <v/>
      </c>
      <c r="M37" s="268" t="str">
        <f t="shared" si="9"/>
        <v/>
      </c>
      <c r="N37" s="216" t="str">
        <f t="shared" si="10"/>
        <v/>
      </c>
      <c r="O37" s="266">
        <v>1</v>
      </c>
      <c r="AB37" s="325">
        <f t="shared" si="6"/>
        <v>0</v>
      </c>
    </row>
    <row r="38" spans="1:28" ht="13.2" x14ac:dyDescent="0.25">
      <c r="A38" s="218">
        <f>IF(C38=0,"",IF(I38=0,"",MAX(A$2:A37)+1))</f>
        <v>26</v>
      </c>
      <c r="B38" s="219" t="str">
        <f>'Driebanden-groot 1'!B38</f>
        <v>Jan Hartog</v>
      </c>
      <c r="C38" s="211">
        <f>IF(P$3="J",SUMIF('Driebanden-groot tot'!A$33:A$54,B38,'Driebanden-groot tot'!B$33:B$54),0)</f>
        <v>9</v>
      </c>
      <c r="D38" s="6"/>
      <c r="E38" s="6"/>
      <c r="F38" s="267" t="str">
        <f t="shared" si="7"/>
        <v/>
      </c>
      <c r="G38" s="268" t="str">
        <f t="shared" si="1"/>
        <v/>
      </c>
      <c r="H38" s="219" t="str">
        <f>'Driebanden-groot 1'!H38</f>
        <v>Martijn</v>
      </c>
      <c r="I38" s="211">
        <f>IF(P$3="J",SUMIF('Driebanden-groot tot'!A$33:A$54,H38,'Driebanden-groot tot'!B$33:B$54),0)</f>
        <v>6</v>
      </c>
      <c r="J38" s="6"/>
      <c r="K38" s="211" t="str">
        <f t="shared" si="8"/>
        <v/>
      </c>
      <c r="L38" s="267" t="str">
        <f t="shared" si="3"/>
        <v/>
      </c>
      <c r="M38" s="268" t="str">
        <f t="shared" si="9"/>
        <v/>
      </c>
      <c r="N38" s="216" t="str">
        <f t="shared" si="10"/>
        <v/>
      </c>
      <c r="O38" s="266">
        <v>1</v>
      </c>
      <c r="AB38" s="325">
        <f t="shared" si="6"/>
        <v>1</v>
      </c>
    </row>
    <row r="39" spans="1:28" ht="13.2" x14ac:dyDescent="0.25">
      <c r="A39" s="218">
        <f>IF(C39=0,"",IF(I39=0,"",MAX(A$2:A38)+1))</f>
        <v>27</v>
      </c>
      <c r="B39" s="219" t="str">
        <f>'Driebanden-groot 1'!B39</f>
        <v>Jan Hartog</v>
      </c>
      <c r="C39" s="211">
        <f>IF(P$3="J",SUMIF('Driebanden-groot tot'!A$33:A$54,B39,'Driebanden-groot tot'!B$33:B$54),0)</f>
        <v>9</v>
      </c>
      <c r="D39" s="6"/>
      <c r="E39" s="6"/>
      <c r="F39" s="267" t="str">
        <f t="shared" si="7"/>
        <v/>
      </c>
      <c r="G39" s="268" t="str">
        <f t="shared" si="1"/>
        <v/>
      </c>
      <c r="H39" s="219" t="str">
        <f>'Driebanden-groot 1'!H39</f>
        <v>Michael</v>
      </c>
      <c r="I39" s="211">
        <f>IF(P$3="J",SUMIF('Driebanden-groot tot'!A$33:A$54,H39,'Driebanden-groot tot'!B$33:B$54),0)</f>
        <v>14</v>
      </c>
      <c r="J39" s="6"/>
      <c r="K39" s="211" t="str">
        <f t="shared" si="8"/>
        <v/>
      </c>
      <c r="L39" s="267" t="str">
        <f t="shared" si="3"/>
        <v/>
      </c>
      <c r="M39" s="268" t="str">
        <f t="shared" si="9"/>
        <v/>
      </c>
      <c r="N39" s="216" t="str">
        <f t="shared" si="10"/>
        <v/>
      </c>
      <c r="O39" s="266">
        <v>1</v>
      </c>
      <c r="AB39" s="325">
        <f t="shared" si="6"/>
        <v>1</v>
      </c>
    </row>
    <row r="40" spans="1:28" ht="13.2" x14ac:dyDescent="0.25">
      <c r="A40" s="218">
        <f>IF(C40=0,"",IF(I40=0,"",MAX(A$2:A39)+1))</f>
        <v>28</v>
      </c>
      <c r="B40" s="219" t="str">
        <f>'Driebanden-groot 1'!B40</f>
        <v>Jan Hartog</v>
      </c>
      <c r="C40" s="211">
        <f>IF(P$3="J",SUMIF('Driebanden-groot tot'!A$33:A$54,B40,'Driebanden-groot tot'!B$33:B$54),0)</f>
        <v>9</v>
      </c>
      <c r="D40" s="6"/>
      <c r="E40" s="6"/>
      <c r="F40" s="267" t="str">
        <f t="shared" si="7"/>
        <v/>
      </c>
      <c r="G40" s="268" t="str">
        <f t="shared" si="1"/>
        <v/>
      </c>
      <c r="H40" s="219" t="str">
        <f>'Driebanden-groot 1'!H40</f>
        <v>Peter</v>
      </c>
      <c r="I40" s="211">
        <f>IF(P$3="J",SUMIF('Driebanden-groot tot'!A$33:A$54,H40,'Driebanden-groot tot'!B$33:B$54),0)</f>
        <v>16</v>
      </c>
      <c r="J40" s="6"/>
      <c r="K40" s="211" t="str">
        <f t="shared" si="8"/>
        <v/>
      </c>
      <c r="L40" s="267" t="str">
        <f t="shared" si="3"/>
        <v/>
      </c>
      <c r="M40" s="268" t="str">
        <f t="shared" si="9"/>
        <v/>
      </c>
      <c r="N40" s="216" t="str">
        <f t="shared" si="10"/>
        <v/>
      </c>
      <c r="O40" s="266">
        <v>1</v>
      </c>
      <c r="AB40" s="325">
        <f t="shared" si="6"/>
        <v>1</v>
      </c>
    </row>
    <row r="41" spans="1:28" ht="13.2" x14ac:dyDescent="0.25">
      <c r="A41" s="218">
        <f>IF(C41=0,"",IF(I41=0,"",MAX(A$2:A40)+1))</f>
        <v>29</v>
      </c>
      <c r="B41" s="219" t="str">
        <f>'Driebanden-groot 1'!B41</f>
        <v>Jan Hartog</v>
      </c>
      <c r="C41" s="211">
        <f>IF(P$3="J",SUMIF('Driebanden-groot tot'!A$33:A$54,B41,'Driebanden-groot tot'!B$33:B$54),0)</f>
        <v>9</v>
      </c>
      <c r="D41" s="6"/>
      <c r="E41" s="6"/>
      <c r="F41" s="267" t="str">
        <f t="shared" si="7"/>
        <v/>
      </c>
      <c r="G41" s="268" t="str">
        <f t="shared" si="1"/>
        <v/>
      </c>
      <c r="H41" s="219" t="str">
        <f>'Driebanden-groot 1'!H41</f>
        <v>Piet</v>
      </c>
      <c r="I41" s="211">
        <f>IF(P$3="J",SUMIF('Driebanden-groot tot'!A$33:A$54,H41,'Driebanden-groot tot'!B$33:B$54),0)</f>
        <v>16</v>
      </c>
      <c r="J41" s="6"/>
      <c r="K41" s="211" t="str">
        <f t="shared" si="8"/>
        <v/>
      </c>
      <c r="L41" s="267" t="str">
        <f t="shared" si="3"/>
        <v/>
      </c>
      <c r="M41" s="268" t="str">
        <f t="shared" si="9"/>
        <v/>
      </c>
      <c r="N41" s="216" t="str">
        <f t="shared" si="10"/>
        <v/>
      </c>
      <c r="O41" s="266">
        <v>1</v>
      </c>
      <c r="AB41" s="325">
        <f t="shared" si="6"/>
        <v>1</v>
      </c>
    </row>
    <row r="42" spans="1:28" ht="13.2" x14ac:dyDescent="0.25">
      <c r="A42" s="218">
        <f>IF(C42=0,"",IF(I42=0,"",MAX(A$2:A41)+1))</f>
        <v>30</v>
      </c>
      <c r="B42" s="219" t="str">
        <f>'Driebanden-groot 1'!B42</f>
        <v>Jan Hartog</v>
      </c>
      <c r="C42" s="211">
        <f>IF(P$3="J",SUMIF('Driebanden-groot tot'!A$33:A$54,B42,'Driebanden-groot tot'!B$33:B$54),0)</f>
        <v>9</v>
      </c>
      <c r="D42" s="6"/>
      <c r="E42" s="6"/>
      <c r="F42" s="267" t="str">
        <f t="shared" si="7"/>
        <v/>
      </c>
      <c r="G42" s="268" t="str">
        <f t="shared" si="1"/>
        <v/>
      </c>
      <c r="H42" s="219" t="str">
        <f>'Driebanden-groot 1'!H42</f>
        <v>Tukker</v>
      </c>
      <c r="I42" s="211">
        <f>IF(P$3="J",SUMIF('Driebanden-groot tot'!A$33:A$54,H42,'Driebanden-groot tot'!B$33:B$54),0)</f>
        <v>13</v>
      </c>
      <c r="J42" s="6"/>
      <c r="K42" s="211" t="str">
        <f t="shared" si="8"/>
        <v/>
      </c>
      <c r="L42" s="267" t="str">
        <f t="shared" si="3"/>
        <v/>
      </c>
      <c r="M42" s="268" t="str">
        <f t="shared" si="9"/>
        <v/>
      </c>
      <c r="N42" s="216" t="str">
        <f t="shared" si="10"/>
        <v/>
      </c>
      <c r="O42" s="266">
        <v>1</v>
      </c>
      <c r="AB42" s="325">
        <f t="shared" si="6"/>
        <v>1</v>
      </c>
    </row>
    <row r="43" spans="1:28" ht="13.2" x14ac:dyDescent="0.25">
      <c r="A43" s="218">
        <f>IF(C43=0,"",IF(I43=0,"",MAX(A$2:A42)+1))</f>
        <v>31</v>
      </c>
      <c r="B43" s="219" t="str">
        <f>'Driebanden-groot 1'!B43</f>
        <v>Jan Hartog</v>
      </c>
      <c r="C43" s="211">
        <f>IF(P$3="J",SUMIF('Driebanden-groot tot'!A$33:A$54,B43,'Driebanden-groot tot'!B$33:B$54),0)</f>
        <v>9</v>
      </c>
      <c r="D43" s="6"/>
      <c r="E43" s="6"/>
      <c r="F43" s="267" t="str">
        <f t="shared" si="7"/>
        <v/>
      </c>
      <c r="G43" s="268" t="str">
        <f t="shared" si="1"/>
        <v/>
      </c>
      <c r="H43" s="219" t="str">
        <f>'Driebanden-groot 1'!H43</f>
        <v>Bernard</v>
      </c>
      <c r="I43" s="211">
        <f>IF(P$3="J",SUMIF('Driebanden-groot tot'!A$33:A$54,H43,'Driebanden-groot tot'!B$33:B$54),0)</f>
        <v>14</v>
      </c>
      <c r="J43" s="6"/>
      <c r="K43" s="211" t="str">
        <f t="shared" si="8"/>
        <v/>
      </c>
      <c r="L43" s="267" t="str">
        <f t="shared" si="3"/>
        <v/>
      </c>
      <c r="M43" s="268" t="str">
        <f t="shared" si="9"/>
        <v/>
      </c>
      <c r="N43" s="216" t="str">
        <f t="shared" si="10"/>
        <v/>
      </c>
      <c r="O43" s="266">
        <v>1</v>
      </c>
      <c r="AB43" s="325">
        <f t="shared" si="6"/>
        <v>1</v>
      </c>
    </row>
    <row r="44" spans="1:28" ht="13.2" x14ac:dyDescent="0.25">
      <c r="A44" s="218">
        <f>IF(C44=0,"",IF(I44=0,"",MAX(A$2:A43)+1))</f>
        <v>32</v>
      </c>
      <c r="B44" s="219" t="str">
        <f>'Driebanden-groot 1'!B44</f>
        <v>Jan Hartog</v>
      </c>
      <c r="C44" s="211">
        <f>IF(P$3="J",SUMIF('Driebanden-groot tot'!A$33:A$54,B44,'Driebanden-groot tot'!B$33:B$54),0)</f>
        <v>9</v>
      </c>
      <c r="D44" s="6"/>
      <c r="E44" s="6"/>
      <c r="F44" s="267" t="str">
        <f t="shared" si="7"/>
        <v/>
      </c>
      <c r="G44" s="268" t="str">
        <f t="shared" si="1"/>
        <v/>
      </c>
      <c r="H44" s="219" t="str">
        <f>'Driebanden-groot 1'!H44</f>
        <v>Jan de Hoorn</v>
      </c>
      <c r="I44" s="211">
        <f>IF(P$3="J",SUMIF('Driebanden-groot tot'!A$33:A$54,H44,'Driebanden-groot tot'!B$33:B$54),0)</f>
        <v>12</v>
      </c>
      <c r="J44" s="6"/>
      <c r="K44" s="211" t="str">
        <f t="shared" si="8"/>
        <v/>
      </c>
      <c r="L44" s="267" t="str">
        <f t="shared" si="3"/>
        <v/>
      </c>
      <c r="M44" s="268" t="str">
        <f t="shared" si="9"/>
        <v/>
      </c>
      <c r="N44" s="216" t="str">
        <f t="shared" si="10"/>
        <v/>
      </c>
      <c r="O44" s="266">
        <v>1</v>
      </c>
      <c r="AB44" s="325">
        <f t="shared" si="6"/>
        <v>1</v>
      </c>
    </row>
    <row r="45" spans="1:28" ht="13.2" x14ac:dyDescent="0.25">
      <c r="A45" s="218" t="str">
        <f>IF(C45=0,"",IF(I45=0,"",MAX(A$2:A44)+1))</f>
        <v/>
      </c>
      <c r="B45" s="219" t="str">
        <f>'Driebanden-groot 1'!B45</f>
        <v>Jan Hartog</v>
      </c>
      <c r="C45" s="211">
        <f>IF(P$3="J",SUMIF('Driebanden-groot tot'!A$33:A$54,B45,'Driebanden-groot tot'!B$33:B$54),0)</f>
        <v>9</v>
      </c>
      <c r="D45" s="6"/>
      <c r="E45" s="6"/>
      <c r="F45" s="267" t="str">
        <f t="shared" si="7"/>
        <v/>
      </c>
      <c r="G45" s="268" t="str">
        <f t="shared" si="1"/>
        <v/>
      </c>
      <c r="H45" s="219" t="str">
        <f>'Driebanden-groot 1'!H45</f>
        <v>Bas</v>
      </c>
      <c r="I45" s="211">
        <f>IF(P$3="J",SUMIF('Driebanden-groot tot'!A$33:A$54,H45,'Driebanden-groot tot'!B$33:B$54),0)</f>
        <v>0</v>
      </c>
      <c r="J45" s="6"/>
      <c r="K45" s="211" t="str">
        <f t="shared" si="8"/>
        <v/>
      </c>
      <c r="L45" s="267" t="str">
        <f t="shared" si="3"/>
        <v/>
      </c>
      <c r="M45" s="268" t="str">
        <f t="shared" si="9"/>
        <v/>
      </c>
      <c r="N45" s="216" t="str">
        <f t="shared" si="10"/>
        <v/>
      </c>
      <c r="O45" s="266">
        <v>1</v>
      </c>
      <c r="AB45" s="325">
        <f t="shared" si="6"/>
        <v>0</v>
      </c>
    </row>
    <row r="46" spans="1:28" ht="13.2" x14ac:dyDescent="0.25">
      <c r="A46" s="218">
        <f>IF(C46=0,"",IF(I46=0,"",MAX(A$2:A45)+1))</f>
        <v>33</v>
      </c>
      <c r="B46" s="219" t="str">
        <f>'Driebanden-groot 1'!B46</f>
        <v>Jan Hartog</v>
      </c>
      <c r="C46" s="211">
        <f>IF(P$3="J",SUMIF('Driebanden-groot tot'!A$33:A$54,B46,'Driebanden-groot tot'!B$33:B$54),0)</f>
        <v>9</v>
      </c>
      <c r="D46" s="6"/>
      <c r="E46" s="6"/>
      <c r="F46" s="267" t="str">
        <f t="shared" si="7"/>
        <v/>
      </c>
      <c r="G46" s="268" t="str">
        <f t="shared" si="1"/>
        <v/>
      </c>
      <c r="H46" s="219" t="str">
        <f>'Driebanden-groot 1'!H46</f>
        <v>Jan Zuijlen</v>
      </c>
      <c r="I46" s="211">
        <f>IF(P$3="J",SUMIF('Driebanden-groot tot'!A$33:A$54,H46,'Driebanden-groot tot'!B$33:B$54),0)</f>
        <v>16</v>
      </c>
      <c r="J46" s="6"/>
      <c r="K46" s="211" t="str">
        <f t="shared" si="8"/>
        <v/>
      </c>
      <c r="L46" s="267" t="str">
        <f t="shared" si="3"/>
        <v/>
      </c>
      <c r="M46" s="268" t="str">
        <f t="shared" si="9"/>
        <v/>
      </c>
      <c r="N46" s="216" t="str">
        <f t="shared" si="10"/>
        <v/>
      </c>
      <c r="O46" s="266">
        <v>1</v>
      </c>
      <c r="AB46" s="325">
        <f t="shared" si="6"/>
        <v>1</v>
      </c>
    </row>
    <row r="47" spans="1:28" ht="13.2" x14ac:dyDescent="0.25">
      <c r="A47" s="218">
        <f>IF(C47=0,"",IF(I47=0,"",MAX(A$2:A46)+1))</f>
        <v>34</v>
      </c>
      <c r="B47" s="219" t="str">
        <f>'Driebanden-groot 1'!B47</f>
        <v>Jan Hartog</v>
      </c>
      <c r="C47" s="211">
        <f>IF(P$3="J",SUMIF('Driebanden-groot tot'!A$33:A$54,B47,'Driebanden-groot tot'!B$33:B$54),0)</f>
        <v>9</v>
      </c>
      <c r="D47" s="6"/>
      <c r="E47" s="6"/>
      <c r="F47" s="267" t="str">
        <f t="shared" si="7"/>
        <v/>
      </c>
      <c r="G47" s="268" t="str">
        <f t="shared" si="1"/>
        <v/>
      </c>
      <c r="H47" s="219" t="str">
        <f>'Driebanden-groot 1'!H47</f>
        <v xml:space="preserve">Jordy </v>
      </c>
      <c r="I47" s="211">
        <f>IF(P$3="J",SUMIF('Driebanden-groot tot'!A$33:A$54,H47,'Driebanden-groot tot'!B$33:B$54),0)</f>
        <v>12</v>
      </c>
      <c r="J47" s="6"/>
      <c r="K47" s="211" t="str">
        <f t="shared" si="8"/>
        <v/>
      </c>
      <c r="L47" s="267" t="str">
        <f t="shared" si="3"/>
        <v/>
      </c>
      <c r="M47" s="268" t="str">
        <f t="shared" si="9"/>
        <v/>
      </c>
      <c r="N47" s="216" t="str">
        <f t="shared" si="10"/>
        <v/>
      </c>
      <c r="O47" s="266">
        <v>1</v>
      </c>
      <c r="AB47" s="325">
        <f t="shared" si="6"/>
        <v>1</v>
      </c>
    </row>
    <row r="48" spans="1:28" ht="13.2" x14ac:dyDescent="0.25">
      <c r="A48" s="218">
        <f>IF(C48=0,"",IF(I48=0,"",MAX(A$2:A47)+1))</f>
        <v>35</v>
      </c>
      <c r="B48" s="219" t="str">
        <f>'Driebanden-groot 1'!B48</f>
        <v>Jan Hartog</v>
      </c>
      <c r="C48" s="211">
        <f>IF(P$3="J",SUMIF('Driebanden-groot tot'!A$33:A$54,B48,'Driebanden-groot tot'!B$33:B$54),0)</f>
        <v>9</v>
      </c>
      <c r="D48" s="6"/>
      <c r="E48" s="6"/>
      <c r="F48" s="267" t="str">
        <f t="shared" si="7"/>
        <v/>
      </c>
      <c r="G48" s="268" t="str">
        <f t="shared" si="1"/>
        <v/>
      </c>
      <c r="H48" s="219" t="str">
        <f>'Driebanden-groot 1'!H48</f>
        <v>Mukesh</v>
      </c>
      <c r="I48" s="211">
        <f>IF(P$3="J",SUMIF('Driebanden-groot tot'!A$33:A$54,H48,'Driebanden-groot tot'!B$33:B$54),0)</f>
        <v>9</v>
      </c>
      <c r="J48" s="6"/>
      <c r="K48" s="211" t="str">
        <f t="shared" si="8"/>
        <v/>
      </c>
      <c r="L48" s="267" t="str">
        <f t="shared" si="3"/>
        <v/>
      </c>
      <c r="M48" s="268" t="str">
        <f t="shared" si="9"/>
        <v/>
      </c>
      <c r="N48" s="216" t="str">
        <f t="shared" si="10"/>
        <v/>
      </c>
      <c r="O48" s="266">
        <v>1</v>
      </c>
      <c r="AB48" s="325">
        <f t="shared" si="6"/>
        <v>1</v>
      </c>
    </row>
    <row r="49" spans="1:28" ht="13.2" x14ac:dyDescent="0.25">
      <c r="A49" s="218">
        <f>IF(C49=0,"",IF(I49=0,"",MAX(A$2:A48)+1))</f>
        <v>36</v>
      </c>
      <c r="B49" s="219" t="str">
        <f>'Driebanden-groot 1'!B49</f>
        <v>Jan Hartog</v>
      </c>
      <c r="C49" s="211">
        <f>IF(P$3="J",SUMIF('Driebanden-groot tot'!A$33:A$54,B49,'Driebanden-groot tot'!B$33:B$54),0)</f>
        <v>9</v>
      </c>
      <c r="D49" s="6"/>
      <c r="E49" s="6"/>
      <c r="F49" s="267" t="str">
        <f t="shared" si="7"/>
        <v/>
      </c>
      <c r="G49" s="268" t="str">
        <f t="shared" si="1"/>
        <v/>
      </c>
      <c r="H49" s="219" t="str">
        <f>'Driebanden-groot 1'!H49</f>
        <v>Marco</v>
      </c>
      <c r="I49" s="211">
        <f>IF(P$3="J",SUMIF('Driebanden-groot tot'!A$33:A$54,H49,'Driebanden-groot tot'!B$33:B$54),0)</f>
        <v>16</v>
      </c>
      <c r="J49" s="6"/>
      <c r="K49" s="211" t="str">
        <f t="shared" si="8"/>
        <v/>
      </c>
      <c r="L49" s="267" t="str">
        <f t="shared" si="3"/>
        <v/>
      </c>
      <c r="M49" s="268" t="str">
        <f t="shared" si="9"/>
        <v/>
      </c>
      <c r="N49" s="216" t="str">
        <f t="shared" si="10"/>
        <v/>
      </c>
      <c r="O49" s="266">
        <v>1</v>
      </c>
      <c r="AB49" s="325">
        <f t="shared" si="6"/>
        <v>1</v>
      </c>
    </row>
    <row r="50" spans="1:28" ht="13.2" x14ac:dyDescent="0.25">
      <c r="A50" s="218" t="str">
        <f>IF(C50=0,"",IF(I50=0,"",MAX(A$2:A49)+1))</f>
        <v/>
      </c>
      <c r="B50" s="219" t="str">
        <f>'Driebanden-groot 1'!B50</f>
        <v>Jan Hartog</v>
      </c>
      <c r="C50" s="211">
        <f>IF(P$3="J",SUMIF('Driebanden-groot tot'!A$33:A$54,B50,'Driebanden-groot tot'!B$33:B$54),0)</f>
        <v>9</v>
      </c>
      <c r="D50" s="6"/>
      <c r="E50" s="6"/>
      <c r="F50" s="267" t="str">
        <f t="shared" si="7"/>
        <v/>
      </c>
      <c r="G50" s="268" t="str">
        <f t="shared" si="1"/>
        <v/>
      </c>
      <c r="H50" s="219" t="str">
        <f>'Driebanden-groot 1'!H50</f>
        <v>n</v>
      </c>
      <c r="I50" s="211">
        <f>IF(P$3="J",SUMIF('Driebanden-groot tot'!A$33:A$54,H50,'Driebanden-groot tot'!B$33:B$54),0)</f>
        <v>0</v>
      </c>
      <c r="J50" s="6"/>
      <c r="K50" s="211" t="str">
        <f t="shared" si="8"/>
        <v/>
      </c>
      <c r="L50" s="267" t="str">
        <f t="shared" si="3"/>
        <v/>
      </c>
      <c r="M50" s="268" t="str">
        <f t="shared" si="9"/>
        <v/>
      </c>
      <c r="N50" s="216" t="str">
        <f t="shared" si="10"/>
        <v/>
      </c>
      <c r="O50" s="266">
        <v>1</v>
      </c>
      <c r="AB50" s="325">
        <f t="shared" si="6"/>
        <v>0</v>
      </c>
    </row>
    <row r="51" spans="1:28" ht="13.2" x14ac:dyDescent="0.25">
      <c r="A51" s="218" t="str">
        <f>IF(C51=0,"",IF(I51=0,"",MAX(A$2:A50)+1))</f>
        <v/>
      </c>
      <c r="B51" s="219" t="str">
        <f>'Driebanden-groot 1'!B51</f>
        <v>Jan Hartog</v>
      </c>
      <c r="C51" s="211">
        <f>IF(P$3="J",SUMIF('Driebanden-groot tot'!A$33:A$54,B51,'Driebanden-groot tot'!B$33:B$54),0)</f>
        <v>9</v>
      </c>
      <c r="D51" s="6"/>
      <c r="E51" s="6"/>
      <c r="F51" s="267" t="str">
        <f t="shared" si="7"/>
        <v/>
      </c>
      <c r="G51" s="268" t="str">
        <f t="shared" si="1"/>
        <v/>
      </c>
      <c r="H51" s="219" t="str">
        <f>'Driebanden-groot 1'!H51</f>
        <v>n</v>
      </c>
      <c r="I51" s="211">
        <f>IF(P$3="J",SUMIF('Driebanden-groot tot'!A$33:A$54,H51,'Driebanden-groot tot'!B$33:B$54),0)</f>
        <v>0</v>
      </c>
      <c r="J51" s="6"/>
      <c r="K51" s="211" t="str">
        <f t="shared" si="8"/>
        <v/>
      </c>
      <c r="L51" s="267" t="str">
        <f t="shared" si="3"/>
        <v/>
      </c>
      <c r="M51" s="268" t="str">
        <f t="shared" si="9"/>
        <v/>
      </c>
      <c r="N51" s="216" t="str">
        <f t="shared" si="10"/>
        <v/>
      </c>
      <c r="O51" s="266">
        <v>1</v>
      </c>
      <c r="AB51" s="325">
        <f t="shared" si="6"/>
        <v>0</v>
      </c>
    </row>
    <row r="52" spans="1:28" ht="13.2" x14ac:dyDescent="0.25">
      <c r="A52" s="218" t="str">
        <f>IF(C52=0,"",IF(I52=0,"",MAX(A$2:A51)+1))</f>
        <v/>
      </c>
      <c r="B52" s="219" t="str">
        <f>'Driebanden-groot 1'!B52</f>
        <v>Jan Hartog</v>
      </c>
      <c r="C52" s="211">
        <f>IF(P$3="J",SUMIF('Driebanden-groot tot'!A$33:A$54,B52,'Driebanden-groot tot'!B$33:B$54),0)</f>
        <v>9</v>
      </c>
      <c r="D52" s="6"/>
      <c r="E52" s="6"/>
      <c r="F52" s="267" t="str">
        <f t="shared" si="7"/>
        <v/>
      </c>
      <c r="G52" s="268" t="str">
        <f t="shared" si="1"/>
        <v/>
      </c>
      <c r="H52" s="219" t="str">
        <f>'Driebanden-groot 1'!H52</f>
        <v>n</v>
      </c>
      <c r="I52" s="211">
        <f>IF(P$3="J",SUMIF('Driebanden-groot tot'!A$33:A$54,H52,'Driebanden-groot tot'!B$33:B$54),0)</f>
        <v>0</v>
      </c>
      <c r="J52" s="6"/>
      <c r="K52" s="211" t="str">
        <f t="shared" si="8"/>
        <v/>
      </c>
      <c r="L52" s="267" t="str">
        <f t="shared" si="3"/>
        <v/>
      </c>
      <c r="M52" s="268" t="str">
        <f t="shared" si="9"/>
        <v/>
      </c>
      <c r="N52" s="216" t="str">
        <f t="shared" si="10"/>
        <v/>
      </c>
      <c r="O52" s="266">
        <v>1</v>
      </c>
      <c r="AB52" s="325">
        <f t="shared" si="6"/>
        <v>0</v>
      </c>
    </row>
    <row r="53" spans="1:28" ht="13.2" x14ac:dyDescent="0.25">
      <c r="A53" s="218" t="str">
        <f>IF(C53=0,"",IF(I53=0,"",MAX(A$2:A52)+1))</f>
        <v/>
      </c>
      <c r="B53" s="219" t="str">
        <f>'Driebanden-groot 1'!B53</f>
        <v>Jan Hartog</v>
      </c>
      <c r="C53" s="211">
        <f>IF(P$3="J",SUMIF('Driebanden-groot tot'!A$33:A$54,B53,'Driebanden-groot tot'!B$33:B$54),0)</f>
        <v>9</v>
      </c>
      <c r="D53" s="6"/>
      <c r="E53" s="6"/>
      <c r="F53" s="267" t="str">
        <f t="shared" si="7"/>
        <v/>
      </c>
      <c r="G53" s="268" t="str">
        <f t="shared" si="1"/>
        <v/>
      </c>
      <c r="H53" s="219" t="str">
        <f>'Driebanden-groot 1'!H53</f>
        <v>n</v>
      </c>
      <c r="I53" s="211">
        <f>IF(P$3="J",SUMIF('Driebanden-groot tot'!A$33:A$54,H53,'Driebanden-groot tot'!B$33:B$54),0)</f>
        <v>0</v>
      </c>
      <c r="J53" s="6"/>
      <c r="K53" s="211" t="str">
        <f t="shared" si="8"/>
        <v/>
      </c>
      <c r="L53" s="267" t="str">
        <f t="shared" si="3"/>
        <v/>
      </c>
      <c r="M53" s="268" t="str">
        <f t="shared" si="9"/>
        <v/>
      </c>
      <c r="N53" s="216" t="str">
        <f t="shared" si="10"/>
        <v/>
      </c>
      <c r="O53" s="266">
        <v>1</v>
      </c>
      <c r="AB53" s="325">
        <f t="shared" si="6"/>
        <v>0</v>
      </c>
    </row>
    <row r="54" spans="1:28" ht="13.2" x14ac:dyDescent="0.25">
      <c r="A54" s="218">
        <f>IF(C54=0,"",IF(I54=0,"",MAX(A$2:A53)+1))</f>
        <v>37</v>
      </c>
      <c r="B54" s="219" t="str">
        <f>'Driebanden-groot 1'!B54</f>
        <v>Martijn</v>
      </c>
      <c r="C54" s="211">
        <f>IF(P$3="J",SUMIF('Driebanden-groot tot'!A$33:A$54,B54,'Driebanden-groot tot'!B$33:B$54),0)</f>
        <v>6</v>
      </c>
      <c r="D54" s="6"/>
      <c r="E54" s="6"/>
      <c r="F54" s="267" t="str">
        <f t="shared" si="7"/>
        <v/>
      </c>
      <c r="G54" s="268" t="str">
        <f t="shared" si="1"/>
        <v/>
      </c>
      <c r="H54" s="219" t="str">
        <f>'Driebanden-groot 1'!H54</f>
        <v>Michael</v>
      </c>
      <c r="I54" s="211">
        <f>IF(P$3="J",SUMIF('Driebanden-groot tot'!A$33:A$54,H54,'Driebanden-groot tot'!B$33:B$54),0)</f>
        <v>14</v>
      </c>
      <c r="J54" s="6"/>
      <c r="K54" s="211" t="str">
        <f t="shared" si="8"/>
        <v/>
      </c>
      <c r="L54" s="267" t="str">
        <f t="shared" si="3"/>
        <v/>
      </c>
      <c r="M54" s="268" t="str">
        <f t="shared" si="9"/>
        <v/>
      </c>
      <c r="N54" s="216" t="str">
        <f t="shared" si="10"/>
        <v/>
      </c>
      <c r="O54" s="266">
        <v>1</v>
      </c>
      <c r="AB54" s="325">
        <f t="shared" si="6"/>
        <v>1</v>
      </c>
    </row>
    <row r="55" spans="1:28" ht="13.2" x14ac:dyDescent="0.25">
      <c r="A55" s="218">
        <f>IF(C55=0,"",IF(I55=0,"",MAX(A$2:A54)+1))</f>
        <v>38</v>
      </c>
      <c r="B55" s="219" t="str">
        <f>'Driebanden-groot 1'!B55</f>
        <v>Martijn</v>
      </c>
      <c r="C55" s="211">
        <f>IF(P$3="J",SUMIF('Driebanden-groot tot'!A$33:A$54,B55,'Driebanden-groot tot'!B$33:B$54),0)</f>
        <v>6</v>
      </c>
      <c r="D55" s="6"/>
      <c r="E55" s="6"/>
      <c r="F55" s="267" t="str">
        <f t="shared" si="7"/>
        <v/>
      </c>
      <c r="G55" s="268" t="str">
        <f t="shared" si="1"/>
        <v/>
      </c>
      <c r="H55" s="219" t="str">
        <f>'Driebanden-groot 1'!H55</f>
        <v>Peter</v>
      </c>
      <c r="I55" s="211">
        <f>IF(P$3="J",SUMIF('Driebanden-groot tot'!A$33:A$54,H55,'Driebanden-groot tot'!B$33:B$54),0)</f>
        <v>16</v>
      </c>
      <c r="J55" s="6"/>
      <c r="K55" s="211" t="str">
        <f t="shared" si="8"/>
        <v/>
      </c>
      <c r="L55" s="267" t="str">
        <f t="shared" si="3"/>
        <v/>
      </c>
      <c r="M55" s="268" t="str">
        <f t="shared" si="9"/>
        <v/>
      </c>
      <c r="N55" s="216" t="str">
        <f t="shared" si="10"/>
        <v/>
      </c>
      <c r="O55" s="266">
        <v>1</v>
      </c>
      <c r="AB55" s="325">
        <f t="shared" si="6"/>
        <v>1</v>
      </c>
    </row>
    <row r="56" spans="1:28" ht="13.2" x14ac:dyDescent="0.25">
      <c r="A56" s="218">
        <f>IF(C56=0,"",IF(I56=0,"",MAX(A$2:A55)+1))</f>
        <v>39</v>
      </c>
      <c r="B56" s="219" t="str">
        <f>'Driebanden-groot 1'!B56</f>
        <v>Martijn</v>
      </c>
      <c r="C56" s="211">
        <f>IF(P$3="J",SUMIF('Driebanden-groot tot'!A$33:A$54,B56,'Driebanden-groot tot'!B$33:B$54),0)</f>
        <v>6</v>
      </c>
      <c r="D56" s="6"/>
      <c r="E56" s="6"/>
      <c r="F56" s="267" t="str">
        <f t="shared" si="7"/>
        <v/>
      </c>
      <c r="G56" s="268" t="str">
        <f t="shared" si="1"/>
        <v/>
      </c>
      <c r="H56" s="219" t="str">
        <f>'Driebanden-groot 1'!H56</f>
        <v>Piet</v>
      </c>
      <c r="I56" s="211">
        <f>IF(P$3="J",SUMIF('Driebanden-groot tot'!A$33:A$54,H56,'Driebanden-groot tot'!B$33:B$54),0)</f>
        <v>16</v>
      </c>
      <c r="J56" s="6"/>
      <c r="K56" s="211" t="str">
        <f t="shared" si="8"/>
        <v/>
      </c>
      <c r="L56" s="267" t="str">
        <f t="shared" si="3"/>
        <v/>
      </c>
      <c r="M56" s="268" t="str">
        <f t="shared" si="9"/>
        <v/>
      </c>
      <c r="N56" s="216" t="str">
        <f t="shared" si="10"/>
        <v/>
      </c>
      <c r="O56" s="266">
        <v>1</v>
      </c>
      <c r="AB56" s="325">
        <f t="shared" si="6"/>
        <v>1</v>
      </c>
    </row>
    <row r="57" spans="1:28" ht="13.2" x14ac:dyDescent="0.25">
      <c r="A57" s="218">
        <f>IF(C57=0,"",IF(I57=0,"",MAX(A$2:A56)+1))</f>
        <v>40</v>
      </c>
      <c r="B57" s="219" t="str">
        <f>'Driebanden-groot 1'!B57</f>
        <v>Martijn</v>
      </c>
      <c r="C57" s="211">
        <f>IF(P$3="J",SUMIF('Driebanden-groot tot'!A$33:A$54,B57,'Driebanden-groot tot'!B$33:B$54),0)</f>
        <v>6</v>
      </c>
      <c r="D57" s="6"/>
      <c r="E57" s="6"/>
      <c r="F57" s="267" t="str">
        <f t="shared" si="7"/>
        <v/>
      </c>
      <c r="G57" s="268" t="str">
        <f t="shared" si="1"/>
        <v/>
      </c>
      <c r="H57" s="219" t="str">
        <f>'Driebanden-groot 1'!H57</f>
        <v>Tukker</v>
      </c>
      <c r="I57" s="211">
        <f>IF(P$3="J",SUMIF('Driebanden-groot tot'!A$33:A$54,H57,'Driebanden-groot tot'!B$33:B$54),0)</f>
        <v>13</v>
      </c>
      <c r="J57" s="6"/>
      <c r="K57" s="211" t="str">
        <f t="shared" si="8"/>
        <v/>
      </c>
      <c r="L57" s="267" t="str">
        <f t="shared" si="3"/>
        <v/>
      </c>
      <c r="M57" s="268" t="str">
        <f t="shared" si="9"/>
        <v/>
      </c>
      <c r="N57" s="216" t="str">
        <f t="shared" si="10"/>
        <v/>
      </c>
      <c r="O57" s="266">
        <v>1</v>
      </c>
      <c r="AB57" s="325">
        <f t="shared" si="6"/>
        <v>1</v>
      </c>
    </row>
    <row r="58" spans="1:28" ht="13.2" x14ac:dyDescent="0.25">
      <c r="A58" s="218">
        <f>IF(C58=0,"",IF(I58=0,"",MAX(A$2:A57)+1))</f>
        <v>41</v>
      </c>
      <c r="B58" s="219" t="str">
        <f>'Driebanden-groot 1'!B58</f>
        <v>Martijn</v>
      </c>
      <c r="C58" s="211">
        <f>IF(P$3="J",SUMIF('Driebanden-groot tot'!A$33:A$54,B58,'Driebanden-groot tot'!B$33:B$54),0)</f>
        <v>6</v>
      </c>
      <c r="D58" s="6"/>
      <c r="E58" s="6"/>
      <c r="F58" s="267" t="str">
        <f t="shared" si="7"/>
        <v/>
      </c>
      <c r="G58" s="268" t="str">
        <f t="shared" si="1"/>
        <v/>
      </c>
      <c r="H58" s="219" t="str">
        <f>'Driebanden-groot 1'!H58</f>
        <v>Bernard</v>
      </c>
      <c r="I58" s="211">
        <f>IF(P$3="J",SUMIF('Driebanden-groot tot'!A$33:A$54,H58,'Driebanden-groot tot'!B$33:B$54),0)</f>
        <v>14</v>
      </c>
      <c r="J58" s="6"/>
      <c r="K58" s="211" t="str">
        <f t="shared" si="8"/>
        <v/>
      </c>
      <c r="L58" s="267" t="str">
        <f t="shared" si="3"/>
        <v/>
      </c>
      <c r="M58" s="268" t="str">
        <f t="shared" si="9"/>
        <v/>
      </c>
      <c r="N58" s="216" t="str">
        <f t="shared" si="10"/>
        <v/>
      </c>
      <c r="O58" s="266">
        <v>1</v>
      </c>
      <c r="AB58" s="325">
        <f t="shared" si="6"/>
        <v>1</v>
      </c>
    </row>
    <row r="59" spans="1:28" ht="13.2" x14ac:dyDescent="0.25">
      <c r="A59" s="218">
        <f>IF(C59=0,"",IF(I59=0,"",MAX(A$2:A58)+1))</f>
        <v>42</v>
      </c>
      <c r="B59" s="219" t="str">
        <f>'Driebanden-groot 1'!B59</f>
        <v>Martijn</v>
      </c>
      <c r="C59" s="211">
        <f>IF(P$3="J",SUMIF('Driebanden-groot tot'!A$33:A$54,B59,'Driebanden-groot tot'!B$33:B$54),0)</f>
        <v>6</v>
      </c>
      <c r="D59" s="6"/>
      <c r="E59" s="6"/>
      <c r="F59" s="267" t="str">
        <f t="shared" si="7"/>
        <v/>
      </c>
      <c r="G59" s="268" t="str">
        <f t="shared" si="1"/>
        <v/>
      </c>
      <c r="H59" s="219" t="str">
        <f>'Driebanden-groot 1'!H59</f>
        <v>Jan de Hoorn</v>
      </c>
      <c r="I59" s="211">
        <f>IF(P$3="J",SUMIF('Driebanden-groot tot'!A$33:A$54,H59,'Driebanden-groot tot'!B$33:B$54),0)</f>
        <v>12</v>
      </c>
      <c r="J59" s="6"/>
      <c r="K59" s="211" t="str">
        <f t="shared" si="8"/>
        <v/>
      </c>
      <c r="L59" s="267" t="str">
        <f t="shared" si="3"/>
        <v/>
      </c>
      <c r="M59" s="268" t="str">
        <f t="shared" si="9"/>
        <v/>
      </c>
      <c r="N59" s="216" t="str">
        <f t="shared" si="10"/>
        <v/>
      </c>
      <c r="O59" s="266">
        <v>1</v>
      </c>
      <c r="AB59" s="325">
        <f t="shared" si="6"/>
        <v>1</v>
      </c>
    </row>
    <row r="60" spans="1:28" ht="13.2" x14ac:dyDescent="0.25">
      <c r="A60" s="218" t="str">
        <f>IF(C60=0,"",IF(I60=0,"",MAX(A$2:A59)+1))</f>
        <v/>
      </c>
      <c r="B60" s="219" t="str">
        <f>'Driebanden-groot 1'!B60</f>
        <v>Martijn</v>
      </c>
      <c r="C60" s="211">
        <f>IF(P$3="J",SUMIF('Driebanden-groot tot'!A$33:A$54,B60,'Driebanden-groot tot'!B$33:B$54),0)</f>
        <v>6</v>
      </c>
      <c r="D60" s="6"/>
      <c r="E60" s="6"/>
      <c r="F60" s="267" t="str">
        <f t="shared" si="7"/>
        <v/>
      </c>
      <c r="G60" s="268" t="str">
        <f t="shared" si="1"/>
        <v/>
      </c>
      <c r="H60" s="219" t="str">
        <f>'Driebanden-groot 1'!H60</f>
        <v>Bas</v>
      </c>
      <c r="I60" s="211">
        <f>IF(P$3="J",SUMIF('Driebanden-groot tot'!A$33:A$54,H60,'Driebanden-groot tot'!B$33:B$54),0)</f>
        <v>0</v>
      </c>
      <c r="J60" s="6"/>
      <c r="K60" s="211" t="str">
        <f t="shared" si="8"/>
        <v/>
      </c>
      <c r="L60" s="267" t="str">
        <f t="shared" si="3"/>
        <v/>
      </c>
      <c r="M60" s="268" t="str">
        <f t="shared" si="9"/>
        <v/>
      </c>
      <c r="N60" s="216" t="str">
        <f t="shared" si="10"/>
        <v/>
      </c>
      <c r="O60" s="266">
        <v>1</v>
      </c>
      <c r="AB60" s="325">
        <f t="shared" si="6"/>
        <v>0</v>
      </c>
    </row>
    <row r="61" spans="1:28" ht="13.2" x14ac:dyDescent="0.25">
      <c r="A61" s="218">
        <f>IF(C61=0,"",IF(I61=0,"",MAX(A$2:A60)+1))</f>
        <v>43</v>
      </c>
      <c r="B61" s="219" t="str">
        <f>'Driebanden-groot 1'!B61</f>
        <v>Martijn</v>
      </c>
      <c r="C61" s="211">
        <f>IF(P$3="J",SUMIF('Driebanden-groot tot'!A$33:A$54,B61,'Driebanden-groot tot'!B$33:B$54),0)</f>
        <v>6</v>
      </c>
      <c r="D61" s="6"/>
      <c r="E61" s="6"/>
      <c r="F61" s="267" t="str">
        <f t="shared" si="7"/>
        <v/>
      </c>
      <c r="G61" s="268" t="str">
        <f t="shared" si="1"/>
        <v/>
      </c>
      <c r="H61" s="219" t="str">
        <f>'Driebanden-groot 1'!H61</f>
        <v>Jan Zuijlen</v>
      </c>
      <c r="I61" s="211">
        <f>IF(P$3="J",SUMIF('Driebanden-groot tot'!A$33:A$54,H61,'Driebanden-groot tot'!B$33:B$54),0)</f>
        <v>16</v>
      </c>
      <c r="J61" s="6"/>
      <c r="K61" s="211" t="str">
        <f t="shared" si="8"/>
        <v/>
      </c>
      <c r="L61" s="267" t="str">
        <f t="shared" si="3"/>
        <v/>
      </c>
      <c r="M61" s="268" t="str">
        <f t="shared" si="9"/>
        <v/>
      </c>
      <c r="N61" s="216" t="str">
        <f t="shared" si="10"/>
        <v/>
      </c>
      <c r="O61" s="266">
        <v>1</v>
      </c>
      <c r="AB61" s="325">
        <f t="shared" si="6"/>
        <v>1</v>
      </c>
    </row>
    <row r="62" spans="1:28" ht="13.2" x14ac:dyDescent="0.25">
      <c r="A62" s="218">
        <f>IF(C62=0,"",IF(I62=0,"",MAX(A$2:A61)+1))</f>
        <v>44</v>
      </c>
      <c r="B62" s="219" t="str">
        <f>'Driebanden-groot 1'!B62</f>
        <v>Martijn</v>
      </c>
      <c r="C62" s="211">
        <f>IF(P$3="J",SUMIF('Driebanden-groot tot'!A$33:A$54,B62,'Driebanden-groot tot'!B$33:B$54),0)</f>
        <v>6</v>
      </c>
      <c r="D62" s="6"/>
      <c r="E62" s="6"/>
      <c r="F62" s="267" t="str">
        <f t="shared" si="7"/>
        <v/>
      </c>
      <c r="G62" s="268" t="str">
        <f t="shared" si="1"/>
        <v/>
      </c>
      <c r="H62" s="219" t="str">
        <f>'Driebanden-groot 1'!H62</f>
        <v xml:space="preserve">Jordy </v>
      </c>
      <c r="I62" s="211">
        <f>IF(P$3="J",SUMIF('Driebanden-groot tot'!A$33:A$54,H62,'Driebanden-groot tot'!B$33:B$54),0)</f>
        <v>12</v>
      </c>
      <c r="J62" s="6"/>
      <c r="K62" s="211" t="str">
        <f t="shared" si="8"/>
        <v/>
      </c>
      <c r="L62" s="267" t="str">
        <f t="shared" si="3"/>
        <v/>
      </c>
      <c r="M62" s="268" t="str">
        <f t="shared" si="9"/>
        <v/>
      </c>
      <c r="N62" s="216" t="str">
        <f t="shared" si="10"/>
        <v/>
      </c>
      <c r="O62" s="266">
        <v>1</v>
      </c>
      <c r="AB62" s="325">
        <f t="shared" si="6"/>
        <v>1</v>
      </c>
    </row>
    <row r="63" spans="1:28" ht="13.2" x14ac:dyDescent="0.25">
      <c r="A63" s="218">
        <f>IF(C63=0,"",IF(I63=0,"",MAX(A$2:A62)+1))</f>
        <v>45</v>
      </c>
      <c r="B63" s="219" t="str">
        <f>'Driebanden-groot 1'!B63</f>
        <v>Martijn</v>
      </c>
      <c r="C63" s="211">
        <f>IF(P$3="J",SUMIF('Driebanden-groot tot'!A$33:A$54,B63,'Driebanden-groot tot'!B$33:B$54),0)</f>
        <v>6</v>
      </c>
      <c r="D63" s="6"/>
      <c r="E63" s="6"/>
      <c r="F63" s="267" t="str">
        <f t="shared" si="7"/>
        <v/>
      </c>
      <c r="G63" s="268" t="str">
        <f t="shared" si="1"/>
        <v/>
      </c>
      <c r="H63" s="219" t="str">
        <f>'Driebanden-groot 1'!H63</f>
        <v>Mukesh</v>
      </c>
      <c r="I63" s="211">
        <f>IF(P$3="J",SUMIF('Driebanden-groot tot'!A$33:A$54,H63,'Driebanden-groot tot'!B$33:B$54),0)</f>
        <v>9</v>
      </c>
      <c r="J63" s="6"/>
      <c r="K63" s="211" t="str">
        <f t="shared" si="8"/>
        <v/>
      </c>
      <c r="L63" s="267" t="str">
        <f t="shared" si="3"/>
        <v/>
      </c>
      <c r="M63" s="268" t="str">
        <f t="shared" si="9"/>
        <v/>
      </c>
      <c r="N63" s="216" t="str">
        <f t="shared" si="10"/>
        <v/>
      </c>
      <c r="O63" s="266">
        <v>1</v>
      </c>
      <c r="AB63" s="325">
        <f t="shared" si="6"/>
        <v>1</v>
      </c>
    </row>
    <row r="64" spans="1:28" ht="13.2" x14ac:dyDescent="0.25">
      <c r="A64" s="218">
        <f>IF(C64=0,"",IF(I64=0,"",MAX(A$2:A63)+1))</f>
        <v>46</v>
      </c>
      <c r="B64" s="219" t="str">
        <f>'Driebanden-groot 1'!B64</f>
        <v>Martijn</v>
      </c>
      <c r="C64" s="211">
        <f>IF(P$3="J",SUMIF('Driebanden-groot tot'!A$33:A$54,B64,'Driebanden-groot tot'!B$33:B$54),0)</f>
        <v>6</v>
      </c>
      <c r="D64" s="6"/>
      <c r="E64" s="6"/>
      <c r="F64" s="267" t="str">
        <f t="shared" si="7"/>
        <v/>
      </c>
      <c r="G64" s="268" t="str">
        <f t="shared" si="1"/>
        <v/>
      </c>
      <c r="H64" s="219" t="str">
        <f>'Driebanden-groot 1'!H64</f>
        <v>Marco</v>
      </c>
      <c r="I64" s="211">
        <f>IF(P$3="J",SUMIF('Driebanden-groot tot'!A$33:A$54,H64,'Driebanden-groot tot'!B$33:B$54),0)</f>
        <v>16</v>
      </c>
      <c r="J64" s="6"/>
      <c r="K64" s="211" t="str">
        <f t="shared" si="8"/>
        <v/>
      </c>
      <c r="L64" s="267" t="str">
        <f t="shared" si="3"/>
        <v/>
      </c>
      <c r="M64" s="268" t="str">
        <f t="shared" si="9"/>
        <v/>
      </c>
      <c r="N64" s="216" t="str">
        <f t="shared" si="10"/>
        <v/>
      </c>
      <c r="O64" s="266">
        <v>1</v>
      </c>
      <c r="AB64" s="325">
        <f t="shared" si="6"/>
        <v>1</v>
      </c>
    </row>
    <row r="65" spans="1:28" ht="13.2" x14ac:dyDescent="0.25">
      <c r="A65" s="218" t="str">
        <f>IF(C65=0,"",IF(I65=0,"",MAX(A$2:A64)+1))</f>
        <v/>
      </c>
      <c r="B65" s="219" t="str">
        <f>'Driebanden-groot 1'!B65</f>
        <v>Martijn</v>
      </c>
      <c r="C65" s="211">
        <f>IF(P$3="J",SUMIF('Driebanden-groot tot'!A$33:A$54,B65,'Driebanden-groot tot'!B$33:B$54),0)</f>
        <v>6</v>
      </c>
      <c r="D65" s="6"/>
      <c r="E65" s="6"/>
      <c r="F65" s="267" t="str">
        <f t="shared" si="7"/>
        <v/>
      </c>
      <c r="G65" s="268" t="str">
        <f t="shared" si="1"/>
        <v/>
      </c>
      <c r="H65" s="219" t="str">
        <f>'Driebanden-groot 1'!H65</f>
        <v>n</v>
      </c>
      <c r="I65" s="211">
        <f>IF(P$3="J",SUMIF('Driebanden-groot tot'!A$33:A$54,H65,'Driebanden-groot tot'!B$33:B$54),0)</f>
        <v>0</v>
      </c>
      <c r="J65" s="6"/>
      <c r="K65" s="211" t="str">
        <f t="shared" si="8"/>
        <v/>
      </c>
      <c r="L65" s="267" t="str">
        <f t="shared" si="3"/>
        <v/>
      </c>
      <c r="M65" s="268" t="str">
        <f t="shared" si="9"/>
        <v/>
      </c>
      <c r="N65" s="216" t="str">
        <f t="shared" si="10"/>
        <v/>
      </c>
      <c r="O65" s="266">
        <v>1</v>
      </c>
      <c r="AB65" s="325">
        <f t="shared" si="6"/>
        <v>0</v>
      </c>
    </row>
    <row r="66" spans="1:28" ht="13.2" x14ac:dyDescent="0.25">
      <c r="A66" s="218" t="str">
        <f>IF(C66=0,"",IF(I66=0,"",MAX(A$2:A65)+1))</f>
        <v/>
      </c>
      <c r="B66" s="219" t="str">
        <f>'Driebanden-groot 1'!B66</f>
        <v>Martijn</v>
      </c>
      <c r="C66" s="211">
        <f>IF(P$3="J",SUMIF('Driebanden-groot tot'!A$33:A$54,B66,'Driebanden-groot tot'!B$33:B$54),0)</f>
        <v>6</v>
      </c>
      <c r="D66" s="6"/>
      <c r="E66" s="6"/>
      <c r="F66" s="267" t="str">
        <f t="shared" si="7"/>
        <v/>
      </c>
      <c r="G66" s="268" t="str">
        <f t="shared" si="1"/>
        <v/>
      </c>
      <c r="H66" s="219" t="str">
        <f>'Driebanden-groot 1'!H66</f>
        <v>n</v>
      </c>
      <c r="I66" s="211">
        <f>IF(P$3="J",SUMIF('Driebanden-groot tot'!A$33:A$54,H66,'Driebanden-groot tot'!B$33:B$54),0)</f>
        <v>0</v>
      </c>
      <c r="J66" s="6"/>
      <c r="K66" s="211" t="str">
        <f t="shared" si="8"/>
        <v/>
      </c>
      <c r="L66" s="267" t="str">
        <f t="shared" si="3"/>
        <v/>
      </c>
      <c r="M66" s="268" t="str">
        <f t="shared" si="9"/>
        <v/>
      </c>
      <c r="N66" s="216" t="str">
        <f t="shared" si="10"/>
        <v/>
      </c>
      <c r="O66" s="266">
        <v>1</v>
      </c>
      <c r="AB66" s="325">
        <f t="shared" si="6"/>
        <v>0</v>
      </c>
    </row>
    <row r="67" spans="1:28" ht="13.2" x14ac:dyDescent="0.25">
      <c r="A67" s="218" t="str">
        <f>IF(C67=0,"",IF(I67=0,"",MAX(A$2:A66)+1))</f>
        <v/>
      </c>
      <c r="B67" s="219" t="str">
        <f>'Driebanden-groot 1'!B67</f>
        <v>Martijn</v>
      </c>
      <c r="C67" s="211">
        <f>IF(P$3="J",SUMIF('Driebanden-groot tot'!A$33:A$54,B67,'Driebanden-groot tot'!B$33:B$54),0)</f>
        <v>6</v>
      </c>
      <c r="D67" s="6"/>
      <c r="E67" s="6"/>
      <c r="F67" s="267" t="str">
        <f t="shared" ref="F67:F98" si="11">IF(D67&gt;0,ROUND(D67/E67,3),"")</f>
        <v/>
      </c>
      <c r="G67" s="268" t="str">
        <f t="shared" ref="G67:G130" si="12">IF(D67&gt;0,IF(C67-D67=0,R$2,IF(D67&lt;C67,ROUND(D67/C67*T$2,1),Q$2)),"")</f>
        <v/>
      </c>
      <c r="H67" s="219" t="str">
        <f>'Driebanden-groot 1'!H67</f>
        <v>n</v>
      </c>
      <c r="I67" s="211">
        <f>IF(P$3="J",SUMIF('Driebanden-groot tot'!A$33:A$54,H67,'Driebanden-groot tot'!B$33:B$54),0)</f>
        <v>0</v>
      </c>
      <c r="J67" s="6"/>
      <c r="K67" s="211" t="str">
        <f t="shared" ref="K67:K98" si="13">IF(E67&gt;0,E67,"")</f>
        <v/>
      </c>
      <c r="L67" s="267" t="str">
        <f t="shared" ref="L67:L130" si="14">IF(J67&gt;0,ROUND(J67/K67,3),"")</f>
        <v/>
      </c>
      <c r="M67" s="268" t="str">
        <f t="shared" ref="M67:M98" si="15">IF(J67&gt;0,IF(I67-J67=0,R$2,IF(J67&lt;I67,ROUND(J67/I67*T$2,1),Q$2)),"")</f>
        <v/>
      </c>
      <c r="N67" s="216" t="str">
        <f t="shared" ref="N67:N98" si="16">IF(E67&gt;0,1,"")</f>
        <v/>
      </c>
      <c r="O67" s="266">
        <v>1</v>
      </c>
      <c r="AB67" s="325">
        <f t="shared" ref="AB67:AB130" si="17">IF(A67="",0,1)</f>
        <v>0</v>
      </c>
    </row>
    <row r="68" spans="1:28" ht="13.2" x14ac:dyDescent="0.25">
      <c r="A68" s="218" t="str">
        <f>IF(C68=0,"",IF(I68=0,"",MAX(A$2:A67)+1))</f>
        <v/>
      </c>
      <c r="B68" s="219" t="str">
        <f>'Driebanden-groot 1'!B68</f>
        <v>Martijn</v>
      </c>
      <c r="C68" s="211">
        <f>IF(P$3="J",SUMIF('Driebanden-groot tot'!A$33:A$54,B68,'Driebanden-groot tot'!B$33:B$54),0)</f>
        <v>6</v>
      </c>
      <c r="D68" s="6"/>
      <c r="E68" s="6"/>
      <c r="F68" s="267" t="str">
        <f t="shared" si="11"/>
        <v/>
      </c>
      <c r="G68" s="268" t="str">
        <f t="shared" si="12"/>
        <v/>
      </c>
      <c r="H68" s="219" t="str">
        <f>'Driebanden-groot 1'!H68</f>
        <v>n</v>
      </c>
      <c r="I68" s="211">
        <f>IF(P$3="J",SUMIF('Driebanden-groot tot'!A$33:A$54,H68,'Driebanden-groot tot'!B$33:B$54),0)</f>
        <v>0</v>
      </c>
      <c r="J68" s="6"/>
      <c r="K68" s="211" t="str">
        <f t="shared" si="13"/>
        <v/>
      </c>
      <c r="L68" s="267" t="str">
        <f t="shared" si="14"/>
        <v/>
      </c>
      <c r="M68" s="268" t="str">
        <f t="shared" si="15"/>
        <v/>
      </c>
      <c r="N68" s="216" t="str">
        <f t="shared" si="16"/>
        <v/>
      </c>
      <c r="O68" s="266">
        <v>1</v>
      </c>
      <c r="AB68" s="325">
        <f t="shared" si="17"/>
        <v>0</v>
      </c>
    </row>
    <row r="69" spans="1:28" ht="13.2" x14ac:dyDescent="0.25">
      <c r="A69" s="218">
        <f>IF(C69=0,"",IF(I69=0,"",MAX(A$2:A68)+1))</f>
        <v>47</v>
      </c>
      <c r="B69" s="219" t="str">
        <f>'Driebanden-groot 1'!B69</f>
        <v>Michael</v>
      </c>
      <c r="C69" s="211">
        <f>IF(P$3="J",SUMIF('Driebanden-groot tot'!A$33:A$54,B69,'Driebanden-groot tot'!B$33:B$54),0)</f>
        <v>14</v>
      </c>
      <c r="D69" s="6"/>
      <c r="E69" s="6"/>
      <c r="F69" s="267" t="str">
        <f t="shared" si="11"/>
        <v/>
      </c>
      <c r="G69" s="268" t="str">
        <f t="shared" si="12"/>
        <v/>
      </c>
      <c r="H69" s="219" t="str">
        <f>'Driebanden-groot 1'!H69</f>
        <v>Peter</v>
      </c>
      <c r="I69" s="211">
        <f>IF(P$3="J",SUMIF('Driebanden-groot tot'!A$33:A$54,H69,'Driebanden-groot tot'!B$33:B$54),0)</f>
        <v>16</v>
      </c>
      <c r="J69" s="6"/>
      <c r="K69" s="211" t="str">
        <f t="shared" si="13"/>
        <v/>
      </c>
      <c r="L69" s="267" t="str">
        <f t="shared" si="14"/>
        <v/>
      </c>
      <c r="M69" s="268" t="str">
        <f t="shared" si="15"/>
        <v/>
      </c>
      <c r="N69" s="216" t="str">
        <f t="shared" si="16"/>
        <v/>
      </c>
      <c r="O69" s="266">
        <v>1</v>
      </c>
      <c r="AB69" s="325">
        <f t="shared" si="17"/>
        <v>1</v>
      </c>
    </row>
    <row r="70" spans="1:28" ht="13.2" x14ac:dyDescent="0.25">
      <c r="A70" s="218">
        <f>IF(C70=0,"",IF(I70=0,"",MAX(A$2:A69)+1))</f>
        <v>48</v>
      </c>
      <c r="B70" s="219" t="str">
        <f>'Driebanden-groot 1'!B70</f>
        <v>Michael</v>
      </c>
      <c r="C70" s="211">
        <f>IF(P$3="J",SUMIF('Driebanden-groot tot'!A$33:A$54,B70,'Driebanden-groot tot'!B$33:B$54),0)</f>
        <v>14</v>
      </c>
      <c r="D70" s="6"/>
      <c r="E70" s="6"/>
      <c r="F70" s="267" t="str">
        <f t="shared" si="11"/>
        <v/>
      </c>
      <c r="G70" s="268" t="str">
        <f t="shared" si="12"/>
        <v/>
      </c>
      <c r="H70" s="219" t="str">
        <f>'Driebanden-groot 1'!H70</f>
        <v>Piet</v>
      </c>
      <c r="I70" s="211">
        <f>IF(P$3="J",SUMIF('Driebanden-groot tot'!A$33:A$54,H70,'Driebanden-groot tot'!B$33:B$54),0)</f>
        <v>16</v>
      </c>
      <c r="J70" s="6"/>
      <c r="K70" s="211" t="str">
        <f t="shared" si="13"/>
        <v/>
      </c>
      <c r="L70" s="267" t="str">
        <f t="shared" si="14"/>
        <v/>
      </c>
      <c r="M70" s="268" t="str">
        <f t="shared" si="15"/>
        <v/>
      </c>
      <c r="N70" s="216" t="str">
        <f t="shared" si="16"/>
        <v/>
      </c>
      <c r="O70" s="266">
        <v>1</v>
      </c>
      <c r="AB70" s="325">
        <f t="shared" si="17"/>
        <v>1</v>
      </c>
    </row>
    <row r="71" spans="1:28" ht="13.2" x14ac:dyDescent="0.25">
      <c r="A71" s="218">
        <f>IF(C71=0,"",IF(I71=0,"",MAX(A$2:A70)+1))</f>
        <v>49</v>
      </c>
      <c r="B71" s="219" t="str">
        <f>'Driebanden-groot 1'!B71</f>
        <v>Michael</v>
      </c>
      <c r="C71" s="211">
        <f>IF(P$3="J",SUMIF('Driebanden-groot tot'!A$33:A$54,B71,'Driebanden-groot tot'!B$33:B$54),0)</f>
        <v>14</v>
      </c>
      <c r="D71" s="6"/>
      <c r="E71" s="6"/>
      <c r="F71" s="267" t="str">
        <f t="shared" si="11"/>
        <v/>
      </c>
      <c r="G71" s="268" t="str">
        <f t="shared" si="12"/>
        <v/>
      </c>
      <c r="H71" s="219" t="str">
        <f>'Driebanden-groot 1'!H71</f>
        <v>Tukker</v>
      </c>
      <c r="I71" s="211">
        <f>IF(P$3="J",SUMIF('Driebanden-groot tot'!A$33:A$54,H71,'Driebanden-groot tot'!B$33:B$54),0)</f>
        <v>13</v>
      </c>
      <c r="J71" s="6"/>
      <c r="K71" s="211" t="str">
        <f t="shared" si="13"/>
        <v/>
      </c>
      <c r="L71" s="267" t="str">
        <f t="shared" si="14"/>
        <v/>
      </c>
      <c r="M71" s="268" t="str">
        <f t="shared" si="15"/>
        <v/>
      </c>
      <c r="N71" s="216" t="str">
        <f t="shared" si="16"/>
        <v/>
      </c>
      <c r="O71" s="266">
        <v>1</v>
      </c>
      <c r="AB71" s="325">
        <f t="shared" si="17"/>
        <v>1</v>
      </c>
    </row>
    <row r="72" spans="1:28" ht="13.2" x14ac:dyDescent="0.25">
      <c r="A72" s="218">
        <f>IF(C72=0,"",IF(I72=0,"",MAX(A$2:A71)+1))</f>
        <v>50</v>
      </c>
      <c r="B72" s="219" t="str">
        <f>'Driebanden-groot 1'!B72</f>
        <v>Michael</v>
      </c>
      <c r="C72" s="211">
        <f>IF(P$3="J",SUMIF('Driebanden-groot tot'!A$33:A$54,B72,'Driebanden-groot tot'!B$33:B$54),0)</f>
        <v>14</v>
      </c>
      <c r="D72" s="6"/>
      <c r="E72" s="6"/>
      <c r="F72" s="267" t="str">
        <f t="shared" si="11"/>
        <v/>
      </c>
      <c r="G72" s="268" t="str">
        <f t="shared" si="12"/>
        <v/>
      </c>
      <c r="H72" s="219" t="str">
        <f>'Driebanden-groot 1'!H72</f>
        <v>Bernard</v>
      </c>
      <c r="I72" s="211">
        <f>IF(P$3="J",SUMIF('Driebanden-groot tot'!A$33:A$54,H72,'Driebanden-groot tot'!B$33:B$54),0)</f>
        <v>14</v>
      </c>
      <c r="J72" s="6"/>
      <c r="K72" s="211" t="str">
        <f t="shared" si="13"/>
        <v/>
      </c>
      <c r="L72" s="267" t="str">
        <f t="shared" si="14"/>
        <v/>
      </c>
      <c r="M72" s="268" t="str">
        <f t="shared" si="15"/>
        <v/>
      </c>
      <c r="N72" s="216" t="str">
        <f t="shared" si="16"/>
        <v/>
      </c>
      <c r="O72" s="266">
        <v>1</v>
      </c>
      <c r="AB72" s="325">
        <f t="shared" si="17"/>
        <v>1</v>
      </c>
    </row>
    <row r="73" spans="1:28" ht="13.2" x14ac:dyDescent="0.25">
      <c r="A73" s="218">
        <f>IF(C73=0,"",IF(I73=0,"",MAX(A$2:A72)+1))</f>
        <v>51</v>
      </c>
      <c r="B73" s="219" t="str">
        <f>'Driebanden-groot 1'!B73</f>
        <v>Michael</v>
      </c>
      <c r="C73" s="211">
        <f>IF(P$3="J",SUMIF('Driebanden-groot tot'!A$33:A$54,B73,'Driebanden-groot tot'!B$33:B$54),0)</f>
        <v>14</v>
      </c>
      <c r="D73" s="6"/>
      <c r="E73" s="6"/>
      <c r="F73" s="267" t="str">
        <f t="shared" si="11"/>
        <v/>
      </c>
      <c r="G73" s="268" t="str">
        <f t="shared" si="12"/>
        <v/>
      </c>
      <c r="H73" s="219" t="str">
        <f>'Driebanden-groot 1'!H73</f>
        <v>Jan de Hoorn</v>
      </c>
      <c r="I73" s="211">
        <f>IF(P$3="J",SUMIF('Driebanden-groot tot'!A$33:A$54,H73,'Driebanden-groot tot'!B$33:B$54),0)</f>
        <v>12</v>
      </c>
      <c r="J73" s="6"/>
      <c r="K73" s="211" t="str">
        <f t="shared" si="13"/>
        <v/>
      </c>
      <c r="L73" s="267" t="str">
        <f t="shared" si="14"/>
        <v/>
      </c>
      <c r="M73" s="268" t="str">
        <f t="shared" si="15"/>
        <v/>
      </c>
      <c r="N73" s="216" t="str">
        <f t="shared" si="16"/>
        <v/>
      </c>
      <c r="O73" s="266">
        <v>1</v>
      </c>
      <c r="AB73" s="325">
        <f t="shared" si="17"/>
        <v>1</v>
      </c>
    </row>
    <row r="74" spans="1:28" ht="13.2" x14ac:dyDescent="0.25">
      <c r="A74" s="218" t="str">
        <f>IF(C74=0,"",IF(I74=0,"",MAX(A$2:A73)+1))</f>
        <v/>
      </c>
      <c r="B74" s="219" t="str">
        <f>'Driebanden-groot 1'!B74</f>
        <v>Michael</v>
      </c>
      <c r="C74" s="211">
        <f>IF(P$3="J",SUMIF('Driebanden-groot tot'!A$33:A$54,B74,'Driebanden-groot tot'!B$33:B$54),0)</f>
        <v>14</v>
      </c>
      <c r="D74" s="6"/>
      <c r="E74" s="6"/>
      <c r="F74" s="267" t="str">
        <f t="shared" si="11"/>
        <v/>
      </c>
      <c r="G74" s="268" t="str">
        <f t="shared" si="12"/>
        <v/>
      </c>
      <c r="H74" s="219" t="str">
        <f>'Driebanden-groot 1'!H74</f>
        <v>Bas</v>
      </c>
      <c r="I74" s="211">
        <f>IF(P$3="J",SUMIF('Driebanden-groot tot'!A$33:A$54,H74,'Driebanden-groot tot'!B$33:B$54),0)</f>
        <v>0</v>
      </c>
      <c r="J74" s="6"/>
      <c r="K74" s="211" t="str">
        <f t="shared" si="13"/>
        <v/>
      </c>
      <c r="L74" s="267" t="str">
        <f t="shared" si="14"/>
        <v/>
      </c>
      <c r="M74" s="268" t="str">
        <f t="shared" si="15"/>
        <v/>
      </c>
      <c r="N74" s="216" t="str">
        <f t="shared" si="16"/>
        <v/>
      </c>
      <c r="O74" s="266">
        <v>1</v>
      </c>
      <c r="AB74" s="325">
        <f t="shared" si="17"/>
        <v>0</v>
      </c>
    </row>
    <row r="75" spans="1:28" ht="13.2" x14ac:dyDescent="0.25">
      <c r="A75" s="218">
        <f>IF(C75=0,"",IF(I75=0,"",MAX(A$2:A74)+1))</f>
        <v>52</v>
      </c>
      <c r="B75" s="219" t="str">
        <f>'Driebanden-groot 1'!B75</f>
        <v>Michael</v>
      </c>
      <c r="C75" s="211">
        <f>IF(P$3="J",SUMIF('Driebanden-groot tot'!A$33:A$54,B75,'Driebanden-groot tot'!B$33:B$54),0)</f>
        <v>14</v>
      </c>
      <c r="D75" s="6"/>
      <c r="E75" s="6"/>
      <c r="F75" s="267" t="str">
        <f t="shared" si="11"/>
        <v/>
      </c>
      <c r="G75" s="268" t="str">
        <f t="shared" si="12"/>
        <v/>
      </c>
      <c r="H75" s="219" t="str">
        <f>'Driebanden-groot 1'!H75</f>
        <v>Jan Zuijlen</v>
      </c>
      <c r="I75" s="211">
        <f>IF(P$3="J",SUMIF('Driebanden-groot tot'!A$33:A$54,H75,'Driebanden-groot tot'!B$33:B$54),0)</f>
        <v>16</v>
      </c>
      <c r="J75" s="6"/>
      <c r="K75" s="211" t="str">
        <f t="shared" si="13"/>
        <v/>
      </c>
      <c r="L75" s="267" t="str">
        <f t="shared" si="14"/>
        <v/>
      </c>
      <c r="M75" s="268" t="str">
        <f t="shared" si="15"/>
        <v/>
      </c>
      <c r="N75" s="216" t="str">
        <f t="shared" si="16"/>
        <v/>
      </c>
      <c r="O75" s="266">
        <v>1</v>
      </c>
      <c r="AB75" s="325">
        <f t="shared" si="17"/>
        <v>1</v>
      </c>
    </row>
    <row r="76" spans="1:28" ht="13.2" x14ac:dyDescent="0.25">
      <c r="A76" s="218">
        <f>IF(C76=0,"",IF(I76=0,"",MAX(A$2:A75)+1))</f>
        <v>53</v>
      </c>
      <c r="B76" s="219" t="str">
        <f>'Driebanden-groot 1'!B76</f>
        <v>Michael</v>
      </c>
      <c r="C76" s="211">
        <f>IF(P$3="J",SUMIF('Driebanden-groot tot'!A$33:A$54,B76,'Driebanden-groot tot'!B$33:B$54),0)</f>
        <v>14</v>
      </c>
      <c r="D76" s="6"/>
      <c r="E76" s="6"/>
      <c r="F76" s="267" t="str">
        <f t="shared" si="11"/>
        <v/>
      </c>
      <c r="G76" s="268" t="str">
        <f t="shared" si="12"/>
        <v/>
      </c>
      <c r="H76" s="219" t="str">
        <f>'Driebanden-groot 1'!H76</f>
        <v xml:space="preserve">Jordy </v>
      </c>
      <c r="I76" s="211">
        <f>IF(P$3="J",SUMIF('Driebanden-groot tot'!A$33:A$54,H76,'Driebanden-groot tot'!B$33:B$54),0)</f>
        <v>12</v>
      </c>
      <c r="J76" s="6"/>
      <c r="K76" s="211" t="str">
        <f t="shared" si="13"/>
        <v/>
      </c>
      <c r="L76" s="267" t="str">
        <f t="shared" si="14"/>
        <v/>
      </c>
      <c r="M76" s="268" t="str">
        <f t="shared" si="15"/>
        <v/>
      </c>
      <c r="N76" s="216" t="str">
        <f t="shared" si="16"/>
        <v/>
      </c>
      <c r="O76" s="266">
        <v>1</v>
      </c>
      <c r="AB76" s="325">
        <f t="shared" si="17"/>
        <v>1</v>
      </c>
    </row>
    <row r="77" spans="1:28" ht="13.2" x14ac:dyDescent="0.25">
      <c r="A77" s="218">
        <f>IF(C77=0,"",IF(I77=0,"",MAX(A$2:A76)+1))</f>
        <v>54</v>
      </c>
      <c r="B77" s="219" t="str">
        <f>'Driebanden-groot 1'!B77</f>
        <v>Michael</v>
      </c>
      <c r="C77" s="211">
        <f>IF(P$3="J",SUMIF('Driebanden-groot tot'!A$33:A$54,B77,'Driebanden-groot tot'!B$33:B$54),0)</f>
        <v>14</v>
      </c>
      <c r="D77" s="6"/>
      <c r="E77" s="6"/>
      <c r="F77" s="267" t="str">
        <f t="shared" si="11"/>
        <v/>
      </c>
      <c r="G77" s="268" t="str">
        <f t="shared" si="12"/>
        <v/>
      </c>
      <c r="H77" s="219" t="str">
        <f>'Driebanden-groot 1'!H77</f>
        <v>Mukesh</v>
      </c>
      <c r="I77" s="211">
        <f>IF(P$3="J",SUMIF('Driebanden-groot tot'!A$33:A$54,H77,'Driebanden-groot tot'!B$33:B$54),0)</f>
        <v>9</v>
      </c>
      <c r="J77" s="6"/>
      <c r="K77" s="211" t="str">
        <f t="shared" si="13"/>
        <v/>
      </c>
      <c r="L77" s="267" t="str">
        <f t="shared" si="14"/>
        <v/>
      </c>
      <c r="M77" s="268" t="str">
        <f t="shared" si="15"/>
        <v/>
      </c>
      <c r="N77" s="216" t="str">
        <f t="shared" si="16"/>
        <v/>
      </c>
      <c r="O77" s="266">
        <v>1</v>
      </c>
      <c r="AB77" s="325">
        <f t="shared" si="17"/>
        <v>1</v>
      </c>
    </row>
    <row r="78" spans="1:28" ht="13.2" x14ac:dyDescent="0.25">
      <c r="A78" s="218">
        <f>IF(C78=0,"",IF(I78=0,"",MAX(A$2:A77)+1))</f>
        <v>55</v>
      </c>
      <c r="B78" s="219" t="str">
        <f>'Driebanden-groot 1'!B78</f>
        <v>Michael</v>
      </c>
      <c r="C78" s="211">
        <f>IF(P$3="J",SUMIF('Driebanden-groot tot'!A$33:A$54,B78,'Driebanden-groot tot'!B$33:B$54),0)</f>
        <v>14</v>
      </c>
      <c r="D78" s="6"/>
      <c r="E78" s="6"/>
      <c r="F78" s="267" t="str">
        <f t="shared" si="11"/>
        <v/>
      </c>
      <c r="G78" s="268" t="str">
        <f t="shared" si="12"/>
        <v/>
      </c>
      <c r="H78" s="219" t="str">
        <f>'Driebanden-groot 1'!H78</f>
        <v>Marco</v>
      </c>
      <c r="I78" s="211">
        <f>IF(P$3="J",SUMIF('Driebanden-groot tot'!A$33:A$54,H78,'Driebanden-groot tot'!B$33:B$54),0)</f>
        <v>16</v>
      </c>
      <c r="J78" s="6"/>
      <c r="K78" s="211" t="str">
        <f t="shared" si="13"/>
        <v/>
      </c>
      <c r="L78" s="267" t="str">
        <f t="shared" si="14"/>
        <v/>
      </c>
      <c r="M78" s="268" t="str">
        <f t="shared" si="15"/>
        <v/>
      </c>
      <c r="N78" s="216" t="str">
        <f t="shared" si="16"/>
        <v/>
      </c>
      <c r="O78" s="266">
        <v>1</v>
      </c>
      <c r="AB78" s="325">
        <f t="shared" si="17"/>
        <v>1</v>
      </c>
    </row>
    <row r="79" spans="1:28" ht="13.2" x14ac:dyDescent="0.25">
      <c r="A79" s="218" t="str">
        <f>IF(C79=0,"",IF(I79=0,"",MAX(A$2:A78)+1))</f>
        <v/>
      </c>
      <c r="B79" s="219" t="str">
        <f>'Driebanden-groot 1'!B79</f>
        <v>Michael</v>
      </c>
      <c r="C79" s="211">
        <f>IF(P$3="J",SUMIF('Driebanden-groot tot'!A$33:A$54,B79,'Driebanden-groot tot'!B$33:B$54),0)</f>
        <v>14</v>
      </c>
      <c r="D79" s="6"/>
      <c r="E79" s="6"/>
      <c r="F79" s="267" t="str">
        <f t="shared" si="11"/>
        <v/>
      </c>
      <c r="G79" s="268" t="str">
        <f t="shared" si="12"/>
        <v/>
      </c>
      <c r="H79" s="219" t="str">
        <f>'Driebanden-groot 1'!H79</f>
        <v>n</v>
      </c>
      <c r="I79" s="211">
        <f>IF(P$3="J",SUMIF('Driebanden-groot tot'!A$33:A$54,H79,'Driebanden-groot tot'!B$33:B$54),0)</f>
        <v>0</v>
      </c>
      <c r="J79" s="6"/>
      <c r="K79" s="211" t="str">
        <f t="shared" si="13"/>
        <v/>
      </c>
      <c r="L79" s="267" t="str">
        <f t="shared" si="14"/>
        <v/>
      </c>
      <c r="M79" s="268" t="str">
        <f t="shared" si="15"/>
        <v/>
      </c>
      <c r="N79" s="216" t="str">
        <f t="shared" si="16"/>
        <v/>
      </c>
      <c r="O79" s="266">
        <v>1</v>
      </c>
      <c r="AB79" s="325">
        <f t="shared" si="17"/>
        <v>0</v>
      </c>
    </row>
    <row r="80" spans="1:28" ht="13.2" x14ac:dyDescent="0.25">
      <c r="A80" s="218" t="str">
        <f>IF(C80=0,"",IF(I80=0,"",MAX(A$2:A79)+1))</f>
        <v/>
      </c>
      <c r="B80" s="219" t="str">
        <f>'Driebanden-groot 1'!B80</f>
        <v>Michael</v>
      </c>
      <c r="C80" s="211">
        <f>IF(P$3="J",SUMIF('Driebanden-groot tot'!A$33:A$54,B80,'Driebanden-groot tot'!B$33:B$54),0)</f>
        <v>14</v>
      </c>
      <c r="D80" s="6"/>
      <c r="E80" s="6"/>
      <c r="F80" s="267" t="str">
        <f t="shared" si="11"/>
        <v/>
      </c>
      <c r="G80" s="268" t="str">
        <f t="shared" si="12"/>
        <v/>
      </c>
      <c r="H80" s="219" t="str">
        <f>'Driebanden-groot 1'!H80</f>
        <v>n</v>
      </c>
      <c r="I80" s="211">
        <f>IF(P$3="J",SUMIF('Driebanden-groot tot'!A$33:A$54,H80,'Driebanden-groot tot'!B$33:B$54),0)</f>
        <v>0</v>
      </c>
      <c r="J80" s="6"/>
      <c r="K80" s="211" t="str">
        <f t="shared" si="13"/>
        <v/>
      </c>
      <c r="L80" s="267" t="str">
        <f t="shared" si="14"/>
        <v/>
      </c>
      <c r="M80" s="268" t="str">
        <f t="shared" si="15"/>
        <v/>
      </c>
      <c r="N80" s="216" t="str">
        <f t="shared" si="16"/>
        <v/>
      </c>
      <c r="O80" s="266">
        <v>1</v>
      </c>
      <c r="AB80" s="325">
        <f t="shared" si="17"/>
        <v>0</v>
      </c>
    </row>
    <row r="81" spans="1:28" ht="13.2" x14ac:dyDescent="0.25">
      <c r="A81" s="218" t="str">
        <f>IF(C81=0,"",IF(I81=0,"",MAX(A$2:A80)+1))</f>
        <v/>
      </c>
      <c r="B81" s="219" t="str">
        <f>'Driebanden-groot 1'!B81</f>
        <v>Michael</v>
      </c>
      <c r="C81" s="211">
        <f>IF(P$3="J",SUMIF('Driebanden-groot tot'!A$33:A$54,B81,'Driebanden-groot tot'!B$33:B$54),0)</f>
        <v>14</v>
      </c>
      <c r="D81" s="6"/>
      <c r="E81" s="6"/>
      <c r="F81" s="267" t="str">
        <f t="shared" si="11"/>
        <v/>
      </c>
      <c r="G81" s="268" t="str">
        <f t="shared" si="12"/>
        <v/>
      </c>
      <c r="H81" s="219" t="str">
        <f>'Driebanden-groot 1'!H81</f>
        <v>n</v>
      </c>
      <c r="I81" s="211">
        <f>IF(P$3="J",SUMIF('Driebanden-groot tot'!A$33:A$54,H81,'Driebanden-groot tot'!B$33:B$54),0)</f>
        <v>0</v>
      </c>
      <c r="J81" s="6"/>
      <c r="K81" s="211" t="str">
        <f t="shared" si="13"/>
        <v/>
      </c>
      <c r="L81" s="267" t="str">
        <f t="shared" si="14"/>
        <v/>
      </c>
      <c r="M81" s="268" t="str">
        <f t="shared" si="15"/>
        <v/>
      </c>
      <c r="N81" s="216" t="str">
        <f t="shared" si="16"/>
        <v/>
      </c>
      <c r="O81" s="266">
        <v>1</v>
      </c>
      <c r="AB81" s="325">
        <f t="shared" si="17"/>
        <v>0</v>
      </c>
    </row>
    <row r="82" spans="1:28" ht="13.2" x14ac:dyDescent="0.25">
      <c r="A82" s="218" t="str">
        <f>IF(C82=0,"",IF(I82=0,"",MAX(A$2:A81)+1))</f>
        <v/>
      </c>
      <c r="B82" s="219" t="str">
        <f>'Driebanden-groot 1'!B82</f>
        <v>Michael</v>
      </c>
      <c r="C82" s="211">
        <f>IF(P$3="J",SUMIF('Driebanden-groot tot'!A$33:A$54,B82,'Driebanden-groot tot'!B$33:B$54),0)</f>
        <v>14</v>
      </c>
      <c r="D82" s="6"/>
      <c r="E82" s="6"/>
      <c r="F82" s="267" t="str">
        <f t="shared" si="11"/>
        <v/>
      </c>
      <c r="G82" s="268" t="str">
        <f t="shared" si="12"/>
        <v/>
      </c>
      <c r="H82" s="219" t="str">
        <f>'Driebanden-groot 1'!H82</f>
        <v>n</v>
      </c>
      <c r="I82" s="211">
        <f>IF(P$3="J",SUMIF('Driebanden-groot tot'!A$33:A$54,H82,'Driebanden-groot tot'!B$33:B$54),0)</f>
        <v>0</v>
      </c>
      <c r="J82" s="6"/>
      <c r="K82" s="211" t="str">
        <f t="shared" si="13"/>
        <v/>
      </c>
      <c r="L82" s="267" t="str">
        <f t="shared" si="14"/>
        <v/>
      </c>
      <c r="M82" s="268" t="str">
        <f t="shared" si="15"/>
        <v/>
      </c>
      <c r="N82" s="216" t="str">
        <f t="shared" si="16"/>
        <v/>
      </c>
      <c r="O82" s="266">
        <v>1</v>
      </c>
      <c r="AB82" s="325">
        <f t="shared" si="17"/>
        <v>0</v>
      </c>
    </row>
    <row r="83" spans="1:28" ht="13.2" x14ac:dyDescent="0.25">
      <c r="A83" s="218">
        <f>IF(C83=0,"",IF(I83=0,"",MAX(A$2:A82)+1))</f>
        <v>56</v>
      </c>
      <c r="B83" s="219" t="str">
        <f>'Driebanden-groot 1'!B83</f>
        <v>Peter</v>
      </c>
      <c r="C83" s="211">
        <f>IF(P$3="J",SUMIF('Driebanden-groot tot'!A$33:A$54,B83,'Driebanden-groot tot'!B$33:B$54),0)</f>
        <v>16</v>
      </c>
      <c r="D83" s="6"/>
      <c r="E83" s="6"/>
      <c r="F83" s="267" t="str">
        <f t="shared" si="11"/>
        <v/>
      </c>
      <c r="G83" s="268" t="str">
        <f t="shared" si="12"/>
        <v/>
      </c>
      <c r="H83" s="219" t="str">
        <f>'Driebanden-groot 1'!H83</f>
        <v>Piet</v>
      </c>
      <c r="I83" s="211">
        <f>IF(P$3="J",SUMIF('Driebanden-groot tot'!A$33:A$54,H83,'Driebanden-groot tot'!B$33:B$54),0)</f>
        <v>16</v>
      </c>
      <c r="J83" s="6"/>
      <c r="K83" s="211" t="str">
        <f t="shared" si="13"/>
        <v/>
      </c>
      <c r="L83" s="267" t="str">
        <f t="shared" si="14"/>
        <v/>
      </c>
      <c r="M83" s="268" t="str">
        <f t="shared" si="15"/>
        <v/>
      </c>
      <c r="N83" s="216" t="str">
        <f t="shared" si="16"/>
        <v/>
      </c>
      <c r="O83" s="266">
        <v>1</v>
      </c>
      <c r="AB83" s="325">
        <f t="shared" si="17"/>
        <v>1</v>
      </c>
    </row>
    <row r="84" spans="1:28" ht="13.2" x14ac:dyDescent="0.25">
      <c r="A84" s="218">
        <f>IF(C84=0,"",IF(I84=0,"",MAX(A$2:A83)+1))</f>
        <v>57</v>
      </c>
      <c r="B84" s="219" t="str">
        <f>'Driebanden-groot 1'!B84</f>
        <v>Peter</v>
      </c>
      <c r="C84" s="211">
        <f>IF(P$3="J",SUMIF('Driebanden-groot tot'!A$33:A$54,B84,'Driebanden-groot tot'!B$33:B$54),0)</f>
        <v>16</v>
      </c>
      <c r="D84" s="6"/>
      <c r="E84" s="6"/>
      <c r="F84" s="267" t="str">
        <f t="shared" si="11"/>
        <v/>
      </c>
      <c r="G84" s="268" t="str">
        <f t="shared" si="12"/>
        <v/>
      </c>
      <c r="H84" s="219" t="str">
        <f>'Driebanden-groot 1'!H84</f>
        <v>Tukker</v>
      </c>
      <c r="I84" s="211">
        <f>IF(P$3="J",SUMIF('Driebanden-groot tot'!A$33:A$54,H84,'Driebanden-groot tot'!B$33:B$54),0)</f>
        <v>13</v>
      </c>
      <c r="J84" s="6"/>
      <c r="K84" s="211" t="str">
        <f t="shared" si="13"/>
        <v/>
      </c>
      <c r="L84" s="267" t="str">
        <f t="shared" si="14"/>
        <v/>
      </c>
      <c r="M84" s="268" t="str">
        <f t="shared" si="15"/>
        <v/>
      </c>
      <c r="N84" s="216" t="str">
        <f t="shared" si="16"/>
        <v/>
      </c>
      <c r="O84" s="266">
        <v>1</v>
      </c>
      <c r="AB84" s="325">
        <f t="shared" si="17"/>
        <v>1</v>
      </c>
    </row>
    <row r="85" spans="1:28" ht="13.2" x14ac:dyDescent="0.25">
      <c r="A85" s="218">
        <f>IF(C85=0,"",IF(I85=0,"",MAX(A$2:A84)+1))</f>
        <v>58</v>
      </c>
      <c r="B85" s="219" t="str">
        <f>'Driebanden-groot 1'!B85</f>
        <v>Peter</v>
      </c>
      <c r="C85" s="211">
        <f>IF(P$3="J",SUMIF('Driebanden-groot tot'!A$33:A$54,B85,'Driebanden-groot tot'!B$33:B$54),0)</f>
        <v>16</v>
      </c>
      <c r="D85" s="6"/>
      <c r="E85" s="6"/>
      <c r="F85" s="267" t="str">
        <f t="shared" si="11"/>
        <v/>
      </c>
      <c r="G85" s="268" t="str">
        <f t="shared" si="12"/>
        <v/>
      </c>
      <c r="H85" s="219" t="str">
        <f>'Driebanden-groot 1'!H85</f>
        <v>Bernard</v>
      </c>
      <c r="I85" s="211">
        <f>IF(P$3="J",SUMIF('Driebanden-groot tot'!A$33:A$54,H85,'Driebanden-groot tot'!B$33:B$54),0)</f>
        <v>14</v>
      </c>
      <c r="J85" s="6"/>
      <c r="K85" s="211" t="str">
        <f t="shared" si="13"/>
        <v/>
      </c>
      <c r="L85" s="267" t="str">
        <f t="shared" si="14"/>
        <v/>
      </c>
      <c r="M85" s="268" t="str">
        <f t="shared" si="15"/>
        <v/>
      </c>
      <c r="N85" s="216" t="str">
        <f t="shared" si="16"/>
        <v/>
      </c>
      <c r="O85" s="266">
        <v>1</v>
      </c>
      <c r="AB85" s="325">
        <f t="shared" si="17"/>
        <v>1</v>
      </c>
    </row>
    <row r="86" spans="1:28" ht="13.2" x14ac:dyDescent="0.25">
      <c r="A86" s="218">
        <f>IF(C86=0,"",IF(I86=0,"",MAX(A$2:A85)+1))</f>
        <v>59</v>
      </c>
      <c r="B86" s="219" t="str">
        <f>'Driebanden-groot 1'!B86</f>
        <v>Peter</v>
      </c>
      <c r="C86" s="211">
        <f>IF(P$3="J",SUMIF('Driebanden-groot tot'!A$33:A$54,B86,'Driebanden-groot tot'!B$33:B$54),0)</f>
        <v>16</v>
      </c>
      <c r="D86" s="6"/>
      <c r="E86" s="6"/>
      <c r="F86" s="267" t="str">
        <f t="shared" si="11"/>
        <v/>
      </c>
      <c r="G86" s="268" t="str">
        <f t="shared" si="12"/>
        <v/>
      </c>
      <c r="H86" s="219" t="str">
        <f>'Driebanden-groot 1'!H86</f>
        <v>Jan de Hoorn</v>
      </c>
      <c r="I86" s="211">
        <f>IF(P$3="J",SUMIF('Driebanden-groot tot'!A$33:A$54,H86,'Driebanden-groot tot'!B$33:B$54),0)</f>
        <v>12</v>
      </c>
      <c r="J86" s="6"/>
      <c r="K86" s="211" t="str">
        <f t="shared" si="13"/>
        <v/>
      </c>
      <c r="L86" s="267" t="str">
        <f t="shared" si="14"/>
        <v/>
      </c>
      <c r="M86" s="268" t="str">
        <f t="shared" si="15"/>
        <v/>
      </c>
      <c r="N86" s="216" t="str">
        <f t="shared" si="16"/>
        <v/>
      </c>
      <c r="O86" s="266">
        <v>1</v>
      </c>
      <c r="AB86" s="325">
        <f t="shared" si="17"/>
        <v>1</v>
      </c>
    </row>
    <row r="87" spans="1:28" ht="13.2" x14ac:dyDescent="0.25">
      <c r="A87" s="218" t="str">
        <f>IF(C87=0,"",IF(I87=0,"",MAX(A$2:A86)+1))</f>
        <v/>
      </c>
      <c r="B87" s="219" t="str">
        <f>'Driebanden-groot 1'!B87</f>
        <v>Peter</v>
      </c>
      <c r="C87" s="211">
        <f>IF(P$3="J",SUMIF('Driebanden-groot tot'!A$33:A$54,B87,'Driebanden-groot tot'!B$33:B$54),0)</f>
        <v>16</v>
      </c>
      <c r="D87" s="6"/>
      <c r="E87" s="6"/>
      <c r="F87" s="267" t="str">
        <f t="shared" si="11"/>
        <v/>
      </c>
      <c r="G87" s="268" t="str">
        <f t="shared" si="12"/>
        <v/>
      </c>
      <c r="H87" s="219" t="str">
        <f>'Driebanden-groot 1'!H87</f>
        <v>Bas</v>
      </c>
      <c r="I87" s="211">
        <f>IF(P$3="J",SUMIF('Driebanden-groot tot'!A$33:A$54,H87,'Driebanden-groot tot'!B$33:B$54),0)</f>
        <v>0</v>
      </c>
      <c r="J87" s="6"/>
      <c r="K87" s="211" t="str">
        <f t="shared" si="13"/>
        <v/>
      </c>
      <c r="L87" s="267" t="str">
        <f t="shared" si="14"/>
        <v/>
      </c>
      <c r="M87" s="268" t="str">
        <f t="shared" si="15"/>
        <v/>
      </c>
      <c r="N87" s="216" t="str">
        <f t="shared" si="16"/>
        <v/>
      </c>
      <c r="O87" s="266">
        <v>1</v>
      </c>
      <c r="AB87" s="325">
        <f t="shared" si="17"/>
        <v>0</v>
      </c>
    </row>
    <row r="88" spans="1:28" ht="13.2" x14ac:dyDescent="0.25">
      <c r="A88" s="218">
        <f>IF(C88=0,"",IF(I88=0,"",MAX(A$2:A87)+1))</f>
        <v>60</v>
      </c>
      <c r="B88" s="219" t="str">
        <f>'Driebanden-groot 1'!B88</f>
        <v>Peter</v>
      </c>
      <c r="C88" s="211">
        <f>IF(P$3="J",SUMIF('Driebanden-groot tot'!A$33:A$54,B88,'Driebanden-groot tot'!B$33:B$54),0)</f>
        <v>16</v>
      </c>
      <c r="D88" s="6"/>
      <c r="E88" s="6"/>
      <c r="F88" s="267" t="str">
        <f t="shared" si="11"/>
        <v/>
      </c>
      <c r="G88" s="268" t="str">
        <f t="shared" si="12"/>
        <v/>
      </c>
      <c r="H88" s="219" t="str">
        <f>'Driebanden-groot 1'!H88</f>
        <v>Jan Zuijlen</v>
      </c>
      <c r="I88" s="211">
        <f>IF(P$3="J",SUMIF('Driebanden-groot tot'!A$33:A$54,H88,'Driebanden-groot tot'!B$33:B$54),0)</f>
        <v>16</v>
      </c>
      <c r="J88" s="6"/>
      <c r="K88" s="211" t="str">
        <f t="shared" si="13"/>
        <v/>
      </c>
      <c r="L88" s="267" t="str">
        <f t="shared" si="14"/>
        <v/>
      </c>
      <c r="M88" s="268" t="str">
        <f t="shared" si="15"/>
        <v/>
      </c>
      <c r="N88" s="216" t="str">
        <f t="shared" si="16"/>
        <v/>
      </c>
      <c r="O88" s="266">
        <v>1</v>
      </c>
      <c r="AB88" s="325">
        <f t="shared" si="17"/>
        <v>1</v>
      </c>
    </row>
    <row r="89" spans="1:28" ht="13.2" x14ac:dyDescent="0.25">
      <c r="A89" s="218">
        <f>IF(C89=0,"",IF(I89=0,"",MAX(A$2:A88)+1))</f>
        <v>61</v>
      </c>
      <c r="B89" s="219" t="str">
        <f>'Driebanden-groot 1'!B89</f>
        <v>Peter</v>
      </c>
      <c r="C89" s="211">
        <f>IF(P$3="J",SUMIF('Driebanden-groot tot'!A$33:A$54,B89,'Driebanden-groot tot'!B$33:B$54),0)</f>
        <v>16</v>
      </c>
      <c r="D89" s="6"/>
      <c r="E89" s="6"/>
      <c r="F89" s="267" t="str">
        <f t="shared" si="11"/>
        <v/>
      </c>
      <c r="G89" s="268" t="str">
        <f t="shared" si="12"/>
        <v/>
      </c>
      <c r="H89" s="219" t="str">
        <f>'Driebanden-groot 1'!H89</f>
        <v xml:space="preserve">Jordy </v>
      </c>
      <c r="I89" s="211">
        <f>IF(P$3="J",SUMIF('Driebanden-groot tot'!A$33:A$54,H89,'Driebanden-groot tot'!B$33:B$54),0)</f>
        <v>12</v>
      </c>
      <c r="J89" s="6"/>
      <c r="K89" s="211" t="str">
        <f t="shared" si="13"/>
        <v/>
      </c>
      <c r="L89" s="267" t="str">
        <f t="shared" si="14"/>
        <v/>
      </c>
      <c r="M89" s="268" t="str">
        <f t="shared" si="15"/>
        <v/>
      </c>
      <c r="N89" s="216" t="str">
        <f t="shared" si="16"/>
        <v/>
      </c>
      <c r="O89" s="266">
        <v>1</v>
      </c>
      <c r="AB89" s="325">
        <f t="shared" si="17"/>
        <v>1</v>
      </c>
    </row>
    <row r="90" spans="1:28" ht="13.2" x14ac:dyDescent="0.25">
      <c r="A90" s="218">
        <f>IF(C90=0,"",IF(I90=0,"",MAX(A$2:A89)+1))</f>
        <v>62</v>
      </c>
      <c r="B90" s="219" t="str">
        <f>'Driebanden-groot 1'!B90</f>
        <v>Peter</v>
      </c>
      <c r="C90" s="211">
        <f>IF(P$3="J",SUMIF('Driebanden-groot tot'!A$33:A$54,B90,'Driebanden-groot tot'!B$33:B$54),0)</f>
        <v>16</v>
      </c>
      <c r="D90" s="6"/>
      <c r="E90" s="6"/>
      <c r="F90" s="267" t="str">
        <f t="shared" si="11"/>
        <v/>
      </c>
      <c r="G90" s="268" t="str">
        <f t="shared" si="12"/>
        <v/>
      </c>
      <c r="H90" s="219" t="str">
        <f>'Driebanden-groot 1'!H90</f>
        <v>Mukesh</v>
      </c>
      <c r="I90" s="211">
        <f>IF(P$3="J",SUMIF('Driebanden-groot tot'!A$33:A$54,H90,'Driebanden-groot tot'!B$33:B$54),0)</f>
        <v>9</v>
      </c>
      <c r="J90" s="6"/>
      <c r="K90" s="211" t="str">
        <f t="shared" si="13"/>
        <v/>
      </c>
      <c r="L90" s="267" t="str">
        <f t="shared" si="14"/>
        <v/>
      </c>
      <c r="M90" s="268" t="str">
        <f t="shared" si="15"/>
        <v/>
      </c>
      <c r="N90" s="216" t="str">
        <f t="shared" si="16"/>
        <v/>
      </c>
      <c r="O90" s="266">
        <v>1</v>
      </c>
      <c r="AB90" s="325">
        <f t="shared" si="17"/>
        <v>1</v>
      </c>
    </row>
    <row r="91" spans="1:28" ht="13.2" x14ac:dyDescent="0.25">
      <c r="A91" s="218">
        <f>IF(C91=0,"",IF(I91=0,"",MAX(A$2:A90)+1))</f>
        <v>63</v>
      </c>
      <c r="B91" s="219" t="str">
        <f>'Driebanden-groot 1'!B91</f>
        <v>Peter</v>
      </c>
      <c r="C91" s="211">
        <f>IF(P$3="J",SUMIF('Driebanden-groot tot'!A$33:A$54,B91,'Driebanden-groot tot'!B$33:B$54),0)</f>
        <v>16</v>
      </c>
      <c r="D91" s="6"/>
      <c r="E91" s="6"/>
      <c r="F91" s="267" t="str">
        <f t="shared" si="11"/>
        <v/>
      </c>
      <c r="G91" s="268" t="str">
        <f t="shared" si="12"/>
        <v/>
      </c>
      <c r="H91" s="219" t="str">
        <f>'Driebanden-groot 1'!H91</f>
        <v>Marco</v>
      </c>
      <c r="I91" s="211">
        <f>IF(P$3="J",SUMIF('Driebanden-groot tot'!A$33:A$54,H91,'Driebanden-groot tot'!B$33:B$54),0)</f>
        <v>16</v>
      </c>
      <c r="J91" s="6"/>
      <c r="K91" s="211" t="str">
        <f t="shared" si="13"/>
        <v/>
      </c>
      <c r="L91" s="267" t="str">
        <f t="shared" si="14"/>
        <v/>
      </c>
      <c r="M91" s="268" t="str">
        <f t="shared" si="15"/>
        <v/>
      </c>
      <c r="N91" s="216" t="str">
        <f t="shared" si="16"/>
        <v/>
      </c>
      <c r="O91" s="266">
        <v>1</v>
      </c>
      <c r="AB91" s="325">
        <f t="shared" si="17"/>
        <v>1</v>
      </c>
    </row>
    <row r="92" spans="1:28" ht="13.2" x14ac:dyDescent="0.25">
      <c r="A92" s="218" t="str">
        <f>IF(C92=0,"",IF(I92=0,"",MAX(A$2:A91)+1))</f>
        <v/>
      </c>
      <c r="B92" s="219" t="str">
        <f>'Driebanden-groot 1'!B92</f>
        <v>Peter</v>
      </c>
      <c r="C92" s="211">
        <f>IF(P$3="J",SUMIF('Driebanden-groot tot'!A$33:A$54,B92,'Driebanden-groot tot'!B$33:B$54),0)</f>
        <v>16</v>
      </c>
      <c r="D92" s="6"/>
      <c r="E92" s="6"/>
      <c r="F92" s="267" t="str">
        <f t="shared" si="11"/>
        <v/>
      </c>
      <c r="G92" s="268" t="str">
        <f t="shared" si="12"/>
        <v/>
      </c>
      <c r="H92" s="219" t="str">
        <f>'Driebanden-groot 1'!H92</f>
        <v>n</v>
      </c>
      <c r="I92" s="211">
        <f>IF(P$3="J",SUMIF('Driebanden-groot tot'!A$33:A$54,H92,'Driebanden-groot tot'!B$33:B$54),0)</f>
        <v>0</v>
      </c>
      <c r="J92" s="6"/>
      <c r="K92" s="211" t="str">
        <f t="shared" si="13"/>
        <v/>
      </c>
      <c r="L92" s="267" t="str">
        <f t="shared" si="14"/>
        <v/>
      </c>
      <c r="M92" s="268" t="str">
        <f t="shared" si="15"/>
        <v/>
      </c>
      <c r="N92" s="216" t="str">
        <f t="shared" si="16"/>
        <v/>
      </c>
      <c r="O92" s="266">
        <v>1</v>
      </c>
      <c r="AB92" s="325">
        <f t="shared" si="17"/>
        <v>0</v>
      </c>
    </row>
    <row r="93" spans="1:28" ht="13.2" x14ac:dyDescent="0.25">
      <c r="A93" s="218" t="str">
        <f>IF(C93=0,"",IF(I93=0,"",MAX(A$2:A92)+1))</f>
        <v/>
      </c>
      <c r="B93" s="219" t="str">
        <f>'Driebanden-groot 1'!B93</f>
        <v>Peter</v>
      </c>
      <c r="C93" s="211">
        <f>IF(P$3="J",SUMIF('Driebanden-groot tot'!A$33:A$54,B93,'Driebanden-groot tot'!B$33:B$54),0)</f>
        <v>16</v>
      </c>
      <c r="D93" s="6"/>
      <c r="E93" s="6"/>
      <c r="F93" s="267" t="str">
        <f t="shared" si="11"/>
        <v/>
      </c>
      <c r="G93" s="268" t="str">
        <f t="shared" si="12"/>
        <v/>
      </c>
      <c r="H93" s="219" t="str">
        <f>'Driebanden-groot 1'!H93</f>
        <v>n</v>
      </c>
      <c r="I93" s="211">
        <f>IF(P$3="J",SUMIF('Driebanden-groot tot'!A$33:A$54,H93,'Driebanden-groot tot'!B$33:B$54),0)</f>
        <v>0</v>
      </c>
      <c r="J93" s="6"/>
      <c r="K93" s="211" t="str">
        <f t="shared" si="13"/>
        <v/>
      </c>
      <c r="L93" s="267" t="str">
        <f t="shared" si="14"/>
        <v/>
      </c>
      <c r="M93" s="268" t="str">
        <f t="shared" si="15"/>
        <v/>
      </c>
      <c r="N93" s="216" t="str">
        <f t="shared" si="16"/>
        <v/>
      </c>
      <c r="O93" s="266">
        <v>1</v>
      </c>
      <c r="AB93" s="325">
        <f t="shared" si="17"/>
        <v>0</v>
      </c>
    </row>
    <row r="94" spans="1:28" ht="13.2" x14ac:dyDescent="0.25">
      <c r="A94" s="218" t="str">
        <f>IF(C94=0,"",IF(I94=0,"",MAX(A$2:A93)+1))</f>
        <v/>
      </c>
      <c r="B94" s="219" t="str">
        <f>'Driebanden-groot 1'!B94</f>
        <v>Peter</v>
      </c>
      <c r="C94" s="211">
        <f>IF(P$3="J",SUMIF('Driebanden-groot tot'!A$33:A$54,B94,'Driebanden-groot tot'!B$33:B$54),0)</f>
        <v>16</v>
      </c>
      <c r="D94" s="6"/>
      <c r="E94" s="6"/>
      <c r="F94" s="267" t="str">
        <f t="shared" si="11"/>
        <v/>
      </c>
      <c r="G94" s="268" t="str">
        <f t="shared" si="12"/>
        <v/>
      </c>
      <c r="H94" s="219" t="str">
        <f>'Driebanden-groot 1'!H94</f>
        <v>n</v>
      </c>
      <c r="I94" s="211">
        <f>IF(P$3="J",SUMIF('Driebanden-groot tot'!A$33:A$54,H94,'Driebanden-groot tot'!B$33:B$54),0)</f>
        <v>0</v>
      </c>
      <c r="J94" s="6"/>
      <c r="K94" s="211" t="str">
        <f t="shared" si="13"/>
        <v/>
      </c>
      <c r="L94" s="267" t="str">
        <f t="shared" si="14"/>
        <v/>
      </c>
      <c r="M94" s="268" t="str">
        <f t="shared" si="15"/>
        <v/>
      </c>
      <c r="N94" s="216" t="str">
        <f t="shared" si="16"/>
        <v/>
      </c>
      <c r="O94" s="266">
        <v>1</v>
      </c>
      <c r="AB94" s="325">
        <f t="shared" si="17"/>
        <v>0</v>
      </c>
    </row>
    <row r="95" spans="1:28" ht="13.2" x14ac:dyDescent="0.25">
      <c r="A95" s="218" t="str">
        <f>IF(C95=0,"",IF(I95=0,"",MAX(A$2:A94)+1))</f>
        <v/>
      </c>
      <c r="B95" s="219" t="str">
        <f>'Driebanden-groot 1'!B95</f>
        <v>Peter</v>
      </c>
      <c r="C95" s="211">
        <f>IF(P$3="J",SUMIF('Driebanden-groot tot'!A$33:A$54,B95,'Driebanden-groot tot'!B$33:B$54),0)</f>
        <v>16</v>
      </c>
      <c r="D95" s="6"/>
      <c r="E95" s="6"/>
      <c r="F95" s="267" t="str">
        <f t="shared" si="11"/>
        <v/>
      </c>
      <c r="G95" s="268" t="str">
        <f t="shared" si="12"/>
        <v/>
      </c>
      <c r="H95" s="219" t="str">
        <f>'Driebanden-groot 1'!H95</f>
        <v>n</v>
      </c>
      <c r="I95" s="211">
        <f>IF(P$3="J",SUMIF('Driebanden-groot tot'!A$33:A$54,H95,'Driebanden-groot tot'!B$33:B$54),0)</f>
        <v>0</v>
      </c>
      <c r="J95" s="6"/>
      <c r="K95" s="211" t="str">
        <f t="shared" si="13"/>
        <v/>
      </c>
      <c r="L95" s="267" t="str">
        <f t="shared" si="14"/>
        <v/>
      </c>
      <c r="M95" s="268" t="str">
        <f t="shared" si="15"/>
        <v/>
      </c>
      <c r="N95" s="216" t="str">
        <f t="shared" si="16"/>
        <v/>
      </c>
      <c r="O95" s="266">
        <v>1</v>
      </c>
      <c r="AB95" s="325">
        <f t="shared" si="17"/>
        <v>0</v>
      </c>
    </row>
    <row r="96" spans="1:28" ht="13.2" x14ac:dyDescent="0.25">
      <c r="A96" s="218">
        <f>IF(C96=0,"",IF(I96=0,"",MAX(A$2:A95)+1))</f>
        <v>64</v>
      </c>
      <c r="B96" s="219" t="str">
        <f>'Driebanden-groot 1'!B96</f>
        <v>Piet</v>
      </c>
      <c r="C96" s="211">
        <f>IF(P$3="J",SUMIF('Driebanden-groot tot'!A$33:A$54,B96,'Driebanden-groot tot'!B$33:B$54),0)</f>
        <v>16</v>
      </c>
      <c r="D96" s="6"/>
      <c r="E96" s="6"/>
      <c r="F96" s="267" t="str">
        <f t="shared" si="11"/>
        <v/>
      </c>
      <c r="G96" s="268" t="str">
        <f t="shared" si="12"/>
        <v/>
      </c>
      <c r="H96" s="219" t="str">
        <f>'Driebanden-groot 1'!H96</f>
        <v>Tukker</v>
      </c>
      <c r="I96" s="211">
        <f>IF(P$3="J",SUMIF('Driebanden-groot tot'!A$33:A$54,H96,'Driebanden-groot tot'!B$33:B$54),0)</f>
        <v>13</v>
      </c>
      <c r="J96" s="6"/>
      <c r="K96" s="211" t="str">
        <f t="shared" si="13"/>
        <v/>
      </c>
      <c r="L96" s="267" t="str">
        <f t="shared" si="14"/>
        <v/>
      </c>
      <c r="M96" s="268" t="str">
        <f t="shared" si="15"/>
        <v/>
      </c>
      <c r="N96" s="216" t="str">
        <f t="shared" si="16"/>
        <v/>
      </c>
      <c r="O96" s="266">
        <v>1</v>
      </c>
      <c r="AB96" s="325">
        <f t="shared" si="17"/>
        <v>1</v>
      </c>
    </row>
    <row r="97" spans="1:28" ht="13.2" x14ac:dyDescent="0.25">
      <c r="A97" s="218">
        <f>IF(C97=0,"",IF(I97=0,"",MAX(A$2:A96)+1))</f>
        <v>65</v>
      </c>
      <c r="B97" s="219" t="str">
        <f>'Driebanden-groot 1'!B97</f>
        <v>Piet</v>
      </c>
      <c r="C97" s="211">
        <f>IF(P$3="J",SUMIF('Driebanden-groot tot'!A$33:A$54,B97,'Driebanden-groot tot'!B$33:B$54),0)</f>
        <v>16</v>
      </c>
      <c r="D97" s="6"/>
      <c r="E97" s="6"/>
      <c r="F97" s="267" t="str">
        <f t="shared" si="11"/>
        <v/>
      </c>
      <c r="G97" s="268" t="str">
        <f t="shared" si="12"/>
        <v/>
      </c>
      <c r="H97" s="219" t="str">
        <f>'Driebanden-groot 1'!H97</f>
        <v>Bernard</v>
      </c>
      <c r="I97" s="211">
        <f>IF(P$3="J",SUMIF('Driebanden-groot tot'!A$33:A$54,H97,'Driebanden-groot tot'!B$33:B$54),0)</f>
        <v>14</v>
      </c>
      <c r="J97" s="6"/>
      <c r="K97" s="211" t="str">
        <f t="shared" si="13"/>
        <v/>
      </c>
      <c r="L97" s="267" t="str">
        <f t="shared" si="14"/>
        <v/>
      </c>
      <c r="M97" s="268" t="str">
        <f t="shared" si="15"/>
        <v/>
      </c>
      <c r="N97" s="216" t="str">
        <f t="shared" si="16"/>
        <v/>
      </c>
      <c r="O97" s="266">
        <v>1</v>
      </c>
      <c r="AB97" s="325">
        <f t="shared" si="17"/>
        <v>1</v>
      </c>
    </row>
    <row r="98" spans="1:28" ht="13.2" x14ac:dyDescent="0.25">
      <c r="A98" s="218">
        <f>IF(C98=0,"",IF(I98=0,"",MAX(A$2:A97)+1))</f>
        <v>66</v>
      </c>
      <c r="B98" s="219" t="str">
        <f>'Driebanden-groot 1'!B98</f>
        <v>Piet</v>
      </c>
      <c r="C98" s="211">
        <f>IF(P$3="J",SUMIF('Driebanden-groot tot'!A$33:A$54,B98,'Driebanden-groot tot'!B$33:B$54),0)</f>
        <v>16</v>
      </c>
      <c r="D98" s="6"/>
      <c r="E98" s="6"/>
      <c r="F98" s="267" t="str">
        <f t="shared" si="11"/>
        <v/>
      </c>
      <c r="G98" s="268" t="str">
        <f t="shared" si="12"/>
        <v/>
      </c>
      <c r="H98" s="219" t="str">
        <f>'Driebanden-groot 1'!H98</f>
        <v>Jan de Hoorn</v>
      </c>
      <c r="I98" s="211">
        <f>IF(P$3="J",SUMIF('Driebanden-groot tot'!A$33:A$54,H98,'Driebanden-groot tot'!B$33:B$54),0)</f>
        <v>12</v>
      </c>
      <c r="J98" s="6"/>
      <c r="K98" s="211" t="str">
        <f t="shared" si="13"/>
        <v/>
      </c>
      <c r="L98" s="267" t="str">
        <f t="shared" si="14"/>
        <v/>
      </c>
      <c r="M98" s="268" t="str">
        <f t="shared" si="15"/>
        <v/>
      </c>
      <c r="N98" s="216" t="str">
        <f t="shared" si="16"/>
        <v/>
      </c>
      <c r="O98" s="266">
        <v>1</v>
      </c>
      <c r="AB98" s="325">
        <f t="shared" si="17"/>
        <v>1</v>
      </c>
    </row>
    <row r="99" spans="1:28" ht="13.2" x14ac:dyDescent="0.25">
      <c r="A99" s="218" t="str">
        <f>IF(C99=0,"",IF(I99=0,"",MAX(A$2:A98)+1))</f>
        <v/>
      </c>
      <c r="B99" s="219" t="str">
        <f>'Driebanden-groot 1'!B99</f>
        <v>Piet</v>
      </c>
      <c r="C99" s="211">
        <f>IF(P$3="J",SUMIF('Driebanden-groot tot'!A$33:A$54,B99,'Driebanden-groot tot'!B$33:B$54),0)</f>
        <v>16</v>
      </c>
      <c r="D99" s="6"/>
      <c r="E99" s="6"/>
      <c r="F99" s="267" t="str">
        <f t="shared" ref="F99:F130" si="18">IF(D99&gt;0,ROUND(D99/E99,3),"")</f>
        <v/>
      </c>
      <c r="G99" s="268" t="str">
        <f t="shared" si="12"/>
        <v/>
      </c>
      <c r="H99" s="219" t="str">
        <f>'Driebanden-groot 1'!H99</f>
        <v>Bas</v>
      </c>
      <c r="I99" s="211">
        <f>IF(P$3="J",SUMIF('Driebanden-groot tot'!A$33:A$54,H99,'Driebanden-groot tot'!B$33:B$54),0)</f>
        <v>0</v>
      </c>
      <c r="J99" s="6"/>
      <c r="K99" s="211" t="str">
        <f t="shared" ref="K99:K130" si="19">IF(E99&gt;0,E99,"")</f>
        <v/>
      </c>
      <c r="L99" s="267" t="str">
        <f t="shared" si="14"/>
        <v/>
      </c>
      <c r="M99" s="268" t="str">
        <f t="shared" ref="M99:M130" si="20">IF(J99&gt;0,IF(I99-J99=0,R$2,IF(J99&lt;I99,ROUND(J99/I99*T$2,1),Q$2)),"")</f>
        <v/>
      </c>
      <c r="N99" s="216" t="str">
        <f t="shared" ref="N99:N130" si="21">IF(E99&gt;0,1,"")</f>
        <v/>
      </c>
      <c r="O99" s="266">
        <v>1</v>
      </c>
      <c r="AB99" s="325">
        <f t="shared" si="17"/>
        <v>0</v>
      </c>
    </row>
    <row r="100" spans="1:28" ht="13.2" x14ac:dyDescent="0.25">
      <c r="A100" s="218">
        <f>IF(C100=0,"",IF(I100=0,"",MAX(A$2:A99)+1))</f>
        <v>67</v>
      </c>
      <c r="B100" s="219" t="str">
        <f>'Driebanden-groot 1'!B100</f>
        <v>Piet</v>
      </c>
      <c r="C100" s="211">
        <f>IF(P$3="J",SUMIF('Driebanden-groot tot'!A$33:A$54,B100,'Driebanden-groot tot'!B$33:B$54),0)</f>
        <v>16</v>
      </c>
      <c r="D100" s="6"/>
      <c r="E100" s="6"/>
      <c r="F100" s="267" t="str">
        <f t="shared" si="18"/>
        <v/>
      </c>
      <c r="G100" s="268" t="str">
        <f t="shared" si="12"/>
        <v/>
      </c>
      <c r="H100" s="219" t="str">
        <f>'Driebanden-groot 1'!H100</f>
        <v>Jan Zuijlen</v>
      </c>
      <c r="I100" s="211">
        <f>IF(P$3="J",SUMIF('Driebanden-groot tot'!A$33:A$54,H100,'Driebanden-groot tot'!B$33:B$54),0)</f>
        <v>16</v>
      </c>
      <c r="J100" s="6"/>
      <c r="K100" s="211" t="str">
        <f t="shared" si="19"/>
        <v/>
      </c>
      <c r="L100" s="267" t="str">
        <f t="shared" si="14"/>
        <v/>
      </c>
      <c r="M100" s="268" t="str">
        <f t="shared" si="20"/>
        <v/>
      </c>
      <c r="N100" s="216" t="str">
        <f t="shared" si="21"/>
        <v/>
      </c>
      <c r="O100" s="266">
        <v>1</v>
      </c>
      <c r="AB100" s="325">
        <f t="shared" si="17"/>
        <v>1</v>
      </c>
    </row>
    <row r="101" spans="1:28" ht="13.2" x14ac:dyDescent="0.25">
      <c r="A101" s="218">
        <f>IF(C101=0,"",IF(I101=0,"",MAX(A$2:A100)+1))</f>
        <v>68</v>
      </c>
      <c r="B101" s="219" t="str">
        <f>'Driebanden-groot 1'!B101</f>
        <v>Piet</v>
      </c>
      <c r="C101" s="211">
        <f>IF(P$3="J",SUMIF('Driebanden-groot tot'!A$33:A$54,B101,'Driebanden-groot tot'!B$33:B$54),0)</f>
        <v>16</v>
      </c>
      <c r="D101" s="6"/>
      <c r="E101" s="6"/>
      <c r="F101" s="267" t="str">
        <f t="shared" si="18"/>
        <v/>
      </c>
      <c r="G101" s="268" t="str">
        <f t="shared" si="12"/>
        <v/>
      </c>
      <c r="H101" s="219" t="str">
        <f>'Driebanden-groot 1'!H101</f>
        <v xml:space="preserve">Jordy </v>
      </c>
      <c r="I101" s="211">
        <f>IF(P$3="J",SUMIF('Driebanden-groot tot'!A$33:A$54,H101,'Driebanden-groot tot'!B$33:B$54),0)</f>
        <v>12</v>
      </c>
      <c r="J101" s="6"/>
      <c r="K101" s="211" t="str">
        <f t="shared" si="19"/>
        <v/>
      </c>
      <c r="L101" s="267" t="str">
        <f t="shared" si="14"/>
        <v/>
      </c>
      <c r="M101" s="268" t="str">
        <f t="shared" si="20"/>
        <v/>
      </c>
      <c r="N101" s="216" t="str">
        <f t="shared" si="21"/>
        <v/>
      </c>
      <c r="O101" s="266">
        <v>1</v>
      </c>
      <c r="AB101" s="325">
        <f t="shared" si="17"/>
        <v>1</v>
      </c>
    </row>
    <row r="102" spans="1:28" ht="13.2" x14ac:dyDescent="0.25">
      <c r="A102" s="218">
        <f>IF(C102=0,"",IF(I102=0,"",MAX(A$2:A101)+1))</f>
        <v>69</v>
      </c>
      <c r="B102" s="219" t="str">
        <f>'Driebanden-groot 1'!B102</f>
        <v>Piet</v>
      </c>
      <c r="C102" s="211">
        <f>IF(P$3="J",SUMIF('Driebanden-groot tot'!A$33:A$54,B102,'Driebanden-groot tot'!B$33:B$54),0)</f>
        <v>16</v>
      </c>
      <c r="D102" s="6"/>
      <c r="E102" s="6"/>
      <c r="F102" s="267" t="str">
        <f t="shared" si="18"/>
        <v/>
      </c>
      <c r="G102" s="268" t="str">
        <f t="shared" si="12"/>
        <v/>
      </c>
      <c r="H102" s="219" t="str">
        <f>'Driebanden-groot 1'!H102</f>
        <v>Mukesh</v>
      </c>
      <c r="I102" s="211">
        <f>IF(P$3="J",SUMIF('Driebanden-groot tot'!A$33:A$54,H102,'Driebanden-groot tot'!B$33:B$54),0)</f>
        <v>9</v>
      </c>
      <c r="J102" s="6"/>
      <c r="K102" s="211" t="str">
        <f t="shared" si="19"/>
        <v/>
      </c>
      <c r="L102" s="267" t="str">
        <f t="shared" si="14"/>
        <v/>
      </c>
      <c r="M102" s="268" t="str">
        <f t="shared" si="20"/>
        <v/>
      </c>
      <c r="N102" s="216" t="str">
        <f t="shared" si="21"/>
        <v/>
      </c>
      <c r="O102" s="266">
        <v>1</v>
      </c>
      <c r="AB102" s="325">
        <f t="shared" si="17"/>
        <v>1</v>
      </c>
    </row>
    <row r="103" spans="1:28" ht="13.2" x14ac:dyDescent="0.25">
      <c r="A103" s="218">
        <f>IF(C103=0,"",IF(I103=0,"",MAX(A$2:A102)+1))</f>
        <v>70</v>
      </c>
      <c r="B103" s="219" t="str">
        <f>'Driebanden-groot 1'!B103</f>
        <v>Piet</v>
      </c>
      <c r="C103" s="211">
        <f>IF(P$3="J",SUMIF('Driebanden-groot tot'!A$33:A$54,B103,'Driebanden-groot tot'!B$33:B$54),0)</f>
        <v>16</v>
      </c>
      <c r="D103" s="6"/>
      <c r="E103" s="6"/>
      <c r="F103" s="267" t="str">
        <f t="shared" si="18"/>
        <v/>
      </c>
      <c r="G103" s="268" t="str">
        <f t="shared" si="12"/>
        <v/>
      </c>
      <c r="H103" s="219" t="str">
        <f>'Driebanden-groot 1'!H103</f>
        <v>Marco</v>
      </c>
      <c r="I103" s="211">
        <f>IF(P$3="J",SUMIF('Driebanden-groot tot'!A$33:A$54,H103,'Driebanden-groot tot'!B$33:B$54),0)</f>
        <v>16</v>
      </c>
      <c r="J103" s="6"/>
      <c r="K103" s="211" t="str">
        <f t="shared" si="19"/>
        <v/>
      </c>
      <c r="L103" s="267" t="str">
        <f t="shared" si="14"/>
        <v/>
      </c>
      <c r="M103" s="268" t="str">
        <f t="shared" si="20"/>
        <v/>
      </c>
      <c r="N103" s="216" t="str">
        <f t="shared" si="21"/>
        <v/>
      </c>
      <c r="O103" s="266">
        <v>1</v>
      </c>
      <c r="AB103" s="325">
        <f t="shared" si="17"/>
        <v>1</v>
      </c>
    </row>
    <row r="104" spans="1:28" ht="13.2" x14ac:dyDescent="0.25">
      <c r="A104" s="218" t="str">
        <f>IF(C104=0,"",IF(I104=0,"",MAX(A$2:A103)+1))</f>
        <v/>
      </c>
      <c r="B104" s="219" t="str">
        <f>'Driebanden-groot 1'!B104</f>
        <v>Piet</v>
      </c>
      <c r="C104" s="211">
        <f>IF(P$3="J",SUMIF('Driebanden-groot tot'!A$33:A$54,B104,'Driebanden-groot tot'!B$33:B$54),0)</f>
        <v>16</v>
      </c>
      <c r="D104" s="6"/>
      <c r="E104" s="6"/>
      <c r="F104" s="267" t="str">
        <f t="shared" si="18"/>
        <v/>
      </c>
      <c r="G104" s="268" t="str">
        <f t="shared" si="12"/>
        <v/>
      </c>
      <c r="H104" s="219" t="str">
        <f>'Driebanden-groot 1'!H104</f>
        <v>n</v>
      </c>
      <c r="I104" s="211">
        <f>IF(P$3="J",SUMIF('Driebanden-groot tot'!A$33:A$54,H104,'Driebanden-groot tot'!B$33:B$54),0)</f>
        <v>0</v>
      </c>
      <c r="J104" s="6"/>
      <c r="K104" s="211" t="str">
        <f t="shared" si="19"/>
        <v/>
      </c>
      <c r="L104" s="267" t="str">
        <f t="shared" si="14"/>
        <v/>
      </c>
      <c r="M104" s="268" t="str">
        <f t="shared" si="20"/>
        <v/>
      </c>
      <c r="N104" s="216" t="str">
        <f t="shared" si="21"/>
        <v/>
      </c>
      <c r="O104" s="266">
        <v>1</v>
      </c>
      <c r="AB104" s="325">
        <f t="shared" si="17"/>
        <v>0</v>
      </c>
    </row>
    <row r="105" spans="1:28" ht="13.2" x14ac:dyDescent="0.25">
      <c r="A105" s="218" t="str">
        <f>IF(C105=0,"",IF(I105=0,"",MAX(A$2:A104)+1))</f>
        <v/>
      </c>
      <c r="B105" s="219" t="str">
        <f>'Driebanden-groot 1'!B105</f>
        <v>Piet</v>
      </c>
      <c r="C105" s="211">
        <f>IF(P$3="J",SUMIF('Driebanden-groot tot'!A$33:A$54,B105,'Driebanden-groot tot'!B$33:B$54),0)</f>
        <v>16</v>
      </c>
      <c r="D105" s="6"/>
      <c r="E105" s="6"/>
      <c r="F105" s="267" t="str">
        <f t="shared" si="18"/>
        <v/>
      </c>
      <c r="G105" s="268" t="str">
        <f t="shared" si="12"/>
        <v/>
      </c>
      <c r="H105" s="219" t="str">
        <f>'Driebanden-groot 1'!H105</f>
        <v>n</v>
      </c>
      <c r="I105" s="211">
        <f>IF(P$3="J",SUMIF('Driebanden-groot tot'!A$33:A$54,H105,'Driebanden-groot tot'!B$33:B$54),0)</f>
        <v>0</v>
      </c>
      <c r="J105" s="6"/>
      <c r="K105" s="211" t="str">
        <f t="shared" si="19"/>
        <v/>
      </c>
      <c r="L105" s="267" t="str">
        <f t="shared" si="14"/>
        <v/>
      </c>
      <c r="M105" s="268" t="str">
        <f t="shared" si="20"/>
        <v/>
      </c>
      <c r="N105" s="216" t="str">
        <f t="shared" si="21"/>
        <v/>
      </c>
      <c r="O105" s="266">
        <v>1</v>
      </c>
      <c r="AB105" s="325">
        <f t="shared" si="17"/>
        <v>0</v>
      </c>
    </row>
    <row r="106" spans="1:28" ht="13.2" x14ac:dyDescent="0.25">
      <c r="A106" s="218" t="str">
        <f>IF(C106=0,"",IF(I106=0,"",MAX(A$2:A105)+1))</f>
        <v/>
      </c>
      <c r="B106" s="219" t="str">
        <f>'Driebanden-groot 1'!B106</f>
        <v>Piet</v>
      </c>
      <c r="C106" s="211">
        <f>IF(P$3="J",SUMIF('Driebanden-groot tot'!A$33:A$54,B106,'Driebanden-groot tot'!B$33:B$54),0)</f>
        <v>16</v>
      </c>
      <c r="D106" s="6"/>
      <c r="E106" s="6"/>
      <c r="F106" s="267" t="str">
        <f t="shared" si="18"/>
        <v/>
      </c>
      <c r="G106" s="268" t="str">
        <f t="shared" si="12"/>
        <v/>
      </c>
      <c r="H106" s="219" t="str">
        <f>'Driebanden-groot 1'!H106</f>
        <v>n</v>
      </c>
      <c r="I106" s="211">
        <f>IF(P$3="J",SUMIF('Driebanden-groot tot'!A$33:A$54,H106,'Driebanden-groot tot'!B$33:B$54),0)</f>
        <v>0</v>
      </c>
      <c r="J106" s="6"/>
      <c r="K106" s="211" t="str">
        <f t="shared" si="19"/>
        <v/>
      </c>
      <c r="L106" s="267" t="str">
        <f t="shared" si="14"/>
        <v/>
      </c>
      <c r="M106" s="268" t="str">
        <f t="shared" si="20"/>
        <v/>
      </c>
      <c r="N106" s="216" t="str">
        <f t="shared" si="21"/>
        <v/>
      </c>
      <c r="O106" s="266">
        <v>1</v>
      </c>
      <c r="AB106" s="325">
        <f t="shared" si="17"/>
        <v>0</v>
      </c>
    </row>
    <row r="107" spans="1:28" ht="13.2" x14ac:dyDescent="0.25">
      <c r="A107" s="218" t="str">
        <f>IF(C107=0,"",IF(I107=0,"",MAX(A$2:A106)+1))</f>
        <v/>
      </c>
      <c r="B107" s="219" t="str">
        <f>'Driebanden-groot 1'!B107</f>
        <v>Piet</v>
      </c>
      <c r="C107" s="211">
        <f>IF(P$3="J",SUMIF('Driebanden-groot tot'!A$33:A$54,B107,'Driebanden-groot tot'!B$33:B$54),0)</f>
        <v>16</v>
      </c>
      <c r="D107" s="6"/>
      <c r="E107" s="6"/>
      <c r="F107" s="267" t="str">
        <f t="shared" si="18"/>
        <v/>
      </c>
      <c r="G107" s="268" t="str">
        <f t="shared" si="12"/>
        <v/>
      </c>
      <c r="H107" s="219" t="str">
        <f>'Driebanden-groot 1'!H107</f>
        <v>n</v>
      </c>
      <c r="I107" s="211">
        <f>IF(P$3="J",SUMIF('Driebanden-groot tot'!A$33:A$54,H107,'Driebanden-groot tot'!B$33:B$54),0)</f>
        <v>0</v>
      </c>
      <c r="J107" s="6"/>
      <c r="K107" s="211" t="str">
        <f t="shared" si="19"/>
        <v/>
      </c>
      <c r="L107" s="267" t="str">
        <f t="shared" si="14"/>
        <v/>
      </c>
      <c r="M107" s="268" t="str">
        <f t="shared" si="20"/>
        <v/>
      </c>
      <c r="N107" s="216" t="str">
        <f t="shared" si="21"/>
        <v/>
      </c>
      <c r="O107" s="266">
        <v>1</v>
      </c>
      <c r="AB107" s="325">
        <f t="shared" si="17"/>
        <v>0</v>
      </c>
    </row>
    <row r="108" spans="1:28" ht="13.2" x14ac:dyDescent="0.25">
      <c r="A108" s="218">
        <f>IF(C108=0,"",IF(I108=0,"",MAX(A$2:A107)+1))</f>
        <v>71</v>
      </c>
      <c r="B108" s="219" t="str">
        <f>'Driebanden-groot 1'!B108</f>
        <v>Tukker</v>
      </c>
      <c r="C108" s="211">
        <f>IF(P$3="J",SUMIF('Driebanden-groot tot'!A$33:A$54,B108,'Driebanden-groot tot'!B$33:B$54),0)</f>
        <v>13</v>
      </c>
      <c r="D108" s="6"/>
      <c r="E108" s="6"/>
      <c r="F108" s="267" t="str">
        <f t="shared" si="18"/>
        <v/>
      </c>
      <c r="G108" s="268" t="str">
        <f t="shared" si="12"/>
        <v/>
      </c>
      <c r="H108" s="219" t="str">
        <f>'Driebanden-groot 1'!H108</f>
        <v>Bernard</v>
      </c>
      <c r="I108" s="211">
        <f>IF(P$3="J",SUMIF('Driebanden-groot tot'!A$33:A$54,H108,'Driebanden-groot tot'!B$33:B$54),0)</f>
        <v>14</v>
      </c>
      <c r="J108" s="6"/>
      <c r="K108" s="211" t="str">
        <f t="shared" si="19"/>
        <v/>
      </c>
      <c r="L108" s="267" t="str">
        <f t="shared" si="14"/>
        <v/>
      </c>
      <c r="M108" s="268" t="str">
        <f t="shared" si="20"/>
        <v/>
      </c>
      <c r="N108" s="216" t="str">
        <f t="shared" si="21"/>
        <v/>
      </c>
      <c r="O108" s="266">
        <v>1</v>
      </c>
      <c r="AB108" s="325">
        <f t="shared" si="17"/>
        <v>1</v>
      </c>
    </row>
    <row r="109" spans="1:28" ht="13.2" x14ac:dyDescent="0.25">
      <c r="A109" s="218">
        <f>IF(C109=0,"",IF(I109=0,"",MAX(A$2:A108)+1))</f>
        <v>72</v>
      </c>
      <c r="B109" s="219" t="str">
        <f>'Driebanden-groot 1'!B109</f>
        <v>Tukker</v>
      </c>
      <c r="C109" s="211">
        <f>IF(P$3="J",SUMIF('Driebanden-groot tot'!A$33:A$54,B109,'Driebanden-groot tot'!B$33:B$54),0)</f>
        <v>13</v>
      </c>
      <c r="D109" s="6"/>
      <c r="E109" s="6"/>
      <c r="F109" s="267" t="str">
        <f t="shared" si="18"/>
        <v/>
      </c>
      <c r="G109" s="268" t="str">
        <f t="shared" si="12"/>
        <v/>
      </c>
      <c r="H109" s="219" t="str">
        <f>'Driebanden-groot 1'!H109</f>
        <v>Jan de Hoorn</v>
      </c>
      <c r="I109" s="211">
        <f>IF(P$3="J",SUMIF('Driebanden-groot tot'!A$33:A$54,H109,'Driebanden-groot tot'!B$33:B$54),0)</f>
        <v>12</v>
      </c>
      <c r="J109" s="6"/>
      <c r="K109" s="211" t="str">
        <f t="shared" si="19"/>
        <v/>
      </c>
      <c r="L109" s="267" t="str">
        <f t="shared" si="14"/>
        <v/>
      </c>
      <c r="M109" s="268" t="str">
        <f t="shared" si="20"/>
        <v/>
      </c>
      <c r="N109" s="216" t="str">
        <f t="shared" si="21"/>
        <v/>
      </c>
      <c r="O109" s="266">
        <v>1</v>
      </c>
      <c r="AB109" s="325">
        <f t="shared" si="17"/>
        <v>1</v>
      </c>
    </row>
    <row r="110" spans="1:28" ht="13.2" x14ac:dyDescent="0.25">
      <c r="A110" s="218" t="str">
        <f>IF(C110=0,"",IF(I110=0,"",MAX(A$2:A109)+1))</f>
        <v/>
      </c>
      <c r="B110" s="219" t="str">
        <f>'Driebanden-groot 1'!B110</f>
        <v>Tukker</v>
      </c>
      <c r="C110" s="211">
        <f>IF(P$3="J",SUMIF('Driebanden-groot tot'!A$33:A$54,B110,'Driebanden-groot tot'!B$33:B$54),0)</f>
        <v>13</v>
      </c>
      <c r="D110" s="6"/>
      <c r="E110" s="6"/>
      <c r="F110" s="267" t="str">
        <f t="shared" si="18"/>
        <v/>
      </c>
      <c r="G110" s="268" t="str">
        <f t="shared" si="12"/>
        <v/>
      </c>
      <c r="H110" s="219" t="str">
        <f>'Driebanden-groot 1'!H110</f>
        <v>Bas</v>
      </c>
      <c r="I110" s="211">
        <f>IF(P$3="J",SUMIF('Driebanden-groot tot'!A$33:A$54,H110,'Driebanden-groot tot'!B$33:B$54),0)</f>
        <v>0</v>
      </c>
      <c r="J110" s="6"/>
      <c r="K110" s="211" t="str">
        <f t="shared" si="19"/>
        <v/>
      </c>
      <c r="L110" s="267" t="str">
        <f t="shared" si="14"/>
        <v/>
      </c>
      <c r="M110" s="268" t="str">
        <f t="shared" si="20"/>
        <v/>
      </c>
      <c r="N110" s="216" t="str">
        <f t="shared" si="21"/>
        <v/>
      </c>
      <c r="O110" s="266">
        <v>1</v>
      </c>
      <c r="AB110" s="325">
        <f t="shared" si="17"/>
        <v>0</v>
      </c>
    </row>
    <row r="111" spans="1:28" ht="13.2" x14ac:dyDescent="0.25">
      <c r="A111" s="218">
        <f>IF(C111=0,"",IF(I111=0,"",MAX(A$2:A110)+1))</f>
        <v>73</v>
      </c>
      <c r="B111" s="219" t="str">
        <f>'Driebanden-groot 1'!B111</f>
        <v>Tukker</v>
      </c>
      <c r="C111" s="211">
        <f>IF(P$3="J",SUMIF('Driebanden-groot tot'!A$33:A$54,B111,'Driebanden-groot tot'!B$33:B$54),0)</f>
        <v>13</v>
      </c>
      <c r="D111" s="6"/>
      <c r="E111" s="6"/>
      <c r="F111" s="267" t="str">
        <f t="shared" si="18"/>
        <v/>
      </c>
      <c r="G111" s="268" t="str">
        <f t="shared" si="12"/>
        <v/>
      </c>
      <c r="H111" s="219" t="str">
        <f>'Driebanden-groot 1'!H111</f>
        <v>Jan Zuijlen</v>
      </c>
      <c r="I111" s="211">
        <f>IF(P$3="J",SUMIF('Driebanden-groot tot'!A$33:A$54,H111,'Driebanden-groot tot'!B$33:B$54),0)</f>
        <v>16</v>
      </c>
      <c r="J111" s="6"/>
      <c r="K111" s="211" t="str">
        <f t="shared" si="19"/>
        <v/>
      </c>
      <c r="L111" s="267" t="str">
        <f t="shared" si="14"/>
        <v/>
      </c>
      <c r="M111" s="268" t="str">
        <f t="shared" si="20"/>
        <v/>
      </c>
      <c r="N111" s="216" t="str">
        <f t="shared" si="21"/>
        <v/>
      </c>
      <c r="O111" s="266">
        <v>1</v>
      </c>
      <c r="AB111" s="325">
        <f t="shared" si="17"/>
        <v>1</v>
      </c>
    </row>
    <row r="112" spans="1:28" ht="13.2" x14ac:dyDescent="0.25">
      <c r="A112" s="218">
        <f>IF(C112=0,"",IF(I112=0,"",MAX(A$2:A111)+1))</f>
        <v>74</v>
      </c>
      <c r="B112" s="219" t="str">
        <f>'Driebanden-groot 1'!B112</f>
        <v>Tukker</v>
      </c>
      <c r="C112" s="211">
        <f>IF(P$3="J",SUMIF('Driebanden-groot tot'!A$33:A$54,B112,'Driebanden-groot tot'!B$33:B$54),0)</f>
        <v>13</v>
      </c>
      <c r="D112" s="6"/>
      <c r="E112" s="6"/>
      <c r="F112" s="267" t="str">
        <f t="shared" si="18"/>
        <v/>
      </c>
      <c r="G112" s="268" t="str">
        <f t="shared" si="12"/>
        <v/>
      </c>
      <c r="H112" s="219" t="str">
        <f>'Driebanden-groot 1'!H112</f>
        <v xml:space="preserve">Jordy </v>
      </c>
      <c r="I112" s="211">
        <f>IF(P$3="J",SUMIF('Driebanden-groot tot'!A$33:A$54,H112,'Driebanden-groot tot'!B$33:B$54),0)</f>
        <v>12</v>
      </c>
      <c r="J112" s="6"/>
      <c r="K112" s="211" t="str">
        <f t="shared" si="19"/>
        <v/>
      </c>
      <c r="L112" s="267" t="str">
        <f t="shared" si="14"/>
        <v/>
      </c>
      <c r="M112" s="268" t="str">
        <f t="shared" si="20"/>
        <v/>
      </c>
      <c r="N112" s="216" t="str">
        <f t="shared" si="21"/>
        <v/>
      </c>
      <c r="O112" s="266">
        <v>1</v>
      </c>
      <c r="AB112" s="325">
        <f t="shared" si="17"/>
        <v>1</v>
      </c>
    </row>
    <row r="113" spans="1:28" ht="13.2" x14ac:dyDescent="0.25">
      <c r="A113" s="218">
        <f>IF(C113=0,"",IF(I113=0,"",MAX(A$2:A112)+1))</f>
        <v>75</v>
      </c>
      <c r="B113" s="219" t="str">
        <f>'Driebanden-groot 1'!B113</f>
        <v>Tukker</v>
      </c>
      <c r="C113" s="211">
        <f>IF(P$3="J",SUMIF('Driebanden-groot tot'!A$33:A$54,B113,'Driebanden-groot tot'!B$33:B$54),0)</f>
        <v>13</v>
      </c>
      <c r="D113" s="6"/>
      <c r="E113" s="6"/>
      <c r="F113" s="267" t="str">
        <f t="shared" si="18"/>
        <v/>
      </c>
      <c r="G113" s="268" t="str">
        <f t="shared" si="12"/>
        <v/>
      </c>
      <c r="H113" s="219" t="str">
        <f>'Driebanden-groot 1'!H113</f>
        <v>Mukesh</v>
      </c>
      <c r="I113" s="211">
        <f>IF(P$3="J",SUMIF('Driebanden-groot tot'!A$33:A$54,H113,'Driebanden-groot tot'!B$33:B$54),0)</f>
        <v>9</v>
      </c>
      <c r="J113" s="6"/>
      <c r="K113" s="211" t="str">
        <f t="shared" si="19"/>
        <v/>
      </c>
      <c r="L113" s="267" t="str">
        <f t="shared" si="14"/>
        <v/>
      </c>
      <c r="M113" s="268" t="str">
        <f t="shared" si="20"/>
        <v/>
      </c>
      <c r="N113" s="216" t="str">
        <f t="shared" si="21"/>
        <v/>
      </c>
      <c r="O113" s="266">
        <v>1</v>
      </c>
      <c r="AB113" s="325">
        <f t="shared" si="17"/>
        <v>1</v>
      </c>
    </row>
    <row r="114" spans="1:28" ht="13.2" x14ac:dyDescent="0.25">
      <c r="A114" s="218">
        <f>IF(C114=0,"",IF(I114=0,"",MAX(A$2:A113)+1))</f>
        <v>76</v>
      </c>
      <c r="B114" s="219" t="str">
        <f>'Driebanden-groot 1'!B114</f>
        <v>Tukker</v>
      </c>
      <c r="C114" s="211">
        <f>IF(P$3="J",SUMIF('Driebanden-groot tot'!A$33:A$54,B114,'Driebanden-groot tot'!B$33:B$54),0)</f>
        <v>13</v>
      </c>
      <c r="D114" s="6"/>
      <c r="E114" s="6"/>
      <c r="F114" s="267" t="str">
        <f t="shared" si="18"/>
        <v/>
      </c>
      <c r="G114" s="268" t="str">
        <f t="shared" si="12"/>
        <v/>
      </c>
      <c r="H114" s="219" t="str">
        <f>'Driebanden-groot 1'!H114</f>
        <v>Marco</v>
      </c>
      <c r="I114" s="211">
        <f>IF(P$3="J",SUMIF('Driebanden-groot tot'!A$33:A$54,H114,'Driebanden-groot tot'!B$33:B$54),0)</f>
        <v>16</v>
      </c>
      <c r="J114" s="6"/>
      <c r="K114" s="211" t="str">
        <f t="shared" si="19"/>
        <v/>
      </c>
      <c r="L114" s="267" t="str">
        <f t="shared" si="14"/>
        <v/>
      </c>
      <c r="M114" s="268" t="str">
        <f t="shared" si="20"/>
        <v/>
      </c>
      <c r="N114" s="216" t="str">
        <f t="shared" si="21"/>
        <v/>
      </c>
      <c r="O114" s="266">
        <v>1</v>
      </c>
      <c r="AB114" s="325">
        <f t="shared" si="17"/>
        <v>1</v>
      </c>
    </row>
    <row r="115" spans="1:28" ht="13.2" x14ac:dyDescent="0.25">
      <c r="A115" s="218" t="str">
        <f>IF(C115=0,"",IF(I115=0,"",MAX(A$2:A114)+1))</f>
        <v/>
      </c>
      <c r="B115" s="219" t="str">
        <f>'Driebanden-groot 1'!B115</f>
        <v>Tukker</v>
      </c>
      <c r="C115" s="211">
        <f>IF(P$3="J",SUMIF('Driebanden-groot tot'!A$33:A$54,B115,'Driebanden-groot tot'!B$33:B$54),0)</f>
        <v>13</v>
      </c>
      <c r="D115" s="6"/>
      <c r="E115" s="6"/>
      <c r="F115" s="267" t="str">
        <f t="shared" si="18"/>
        <v/>
      </c>
      <c r="G115" s="268" t="str">
        <f t="shared" si="12"/>
        <v/>
      </c>
      <c r="H115" s="219" t="str">
        <f>'Driebanden-groot 1'!H115</f>
        <v>n</v>
      </c>
      <c r="I115" s="211">
        <f>IF(P$3="J",SUMIF('Driebanden-groot tot'!A$33:A$54,H115,'Driebanden-groot tot'!B$33:B$54),0)</f>
        <v>0</v>
      </c>
      <c r="J115" s="6"/>
      <c r="K115" s="211" t="str">
        <f t="shared" si="19"/>
        <v/>
      </c>
      <c r="L115" s="267" t="str">
        <f t="shared" si="14"/>
        <v/>
      </c>
      <c r="M115" s="268" t="str">
        <f t="shared" si="20"/>
        <v/>
      </c>
      <c r="N115" s="216" t="str">
        <f t="shared" si="21"/>
        <v/>
      </c>
      <c r="O115" s="266">
        <v>1</v>
      </c>
      <c r="AB115" s="325">
        <f t="shared" si="17"/>
        <v>0</v>
      </c>
    </row>
    <row r="116" spans="1:28" ht="13.2" x14ac:dyDescent="0.25">
      <c r="A116" s="218" t="str">
        <f>IF(C116=0,"",IF(I116=0,"",MAX(A$2:A115)+1))</f>
        <v/>
      </c>
      <c r="B116" s="219" t="str">
        <f>'Driebanden-groot 1'!B116</f>
        <v>Tukker</v>
      </c>
      <c r="C116" s="211">
        <f>IF(P$3="J",SUMIF('Driebanden-groot tot'!A$33:A$54,B116,'Driebanden-groot tot'!B$33:B$54),0)</f>
        <v>13</v>
      </c>
      <c r="D116" s="6"/>
      <c r="E116" s="6"/>
      <c r="F116" s="267" t="str">
        <f t="shared" si="18"/>
        <v/>
      </c>
      <c r="G116" s="268" t="str">
        <f t="shared" si="12"/>
        <v/>
      </c>
      <c r="H116" s="219" t="str">
        <f>'Driebanden-groot 1'!H116</f>
        <v>n</v>
      </c>
      <c r="I116" s="211">
        <f>IF(P$3="J",SUMIF('Driebanden-groot tot'!A$33:A$54,H116,'Driebanden-groot tot'!B$33:B$54),0)</f>
        <v>0</v>
      </c>
      <c r="J116" s="6"/>
      <c r="K116" s="211" t="str">
        <f t="shared" si="19"/>
        <v/>
      </c>
      <c r="L116" s="267" t="str">
        <f t="shared" si="14"/>
        <v/>
      </c>
      <c r="M116" s="268" t="str">
        <f t="shared" si="20"/>
        <v/>
      </c>
      <c r="N116" s="216" t="str">
        <f t="shared" si="21"/>
        <v/>
      </c>
      <c r="O116" s="266">
        <v>1</v>
      </c>
      <c r="AB116" s="325">
        <f t="shared" si="17"/>
        <v>0</v>
      </c>
    </row>
    <row r="117" spans="1:28" ht="13.2" x14ac:dyDescent="0.25">
      <c r="A117" s="218" t="str">
        <f>IF(C117=0,"",IF(I117=0,"",MAX(A$2:A116)+1))</f>
        <v/>
      </c>
      <c r="B117" s="219" t="str">
        <f>'Driebanden-groot 1'!B117</f>
        <v>Tukker</v>
      </c>
      <c r="C117" s="211">
        <f>IF(P$3="J",SUMIF('Driebanden-groot tot'!A$33:A$54,B117,'Driebanden-groot tot'!B$33:B$54),0)</f>
        <v>13</v>
      </c>
      <c r="D117" s="6"/>
      <c r="E117" s="6"/>
      <c r="F117" s="267" t="str">
        <f t="shared" si="18"/>
        <v/>
      </c>
      <c r="G117" s="268" t="str">
        <f t="shared" si="12"/>
        <v/>
      </c>
      <c r="H117" s="219" t="str">
        <f>'Driebanden-groot 1'!H117</f>
        <v>n</v>
      </c>
      <c r="I117" s="211">
        <f>IF(P$3="J",SUMIF('Driebanden-groot tot'!A$33:A$54,H117,'Driebanden-groot tot'!B$33:B$54),0)</f>
        <v>0</v>
      </c>
      <c r="J117" s="6"/>
      <c r="K117" s="211" t="str">
        <f t="shared" si="19"/>
        <v/>
      </c>
      <c r="L117" s="267" t="str">
        <f t="shared" si="14"/>
        <v/>
      </c>
      <c r="M117" s="268" t="str">
        <f t="shared" si="20"/>
        <v/>
      </c>
      <c r="N117" s="216" t="str">
        <f t="shared" si="21"/>
        <v/>
      </c>
      <c r="O117" s="266">
        <v>1</v>
      </c>
      <c r="AB117" s="325">
        <f t="shared" si="17"/>
        <v>0</v>
      </c>
    </row>
    <row r="118" spans="1:28" ht="13.2" x14ac:dyDescent="0.25">
      <c r="A118" s="218" t="str">
        <f>IF(C118=0,"",IF(I118=0,"",MAX(A$2:A117)+1))</f>
        <v/>
      </c>
      <c r="B118" s="219" t="str">
        <f>'Driebanden-groot 1'!B118</f>
        <v>Tukker</v>
      </c>
      <c r="C118" s="211">
        <f>IF(P$3="J",SUMIF('Driebanden-groot tot'!A$33:A$54,B118,'Driebanden-groot tot'!B$33:B$54),0)</f>
        <v>13</v>
      </c>
      <c r="D118" s="6"/>
      <c r="E118" s="6"/>
      <c r="F118" s="267" t="str">
        <f t="shared" si="18"/>
        <v/>
      </c>
      <c r="G118" s="268" t="str">
        <f t="shared" si="12"/>
        <v/>
      </c>
      <c r="H118" s="219" t="str">
        <f>'Driebanden-groot 1'!H118</f>
        <v>n</v>
      </c>
      <c r="I118" s="211">
        <f>IF(P$3="J",SUMIF('Driebanden-groot tot'!A$33:A$54,H118,'Driebanden-groot tot'!B$33:B$54),0)</f>
        <v>0</v>
      </c>
      <c r="J118" s="6"/>
      <c r="K118" s="211" t="str">
        <f t="shared" si="19"/>
        <v/>
      </c>
      <c r="L118" s="267" t="str">
        <f t="shared" si="14"/>
        <v/>
      </c>
      <c r="M118" s="268" t="str">
        <f t="shared" si="20"/>
        <v/>
      </c>
      <c r="N118" s="216" t="str">
        <f t="shared" si="21"/>
        <v/>
      </c>
      <c r="O118" s="266">
        <v>1</v>
      </c>
      <c r="AB118" s="325">
        <f t="shared" si="17"/>
        <v>0</v>
      </c>
    </row>
    <row r="119" spans="1:28" ht="13.2" x14ac:dyDescent="0.25">
      <c r="A119" s="218">
        <f>IF(C119=0,"",IF(I119=0,"",MAX(A$2:A118)+1))</f>
        <v>77</v>
      </c>
      <c r="B119" s="219" t="str">
        <f>'Driebanden-groot 1'!B119</f>
        <v>Bernard</v>
      </c>
      <c r="C119" s="211">
        <f>IF(P$3="J",SUMIF('Driebanden-groot tot'!A$33:A$54,B119,'Driebanden-groot tot'!B$33:B$54),0)</f>
        <v>14</v>
      </c>
      <c r="D119" s="6"/>
      <c r="E119" s="6"/>
      <c r="F119" s="267" t="str">
        <f t="shared" si="18"/>
        <v/>
      </c>
      <c r="G119" s="268" t="str">
        <f t="shared" si="12"/>
        <v/>
      </c>
      <c r="H119" s="219" t="str">
        <f>'Driebanden-groot 1'!H119</f>
        <v>Jan de Hoorn</v>
      </c>
      <c r="I119" s="211">
        <f>IF(P$3="J",SUMIF('Driebanden-groot tot'!A$33:A$54,H119,'Driebanden-groot tot'!B$33:B$54),0)</f>
        <v>12</v>
      </c>
      <c r="J119" s="6"/>
      <c r="K119" s="211" t="str">
        <f t="shared" si="19"/>
        <v/>
      </c>
      <c r="L119" s="267" t="str">
        <f t="shared" si="14"/>
        <v/>
      </c>
      <c r="M119" s="268" t="str">
        <f t="shared" si="20"/>
        <v/>
      </c>
      <c r="N119" s="216" t="str">
        <f t="shared" si="21"/>
        <v/>
      </c>
      <c r="O119" s="266">
        <v>1</v>
      </c>
      <c r="AB119" s="325">
        <f t="shared" si="17"/>
        <v>1</v>
      </c>
    </row>
    <row r="120" spans="1:28" ht="13.2" x14ac:dyDescent="0.25">
      <c r="A120" s="218" t="str">
        <f>IF(C120=0,"",IF(I120=0,"",MAX(A$2:A119)+1))</f>
        <v/>
      </c>
      <c r="B120" s="219" t="str">
        <f>'Driebanden-groot 1'!B120</f>
        <v>Bernard</v>
      </c>
      <c r="C120" s="211">
        <f>IF(P$3="J",SUMIF('Driebanden-groot tot'!A$33:A$54,B120,'Driebanden-groot tot'!B$33:B$54),0)</f>
        <v>14</v>
      </c>
      <c r="D120" s="6"/>
      <c r="E120" s="6"/>
      <c r="F120" s="267" t="str">
        <f t="shared" si="18"/>
        <v/>
      </c>
      <c r="G120" s="268" t="str">
        <f t="shared" si="12"/>
        <v/>
      </c>
      <c r="H120" s="219" t="str">
        <f>'Driebanden-groot 1'!H120</f>
        <v>Bas</v>
      </c>
      <c r="I120" s="211">
        <f>IF(P$3="J",SUMIF('Driebanden-groot tot'!A$33:A$54,H120,'Driebanden-groot tot'!B$33:B$54),0)</f>
        <v>0</v>
      </c>
      <c r="J120" s="6"/>
      <c r="K120" s="211" t="str">
        <f t="shared" si="19"/>
        <v/>
      </c>
      <c r="L120" s="267" t="str">
        <f t="shared" si="14"/>
        <v/>
      </c>
      <c r="M120" s="268" t="str">
        <f t="shared" si="20"/>
        <v/>
      </c>
      <c r="N120" s="216" t="str">
        <f t="shared" si="21"/>
        <v/>
      </c>
      <c r="O120" s="266">
        <v>1</v>
      </c>
      <c r="AB120" s="325">
        <f t="shared" si="17"/>
        <v>0</v>
      </c>
    </row>
    <row r="121" spans="1:28" ht="13.2" x14ac:dyDescent="0.25">
      <c r="A121" s="218">
        <f>IF(C121=0,"",IF(I121=0,"",MAX(A$2:A120)+1))</f>
        <v>78</v>
      </c>
      <c r="B121" s="219" t="str">
        <f>'Driebanden-groot 1'!B121</f>
        <v>Bernard</v>
      </c>
      <c r="C121" s="211">
        <f>IF(P$3="J",SUMIF('Driebanden-groot tot'!A$33:A$54,B121,'Driebanden-groot tot'!B$33:B$54),0)</f>
        <v>14</v>
      </c>
      <c r="D121" s="6"/>
      <c r="E121" s="6"/>
      <c r="F121" s="267" t="str">
        <f t="shared" si="18"/>
        <v/>
      </c>
      <c r="G121" s="268" t="str">
        <f t="shared" si="12"/>
        <v/>
      </c>
      <c r="H121" s="219" t="str">
        <f>'Driebanden-groot 1'!H121</f>
        <v>Jan Zuijlen</v>
      </c>
      <c r="I121" s="211">
        <f>IF(P$3="J",SUMIF('Driebanden-groot tot'!A$33:A$54,H121,'Driebanden-groot tot'!B$33:B$54),0)</f>
        <v>16</v>
      </c>
      <c r="J121" s="6"/>
      <c r="K121" s="211" t="str">
        <f t="shared" si="19"/>
        <v/>
      </c>
      <c r="L121" s="267" t="str">
        <f t="shared" si="14"/>
        <v/>
      </c>
      <c r="M121" s="268" t="str">
        <f t="shared" si="20"/>
        <v/>
      </c>
      <c r="N121" s="216" t="str">
        <f t="shared" si="21"/>
        <v/>
      </c>
      <c r="O121" s="266">
        <v>1</v>
      </c>
      <c r="AB121" s="325">
        <f t="shared" si="17"/>
        <v>1</v>
      </c>
    </row>
    <row r="122" spans="1:28" ht="13.2" x14ac:dyDescent="0.25">
      <c r="A122" s="218">
        <f>IF(C122=0,"",IF(I122=0,"",MAX(A$2:A121)+1))</f>
        <v>79</v>
      </c>
      <c r="B122" s="219" t="str">
        <f>'Driebanden-groot 1'!B122</f>
        <v>Bernard</v>
      </c>
      <c r="C122" s="211">
        <f>IF(P$3="J",SUMIF('Driebanden-groot tot'!A$33:A$54,B122,'Driebanden-groot tot'!B$33:B$54),0)</f>
        <v>14</v>
      </c>
      <c r="D122" s="6"/>
      <c r="E122" s="6"/>
      <c r="F122" s="267" t="str">
        <f t="shared" si="18"/>
        <v/>
      </c>
      <c r="G122" s="268" t="str">
        <f t="shared" si="12"/>
        <v/>
      </c>
      <c r="H122" s="219" t="str">
        <f>'Driebanden-groot 1'!H122</f>
        <v xml:space="preserve">Jordy </v>
      </c>
      <c r="I122" s="211">
        <f>IF(P$3="J",SUMIF('Driebanden-groot tot'!A$33:A$54,H122,'Driebanden-groot tot'!B$33:B$54),0)</f>
        <v>12</v>
      </c>
      <c r="J122" s="6"/>
      <c r="K122" s="211" t="str">
        <f t="shared" si="19"/>
        <v/>
      </c>
      <c r="L122" s="267" t="str">
        <f t="shared" si="14"/>
        <v/>
      </c>
      <c r="M122" s="268" t="str">
        <f t="shared" si="20"/>
        <v/>
      </c>
      <c r="N122" s="216" t="str">
        <f t="shared" si="21"/>
        <v/>
      </c>
      <c r="O122" s="266">
        <v>1</v>
      </c>
      <c r="AB122" s="325">
        <f t="shared" si="17"/>
        <v>1</v>
      </c>
    </row>
    <row r="123" spans="1:28" ht="13.2" x14ac:dyDescent="0.25">
      <c r="A123" s="218">
        <f>IF(C123=0,"",IF(I123=0,"",MAX(A$2:A122)+1))</f>
        <v>80</v>
      </c>
      <c r="B123" s="219" t="str">
        <f>'Driebanden-groot 1'!B123</f>
        <v>Bernard</v>
      </c>
      <c r="C123" s="211">
        <f>IF(P$3="J",SUMIF('Driebanden-groot tot'!A$33:A$54,B123,'Driebanden-groot tot'!B$33:B$54),0)</f>
        <v>14</v>
      </c>
      <c r="D123" s="6"/>
      <c r="E123" s="6"/>
      <c r="F123" s="267" t="str">
        <f t="shared" si="18"/>
        <v/>
      </c>
      <c r="G123" s="268" t="str">
        <f t="shared" si="12"/>
        <v/>
      </c>
      <c r="H123" s="219" t="str">
        <f>'Driebanden-groot 1'!H123</f>
        <v>Mukesh</v>
      </c>
      <c r="I123" s="211">
        <f>IF(P$3="J",SUMIF('Driebanden-groot tot'!A$33:A$54,H123,'Driebanden-groot tot'!B$33:B$54),0)</f>
        <v>9</v>
      </c>
      <c r="J123" s="6"/>
      <c r="K123" s="211" t="str">
        <f t="shared" si="19"/>
        <v/>
      </c>
      <c r="L123" s="267" t="str">
        <f t="shared" si="14"/>
        <v/>
      </c>
      <c r="M123" s="268" t="str">
        <f t="shared" si="20"/>
        <v/>
      </c>
      <c r="N123" s="216" t="str">
        <f t="shared" si="21"/>
        <v/>
      </c>
      <c r="O123" s="266">
        <v>1</v>
      </c>
      <c r="AB123" s="325">
        <f t="shared" si="17"/>
        <v>1</v>
      </c>
    </row>
    <row r="124" spans="1:28" ht="13.2" x14ac:dyDescent="0.25">
      <c r="A124" s="218">
        <f>IF(C124=0,"",IF(I124=0,"",MAX(A$2:A123)+1))</f>
        <v>81</v>
      </c>
      <c r="B124" s="219" t="str">
        <f>'Driebanden-groot 1'!B124</f>
        <v>Bernard</v>
      </c>
      <c r="C124" s="211">
        <f>IF(P$3="J",SUMIF('Driebanden-groot tot'!A$33:A$54,B124,'Driebanden-groot tot'!B$33:B$54),0)</f>
        <v>14</v>
      </c>
      <c r="D124" s="6"/>
      <c r="E124" s="6"/>
      <c r="F124" s="267" t="str">
        <f t="shared" si="18"/>
        <v/>
      </c>
      <c r="G124" s="268" t="str">
        <f t="shared" si="12"/>
        <v/>
      </c>
      <c r="H124" s="219" t="str">
        <f>'Driebanden-groot 1'!H124</f>
        <v>Marco</v>
      </c>
      <c r="I124" s="211">
        <f>IF(P$3="J",SUMIF('Driebanden-groot tot'!A$33:A$54,H124,'Driebanden-groot tot'!B$33:B$54),0)</f>
        <v>16</v>
      </c>
      <c r="J124" s="6"/>
      <c r="K124" s="211" t="str">
        <f t="shared" si="19"/>
        <v/>
      </c>
      <c r="L124" s="267" t="str">
        <f t="shared" si="14"/>
        <v/>
      </c>
      <c r="M124" s="268" t="str">
        <f t="shared" si="20"/>
        <v/>
      </c>
      <c r="N124" s="216" t="str">
        <f t="shared" si="21"/>
        <v/>
      </c>
      <c r="O124" s="266">
        <v>1</v>
      </c>
      <c r="AB124" s="325">
        <f t="shared" si="17"/>
        <v>1</v>
      </c>
    </row>
    <row r="125" spans="1:28" ht="13.2" x14ac:dyDescent="0.25">
      <c r="A125" s="218" t="str">
        <f>IF(C125=0,"",IF(I125=0,"",MAX(A$2:A124)+1))</f>
        <v/>
      </c>
      <c r="B125" s="219" t="str">
        <f>'Driebanden-groot 1'!B125</f>
        <v>Bernard</v>
      </c>
      <c r="C125" s="211">
        <f>IF(P$3="J",SUMIF('Driebanden-groot tot'!A$33:A$54,B125,'Driebanden-groot tot'!B$33:B$54),0)</f>
        <v>14</v>
      </c>
      <c r="D125" s="6"/>
      <c r="E125" s="6"/>
      <c r="F125" s="267" t="str">
        <f t="shared" si="18"/>
        <v/>
      </c>
      <c r="G125" s="268" t="str">
        <f t="shared" si="12"/>
        <v/>
      </c>
      <c r="H125" s="219" t="str">
        <f>'Driebanden-groot 1'!H125</f>
        <v>n</v>
      </c>
      <c r="I125" s="211">
        <f>IF(P$3="J",SUMIF('Driebanden-groot tot'!A$33:A$54,H125,'Driebanden-groot tot'!B$33:B$54),0)</f>
        <v>0</v>
      </c>
      <c r="J125" s="6"/>
      <c r="K125" s="211" t="str">
        <f t="shared" si="19"/>
        <v/>
      </c>
      <c r="L125" s="267" t="str">
        <f t="shared" si="14"/>
        <v/>
      </c>
      <c r="M125" s="268" t="str">
        <f t="shared" si="20"/>
        <v/>
      </c>
      <c r="N125" s="216" t="str">
        <f t="shared" si="21"/>
        <v/>
      </c>
      <c r="O125" s="266">
        <v>1</v>
      </c>
      <c r="AB125" s="325">
        <f t="shared" si="17"/>
        <v>0</v>
      </c>
    </row>
    <row r="126" spans="1:28" ht="13.2" x14ac:dyDescent="0.25">
      <c r="A126" s="218" t="str">
        <f>IF(C126=0,"",IF(I126=0,"",MAX(A$2:A125)+1))</f>
        <v/>
      </c>
      <c r="B126" s="219" t="str">
        <f>'Driebanden-groot 1'!B126</f>
        <v>Bernard</v>
      </c>
      <c r="C126" s="211">
        <f>IF(P$3="J",SUMIF('Driebanden-groot tot'!A$33:A$54,B126,'Driebanden-groot tot'!B$33:B$54),0)</f>
        <v>14</v>
      </c>
      <c r="D126" s="6"/>
      <c r="E126" s="6"/>
      <c r="F126" s="267" t="str">
        <f t="shared" si="18"/>
        <v/>
      </c>
      <c r="G126" s="268" t="str">
        <f t="shared" si="12"/>
        <v/>
      </c>
      <c r="H126" s="219" t="str">
        <f>'Driebanden-groot 1'!H126</f>
        <v>n</v>
      </c>
      <c r="I126" s="211">
        <f>IF(P$3="J",SUMIF('Driebanden-groot tot'!A$33:A$54,H126,'Driebanden-groot tot'!B$33:B$54),0)</f>
        <v>0</v>
      </c>
      <c r="J126" s="6"/>
      <c r="K126" s="211" t="str">
        <f t="shared" si="19"/>
        <v/>
      </c>
      <c r="L126" s="267" t="str">
        <f t="shared" si="14"/>
        <v/>
      </c>
      <c r="M126" s="268" t="str">
        <f t="shared" si="20"/>
        <v/>
      </c>
      <c r="N126" s="216" t="str">
        <f t="shared" si="21"/>
        <v/>
      </c>
      <c r="O126" s="266">
        <v>1</v>
      </c>
      <c r="AB126" s="325">
        <f t="shared" si="17"/>
        <v>0</v>
      </c>
    </row>
    <row r="127" spans="1:28" ht="13.2" x14ac:dyDescent="0.25">
      <c r="A127" s="218" t="str">
        <f>IF(C127=0,"",IF(I127=0,"",MAX(A$2:A126)+1))</f>
        <v/>
      </c>
      <c r="B127" s="219" t="str">
        <f>'Driebanden-groot 1'!B127</f>
        <v>Bernard</v>
      </c>
      <c r="C127" s="211">
        <f>IF(P$3="J",SUMIF('Driebanden-groot tot'!A$33:A$54,B127,'Driebanden-groot tot'!B$33:B$54),0)</f>
        <v>14</v>
      </c>
      <c r="D127" s="6"/>
      <c r="E127" s="6"/>
      <c r="F127" s="267" t="str">
        <f t="shared" si="18"/>
        <v/>
      </c>
      <c r="G127" s="268" t="str">
        <f t="shared" si="12"/>
        <v/>
      </c>
      <c r="H127" s="219" t="str">
        <f>'Driebanden-groot 1'!H127</f>
        <v>n</v>
      </c>
      <c r="I127" s="211">
        <f>IF(P$3="J",SUMIF('Driebanden-groot tot'!A$33:A$54,H127,'Driebanden-groot tot'!B$33:B$54),0)</f>
        <v>0</v>
      </c>
      <c r="J127" s="6"/>
      <c r="K127" s="211" t="str">
        <f t="shared" si="19"/>
        <v/>
      </c>
      <c r="L127" s="267" t="str">
        <f t="shared" si="14"/>
        <v/>
      </c>
      <c r="M127" s="268" t="str">
        <f t="shared" si="20"/>
        <v/>
      </c>
      <c r="N127" s="216" t="str">
        <f t="shared" si="21"/>
        <v/>
      </c>
      <c r="O127" s="266">
        <v>1</v>
      </c>
      <c r="AB127" s="325">
        <f t="shared" si="17"/>
        <v>0</v>
      </c>
    </row>
    <row r="128" spans="1:28" ht="13.2" x14ac:dyDescent="0.25">
      <c r="A128" s="218" t="str">
        <f>IF(C128=0,"",IF(I128=0,"",MAX(A$2:A127)+1))</f>
        <v/>
      </c>
      <c r="B128" s="219" t="str">
        <f>'Driebanden-groot 1'!B128</f>
        <v>Bernard</v>
      </c>
      <c r="C128" s="211">
        <f>IF(P$3="J",SUMIF('Driebanden-groot tot'!A$33:A$54,B128,'Driebanden-groot tot'!B$33:B$54),0)</f>
        <v>14</v>
      </c>
      <c r="D128" s="6"/>
      <c r="E128" s="6"/>
      <c r="F128" s="267" t="str">
        <f t="shared" si="18"/>
        <v/>
      </c>
      <c r="G128" s="268" t="str">
        <f t="shared" si="12"/>
        <v/>
      </c>
      <c r="H128" s="219" t="str">
        <f>'Driebanden-groot 1'!H128</f>
        <v>n</v>
      </c>
      <c r="I128" s="211">
        <f>IF(P$3="J",SUMIF('Driebanden-groot tot'!A$33:A$54,H128,'Driebanden-groot tot'!B$33:B$54),0)</f>
        <v>0</v>
      </c>
      <c r="J128" s="6"/>
      <c r="K128" s="211" t="str">
        <f t="shared" si="19"/>
        <v/>
      </c>
      <c r="L128" s="267" t="str">
        <f t="shared" si="14"/>
        <v/>
      </c>
      <c r="M128" s="268" t="str">
        <f t="shared" si="20"/>
        <v/>
      </c>
      <c r="N128" s="216" t="str">
        <f t="shared" si="21"/>
        <v/>
      </c>
      <c r="O128" s="266">
        <v>1</v>
      </c>
      <c r="AB128" s="325">
        <f t="shared" si="17"/>
        <v>0</v>
      </c>
    </row>
    <row r="129" spans="1:28" ht="13.2" x14ac:dyDescent="0.25">
      <c r="A129" s="218" t="str">
        <f>IF(C129=0,"",IF(I129=0,"",MAX(A$2:A128)+1))</f>
        <v/>
      </c>
      <c r="B129" s="219" t="str">
        <f>'Driebanden-groot 1'!B129</f>
        <v>Jan de Hoorn</v>
      </c>
      <c r="C129" s="211">
        <f>IF(P$3="J",SUMIF('Driebanden-groot tot'!A$33:A$54,B129,'Driebanden-groot tot'!B$33:B$54),0)</f>
        <v>12</v>
      </c>
      <c r="D129" s="6"/>
      <c r="E129" s="6"/>
      <c r="F129" s="267" t="str">
        <f t="shared" si="18"/>
        <v/>
      </c>
      <c r="G129" s="268" t="str">
        <f t="shared" si="12"/>
        <v/>
      </c>
      <c r="H129" s="219" t="str">
        <f>'Driebanden-groot 1'!H129</f>
        <v>Bas</v>
      </c>
      <c r="I129" s="211">
        <f>IF(P$3="J",SUMIF('Driebanden-groot tot'!A$33:A$54,H129,'Driebanden-groot tot'!B$33:B$54),0)</f>
        <v>0</v>
      </c>
      <c r="J129" s="6"/>
      <c r="K129" s="211" t="str">
        <f t="shared" si="19"/>
        <v/>
      </c>
      <c r="L129" s="267" t="str">
        <f t="shared" si="14"/>
        <v/>
      </c>
      <c r="M129" s="268" t="str">
        <f t="shared" si="20"/>
        <v/>
      </c>
      <c r="N129" s="216" t="str">
        <f t="shared" si="21"/>
        <v/>
      </c>
      <c r="O129" s="266">
        <v>1</v>
      </c>
      <c r="AB129" s="325">
        <f t="shared" si="17"/>
        <v>0</v>
      </c>
    </row>
    <row r="130" spans="1:28" ht="13.2" x14ac:dyDescent="0.25">
      <c r="A130" s="218">
        <f>IF(C130=0,"",IF(I130=0,"",MAX(A$2:A129)+1))</f>
        <v>82</v>
      </c>
      <c r="B130" s="219" t="str">
        <f>'Driebanden-groot 1'!B130</f>
        <v>Jan de Hoorn</v>
      </c>
      <c r="C130" s="211">
        <f>IF(P$3="J",SUMIF('Driebanden-groot tot'!A$33:A$54,B130,'Driebanden-groot tot'!B$33:B$54),0)</f>
        <v>12</v>
      </c>
      <c r="D130" s="6"/>
      <c r="E130" s="6"/>
      <c r="F130" s="267" t="str">
        <f t="shared" si="18"/>
        <v/>
      </c>
      <c r="G130" s="268" t="str">
        <f t="shared" si="12"/>
        <v/>
      </c>
      <c r="H130" s="219" t="str">
        <f>'Driebanden-groot 1'!H130</f>
        <v>Jan Zuijlen</v>
      </c>
      <c r="I130" s="211">
        <f>IF(P$3="J",SUMIF('Driebanden-groot tot'!A$33:A$54,H130,'Driebanden-groot tot'!B$33:B$54),0)</f>
        <v>16</v>
      </c>
      <c r="J130" s="6"/>
      <c r="K130" s="211" t="str">
        <f t="shared" si="19"/>
        <v/>
      </c>
      <c r="L130" s="267" t="str">
        <f t="shared" si="14"/>
        <v/>
      </c>
      <c r="M130" s="268" t="str">
        <f t="shared" si="20"/>
        <v/>
      </c>
      <c r="N130" s="216" t="str">
        <f t="shared" si="21"/>
        <v/>
      </c>
      <c r="O130" s="266">
        <v>1</v>
      </c>
      <c r="AB130" s="325">
        <f t="shared" si="17"/>
        <v>1</v>
      </c>
    </row>
    <row r="131" spans="1:28" ht="13.2" x14ac:dyDescent="0.25">
      <c r="A131" s="218">
        <f>IF(C131=0,"",IF(I131=0,"",MAX(A$2:A130)+1))</f>
        <v>83</v>
      </c>
      <c r="B131" s="219" t="str">
        <f>'Driebanden-groot 1'!B131</f>
        <v>Jan de Hoorn</v>
      </c>
      <c r="C131" s="211">
        <f>IF(P$3="J",SUMIF('Driebanden-groot tot'!A$33:A$54,B131,'Driebanden-groot tot'!B$33:B$54),0)</f>
        <v>12</v>
      </c>
      <c r="D131" s="6"/>
      <c r="E131" s="6"/>
      <c r="F131" s="267" t="str">
        <f t="shared" ref="F131:F162" si="22">IF(D131&gt;0,ROUND(D131/E131,3),"")</f>
        <v/>
      </c>
      <c r="G131" s="268" t="str">
        <f t="shared" ref="G131:G173" si="23">IF(D131&gt;0,IF(C131-D131=0,R$2,IF(D131&lt;C131,ROUND(D131/C131*T$2,1),Q$2)),"")</f>
        <v/>
      </c>
      <c r="H131" s="219" t="str">
        <f>'Driebanden-groot 1'!H131</f>
        <v xml:space="preserve">Jordy </v>
      </c>
      <c r="I131" s="211">
        <f>IF(P$3="J",SUMIF('Driebanden-groot tot'!A$33:A$54,H131,'Driebanden-groot tot'!B$33:B$54),0)</f>
        <v>12</v>
      </c>
      <c r="J131" s="6"/>
      <c r="K131" s="211" t="str">
        <f t="shared" ref="K131:K162" si="24">IF(E131&gt;0,E131,"")</f>
        <v/>
      </c>
      <c r="L131" s="267" t="str">
        <f t="shared" ref="L131:L166" si="25">IF(J131&gt;0,ROUND(J131/K131,3),"")</f>
        <v/>
      </c>
      <c r="M131" s="268" t="str">
        <f t="shared" ref="M131:M162" si="26">IF(J131&gt;0,IF(I131-J131=0,R$2,IF(J131&lt;I131,ROUND(J131/I131*T$2,1),Q$2)),"")</f>
        <v/>
      </c>
      <c r="N131" s="216" t="str">
        <f t="shared" ref="N131:N162" si="27">IF(E131&gt;0,1,"")</f>
        <v/>
      </c>
      <c r="O131" s="266">
        <v>1</v>
      </c>
      <c r="AB131" s="325">
        <f t="shared" ref="AB131:AB194" si="28">IF(A131="",0,1)</f>
        <v>1</v>
      </c>
    </row>
    <row r="132" spans="1:28" ht="13.2" x14ac:dyDescent="0.25">
      <c r="A132" s="218">
        <f>IF(C132=0,"",IF(I132=0,"",MAX(A$2:A131)+1))</f>
        <v>84</v>
      </c>
      <c r="B132" s="219" t="str">
        <f>'Driebanden-groot 1'!B132</f>
        <v>Jan de Hoorn</v>
      </c>
      <c r="C132" s="211">
        <f>IF(P$3="J",SUMIF('Driebanden-groot tot'!A$33:A$54,B132,'Driebanden-groot tot'!B$33:B$54),0)</f>
        <v>12</v>
      </c>
      <c r="D132" s="6"/>
      <c r="E132" s="6"/>
      <c r="F132" s="267" t="str">
        <f t="shared" si="22"/>
        <v/>
      </c>
      <c r="G132" s="268" t="str">
        <f t="shared" si="23"/>
        <v/>
      </c>
      <c r="H132" s="219" t="str">
        <f>'Driebanden-groot 1'!H132</f>
        <v>Mukesh</v>
      </c>
      <c r="I132" s="211">
        <f>IF(P$3="J",SUMIF('Driebanden-groot tot'!A$33:A$54,H132,'Driebanden-groot tot'!B$33:B$54),0)</f>
        <v>9</v>
      </c>
      <c r="J132" s="6"/>
      <c r="K132" s="211" t="str">
        <f t="shared" si="24"/>
        <v/>
      </c>
      <c r="L132" s="267" t="str">
        <f t="shared" si="25"/>
        <v/>
      </c>
      <c r="M132" s="268" t="str">
        <f t="shared" si="26"/>
        <v/>
      </c>
      <c r="N132" s="216" t="str">
        <f t="shared" si="27"/>
        <v/>
      </c>
      <c r="O132" s="266">
        <v>1</v>
      </c>
      <c r="AB132" s="325">
        <f t="shared" si="28"/>
        <v>1</v>
      </c>
    </row>
    <row r="133" spans="1:28" ht="13.2" x14ac:dyDescent="0.25">
      <c r="A133" s="218">
        <f>IF(C133=0,"",IF(I133=0,"",MAX(A$2:A132)+1))</f>
        <v>85</v>
      </c>
      <c r="B133" s="219" t="str">
        <f>'Driebanden-groot 1'!B133</f>
        <v>Jan de Hoorn</v>
      </c>
      <c r="C133" s="211">
        <f>IF(P$3="J",SUMIF('Driebanden-groot tot'!A$33:A$54,B133,'Driebanden-groot tot'!B$33:B$54),0)</f>
        <v>12</v>
      </c>
      <c r="D133" s="6"/>
      <c r="E133" s="6"/>
      <c r="F133" s="267" t="str">
        <f t="shared" si="22"/>
        <v/>
      </c>
      <c r="G133" s="268" t="str">
        <f t="shared" si="23"/>
        <v/>
      </c>
      <c r="H133" s="219" t="str">
        <f>'Driebanden-groot 1'!H133</f>
        <v>Marco</v>
      </c>
      <c r="I133" s="211">
        <f>IF(P$3="J",SUMIF('Driebanden-groot tot'!A$33:A$54,H133,'Driebanden-groot tot'!B$33:B$54),0)</f>
        <v>16</v>
      </c>
      <c r="J133" s="6"/>
      <c r="K133" s="211" t="str">
        <f t="shared" si="24"/>
        <v/>
      </c>
      <c r="L133" s="267" t="str">
        <f t="shared" si="25"/>
        <v/>
      </c>
      <c r="M133" s="268" t="str">
        <f t="shared" si="26"/>
        <v/>
      </c>
      <c r="N133" s="216" t="str">
        <f t="shared" si="27"/>
        <v/>
      </c>
      <c r="O133" s="266">
        <v>1</v>
      </c>
      <c r="AB133" s="325">
        <f t="shared" si="28"/>
        <v>1</v>
      </c>
    </row>
    <row r="134" spans="1:28" ht="13.2" x14ac:dyDescent="0.25">
      <c r="A134" s="218" t="str">
        <f>IF(C134=0,"",IF(I134=0,"",MAX(A$2:A133)+1))</f>
        <v/>
      </c>
      <c r="B134" s="219" t="str">
        <f>'Driebanden-groot 1'!B134</f>
        <v>Jan de Hoorn</v>
      </c>
      <c r="C134" s="211">
        <f>IF(P$3="J",SUMIF('Driebanden-groot tot'!A$33:A$54,B134,'Driebanden-groot tot'!B$33:B$54),0)</f>
        <v>12</v>
      </c>
      <c r="D134" s="6"/>
      <c r="E134" s="6"/>
      <c r="F134" s="267" t="str">
        <f t="shared" si="22"/>
        <v/>
      </c>
      <c r="G134" s="268" t="str">
        <f t="shared" si="23"/>
        <v/>
      </c>
      <c r="H134" s="219" t="str">
        <f>'Driebanden-groot 1'!H134</f>
        <v>n</v>
      </c>
      <c r="I134" s="211">
        <f>IF(P$3="J",SUMIF('Driebanden-groot tot'!A$33:A$54,H134,'Driebanden-groot tot'!B$33:B$54),0)</f>
        <v>0</v>
      </c>
      <c r="J134" s="6"/>
      <c r="K134" s="211" t="str">
        <f t="shared" si="24"/>
        <v/>
      </c>
      <c r="L134" s="267" t="str">
        <f t="shared" si="25"/>
        <v/>
      </c>
      <c r="M134" s="268" t="str">
        <f t="shared" si="26"/>
        <v/>
      </c>
      <c r="N134" s="216" t="str">
        <f t="shared" si="27"/>
        <v/>
      </c>
      <c r="O134" s="266">
        <v>1</v>
      </c>
      <c r="AB134" s="325">
        <f t="shared" si="28"/>
        <v>0</v>
      </c>
    </row>
    <row r="135" spans="1:28" ht="13.2" x14ac:dyDescent="0.25">
      <c r="A135" s="218" t="str">
        <f>IF(C135=0,"",IF(I135=0,"",MAX(A$2:A134)+1))</f>
        <v/>
      </c>
      <c r="B135" s="219" t="str">
        <f>'Driebanden-groot 1'!B135</f>
        <v>Jan de Hoorn</v>
      </c>
      <c r="C135" s="211">
        <f>IF(P$3="J",SUMIF('Driebanden-groot tot'!A$33:A$54,B135,'Driebanden-groot tot'!B$33:B$54),0)</f>
        <v>12</v>
      </c>
      <c r="D135" s="6"/>
      <c r="E135" s="6"/>
      <c r="F135" s="267" t="str">
        <f t="shared" si="22"/>
        <v/>
      </c>
      <c r="G135" s="268" t="str">
        <f t="shared" si="23"/>
        <v/>
      </c>
      <c r="H135" s="219" t="str">
        <f>'Driebanden-groot 1'!H135</f>
        <v>n</v>
      </c>
      <c r="I135" s="211">
        <f>IF(P$3="J",SUMIF('Driebanden-groot tot'!A$33:A$54,H135,'Driebanden-groot tot'!B$33:B$54),0)</f>
        <v>0</v>
      </c>
      <c r="J135" s="6"/>
      <c r="K135" s="211" t="str">
        <f t="shared" si="24"/>
        <v/>
      </c>
      <c r="L135" s="267" t="str">
        <f t="shared" si="25"/>
        <v/>
      </c>
      <c r="M135" s="268" t="str">
        <f t="shared" si="26"/>
        <v/>
      </c>
      <c r="N135" s="216" t="str">
        <f t="shared" si="27"/>
        <v/>
      </c>
      <c r="O135" s="266">
        <v>1</v>
      </c>
      <c r="AB135" s="325">
        <f t="shared" si="28"/>
        <v>0</v>
      </c>
    </row>
    <row r="136" spans="1:28" ht="13.2" x14ac:dyDescent="0.25">
      <c r="A136" s="218" t="str">
        <f>IF(C136=0,"",IF(I136=0,"",MAX(A$2:A135)+1))</f>
        <v/>
      </c>
      <c r="B136" s="219" t="str">
        <f>'Driebanden-groot 1'!B136</f>
        <v>Jan de Hoorn</v>
      </c>
      <c r="C136" s="211">
        <f>IF(P$3="J",SUMIF('Driebanden-groot tot'!A$33:A$54,B136,'Driebanden-groot tot'!B$33:B$54),0)</f>
        <v>12</v>
      </c>
      <c r="D136" s="6"/>
      <c r="E136" s="6"/>
      <c r="F136" s="267" t="str">
        <f t="shared" si="22"/>
        <v/>
      </c>
      <c r="G136" s="268" t="str">
        <f t="shared" si="23"/>
        <v/>
      </c>
      <c r="H136" s="219" t="str">
        <f>'Driebanden-groot 1'!H136</f>
        <v>n</v>
      </c>
      <c r="I136" s="211">
        <f>IF(P$3="J",SUMIF('Driebanden-groot tot'!A$33:A$54,H136,'Driebanden-groot tot'!B$33:B$54),0)</f>
        <v>0</v>
      </c>
      <c r="J136" s="6"/>
      <c r="K136" s="211" t="str">
        <f t="shared" si="24"/>
        <v/>
      </c>
      <c r="L136" s="267" t="str">
        <f t="shared" si="25"/>
        <v/>
      </c>
      <c r="M136" s="268" t="str">
        <f t="shared" si="26"/>
        <v/>
      </c>
      <c r="N136" s="216" t="str">
        <f t="shared" si="27"/>
        <v/>
      </c>
      <c r="O136" s="266">
        <v>1</v>
      </c>
      <c r="AB136" s="325">
        <f t="shared" si="28"/>
        <v>0</v>
      </c>
    </row>
    <row r="137" spans="1:28" ht="13.2" x14ac:dyDescent="0.25">
      <c r="A137" s="218" t="str">
        <f>IF(C137=0,"",IF(I137=0,"",MAX(A$2:A136)+1))</f>
        <v/>
      </c>
      <c r="B137" s="219" t="str">
        <f>'Driebanden-groot 1'!B137</f>
        <v>Jan de Hoorn</v>
      </c>
      <c r="C137" s="211">
        <f>IF(P$3="J",SUMIF('Driebanden-groot tot'!A$33:A$54,B137,'Driebanden-groot tot'!B$33:B$54),0)</f>
        <v>12</v>
      </c>
      <c r="D137" s="6"/>
      <c r="E137" s="6"/>
      <c r="F137" s="267" t="str">
        <f t="shared" si="22"/>
        <v/>
      </c>
      <c r="G137" s="268" t="str">
        <f t="shared" si="23"/>
        <v/>
      </c>
      <c r="H137" s="219" t="str">
        <f>'Driebanden-groot 1'!H137</f>
        <v>n</v>
      </c>
      <c r="I137" s="211">
        <f>IF(P$3="J",SUMIF('Driebanden-groot tot'!A$33:A$54,H137,'Driebanden-groot tot'!B$33:B$54),0)</f>
        <v>0</v>
      </c>
      <c r="J137" s="6"/>
      <c r="K137" s="211" t="str">
        <f t="shared" si="24"/>
        <v/>
      </c>
      <c r="L137" s="267" t="str">
        <f t="shared" si="25"/>
        <v/>
      </c>
      <c r="M137" s="268" t="str">
        <f t="shared" si="26"/>
        <v/>
      </c>
      <c r="N137" s="216" t="str">
        <f t="shared" si="27"/>
        <v/>
      </c>
      <c r="O137" s="266">
        <v>1</v>
      </c>
      <c r="AB137" s="325">
        <f t="shared" si="28"/>
        <v>0</v>
      </c>
    </row>
    <row r="138" spans="1:28" ht="13.2" x14ac:dyDescent="0.25">
      <c r="A138" s="218" t="str">
        <f>IF(C138=0,"",IF(I138=0,"",MAX(A$2:A137)+1))</f>
        <v/>
      </c>
      <c r="B138" s="219" t="str">
        <f>'Driebanden-groot 1'!B138</f>
        <v>Bas</v>
      </c>
      <c r="C138" s="211">
        <f>IF(P$3="J",SUMIF('Driebanden-groot tot'!A$33:A$54,B138,'Driebanden-groot tot'!B$33:B$54),0)</f>
        <v>0</v>
      </c>
      <c r="D138" s="6"/>
      <c r="E138" s="6"/>
      <c r="F138" s="267" t="str">
        <f t="shared" si="22"/>
        <v/>
      </c>
      <c r="G138" s="268" t="str">
        <f t="shared" si="23"/>
        <v/>
      </c>
      <c r="H138" s="219" t="str">
        <f>'Driebanden-groot 1'!H138</f>
        <v>Jan Zuijlen</v>
      </c>
      <c r="I138" s="211">
        <f>IF(P$3="J",SUMIF('Driebanden-groot tot'!A$33:A$54,H138,'Driebanden-groot tot'!B$33:B$54),0)</f>
        <v>16</v>
      </c>
      <c r="J138" s="6"/>
      <c r="K138" s="211" t="str">
        <f t="shared" si="24"/>
        <v/>
      </c>
      <c r="L138" s="267" t="str">
        <f t="shared" si="25"/>
        <v/>
      </c>
      <c r="M138" s="268" t="str">
        <f t="shared" si="26"/>
        <v/>
      </c>
      <c r="N138" s="216" t="str">
        <f t="shared" si="27"/>
        <v/>
      </c>
      <c r="O138" s="266">
        <v>1</v>
      </c>
      <c r="AB138" s="325">
        <f t="shared" si="28"/>
        <v>0</v>
      </c>
    </row>
    <row r="139" spans="1:28" ht="13.2" x14ac:dyDescent="0.25">
      <c r="A139" s="218" t="str">
        <f>IF(C139=0,"",IF(I139=0,"",MAX(A$2:A138)+1))</f>
        <v/>
      </c>
      <c r="B139" s="219" t="str">
        <f>'Driebanden-groot 1'!B139</f>
        <v>Bas</v>
      </c>
      <c r="C139" s="211">
        <f>IF(P$3="J",SUMIF('Driebanden-groot tot'!A$33:A$54,B139,'Driebanden-groot tot'!B$33:B$54),0)</f>
        <v>0</v>
      </c>
      <c r="D139" s="6"/>
      <c r="E139" s="6"/>
      <c r="F139" s="267" t="str">
        <f t="shared" si="22"/>
        <v/>
      </c>
      <c r="G139" s="268" t="str">
        <f t="shared" si="23"/>
        <v/>
      </c>
      <c r="H139" s="219" t="str">
        <f>'Driebanden-groot 1'!H139</f>
        <v xml:space="preserve">Jordy </v>
      </c>
      <c r="I139" s="211">
        <f>IF(P$3="J",SUMIF('Driebanden-groot tot'!A$33:A$54,H139,'Driebanden-groot tot'!B$33:B$54),0)</f>
        <v>12</v>
      </c>
      <c r="J139" s="6"/>
      <c r="K139" s="211" t="str">
        <f t="shared" si="24"/>
        <v/>
      </c>
      <c r="L139" s="267" t="str">
        <f t="shared" si="25"/>
        <v/>
      </c>
      <c r="M139" s="268" t="str">
        <f t="shared" si="26"/>
        <v/>
      </c>
      <c r="N139" s="216" t="str">
        <f t="shared" si="27"/>
        <v/>
      </c>
      <c r="O139" s="266">
        <v>1</v>
      </c>
      <c r="AB139" s="325">
        <f t="shared" si="28"/>
        <v>0</v>
      </c>
    </row>
    <row r="140" spans="1:28" ht="13.2" x14ac:dyDescent="0.25">
      <c r="A140" s="218" t="str">
        <f>IF(C140=0,"",IF(I140=0,"",MAX(A$2:A139)+1))</f>
        <v/>
      </c>
      <c r="B140" s="219" t="str">
        <f>'Driebanden-groot 1'!B140</f>
        <v>Bas</v>
      </c>
      <c r="C140" s="211">
        <f>IF(P$3="J",SUMIF('Driebanden-groot tot'!A$33:A$54,B140,'Driebanden-groot tot'!B$33:B$54),0)</f>
        <v>0</v>
      </c>
      <c r="D140" s="6"/>
      <c r="E140" s="6"/>
      <c r="F140" s="267" t="str">
        <f t="shared" si="22"/>
        <v/>
      </c>
      <c r="G140" s="268" t="str">
        <f t="shared" si="23"/>
        <v/>
      </c>
      <c r="H140" s="219" t="str">
        <f>'Driebanden-groot 1'!H140</f>
        <v>Mukesh</v>
      </c>
      <c r="I140" s="211">
        <f>IF(P$3="J",SUMIF('Driebanden-groot tot'!A$33:A$54,H140,'Driebanden-groot tot'!B$33:B$54),0)</f>
        <v>9</v>
      </c>
      <c r="J140" s="6"/>
      <c r="K140" s="211" t="str">
        <f t="shared" si="24"/>
        <v/>
      </c>
      <c r="L140" s="267" t="str">
        <f t="shared" si="25"/>
        <v/>
      </c>
      <c r="M140" s="268" t="str">
        <f t="shared" si="26"/>
        <v/>
      </c>
      <c r="N140" s="216" t="str">
        <f t="shared" si="27"/>
        <v/>
      </c>
      <c r="O140" s="266">
        <v>1</v>
      </c>
      <c r="AB140" s="325">
        <f t="shared" si="28"/>
        <v>0</v>
      </c>
    </row>
    <row r="141" spans="1:28" ht="13.2" x14ac:dyDescent="0.25">
      <c r="A141" s="218" t="str">
        <f>IF(C141=0,"",IF(I141=0,"",MAX(A$2:A140)+1))</f>
        <v/>
      </c>
      <c r="B141" s="219" t="str">
        <f>'Driebanden-groot 1'!B141</f>
        <v>Bas</v>
      </c>
      <c r="C141" s="211">
        <f>IF(P$3="J",SUMIF('Driebanden-groot tot'!A$33:A$54,B141,'Driebanden-groot tot'!B$33:B$54),0)</f>
        <v>0</v>
      </c>
      <c r="D141" s="6"/>
      <c r="E141" s="6"/>
      <c r="F141" s="267" t="str">
        <f t="shared" si="22"/>
        <v/>
      </c>
      <c r="G141" s="268" t="str">
        <f t="shared" si="23"/>
        <v/>
      </c>
      <c r="H141" s="219" t="str">
        <f>'Driebanden-groot 1'!H141</f>
        <v>Marco</v>
      </c>
      <c r="I141" s="211">
        <f>IF(P$3="J",SUMIF('Driebanden-groot tot'!A$33:A$54,H141,'Driebanden-groot tot'!B$33:B$54),0)</f>
        <v>16</v>
      </c>
      <c r="J141" s="6"/>
      <c r="K141" s="211" t="str">
        <f t="shared" si="24"/>
        <v/>
      </c>
      <c r="L141" s="267" t="str">
        <f t="shared" si="25"/>
        <v/>
      </c>
      <c r="M141" s="268" t="str">
        <f t="shared" si="26"/>
        <v/>
      </c>
      <c r="N141" s="216" t="str">
        <f t="shared" si="27"/>
        <v/>
      </c>
      <c r="O141" s="266">
        <v>1</v>
      </c>
      <c r="AB141" s="325">
        <f t="shared" si="28"/>
        <v>0</v>
      </c>
    </row>
    <row r="142" spans="1:28" ht="13.2" x14ac:dyDescent="0.25">
      <c r="A142" s="218" t="str">
        <f>IF(C142=0,"",IF(I142=0,"",MAX(A$2:A141)+1))</f>
        <v/>
      </c>
      <c r="B142" s="219" t="str">
        <f>'Driebanden-groot 1'!B142</f>
        <v>Bas</v>
      </c>
      <c r="C142" s="211">
        <f>IF(P$3="J",SUMIF('Driebanden-groot tot'!A$33:A$54,B142,'Driebanden-groot tot'!B$33:B$54),0)</f>
        <v>0</v>
      </c>
      <c r="D142" s="6"/>
      <c r="E142" s="6"/>
      <c r="F142" s="267" t="str">
        <f t="shared" si="22"/>
        <v/>
      </c>
      <c r="G142" s="268" t="str">
        <f t="shared" si="23"/>
        <v/>
      </c>
      <c r="H142" s="219" t="str">
        <f>'Driebanden-groot 1'!H142</f>
        <v>n</v>
      </c>
      <c r="I142" s="211">
        <f>IF(P$3="J",SUMIF('Driebanden-groot tot'!A$33:A$54,H142,'Driebanden-groot tot'!B$33:B$54),0)</f>
        <v>0</v>
      </c>
      <c r="J142" s="6"/>
      <c r="K142" s="211" t="str">
        <f t="shared" si="24"/>
        <v/>
      </c>
      <c r="L142" s="267" t="str">
        <f t="shared" si="25"/>
        <v/>
      </c>
      <c r="M142" s="268" t="str">
        <f t="shared" si="26"/>
        <v/>
      </c>
      <c r="N142" s="216" t="str">
        <f t="shared" si="27"/>
        <v/>
      </c>
      <c r="O142" s="266">
        <v>1</v>
      </c>
      <c r="AB142" s="325">
        <f t="shared" si="28"/>
        <v>0</v>
      </c>
    </row>
    <row r="143" spans="1:28" ht="13.2" x14ac:dyDescent="0.25">
      <c r="A143" s="218" t="str">
        <f>IF(C143=0,"",IF(I143=0,"",MAX(A$2:A142)+1))</f>
        <v/>
      </c>
      <c r="B143" s="219" t="str">
        <f>'Driebanden-groot 1'!B143</f>
        <v>Bas</v>
      </c>
      <c r="C143" s="211">
        <f>IF(P$3="J",SUMIF('Driebanden-groot tot'!A$33:A$54,B143,'Driebanden-groot tot'!B$33:B$54),0)</f>
        <v>0</v>
      </c>
      <c r="D143" s="6"/>
      <c r="E143" s="6"/>
      <c r="F143" s="267" t="str">
        <f t="shared" si="22"/>
        <v/>
      </c>
      <c r="G143" s="268" t="str">
        <f t="shared" si="23"/>
        <v/>
      </c>
      <c r="H143" s="219" t="str">
        <f>'Driebanden-groot 1'!H143</f>
        <v>n</v>
      </c>
      <c r="I143" s="211">
        <f>IF(P$3="J",SUMIF('Driebanden-groot tot'!A$33:A$54,H143,'Driebanden-groot tot'!B$33:B$54),0)</f>
        <v>0</v>
      </c>
      <c r="J143" s="6"/>
      <c r="K143" s="211" t="str">
        <f t="shared" si="24"/>
        <v/>
      </c>
      <c r="L143" s="267" t="str">
        <f t="shared" si="25"/>
        <v/>
      </c>
      <c r="M143" s="268" t="str">
        <f t="shared" si="26"/>
        <v/>
      </c>
      <c r="N143" s="216" t="str">
        <f t="shared" si="27"/>
        <v/>
      </c>
      <c r="O143" s="266">
        <v>1</v>
      </c>
      <c r="AB143" s="325">
        <f t="shared" si="28"/>
        <v>0</v>
      </c>
    </row>
    <row r="144" spans="1:28" ht="13.2" x14ac:dyDescent="0.25">
      <c r="A144" s="218" t="str">
        <f>IF(C144=0,"",IF(I144=0,"",MAX(A$2:A143)+1))</f>
        <v/>
      </c>
      <c r="B144" s="219" t="str">
        <f>'Driebanden-groot 1'!B144</f>
        <v>Bas</v>
      </c>
      <c r="C144" s="211">
        <f>IF(P$3="J",SUMIF('Driebanden-groot tot'!A$33:A$54,B144,'Driebanden-groot tot'!B$33:B$54),0)</f>
        <v>0</v>
      </c>
      <c r="D144" s="6"/>
      <c r="E144" s="6"/>
      <c r="F144" s="267" t="str">
        <f t="shared" si="22"/>
        <v/>
      </c>
      <c r="G144" s="268" t="str">
        <f t="shared" si="23"/>
        <v/>
      </c>
      <c r="H144" s="219" t="str">
        <f>'Driebanden-groot 1'!H144</f>
        <v>n</v>
      </c>
      <c r="I144" s="211">
        <f>IF(P$3="J",SUMIF('Driebanden-groot tot'!A$33:A$54,H144,'Driebanden-groot tot'!B$33:B$54),0)</f>
        <v>0</v>
      </c>
      <c r="J144" s="6"/>
      <c r="K144" s="211" t="str">
        <f t="shared" si="24"/>
        <v/>
      </c>
      <c r="L144" s="267" t="str">
        <f t="shared" si="25"/>
        <v/>
      </c>
      <c r="M144" s="268" t="str">
        <f t="shared" si="26"/>
        <v/>
      </c>
      <c r="N144" s="216" t="str">
        <f t="shared" si="27"/>
        <v/>
      </c>
      <c r="O144" s="266">
        <v>1</v>
      </c>
      <c r="AB144" s="325">
        <f t="shared" si="28"/>
        <v>0</v>
      </c>
    </row>
    <row r="145" spans="1:28" ht="13.2" x14ac:dyDescent="0.25">
      <c r="A145" s="218" t="str">
        <f>IF(C145=0,"",IF(I145=0,"",MAX(A$2:A144)+1))</f>
        <v/>
      </c>
      <c r="B145" s="219" t="str">
        <f>'Driebanden-groot 1'!B145</f>
        <v>Bas</v>
      </c>
      <c r="C145" s="211">
        <f>IF(P$3="J",SUMIF('Driebanden-groot tot'!A$33:A$54,B145,'Driebanden-groot tot'!B$33:B$54),0)</f>
        <v>0</v>
      </c>
      <c r="D145" s="6"/>
      <c r="E145" s="6"/>
      <c r="F145" s="267" t="str">
        <f t="shared" si="22"/>
        <v/>
      </c>
      <c r="G145" s="268" t="str">
        <f t="shared" si="23"/>
        <v/>
      </c>
      <c r="H145" s="219" t="str">
        <f>'Driebanden-groot 1'!H145</f>
        <v>n</v>
      </c>
      <c r="I145" s="211">
        <f>IF(P$3="J",SUMIF('Driebanden-groot tot'!A$33:A$54,H145,'Driebanden-groot tot'!B$33:B$54),0)</f>
        <v>0</v>
      </c>
      <c r="J145" s="6"/>
      <c r="K145" s="211" t="str">
        <f t="shared" si="24"/>
        <v/>
      </c>
      <c r="L145" s="267" t="str">
        <f t="shared" si="25"/>
        <v/>
      </c>
      <c r="M145" s="268" t="str">
        <f t="shared" si="26"/>
        <v/>
      </c>
      <c r="N145" s="216" t="str">
        <f t="shared" si="27"/>
        <v/>
      </c>
      <c r="O145" s="266">
        <v>1</v>
      </c>
      <c r="AB145" s="325">
        <f t="shared" si="28"/>
        <v>0</v>
      </c>
    </row>
    <row r="146" spans="1:28" ht="13.2" x14ac:dyDescent="0.25">
      <c r="A146" s="218">
        <f>IF(C146=0,"",IF(I146=0,"",MAX(A$2:A145)+1))</f>
        <v>86</v>
      </c>
      <c r="B146" s="219" t="str">
        <f>'Driebanden-groot 1'!B146</f>
        <v>Jan Zuijlen</v>
      </c>
      <c r="C146" s="211">
        <f>IF(P$3="J",SUMIF('Driebanden-groot tot'!A$33:A$54,B146,'Driebanden-groot tot'!B$33:B$54),0)</f>
        <v>16</v>
      </c>
      <c r="D146" s="6"/>
      <c r="E146" s="6"/>
      <c r="F146" s="267" t="str">
        <f t="shared" si="22"/>
        <v/>
      </c>
      <c r="G146" s="268" t="str">
        <f t="shared" si="23"/>
        <v/>
      </c>
      <c r="H146" s="219" t="str">
        <f>'Driebanden-groot 1'!H146</f>
        <v xml:space="preserve">Jordy </v>
      </c>
      <c r="I146" s="211">
        <f>IF(P$3="J",SUMIF('Driebanden-groot tot'!A$33:A$54,H146,'Driebanden-groot tot'!B$33:B$54),0)</f>
        <v>12</v>
      </c>
      <c r="J146" s="6"/>
      <c r="K146" s="211" t="str">
        <f t="shared" si="24"/>
        <v/>
      </c>
      <c r="L146" s="267" t="str">
        <f t="shared" si="25"/>
        <v/>
      </c>
      <c r="M146" s="268" t="str">
        <f t="shared" si="26"/>
        <v/>
      </c>
      <c r="N146" s="216" t="str">
        <f t="shared" si="27"/>
        <v/>
      </c>
      <c r="O146" s="266">
        <v>1</v>
      </c>
      <c r="AB146" s="325">
        <f t="shared" si="28"/>
        <v>1</v>
      </c>
    </row>
    <row r="147" spans="1:28" ht="13.2" x14ac:dyDescent="0.25">
      <c r="A147" s="218">
        <f>IF(C147=0,"",IF(I147=0,"",MAX(A$2:A146)+1))</f>
        <v>87</v>
      </c>
      <c r="B147" s="219" t="str">
        <f>'Driebanden-groot 1'!B147</f>
        <v>Jan Zuijlen</v>
      </c>
      <c r="C147" s="211">
        <f>IF(P$3="J",SUMIF('Driebanden-groot tot'!A$33:A$54,B147,'Driebanden-groot tot'!B$33:B$54),0)</f>
        <v>16</v>
      </c>
      <c r="D147" s="6"/>
      <c r="E147" s="6"/>
      <c r="F147" s="267" t="str">
        <f t="shared" si="22"/>
        <v/>
      </c>
      <c r="G147" s="268" t="str">
        <f t="shared" si="23"/>
        <v/>
      </c>
      <c r="H147" s="219" t="str">
        <f>'Driebanden-groot 1'!H147</f>
        <v>Mukesh</v>
      </c>
      <c r="I147" s="211">
        <f>IF(P$3="J",SUMIF('Driebanden-groot tot'!A$33:A$54,H147,'Driebanden-groot tot'!B$33:B$54),0)</f>
        <v>9</v>
      </c>
      <c r="J147" s="6"/>
      <c r="K147" s="211" t="str">
        <f t="shared" si="24"/>
        <v/>
      </c>
      <c r="L147" s="267" t="str">
        <f t="shared" si="25"/>
        <v/>
      </c>
      <c r="M147" s="268" t="str">
        <f t="shared" si="26"/>
        <v/>
      </c>
      <c r="N147" s="216" t="str">
        <f t="shared" si="27"/>
        <v/>
      </c>
      <c r="O147" s="266">
        <v>1</v>
      </c>
      <c r="AB147" s="325">
        <f t="shared" si="28"/>
        <v>1</v>
      </c>
    </row>
    <row r="148" spans="1:28" ht="13.2" x14ac:dyDescent="0.25">
      <c r="A148" s="218">
        <f>IF(C148=0,"",IF(I148=0,"",MAX(A$2:A147)+1))</f>
        <v>88</v>
      </c>
      <c r="B148" s="219" t="str">
        <f>'Driebanden-groot 1'!B148</f>
        <v>Jan Zuijlen</v>
      </c>
      <c r="C148" s="211">
        <f>IF(P$3="J",SUMIF('Driebanden-groot tot'!A$33:A$54,B148,'Driebanden-groot tot'!B$33:B$54),0)</f>
        <v>16</v>
      </c>
      <c r="D148" s="6"/>
      <c r="E148" s="6"/>
      <c r="F148" s="267" t="str">
        <f t="shared" si="22"/>
        <v/>
      </c>
      <c r="G148" s="268" t="str">
        <f t="shared" si="23"/>
        <v/>
      </c>
      <c r="H148" s="219" t="str">
        <f>'Driebanden-groot 1'!H148</f>
        <v>Marco</v>
      </c>
      <c r="I148" s="211">
        <f>IF(P$3="J",SUMIF('Driebanden-groot tot'!A$33:A$54,H148,'Driebanden-groot tot'!B$33:B$54),0)</f>
        <v>16</v>
      </c>
      <c r="J148" s="6"/>
      <c r="K148" s="211" t="str">
        <f t="shared" si="24"/>
        <v/>
      </c>
      <c r="L148" s="267" t="str">
        <f t="shared" si="25"/>
        <v/>
      </c>
      <c r="M148" s="268" t="str">
        <f t="shared" si="26"/>
        <v/>
      </c>
      <c r="N148" s="216" t="str">
        <f t="shared" si="27"/>
        <v/>
      </c>
      <c r="O148" s="266">
        <v>1</v>
      </c>
      <c r="AB148" s="325">
        <f t="shared" si="28"/>
        <v>1</v>
      </c>
    </row>
    <row r="149" spans="1:28" ht="13.2" x14ac:dyDescent="0.25">
      <c r="A149" s="218" t="str">
        <f>IF(C149=0,"",IF(I149=0,"",MAX(A$2:A148)+1))</f>
        <v/>
      </c>
      <c r="B149" s="219" t="str">
        <f>'Driebanden-groot 1'!B149</f>
        <v>Jan Zuijlen</v>
      </c>
      <c r="C149" s="211">
        <f>IF(P$3="J",SUMIF('Driebanden-groot tot'!A$33:A$54,B149,'Driebanden-groot tot'!B$33:B$54),0)</f>
        <v>16</v>
      </c>
      <c r="D149" s="6"/>
      <c r="E149" s="6"/>
      <c r="F149" s="267" t="str">
        <f t="shared" si="22"/>
        <v/>
      </c>
      <c r="G149" s="268" t="str">
        <f t="shared" si="23"/>
        <v/>
      </c>
      <c r="H149" s="219" t="str">
        <f>'Driebanden-groot 1'!H149</f>
        <v>n</v>
      </c>
      <c r="I149" s="211">
        <f>IF(P$3="J",SUMIF('Driebanden-groot tot'!A$33:A$54,H149,'Driebanden-groot tot'!B$33:B$54),0)</f>
        <v>0</v>
      </c>
      <c r="J149" s="6"/>
      <c r="K149" s="211" t="str">
        <f t="shared" si="24"/>
        <v/>
      </c>
      <c r="L149" s="267" t="str">
        <f t="shared" si="25"/>
        <v/>
      </c>
      <c r="M149" s="268" t="str">
        <f t="shared" si="26"/>
        <v/>
      </c>
      <c r="N149" s="216" t="str">
        <f t="shared" si="27"/>
        <v/>
      </c>
      <c r="O149" s="266">
        <v>1</v>
      </c>
      <c r="AB149" s="325">
        <f t="shared" si="28"/>
        <v>0</v>
      </c>
    </row>
    <row r="150" spans="1:28" ht="13.2" x14ac:dyDescent="0.25">
      <c r="A150" s="218" t="str">
        <f>IF(C150=0,"",IF(I150=0,"",MAX(A$2:A149)+1))</f>
        <v/>
      </c>
      <c r="B150" s="219" t="str">
        <f>'Driebanden-groot 1'!B150</f>
        <v>Jan Zuijlen</v>
      </c>
      <c r="C150" s="211">
        <f>IF(P$3="J",SUMIF('Driebanden-groot tot'!A$33:A$54,B150,'Driebanden-groot tot'!B$33:B$54),0)</f>
        <v>16</v>
      </c>
      <c r="D150" s="6"/>
      <c r="E150" s="6"/>
      <c r="F150" s="267" t="str">
        <f t="shared" si="22"/>
        <v/>
      </c>
      <c r="G150" s="268" t="str">
        <f t="shared" si="23"/>
        <v/>
      </c>
      <c r="H150" s="219" t="str">
        <f>'Driebanden-groot 1'!H150</f>
        <v>n</v>
      </c>
      <c r="I150" s="211">
        <f>IF(P$3="J",SUMIF('Driebanden-groot tot'!A$33:A$54,H150,'Driebanden-groot tot'!B$33:B$54),0)</f>
        <v>0</v>
      </c>
      <c r="J150" s="6"/>
      <c r="K150" s="211" t="str">
        <f t="shared" si="24"/>
        <v/>
      </c>
      <c r="L150" s="267" t="str">
        <f t="shared" si="25"/>
        <v/>
      </c>
      <c r="M150" s="268" t="str">
        <f t="shared" si="26"/>
        <v/>
      </c>
      <c r="N150" s="216" t="str">
        <f t="shared" si="27"/>
        <v/>
      </c>
      <c r="O150" s="266">
        <v>1</v>
      </c>
      <c r="AB150" s="325">
        <f t="shared" si="28"/>
        <v>0</v>
      </c>
    </row>
    <row r="151" spans="1:28" ht="13.2" x14ac:dyDescent="0.25">
      <c r="A151" s="218" t="str">
        <f>IF(C151=0,"",IF(I151=0,"",MAX(A$2:A150)+1))</f>
        <v/>
      </c>
      <c r="B151" s="219" t="str">
        <f>'Driebanden-groot 1'!B151</f>
        <v>Jan Zuijlen</v>
      </c>
      <c r="C151" s="211">
        <f>IF(P$3="J",SUMIF('Driebanden-groot tot'!A$33:A$54,B151,'Driebanden-groot tot'!B$33:B$54),0)</f>
        <v>16</v>
      </c>
      <c r="D151" s="6"/>
      <c r="E151" s="6"/>
      <c r="F151" s="267" t="str">
        <f t="shared" si="22"/>
        <v/>
      </c>
      <c r="G151" s="268" t="str">
        <f t="shared" si="23"/>
        <v/>
      </c>
      <c r="H151" s="219" t="str">
        <f>'Driebanden-groot 1'!H151</f>
        <v>n</v>
      </c>
      <c r="I151" s="211">
        <f>IF(P$3="J",SUMIF('Driebanden-groot tot'!A$33:A$54,H151,'Driebanden-groot tot'!B$33:B$54),0)</f>
        <v>0</v>
      </c>
      <c r="J151" s="6"/>
      <c r="K151" s="211" t="str">
        <f t="shared" si="24"/>
        <v/>
      </c>
      <c r="L151" s="267" t="str">
        <f t="shared" si="25"/>
        <v/>
      </c>
      <c r="M151" s="268" t="str">
        <f t="shared" si="26"/>
        <v/>
      </c>
      <c r="N151" s="216" t="str">
        <f t="shared" si="27"/>
        <v/>
      </c>
      <c r="O151" s="266">
        <v>1</v>
      </c>
      <c r="AB151" s="325">
        <f t="shared" si="28"/>
        <v>0</v>
      </c>
    </row>
    <row r="152" spans="1:28" ht="13.2" x14ac:dyDescent="0.25">
      <c r="A152" s="218" t="str">
        <f>IF(C152=0,"",IF(I152=0,"",MAX(A$2:A151)+1))</f>
        <v/>
      </c>
      <c r="B152" s="219" t="str">
        <f>'Driebanden-groot 1'!B152</f>
        <v>Jan Zuijlen</v>
      </c>
      <c r="C152" s="211">
        <f>IF(P$3="J",SUMIF('Driebanden-groot tot'!A$33:A$54,B152,'Driebanden-groot tot'!B$33:B$54),0)</f>
        <v>16</v>
      </c>
      <c r="D152" s="6"/>
      <c r="E152" s="6"/>
      <c r="F152" s="267" t="str">
        <f t="shared" si="22"/>
        <v/>
      </c>
      <c r="G152" s="268" t="str">
        <f t="shared" si="23"/>
        <v/>
      </c>
      <c r="H152" s="219" t="str">
        <f>'Driebanden-groot 1'!H152</f>
        <v>n</v>
      </c>
      <c r="I152" s="211">
        <f>IF(P$3="J",SUMIF('Driebanden-groot tot'!A$33:A$54,H152,'Driebanden-groot tot'!B$33:B$54),0)</f>
        <v>0</v>
      </c>
      <c r="J152" s="6"/>
      <c r="K152" s="211" t="str">
        <f t="shared" si="24"/>
        <v/>
      </c>
      <c r="L152" s="267" t="str">
        <f t="shared" si="25"/>
        <v/>
      </c>
      <c r="M152" s="268" t="str">
        <f t="shared" si="26"/>
        <v/>
      </c>
      <c r="N152" s="216" t="str">
        <f t="shared" si="27"/>
        <v/>
      </c>
      <c r="O152" s="266">
        <v>1</v>
      </c>
      <c r="AB152" s="325">
        <f t="shared" si="28"/>
        <v>0</v>
      </c>
    </row>
    <row r="153" spans="1:28" ht="13.2" x14ac:dyDescent="0.25">
      <c r="A153" s="218">
        <f>IF(C153=0,"",IF(I153=0,"",MAX(A$2:A152)+1))</f>
        <v>89</v>
      </c>
      <c r="B153" s="219" t="str">
        <f>'Driebanden-groot 1'!B153</f>
        <v xml:space="preserve">Jordy </v>
      </c>
      <c r="C153" s="211">
        <f>IF(P$3="J",SUMIF('Driebanden-groot tot'!A$33:A$54,B153,'Driebanden-groot tot'!B$33:B$54),0)</f>
        <v>12</v>
      </c>
      <c r="D153" s="6"/>
      <c r="E153" s="6"/>
      <c r="F153" s="267" t="str">
        <f t="shared" si="22"/>
        <v/>
      </c>
      <c r="G153" s="268" t="str">
        <f t="shared" si="23"/>
        <v/>
      </c>
      <c r="H153" s="219" t="str">
        <f>'Driebanden-groot 1'!H153</f>
        <v>Mukesh</v>
      </c>
      <c r="I153" s="211">
        <f>IF(P$3="J",SUMIF('Driebanden-groot tot'!A$33:A$54,H153,'Driebanden-groot tot'!B$33:B$54),0)</f>
        <v>9</v>
      </c>
      <c r="J153" s="6"/>
      <c r="K153" s="211" t="str">
        <f t="shared" si="24"/>
        <v/>
      </c>
      <c r="L153" s="267" t="str">
        <f t="shared" si="25"/>
        <v/>
      </c>
      <c r="M153" s="268" t="str">
        <f t="shared" si="26"/>
        <v/>
      </c>
      <c r="N153" s="216" t="str">
        <f t="shared" si="27"/>
        <v/>
      </c>
      <c r="O153" s="266">
        <v>1</v>
      </c>
      <c r="AB153" s="325">
        <f t="shared" si="28"/>
        <v>1</v>
      </c>
    </row>
    <row r="154" spans="1:28" ht="13.2" x14ac:dyDescent="0.25">
      <c r="A154" s="218">
        <f>IF(C154=0,"",IF(I154=0,"",MAX(A$2:A153)+1))</f>
        <v>90</v>
      </c>
      <c r="B154" s="219" t="str">
        <f>'Driebanden-groot 1'!B154</f>
        <v xml:space="preserve">Jordy </v>
      </c>
      <c r="C154" s="211">
        <f>IF(P$3="J",SUMIF('Driebanden-groot tot'!A$33:A$54,B154,'Driebanden-groot tot'!B$33:B$54),0)</f>
        <v>12</v>
      </c>
      <c r="D154" s="6"/>
      <c r="E154" s="6"/>
      <c r="F154" s="267" t="str">
        <f t="shared" si="22"/>
        <v/>
      </c>
      <c r="G154" s="268" t="str">
        <f t="shared" si="23"/>
        <v/>
      </c>
      <c r="H154" s="219" t="str">
        <f>'Driebanden-groot 1'!H154</f>
        <v>Marco</v>
      </c>
      <c r="I154" s="211">
        <f>IF(P$3="J",SUMIF('Driebanden-groot tot'!A$33:A$54,H154,'Driebanden-groot tot'!B$33:B$54),0)</f>
        <v>16</v>
      </c>
      <c r="J154" s="6"/>
      <c r="K154" s="211" t="str">
        <f t="shared" si="24"/>
        <v/>
      </c>
      <c r="L154" s="267" t="str">
        <f t="shared" si="25"/>
        <v/>
      </c>
      <c r="M154" s="268" t="str">
        <f t="shared" si="26"/>
        <v/>
      </c>
      <c r="N154" s="216" t="str">
        <f t="shared" si="27"/>
        <v/>
      </c>
      <c r="O154" s="266">
        <v>1</v>
      </c>
      <c r="AB154" s="325">
        <f t="shared" si="28"/>
        <v>1</v>
      </c>
    </row>
    <row r="155" spans="1:28" ht="13.2" x14ac:dyDescent="0.25">
      <c r="A155" s="218" t="str">
        <f>IF(C155=0,"",IF(I155=0,"",MAX(A$2:A154)+1))</f>
        <v/>
      </c>
      <c r="B155" s="219" t="str">
        <f>'Driebanden-groot 1'!B155</f>
        <v xml:space="preserve">Jordy </v>
      </c>
      <c r="C155" s="211">
        <f>IF(P$3="J",SUMIF('Driebanden-groot tot'!A$33:A$54,B155,'Driebanden-groot tot'!B$33:B$54),0)</f>
        <v>12</v>
      </c>
      <c r="D155" s="6"/>
      <c r="E155" s="6"/>
      <c r="F155" s="267" t="str">
        <f t="shared" si="22"/>
        <v/>
      </c>
      <c r="G155" s="268" t="str">
        <f t="shared" si="23"/>
        <v/>
      </c>
      <c r="H155" s="219" t="str">
        <f>'Driebanden-groot 1'!H155</f>
        <v>n</v>
      </c>
      <c r="I155" s="211">
        <f>IF(P$3="J",SUMIF('Driebanden-groot tot'!A$33:A$54,H155,'Driebanden-groot tot'!B$33:B$54),0)</f>
        <v>0</v>
      </c>
      <c r="J155" s="6"/>
      <c r="K155" s="211" t="str">
        <f t="shared" si="24"/>
        <v/>
      </c>
      <c r="L155" s="267" t="str">
        <f t="shared" si="25"/>
        <v/>
      </c>
      <c r="M155" s="268" t="str">
        <f t="shared" si="26"/>
        <v/>
      </c>
      <c r="N155" s="216" t="str">
        <f t="shared" si="27"/>
        <v/>
      </c>
      <c r="O155" s="266">
        <v>1</v>
      </c>
      <c r="AB155" s="325">
        <f t="shared" si="28"/>
        <v>0</v>
      </c>
    </row>
    <row r="156" spans="1:28" ht="13.2" x14ac:dyDescent="0.25">
      <c r="A156" s="218" t="str">
        <f>IF(C156=0,"",IF(I156=0,"",MAX(A$2:A155)+1))</f>
        <v/>
      </c>
      <c r="B156" s="219" t="str">
        <f>'Driebanden-groot 1'!B156</f>
        <v xml:space="preserve">Jordy </v>
      </c>
      <c r="C156" s="211">
        <f>IF(P$3="J",SUMIF('Driebanden-groot tot'!A$33:A$54,B156,'Driebanden-groot tot'!B$33:B$54),0)</f>
        <v>12</v>
      </c>
      <c r="D156" s="6"/>
      <c r="E156" s="6"/>
      <c r="F156" s="267" t="str">
        <f t="shared" si="22"/>
        <v/>
      </c>
      <c r="G156" s="268" t="str">
        <f t="shared" si="23"/>
        <v/>
      </c>
      <c r="H156" s="219" t="str">
        <f>'Driebanden-groot 1'!H156</f>
        <v>n</v>
      </c>
      <c r="I156" s="211">
        <f>IF(P$3="J",SUMIF('Driebanden-groot tot'!A$33:A$54,H156,'Driebanden-groot tot'!B$33:B$54),0)</f>
        <v>0</v>
      </c>
      <c r="J156" s="6"/>
      <c r="K156" s="211" t="str">
        <f t="shared" si="24"/>
        <v/>
      </c>
      <c r="L156" s="267" t="str">
        <f t="shared" si="25"/>
        <v/>
      </c>
      <c r="M156" s="268" t="str">
        <f t="shared" si="26"/>
        <v/>
      </c>
      <c r="N156" s="216" t="str">
        <f t="shared" si="27"/>
        <v/>
      </c>
      <c r="O156" s="266">
        <v>1</v>
      </c>
      <c r="AB156" s="325">
        <f t="shared" si="28"/>
        <v>0</v>
      </c>
    </row>
    <row r="157" spans="1:28" ht="13.2" x14ac:dyDescent="0.25">
      <c r="A157" s="218" t="str">
        <f>IF(C157=0,"",IF(I157=0,"",MAX(A$2:A156)+1))</f>
        <v/>
      </c>
      <c r="B157" s="219" t="str">
        <f>'Driebanden-groot 1'!B157</f>
        <v xml:space="preserve">Jordy </v>
      </c>
      <c r="C157" s="211">
        <f>IF(P$3="J",SUMIF('Driebanden-groot tot'!A$33:A$54,B157,'Driebanden-groot tot'!B$33:B$54),0)</f>
        <v>12</v>
      </c>
      <c r="D157" s="6"/>
      <c r="E157" s="6"/>
      <c r="F157" s="267" t="str">
        <f t="shared" si="22"/>
        <v/>
      </c>
      <c r="G157" s="268" t="str">
        <f t="shared" si="23"/>
        <v/>
      </c>
      <c r="H157" s="219" t="str">
        <f>'Driebanden-groot 1'!H157</f>
        <v>n</v>
      </c>
      <c r="I157" s="211">
        <f>IF(P$3="J",SUMIF('Driebanden-groot tot'!A$33:A$54,H157,'Driebanden-groot tot'!B$33:B$54),0)</f>
        <v>0</v>
      </c>
      <c r="J157" s="6"/>
      <c r="K157" s="211" t="str">
        <f t="shared" si="24"/>
        <v/>
      </c>
      <c r="L157" s="267" t="str">
        <f t="shared" si="25"/>
        <v/>
      </c>
      <c r="M157" s="268" t="str">
        <f t="shared" si="26"/>
        <v/>
      </c>
      <c r="N157" s="216" t="str">
        <f t="shared" si="27"/>
        <v/>
      </c>
      <c r="O157" s="266">
        <v>1</v>
      </c>
      <c r="AB157" s="325">
        <f t="shared" si="28"/>
        <v>0</v>
      </c>
    </row>
    <row r="158" spans="1:28" ht="13.2" x14ac:dyDescent="0.25">
      <c r="A158" s="218" t="str">
        <f>IF(C158=0,"",IF(I158=0,"",MAX(A$2:A157)+1))</f>
        <v/>
      </c>
      <c r="B158" s="219" t="str">
        <f>'Driebanden-groot 1'!B158</f>
        <v xml:space="preserve">Jordy </v>
      </c>
      <c r="C158" s="211">
        <f>IF(P$3="J",SUMIF('Driebanden-groot tot'!A$33:A$54,B158,'Driebanden-groot tot'!B$33:B$54),0)</f>
        <v>12</v>
      </c>
      <c r="D158" s="6"/>
      <c r="E158" s="6"/>
      <c r="F158" s="267" t="str">
        <f t="shared" si="22"/>
        <v/>
      </c>
      <c r="G158" s="268" t="str">
        <f t="shared" si="23"/>
        <v/>
      </c>
      <c r="H158" s="219" t="str">
        <f>'Driebanden-groot 1'!H158</f>
        <v>n</v>
      </c>
      <c r="I158" s="211">
        <f>IF(P$3="J",SUMIF('Driebanden-groot tot'!A$33:A$54,H158,'Driebanden-groot tot'!B$33:B$54),0)</f>
        <v>0</v>
      </c>
      <c r="J158" s="6"/>
      <c r="K158" s="211" t="str">
        <f t="shared" si="24"/>
        <v/>
      </c>
      <c r="L158" s="267" t="str">
        <f t="shared" si="25"/>
        <v/>
      </c>
      <c r="M158" s="268" t="str">
        <f t="shared" si="26"/>
        <v/>
      </c>
      <c r="N158" s="216" t="str">
        <f t="shared" si="27"/>
        <v/>
      </c>
      <c r="O158" s="266">
        <v>1</v>
      </c>
      <c r="AB158" s="325">
        <f t="shared" si="28"/>
        <v>0</v>
      </c>
    </row>
    <row r="159" spans="1:28" ht="13.2" x14ac:dyDescent="0.25">
      <c r="A159" s="218">
        <f>IF(C159=0,"",IF(I159=0,"",MAX(A$2:A158)+1))</f>
        <v>91</v>
      </c>
      <c r="B159" s="219" t="str">
        <f>'Driebanden-groot 1'!B159</f>
        <v>Mukesh</v>
      </c>
      <c r="C159" s="211">
        <f>IF(P$3="J",SUMIF('Driebanden-groot tot'!A$33:A$54,B159,'Driebanden-groot tot'!B$33:B$54),0)</f>
        <v>9</v>
      </c>
      <c r="D159" s="6"/>
      <c r="E159" s="6"/>
      <c r="F159" s="267" t="str">
        <f t="shared" si="22"/>
        <v/>
      </c>
      <c r="G159" s="268" t="str">
        <f t="shared" si="23"/>
        <v/>
      </c>
      <c r="H159" s="219" t="str">
        <f>'Driebanden-groot 1'!H159</f>
        <v>Marco</v>
      </c>
      <c r="I159" s="211">
        <f>IF(P$3="J",SUMIF('Driebanden-groot tot'!A$33:A$54,H159,'Driebanden-groot tot'!B$33:B$54),0)</f>
        <v>16</v>
      </c>
      <c r="J159" s="6"/>
      <c r="K159" s="211" t="str">
        <f t="shared" si="24"/>
        <v/>
      </c>
      <c r="L159" s="267" t="str">
        <f t="shared" si="25"/>
        <v/>
      </c>
      <c r="M159" s="268" t="str">
        <f t="shared" si="26"/>
        <v/>
      </c>
      <c r="N159" s="216" t="str">
        <f t="shared" si="27"/>
        <v/>
      </c>
      <c r="O159" s="266">
        <v>1</v>
      </c>
      <c r="AB159" s="325">
        <f t="shared" si="28"/>
        <v>1</v>
      </c>
    </row>
    <row r="160" spans="1:28" ht="13.2" x14ac:dyDescent="0.25">
      <c r="A160" s="218" t="str">
        <f>IF(C160=0,"",IF(I160=0,"",MAX(A$2:A159)+1))</f>
        <v/>
      </c>
      <c r="B160" s="219" t="str">
        <f>'Driebanden-groot 1'!B160</f>
        <v>Mukesh</v>
      </c>
      <c r="C160" s="211">
        <f>IF(P$3="J",SUMIF('Driebanden-groot tot'!A$33:A$54,B160,'Driebanden-groot tot'!B$33:B$54),0)</f>
        <v>9</v>
      </c>
      <c r="D160" s="6"/>
      <c r="E160" s="6"/>
      <c r="F160" s="267" t="str">
        <f t="shared" si="22"/>
        <v/>
      </c>
      <c r="G160" s="268" t="str">
        <f t="shared" si="23"/>
        <v/>
      </c>
      <c r="H160" s="219" t="str">
        <f>'Driebanden-groot 1'!H160</f>
        <v>n</v>
      </c>
      <c r="I160" s="211">
        <f>IF(P$3="J",SUMIF('Driebanden-groot tot'!A$33:A$54,H160,'Driebanden-groot tot'!B$33:B$54),0)</f>
        <v>0</v>
      </c>
      <c r="J160" s="6"/>
      <c r="K160" s="211" t="str">
        <f t="shared" si="24"/>
        <v/>
      </c>
      <c r="L160" s="267" t="str">
        <f t="shared" si="25"/>
        <v/>
      </c>
      <c r="M160" s="268" t="str">
        <f t="shared" si="26"/>
        <v/>
      </c>
      <c r="N160" s="216" t="str">
        <f t="shared" si="27"/>
        <v/>
      </c>
      <c r="O160" s="266">
        <v>1</v>
      </c>
      <c r="AB160" s="325">
        <f t="shared" si="28"/>
        <v>0</v>
      </c>
    </row>
    <row r="161" spans="1:28" ht="13.2" x14ac:dyDescent="0.25">
      <c r="A161" s="218" t="str">
        <f>IF(C161=0,"",IF(I161=0,"",MAX(A$2:A160)+1))</f>
        <v/>
      </c>
      <c r="B161" s="219" t="str">
        <f>'Driebanden-groot 1'!B161</f>
        <v>Mukesh</v>
      </c>
      <c r="C161" s="211">
        <f>IF(P$3="J",SUMIF('Driebanden-groot tot'!A$33:A$54,B161,'Driebanden-groot tot'!B$33:B$54),0)</f>
        <v>9</v>
      </c>
      <c r="D161" s="6"/>
      <c r="E161" s="6"/>
      <c r="F161" s="267" t="str">
        <f t="shared" si="22"/>
        <v/>
      </c>
      <c r="G161" s="268" t="str">
        <f t="shared" si="23"/>
        <v/>
      </c>
      <c r="H161" s="219" t="str">
        <f>'Driebanden-groot 1'!H161</f>
        <v>n</v>
      </c>
      <c r="I161" s="211">
        <f>IF(P$3="J",SUMIF('Driebanden-groot tot'!A$33:A$54,H161,'Driebanden-groot tot'!B$33:B$54),0)</f>
        <v>0</v>
      </c>
      <c r="J161" s="6"/>
      <c r="K161" s="211" t="str">
        <f t="shared" si="24"/>
        <v/>
      </c>
      <c r="L161" s="267" t="str">
        <f t="shared" si="25"/>
        <v/>
      </c>
      <c r="M161" s="268" t="str">
        <f t="shared" si="26"/>
        <v/>
      </c>
      <c r="N161" s="216" t="str">
        <f t="shared" si="27"/>
        <v/>
      </c>
      <c r="O161" s="266">
        <v>1</v>
      </c>
      <c r="AB161" s="325">
        <f t="shared" si="28"/>
        <v>0</v>
      </c>
    </row>
    <row r="162" spans="1:28" ht="13.2" x14ac:dyDescent="0.25">
      <c r="A162" s="218" t="str">
        <f>IF(C162=0,"",IF(I162=0,"",MAX(A$2:A161)+1))</f>
        <v/>
      </c>
      <c r="B162" s="219" t="str">
        <f>'Driebanden-groot 1'!B162</f>
        <v>Mukesh</v>
      </c>
      <c r="C162" s="211">
        <f>IF(P$3="J",SUMIF('Driebanden-groot tot'!A$33:A$54,B162,'Driebanden-groot tot'!B$33:B$54),0)</f>
        <v>9</v>
      </c>
      <c r="D162" s="6"/>
      <c r="E162" s="6"/>
      <c r="F162" s="267" t="str">
        <f t="shared" si="22"/>
        <v/>
      </c>
      <c r="G162" s="268" t="str">
        <f t="shared" si="23"/>
        <v/>
      </c>
      <c r="H162" s="219" t="str">
        <f>'Driebanden-groot 1'!H162</f>
        <v>n</v>
      </c>
      <c r="I162" s="211">
        <f>IF(P$3="J",SUMIF('Driebanden-groot tot'!A$33:A$54,H162,'Driebanden-groot tot'!B$33:B$54),0)</f>
        <v>0</v>
      </c>
      <c r="J162" s="6"/>
      <c r="K162" s="211" t="str">
        <f t="shared" si="24"/>
        <v/>
      </c>
      <c r="L162" s="267" t="str">
        <f t="shared" si="25"/>
        <v/>
      </c>
      <c r="M162" s="268" t="str">
        <f t="shared" si="26"/>
        <v/>
      </c>
      <c r="N162" s="216" t="str">
        <f t="shared" si="27"/>
        <v/>
      </c>
      <c r="O162" s="266">
        <v>1</v>
      </c>
      <c r="AB162" s="325">
        <f t="shared" si="28"/>
        <v>0</v>
      </c>
    </row>
    <row r="163" spans="1:28" ht="13.2" x14ac:dyDescent="0.25">
      <c r="A163" s="218" t="str">
        <f>IF(C163=0,"",IF(I163=0,"",MAX(A$2:A162)+1))</f>
        <v/>
      </c>
      <c r="B163" s="219" t="str">
        <f>'Driebanden-groot 1'!B163</f>
        <v>Mukesh</v>
      </c>
      <c r="C163" s="211">
        <f>IF(P$3="J",SUMIF('Driebanden-groot tot'!A$33:A$54,B163,'Driebanden-groot tot'!B$33:B$54),0)</f>
        <v>9</v>
      </c>
      <c r="D163" s="6"/>
      <c r="E163" s="6"/>
      <c r="F163" s="267" t="str">
        <f>IF(D163&gt;0,ROUND(D163/E163,3),"")</f>
        <v/>
      </c>
      <c r="G163" s="268" t="str">
        <f t="shared" si="23"/>
        <v/>
      </c>
      <c r="H163" s="219" t="str">
        <f>'Driebanden-groot 1'!H163</f>
        <v>n</v>
      </c>
      <c r="I163" s="211">
        <f>IF(P$3="J",SUMIF('Driebanden-groot tot'!A$33:A$54,H163,'Driebanden-groot tot'!B$33:B$54),0)</f>
        <v>0</v>
      </c>
      <c r="J163" s="6"/>
      <c r="K163" s="211" t="str">
        <f>IF(E163&gt;0,E163,"")</f>
        <v/>
      </c>
      <c r="L163" s="267" t="str">
        <f t="shared" si="25"/>
        <v/>
      </c>
      <c r="M163" s="268" t="str">
        <f t="shared" ref="M163:M173" si="29">IF(J163&gt;0,IF(I163-J163=0,R$2,IF(J163&lt;I163,ROUND(J163/I163*T$2,1),Q$2)),"")</f>
        <v/>
      </c>
      <c r="N163" s="216" t="str">
        <f>IF(E163&gt;0,1,"")</f>
        <v/>
      </c>
      <c r="O163" s="266">
        <v>1</v>
      </c>
      <c r="AB163" s="325">
        <f t="shared" si="28"/>
        <v>0</v>
      </c>
    </row>
    <row r="164" spans="1:28" ht="13.2" x14ac:dyDescent="0.25">
      <c r="A164" s="218" t="str">
        <f>IF(C164=0,"",IF(I164=0,"",MAX(A$2:A163)+1))</f>
        <v/>
      </c>
      <c r="B164" s="219" t="str">
        <f>'Driebanden-groot 1'!B164</f>
        <v>Marco</v>
      </c>
      <c r="C164" s="211">
        <f>IF(P$3="J",SUMIF('Driebanden-groot tot'!A$33:A$54,B164,'Driebanden-groot tot'!B$33:B$54),0)</f>
        <v>16</v>
      </c>
      <c r="D164" s="6"/>
      <c r="E164" s="6"/>
      <c r="F164" s="267" t="str">
        <f>IF(D164&gt;0,ROUND(D164/E164,3),"")</f>
        <v/>
      </c>
      <c r="G164" s="268" t="str">
        <f t="shared" si="23"/>
        <v/>
      </c>
      <c r="H164" s="219" t="str">
        <f>'Driebanden-groot 1'!H164</f>
        <v>n</v>
      </c>
      <c r="I164" s="211">
        <f>IF(P$3="J",SUMIF('Driebanden-groot tot'!A$33:A$54,H164,'Driebanden-groot tot'!B$33:B$54),0)</f>
        <v>0</v>
      </c>
      <c r="J164" s="6"/>
      <c r="K164" s="211" t="str">
        <f>IF(E164&gt;0,E164,"")</f>
        <v/>
      </c>
      <c r="L164" s="267" t="str">
        <f t="shared" si="25"/>
        <v/>
      </c>
      <c r="M164" s="268" t="str">
        <f t="shared" si="29"/>
        <v/>
      </c>
      <c r="N164" s="216" t="str">
        <f>IF(E164&gt;0,1,"")</f>
        <v/>
      </c>
      <c r="O164" s="266">
        <v>1</v>
      </c>
      <c r="P164" s="10"/>
      <c r="AB164" s="325">
        <f t="shared" si="28"/>
        <v>0</v>
      </c>
    </row>
    <row r="165" spans="1:28" ht="13.2" x14ac:dyDescent="0.25">
      <c r="A165" s="218" t="str">
        <f>IF(C165=0,"",IF(I165=0,"",MAX(A$2:A164)+1))</f>
        <v/>
      </c>
      <c r="B165" s="219" t="str">
        <f>'Driebanden-groot 1'!B165</f>
        <v>Marco</v>
      </c>
      <c r="C165" s="211">
        <f>IF(P$3="J",SUMIF('Driebanden-groot tot'!A$33:A$54,B165,'Driebanden-groot tot'!B$33:B$54),0)</f>
        <v>16</v>
      </c>
      <c r="D165" s="6"/>
      <c r="E165" s="6"/>
      <c r="F165" s="267" t="str">
        <f>IF(D165&gt;0,ROUND(D165/E165,3),"")</f>
        <v/>
      </c>
      <c r="G165" s="268" t="str">
        <f t="shared" si="23"/>
        <v/>
      </c>
      <c r="H165" s="219" t="str">
        <f>'Driebanden-groot 1'!H165</f>
        <v>n</v>
      </c>
      <c r="I165" s="211">
        <f>IF(P$3="J",SUMIF('Driebanden-groot tot'!A$33:A$54,H165,'Driebanden-groot tot'!B$33:B$54),0)</f>
        <v>0</v>
      </c>
      <c r="J165" s="6"/>
      <c r="K165" s="211" t="str">
        <f>IF(E165&gt;0,E165,"")</f>
        <v/>
      </c>
      <c r="L165" s="267" t="str">
        <f t="shared" si="25"/>
        <v/>
      </c>
      <c r="M165" s="268" t="str">
        <f t="shared" si="29"/>
        <v/>
      </c>
      <c r="N165" s="216" t="str">
        <f>IF(E165&gt;0,1,"")</f>
        <v/>
      </c>
      <c r="O165" s="266">
        <v>1</v>
      </c>
      <c r="AB165" s="325">
        <f t="shared" si="28"/>
        <v>0</v>
      </c>
    </row>
    <row r="166" spans="1:28" ht="13.2" x14ac:dyDescent="0.25">
      <c r="A166" s="218" t="str">
        <f>IF(C166=0,"",IF(I166=0,"",MAX(A$2:A165)+1))</f>
        <v/>
      </c>
      <c r="B166" s="219" t="str">
        <f>'Driebanden-groot 1'!B166</f>
        <v>Marco</v>
      </c>
      <c r="C166" s="211">
        <f>IF(P$3="J",SUMIF('Driebanden-groot tot'!A$33:A$54,B166,'Driebanden-groot tot'!B$33:B$54),0)</f>
        <v>16</v>
      </c>
      <c r="D166" s="6"/>
      <c r="E166" s="6"/>
      <c r="F166" s="267" t="str">
        <f>IF(D166&gt;0,ROUND(D166/E166,3),"")</f>
        <v/>
      </c>
      <c r="G166" s="268" t="str">
        <f t="shared" si="23"/>
        <v/>
      </c>
      <c r="H166" s="219" t="str">
        <f>'Driebanden-groot 1'!H166</f>
        <v>n</v>
      </c>
      <c r="I166" s="211">
        <f>IF(P$3="J",SUMIF('Driebanden-groot tot'!A$33:A$54,H166,'Driebanden-groot tot'!B$33:B$54),0)</f>
        <v>0</v>
      </c>
      <c r="J166" s="6"/>
      <c r="K166" s="211" t="str">
        <f>IF(E166&gt;0,E166,"")</f>
        <v/>
      </c>
      <c r="L166" s="267" t="str">
        <f t="shared" si="25"/>
        <v/>
      </c>
      <c r="M166" s="268" t="str">
        <f t="shared" si="29"/>
        <v/>
      </c>
      <c r="N166" s="216" t="str">
        <f>IF(E166&gt;0,1,"")</f>
        <v/>
      </c>
      <c r="O166" s="266">
        <v>1</v>
      </c>
      <c r="AB166" s="325">
        <f t="shared" si="28"/>
        <v>0</v>
      </c>
    </row>
    <row r="167" spans="1:28" ht="13.2" x14ac:dyDescent="0.25">
      <c r="A167" s="218" t="str">
        <f>IF(C167=0,"",IF(I167=0,"",MAX(A$2:A166)+1))</f>
        <v/>
      </c>
      <c r="B167" s="219" t="str">
        <f>'Driebanden-groot 1'!B167</f>
        <v>Marco</v>
      </c>
      <c r="C167" s="211">
        <f>IF(P$3="J",SUMIF('Driebanden-groot tot'!A$33:A$54,B167,'Driebanden-groot tot'!B$33:B$54),0)</f>
        <v>16</v>
      </c>
      <c r="D167" s="6"/>
      <c r="E167" s="6"/>
      <c r="F167" s="267" t="str">
        <f t="shared" ref="F167:F173" si="30">IF(D167&gt;0,ROUND(D167/E167,3),"")</f>
        <v/>
      </c>
      <c r="G167" s="268" t="str">
        <f t="shared" si="23"/>
        <v/>
      </c>
      <c r="H167" s="219" t="str">
        <f>'Driebanden-groot 1'!H167</f>
        <v>n</v>
      </c>
      <c r="I167" s="211">
        <f>IF(P$3="J",SUMIF('Driebanden-groot tot'!A$33:A$54,H167,'Driebanden-groot tot'!B$33:B$54),0)</f>
        <v>0</v>
      </c>
      <c r="J167" s="6"/>
      <c r="K167" s="211" t="str">
        <f t="shared" ref="K167:K173" si="31">IF(E167&gt;0,E167,"")</f>
        <v/>
      </c>
      <c r="L167" s="267" t="str">
        <f t="shared" ref="L167:L173" si="32">IF(J167&gt;0,ROUND(J167/K167,3),"")</f>
        <v/>
      </c>
      <c r="M167" s="268" t="str">
        <f t="shared" si="29"/>
        <v/>
      </c>
      <c r="N167" s="216" t="str">
        <f t="shared" ref="N167:N173" si="33">IF(E167&gt;0,1,"")</f>
        <v/>
      </c>
      <c r="O167" s="266">
        <v>1</v>
      </c>
      <c r="AB167" s="325">
        <f t="shared" si="28"/>
        <v>0</v>
      </c>
    </row>
    <row r="168" spans="1:28" ht="13.2" x14ac:dyDescent="0.25">
      <c r="A168" s="218" t="str">
        <f>IF(C168=0,"",IF(I168=0,"",MAX(A$2:A167)+1))</f>
        <v/>
      </c>
      <c r="B168" s="219" t="str">
        <f>'Driebanden-groot 1'!B168</f>
        <v>n</v>
      </c>
      <c r="C168" s="211">
        <f>IF(P$3="J",SUMIF('Driebanden-groot tot'!A$33:A$54,B168,'Driebanden-groot tot'!B$33:B$54),0)</f>
        <v>0</v>
      </c>
      <c r="D168" s="6"/>
      <c r="E168" s="6"/>
      <c r="F168" s="267" t="str">
        <f t="shared" si="30"/>
        <v/>
      </c>
      <c r="G168" s="268" t="str">
        <f t="shared" si="23"/>
        <v/>
      </c>
      <c r="H168" s="219" t="str">
        <f>'Driebanden-groot 1'!H168</f>
        <v>n</v>
      </c>
      <c r="I168" s="211">
        <f>IF(P$3="J",SUMIF('Driebanden-groot tot'!A$33:A$54,H168,'Driebanden-groot tot'!B$33:B$54),0)</f>
        <v>0</v>
      </c>
      <c r="J168" s="6"/>
      <c r="K168" s="211" t="str">
        <f t="shared" si="31"/>
        <v/>
      </c>
      <c r="L168" s="267" t="str">
        <f t="shared" si="32"/>
        <v/>
      </c>
      <c r="M168" s="268" t="str">
        <f t="shared" si="29"/>
        <v/>
      </c>
      <c r="N168" s="216" t="str">
        <f t="shared" si="33"/>
        <v/>
      </c>
      <c r="O168" s="266">
        <v>1</v>
      </c>
      <c r="AB168" s="325">
        <f t="shared" si="28"/>
        <v>0</v>
      </c>
    </row>
    <row r="169" spans="1:28" ht="13.2" x14ac:dyDescent="0.25">
      <c r="A169" s="218" t="str">
        <f>IF(C169=0,"",IF(I169=0,"",MAX(A$2:A168)+1))</f>
        <v/>
      </c>
      <c r="B169" s="219" t="str">
        <f>'Driebanden-groot 1'!B169</f>
        <v>n</v>
      </c>
      <c r="C169" s="211">
        <f>IF(P$3="J",SUMIF('Driebanden-groot tot'!A$33:A$54,B169,'Driebanden-groot tot'!B$33:B$54),0)</f>
        <v>0</v>
      </c>
      <c r="D169" s="6"/>
      <c r="E169" s="6"/>
      <c r="F169" s="267" t="str">
        <f t="shared" si="30"/>
        <v/>
      </c>
      <c r="G169" s="268" t="str">
        <f t="shared" si="23"/>
        <v/>
      </c>
      <c r="H169" s="219" t="str">
        <f>'Driebanden-groot 1'!H169</f>
        <v>n</v>
      </c>
      <c r="I169" s="211">
        <f>IF(P$3="J",SUMIF('Driebanden-groot tot'!A$33:A$54,H169,'Driebanden-groot tot'!B$33:B$54),0)</f>
        <v>0</v>
      </c>
      <c r="J169" s="6"/>
      <c r="K169" s="211" t="str">
        <f t="shared" si="31"/>
        <v/>
      </c>
      <c r="L169" s="267" t="str">
        <f t="shared" si="32"/>
        <v/>
      </c>
      <c r="M169" s="268" t="str">
        <f t="shared" si="29"/>
        <v/>
      </c>
      <c r="N169" s="216" t="str">
        <f t="shared" si="33"/>
        <v/>
      </c>
      <c r="O169" s="266">
        <v>1</v>
      </c>
      <c r="AB169" s="325">
        <f t="shared" si="28"/>
        <v>0</v>
      </c>
    </row>
    <row r="170" spans="1:28" ht="13.2" x14ac:dyDescent="0.25">
      <c r="A170" s="218" t="str">
        <f>IF(C170=0,"",IF(I170=0,"",MAX(A$2:A169)+1))</f>
        <v/>
      </c>
      <c r="B170" s="219" t="str">
        <f>'Driebanden-groot 1'!B170</f>
        <v>n</v>
      </c>
      <c r="C170" s="211">
        <f>IF(P$3="J",SUMIF('Driebanden-groot tot'!A$33:A$54,B170,'Driebanden-groot tot'!B$33:B$54),0)</f>
        <v>0</v>
      </c>
      <c r="D170" s="6"/>
      <c r="E170" s="6"/>
      <c r="F170" s="267" t="str">
        <f t="shared" si="30"/>
        <v/>
      </c>
      <c r="G170" s="268" t="str">
        <f t="shared" si="23"/>
        <v/>
      </c>
      <c r="H170" s="219" t="str">
        <f>'Driebanden-groot 1'!H170</f>
        <v>n</v>
      </c>
      <c r="I170" s="211">
        <f>IF(P$3="J",SUMIF('Driebanden-groot tot'!A$33:A$54,H170,'Driebanden-groot tot'!B$33:B$54),0)</f>
        <v>0</v>
      </c>
      <c r="J170" s="6"/>
      <c r="K170" s="211" t="str">
        <f t="shared" si="31"/>
        <v/>
      </c>
      <c r="L170" s="267" t="str">
        <f t="shared" si="32"/>
        <v/>
      </c>
      <c r="M170" s="268" t="str">
        <f t="shared" si="29"/>
        <v/>
      </c>
      <c r="N170" s="216" t="str">
        <f t="shared" si="33"/>
        <v/>
      </c>
      <c r="O170" s="266">
        <v>1</v>
      </c>
      <c r="AB170" s="325">
        <f t="shared" si="28"/>
        <v>0</v>
      </c>
    </row>
    <row r="171" spans="1:28" ht="13.2" x14ac:dyDescent="0.25">
      <c r="A171" s="218" t="str">
        <f>IF(C171=0,"",IF(I171=0,"",MAX(A$2:A170)+1))</f>
        <v/>
      </c>
      <c r="B171" s="219" t="str">
        <f>'Driebanden-groot 1'!B171</f>
        <v>n</v>
      </c>
      <c r="C171" s="211">
        <f>IF(P$3="J",SUMIF('Driebanden-groot tot'!A$33:A$54,B171,'Driebanden-groot tot'!B$33:B$54),0)</f>
        <v>0</v>
      </c>
      <c r="D171" s="6"/>
      <c r="E171" s="6"/>
      <c r="F171" s="267" t="str">
        <f t="shared" si="30"/>
        <v/>
      </c>
      <c r="G171" s="268" t="str">
        <f t="shared" si="23"/>
        <v/>
      </c>
      <c r="H171" s="219" t="str">
        <f>'Driebanden-groot 1'!H171</f>
        <v>n</v>
      </c>
      <c r="I171" s="211">
        <f>IF(P$3="J",SUMIF('Driebanden-groot tot'!A$33:A$54,H171,'Driebanden-groot tot'!B$33:B$54),0)</f>
        <v>0</v>
      </c>
      <c r="J171" s="6"/>
      <c r="K171" s="211" t="str">
        <f t="shared" si="31"/>
        <v/>
      </c>
      <c r="L171" s="267" t="str">
        <f t="shared" si="32"/>
        <v/>
      </c>
      <c r="M171" s="268" t="str">
        <f t="shared" si="29"/>
        <v/>
      </c>
      <c r="N171" s="216" t="str">
        <f t="shared" si="33"/>
        <v/>
      </c>
      <c r="O171" s="266">
        <v>1</v>
      </c>
      <c r="AB171" s="325">
        <f t="shared" si="28"/>
        <v>0</v>
      </c>
    </row>
    <row r="172" spans="1:28" ht="13.2" x14ac:dyDescent="0.25">
      <c r="A172" s="218" t="str">
        <f>IF(C172=0,"",IF(I172=0,"",MAX(A$2:A171)+1))</f>
        <v/>
      </c>
      <c r="B172" s="219" t="str">
        <f>'Driebanden-groot 1'!B172</f>
        <v>n</v>
      </c>
      <c r="C172" s="211">
        <f>IF(P$3="J",SUMIF('Driebanden-groot tot'!A$33:A$54,B172,'Driebanden-groot tot'!B$33:B$54),0)</f>
        <v>0</v>
      </c>
      <c r="D172" s="6"/>
      <c r="E172" s="6"/>
      <c r="F172" s="267" t="str">
        <f t="shared" si="30"/>
        <v/>
      </c>
      <c r="G172" s="268" t="str">
        <f t="shared" si="23"/>
        <v/>
      </c>
      <c r="H172" s="219" t="str">
        <f>'Driebanden-groot 1'!H172</f>
        <v>n</v>
      </c>
      <c r="I172" s="211">
        <f>IF(P$3="J",SUMIF('Driebanden-groot tot'!A$33:A$54,H172,'Driebanden-groot tot'!B$33:B$54),0)</f>
        <v>0</v>
      </c>
      <c r="J172" s="6"/>
      <c r="K172" s="211" t="str">
        <f t="shared" si="31"/>
        <v/>
      </c>
      <c r="L172" s="267" t="str">
        <f t="shared" si="32"/>
        <v/>
      </c>
      <c r="M172" s="268" t="str">
        <f t="shared" si="29"/>
        <v/>
      </c>
      <c r="N172" s="216" t="str">
        <f t="shared" si="33"/>
        <v/>
      </c>
      <c r="O172" s="266">
        <v>1</v>
      </c>
      <c r="AB172" s="325">
        <f t="shared" si="28"/>
        <v>0</v>
      </c>
    </row>
    <row r="173" spans="1:28" ht="13.2" x14ac:dyDescent="0.25">
      <c r="A173" s="218" t="str">
        <f>IF(C173=0,"",IF(I173=0,"",MAX(A$2:A172)+1))</f>
        <v/>
      </c>
      <c r="B173" s="219" t="str">
        <f>'Driebanden-groot 1'!B173</f>
        <v>n</v>
      </c>
      <c r="C173" s="211">
        <f>IF(P$3="J",SUMIF('Driebanden-groot tot'!A$33:A$54,B173,'Driebanden-groot tot'!B$33:B$54),0)</f>
        <v>0</v>
      </c>
      <c r="D173" s="6"/>
      <c r="E173" s="6"/>
      <c r="F173" s="267" t="str">
        <f t="shared" si="30"/>
        <v/>
      </c>
      <c r="G173" s="268" t="str">
        <f t="shared" si="23"/>
        <v/>
      </c>
      <c r="H173" s="219" t="str">
        <f>'Driebanden-groot 1'!H173</f>
        <v>n</v>
      </c>
      <c r="I173" s="211">
        <f>IF(P$3="J",SUMIF('Driebanden-groot tot'!A$33:A$54,H173,'Driebanden-groot tot'!B$33:B$54),0)</f>
        <v>0</v>
      </c>
      <c r="J173" s="6"/>
      <c r="K173" s="211" t="str">
        <f t="shared" si="31"/>
        <v/>
      </c>
      <c r="L173" s="267" t="str">
        <f t="shared" si="32"/>
        <v/>
      </c>
      <c r="M173" s="268" t="str">
        <f t="shared" si="29"/>
        <v/>
      </c>
      <c r="N173" s="216" t="str">
        <f t="shared" si="33"/>
        <v/>
      </c>
      <c r="O173" s="266">
        <v>1</v>
      </c>
      <c r="AB173" s="325">
        <f t="shared" si="28"/>
        <v>0</v>
      </c>
    </row>
    <row r="174" spans="1:28" ht="13.8" thickBot="1" x14ac:dyDescent="0.3">
      <c r="A174" s="222"/>
      <c r="B174" s="223" t="s">
        <v>73</v>
      </c>
      <c r="C174" s="224">
        <f>MAX(A$2:A174)</f>
        <v>91</v>
      </c>
      <c r="D174" s="225" t="s">
        <v>78</v>
      </c>
      <c r="E174" s="225"/>
      <c r="F174" s="226"/>
      <c r="G174" s="227"/>
      <c r="H174" s="228" t="s">
        <v>76</v>
      </c>
      <c r="I174" s="229">
        <f>SUM(N2:N174)</f>
        <v>5</v>
      </c>
      <c r="J174" s="225"/>
      <c r="K174" s="230" t="s">
        <v>77</v>
      </c>
      <c r="L174" s="231">
        <f>C174-I174</f>
        <v>86</v>
      </c>
      <c r="M174" s="231"/>
      <c r="N174" s="232"/>
      <c r="O174" s="266">
        <v>1</v>
      </c>
      <c r="AB174" s="325">
        <f t="shared" si="28"/>
        <v>0</v>
      </c>
    </row>
    <row r="175" spans="1:28" thickBot="1" x14ac:dyDescent="0.35">
      <c r="A175" s="233">
        <f>IF(C175=0,"",IF(I175=0,"",MAX(A$2:A174)+1))</f>
        <v>92</v>
      </c>
      <c r="B175" s="269" t="str">
        <f t="shared" ref="B175:B206" si="34">B3</f>
        <v>Frans</v>
      </c>
      <c r="C175" s="211">
        <f>IF(P$175="J",SUMIF('Driebanden-groot tot'!A$33:A$54,B175,'Driebanden-groot tot'!B$33:B$54),0)</f>
        <v>12</v>
      </c>
      <c r="D175" s="74"/>
      <c r="E175" s="75"/>
      <c r="F175" s="270" t="str">
        <f t="shared" ref="F175:F238" si="35">IF(D175&gt;0,ROUND(D175/E175,3),"")</f>
        <v/>
      </c>
      <c r="G175" s="268" t="str">
        <f t="shared" ref="G175:G238" si="36">IF(D175&gt;0,IF(C175-D175=0,R$2,IF(D175&lt;C175,ROUND(D175/C175*T$2,1),Q$2)),"")</f>
        <v/>
      </c>
      <c r="H175" s="269" t="str">
        <f>H3</f>
        <v>Fred</v>
      </c>
      <c r="I175" s="211">
        <f>IF(P$175="J",SUMIF('Driebanden-groot tot'!A$33:A$54,H175,'Driebanden-groot tot'!B$33:B$54),0)</f>
        <v>9</v>
      </c>
      <c r="J175" s="75"/>
      <c r="K175" s="235" t="str">
        <f t="shared" ref="K175:K206" si="37">IF(E175&gt;0,E175,"")</f>
        <v/>
      </c>
      <c r="L175" s="270" t="str">
        <f t="shared" ref="L175:L238" si="38">IF(J175&gt;0,ROUND(J175/K175,3),"")</f>
        <v/>
      </c>
      <c r="M175" s="271" t="str">
        <f t="shared" ref="M175:M206" si="39">IF(J175&gt;0,IF(I175-J175=0,R$2,IF(J175&lt;I175,ROUND(J175/I175*T$2,1),Q$2)),"")</f>
        <v/>
      </c>
      <c r="N175" s="237" t="str">
        <f t="shared" ref="N175:N206" si="40">IF(E175&gt;0,1,"")</f>
        <v/>
      </c>
      <c r="O175" s="266">
        <v>2</v>
      </c>
      <c r="P175" s="468" t="s">
        <v>121</v>
      </c>
      <c r="AB175" s="325">
        <f t="shared" si="28"/>
        <v>1</v>
      </c>
    </row>
    <row r="176" spans="1:28" ht="13.2" x14ac:dyDescent="0.25">
      <c r="A176" s="218">
        <f>IF(C176=0,"",IF(I176=0,"",MAX(A$2:A175)+1))</f>
        <v>93</v>
      </c>
      <c r="B176" s="272" t="str">
        <f t="shared" si="34"/>
        <v>Frans</v>
      </c>
      <c r="C176" s="211">
        <f>IF(P$175="J",SUMIF('Driebanden-groot tot'!A$33:A$54,B176,'Driebanden-groot tot'!B$33:B$54),0)</f>
        <v>12</v>
      </c>
      <c r="D176" s="6"/>
      <c r="E176" s="6"/>
      <c r="F176" s="267" t="str">
        <f t="shared" si="35"/>
        <v/>
      </c>
      <c r="G176" s="268" t="str">
        <f t="shared" si="36"/>
        <v/>
      </c>
      <c r="H176" s="269" t="str">
        <f t="shared" ref="H176:H239" si="41">H4</f>
        <v>Jan Hartog</v>
      </c>
      <c r="I176" s="211">
        <f>IF(P$175="J",SUMIF('Driebanden-groot tot'!A$33:A$54,H176,'Driebanden-groot tot'!B$33:B$54),0)</f>
        <v>9</v>
      </c>
      <c r="J176" s="6"/>
      <c r="K176" s="211" t="str">
        <f t="shared" si="37"/>
        <v/>
      </c>
      <c r="L176" s="267" t="str">
        <f t="shared" si="38"/>
        <v/>
      </c>
      <c r="M176" s="268" t="str">
        <f t="shared" si="39"/>
        <v/>
      </c>
      <c r="N176" s="216" t="str">
        <f t="shared" si="40"/>
        <v/>
      </c>
      <c r="O176" s="266">
        <v>2</v>
      </c>
      <c r="AB176" s="325">
        <f t="shared" si="28"/>
        <v>1</v>
      </c>
    </row>
    <row r="177" spans="1:28" ht="13.2" x14ac:dyDescent="0.25">
      <c r="A177" s="218">
        <f>IF(C177=0,"",IF(I177=0,"",MAX(A$2:A176)+1))</f>
        <v>94</v>
      </c>
      <c r="B177" s="272" t="str">
        <f t="shared" si="34"/>
        <v>Frans</v>
      </c>
      <c r="C177" s="211">
        <f>IF(P$175="J",SUMIF('Driebanden-groot tot'!A$33:A$54,B177,'Driebanden-groot tot'!B$33:B$54),0)</f>
        <v>12</v>
      </c>
      <c r="D177" s="6"/>
      <c r="E177" s="6"/>
      <c r="F177" s="267" t="str">
        <f t="shared" si="35"/>
        <v/>
      </c>
      <c r="G177" s="268" t="str">
        <f t="shared" si="36"/>
        <v/>
      </c>
      <c r="H177" s="269" t="str">
        <f t="shared" si="41"/>
        <v>Martijn</v>
      </c>
      <c r="I177" s="211">
        <f>IF(P$175="J",SUMIF('Driebanden-groot tot'!A$33:A$54,H177,'Driebanden-groot tot'!B$33:B$54),0)</f>
        <v>6</v>
      </c>
      <c r="J177" s="6"/>
      <c r="K177" s="211" t="str">
        <f t="shared" si="37"/>
        <v/>
      </c>
      <c r="L177" s="267" t="str">
        <f t="shared" si="38"/>
        <v/>
      </c>
      <c r="M177" s="268" t="str">
        <f t="shared" si="39"/>
        <v/>
      </c>
      <c r="N177" s="216" t="str">
        <f t="shared" si="40"/>
        <v/>
      </c>
      <c r="O177" s="266">
        <v>2</v>
      </c>
      <c r="AB177" s="325">
        <f t="shared" si="28"/>
        <v>1</v>
      </c>
    </row>
    <row r="178" spans="1:28" ht="13.2" x14ac:dyDescent="0.25">
      <c r="A178" s="218">
        <f>IF(C178=0,"",IF(I178=0,"",MAX(A$2:A177)+1))</f>
        <v>95</v>
      </c>
      <c r="B178" s="272" t="str">
        <f t="shared" si="34"/>
        <v>Frans</v>
      </c>
      <c r="C178" s="211">
        <f>IF(P$175="J",SUMIF('Driebanden-groot tot'!A$33:A$54,B178,'Driebanden-groot tot'!B$33:B$54),0)</f>
        <v>12</v>
      </c>
      <c r="D178" s="6"/>
      <c r="E178" s="6"/>
      <c r="F178" s="267" t="str">
        <f t="shared" si="35"/>
        <v/>
      </c>
      <c r="G178" s="268" t="str">
        <f t="shared" si="36"/>
        <v/>
      </c>
      <c r="H178" s="269" t="str">
        <f t="shared" si="41"/>
        <v>Michael</v>
      </c>
      <c r="I178" s="211">
        <f>IF(P$175="J",SUMIF('Driebanden-groot tot'!A$33:A$54,H178,'Driebanden-groot tot'!B$33:B$54),0)</f>
        <v>14</v>
      </c>
      <c r="J178" s="6"/>
      <c r="K178" s="211" t="str">
        <f t="shared" si="37"/>
        <v/>
      </c>
      <c r="L178" s="267" t="str">
        <f t="shared" si="38"/>
        <v/>
      </c>
      <c r="M178" s="268" t="str">
        <f t="shared" si="39"/>
        <v/>
      </c>
      <c r="N178" s="216" t="str">
        <f t="shared" si="40"/>
        <v/>
      </c>
      <c r="O178" s="266">
        <v>2</v>
      </c>
      <c r="AB178" s="325">
        <f t="shared" si="28"/>
        <v>1</v>
      </c>
    </row>
    <row r="179" spans="1:28" ht="13.2" x14ac:dyDescent="0.25">
      <c r="A179" s="218">
        <f>IF(C179=0,"",IF(I179=0,"",MAX(A$2:A178)+1))</f>
        <v>96</v>
      </c>
      <c r="B179" s="272" t="str">
        <f t="shared" si="34"/>
        <v>Frans</v>
      </c>
      <c r="C179" s="211">
        <f>IF(P$175="J",SUMIF('Driebanden-groot tot'!A$33:A$54,B179,'Driebanden-groot tot'!B$33:B$54),0)</f>
        <v>12</v>
      </c>
      <c r="D179" s="6"/>
      <c r="E179" s="6"/>
      <c r="F179" s="267" t="str">
        <f t="shared" si="35"/>
        <v/>
      </c>
      <c r="G179" s="268" t="str">
        <f t="shared" si="36"/>
        <v/>
      </c>
      <c r="H179" s="269" t="str">
        <f t="shared" si="41"/>
        <v>Peter</v>
      </c>
      <c r="I179" s="211">
        <f>IF(P$175="J",SUMIF('Driebanden-groot tot'!A$33:A$54,H179,'Driebanden-groot tot'!B$33:B$54),0)</f>
        <v>16</v>
      </c>
      <c r="J179" s="6"/>
      <c r="K179" s="211" t="str">
        <f t="shared" si="37"/>
        <v/>
      </c>
      <c r="L179" s="267" t="str">
        <f t="shared" si="38"/>
        <v/>
      </c>
      <c r="M179" s="268" t="str">
        <f t="shared" si="39"/>
        <v/>
      </c>
      <c r="N179" s="216" t="str">
        <f t="shared" si="40"/>
        <v/>
      </c>
      <c r="O179" s="266">
        <v>2</v>
      </c>
      <c r="AB179" s="325">
        <f t="shared" si="28"/>
        <v>1</v>
      </c>
    </row>
    <row r="180" spans="1:28" ht="13.2" x14ac:dyDescent="0.25">
      <c r="A180" s="218">
        <f>IF(C180=0,"",IF(I180=0,"",MAX(A$2:A179)+1))</f>
        <v>97</v>
      </c>
      <c r="B180" s="272" t="str">
        <f t="shared" si="34"/>
        <v>Frans</v>
      </c>
      <c r="C180" s="211">
        <f>IF(P$175="J",SUMIF('Driebanden-groot tot'!A$33:A$54,B180,'Driebanden-groot tot'!B$33:B$54),0)</f>
        <v>12</v>
      </c>
      <c r="D180" s="6"/>
      <c r="E180" s="6"/>
      <c r="F180" s="267" t="str">
        <f t="shared" si="35"/>
        <v/>
      </c>
      <c r="G180" s="268" t="str">
        <f t="shared" si="36"/>
        <v/>
      </c>
      <c r="H180" s="269" t="str">
        <f t="shared" si="41"/>
        <v>Piet</v>
      </c>
      <c r="I180" s="211">
        <f>IF(P$175="J",SUMIF('Driebanden-groot tot'!A$33:A$54,H180,'Driebanden-groot tot'!B$33:B$54),0)</f>
        <v>16</v>
      </c>
      <c r="J180" s="6"/>
      <c r="K180" s="211" t="str">
        <f t="shared" si="37"/>
        <v/>
      </c>
      <c r="L180" s="267" t="str">
        <f t="shared" si="38"/>
        <v/>
      </c>
      <c r="M180" s="268" t="str">
        <f t="shared" si="39"/>
        <v/>
      </c>
      <c r="N180" s="216" t="str">
        <f t="shared" si="40"/>
        <v/>
      </c>
      <c r="O180" s="266">
        <v>2</v>
      </c>
      <c r="AB180" s="325">
        <f t="shared" si="28"/>
        <v>1</v>
      </c>
    </row>
    <row r="181" spans="1:28" ht="13.2" x14ac:dyDescent="0.25">
      <c r="A181" s="218">
        <f>IF(C181=0,"",IF(I181=0,"",MAX(A$2:A180)+1))</f>
        <v>98</v>
      </c>
      <c r="B181" s="272" t="str">
        <f t="shared" si="34"/>
        <v>Frans</v>
      </c>
      <c r="C181" s="211">
        <f>IF(P$175="J",SUMIF('Driebanden-groot tot'!A$33:A$54,B181,'Driebanden-groot tot'!B$33:B$54),0)</f>
        <v>12</v>
      </c>
      <c r="D181" s="6"/>
      <c r="E181" s="6"/>
      <c r="F181" s="267" t="str">
        <f t="shared" si="35"/>
        <v/>
      </c>
      <c r="G181" s="268" t="str">
        <f t="shared" si="36"/>
        <v/>
      </c>
      <c r="H181" s="269" t="str">
        <f t="shared" si="41"/>
        <v>Tukker</v>
      </c>
      <c r="I181" s="211">
        <f>IF(P$175="J",SUMIF('Driebanden-groot tot'!A$33:A$54,H181,'Driebanden-groot tot'!B$33:B$54),0)</f>
        <v>13</v>
      </c>
      <c r="J181" s="6"/>
      <c r="K181" s="211" t="str">
        <f t="shared" si="37"/>
        <v/>
      </c>
      <c r="L181" s="267" t="str">
        <f t="shared" si="38"/>
        <v/>
      </c>
      <c r="M181" s="268" t="str">
        <f t="shared" si="39"/>
        <v/>
      </c>
      <c r="N181" s="216" t="str">
        <f t="shared" si="40"/>
        <v/>
      </c>
      <c r="O181" s="266">
        <v>2</v>
      </c>
      <c r="AB181" s="325">
        <f t="shared" si="28"/>
        <v>1</v>
      </c>
    </row>
    <row r="182" spans="1:28" ht="13.2" x14ac:dyDescent="0.25">
      <c r="A182" s="218">
        <f>IF(C182=0,"",IF(I182=0,"",MAX(A$2:A181)+1))</f>
        <v>99</v>
      </c>
      <c r="B182" s="272" t="str">
        <f t="shared" si="34"/>
        <v>Frans</v>
      </c>
      <c r="C182" s="211">
        <f>IF(P$175="J",SUMIF('Driebanden-groot tot'!A$33:A$54,B182,'Driebanden-groot tot'!B$33:B$54),0)</f>
        <v>12</v>
      </c>
      <c r="D182" s="6"/>
      <c r="E182" s="6"/>
      <c r="F182" s="267" t="str">
        <f t="shared" si="35"/>
        <v/>
      </c>
      <c r="G182" s="268" t="str">
        <f t="shared" si="36"/>
        <v/>
      </c>
      <c r="H182" s="269" t="str">
        <f t="shared" si="41"/>
        <v>Bernard</v>
      </c>
      <c r="I182" s="211">
        <f>IF(P$175="J",SUMIF('Driebanden-groot tot'!A$33:A$54,H182,'Driebanden-groot tot'!B$33:B$54),0)</f>
        <v>14</v>
      </c>
      <c r="J182" s="6"/>
      <c r="K182" s="211" t="str">
        <f t="shared" si="37"/>
        <v/>
      </c>
      <c r="L182" s="267" t="str">
        <f t="shared" si="38"/>
        <v/>
      </c>
      <c r="M182" s="268" t="str">
        <f t="shared" si="39"/>
        <v/>
      </c>
      <c r="N182" s="216" t="str">
        <f t="shared" si="40"/>
        <v/>
      </c>
      <c r="O182" s="266">
        <v>2</v>
      </c>
      <c r="AB182" s="325">
        <f t="shared" si="28"/>
        <v>1</v>
      </c>
    </row>
    <row r="183" spans="1:28" ht="13.2" x14ac:dyDescent="0.25">
      <c r="A183" s="218">
        <f>IF(C183=0,"",IF(I183=0,"",MAX(A$2:A182)+1))</f>
        <v>100</v>
      </c>
      <c r="B183" s="272" t="str">
        <f t="shared" si="34"/>
        <v>Frans</v>
      </c>
      <c r="C183" s="211">
        <f>IF(P$175="J",SUMIF('Driebanden-groot tot'!A$33:A$54,B183,'Driebanden-groot tot'!B$33:B$54),0)</f>
        <v>12</v>
      </c>
      <c r="D183" s="6"/>
      <c r="E183" s="6"/>
      <c r="F183" s="267" t="str">
        <f t="shared" si="35"/>
        <v/>
      </c>
      <c r="G183" s="268" t="str">
        <f t="shared" si="36"/>
        <v/>
      </c>
      <c r="H183" s="269" t="str">
        <f t="shared" si="41"/>
        <v>Jan de Hoorn</v>
      </c>
      <c r="I183" s="211">
        <f>IF(P$175="J",SUMIF('Driebanden-groot tot'!A$33:A$54,H183,'Driebanden-groot tot'!B$33:B$54),0)</f>
        <v>12</v>
      </c>
      <c r="J183" s="6"/>
      <c r="K183" s="211" t="str">
        <f t="shared" si="37"/>
        <v/>
      </c>
      <c r="L183" s="267" t="str">
        <f t="shared" si="38"/>
        <v/>
      </c>
      <c r="M183" s="268" t="str">
        <f t="shared" si="39"/>
        <v/>
      </c>
      <c r="N183" s="216" t="str">
        <f t="shared" si="40"/>
        <v/>
      </c>
      <c r="O183" s="266">
        <v>2</v>
      </c>
      <c r="AB183" s="325">
        <f t="shared" si="28"/>
        <v>1</v>
      </c>
    </row>
    <row r="184" spans="1:28" ht="13.2" x14ac:dyDescent="0.25">
      <c r="A184" s="218" t="str">
        <f>IF(C184=0,"",IF(I184=0,"",MAX(A$2:A183)+1))</f>
        <v/>
      </c>
      <c r="B184" s="272" t="str">
        <f t="shared" si="34"/>
        <v>Frans</v>
      </c>
      <c r="C184" s="211">
        <f>IF(P$175="J",SUMIF('Driebanden-groot tot'!A$33:A$54,B184,'Driebanden-groot tot'!B$33:B$54),0)</f>
        <v>12</v>
      </c>
      <c r="D184" s="6"/>
      <c r="E184" s="6"/>
      <c r="F184" s="267" t="str">
        <f t="shared" si="35"/>
        <v/>
      </c>
      <c r="G184" s="268" t="str">
        <f t="shared" si="36"/>
        <v/>
      </c>
      <c r="H184" s="269" t="str">
        <f t="shared" si="41"/>
        <v>Bas</v>
      </c>
      <c r="I184" s="211">
        <f>IF(P$175="J",SUMIF('Driebanden-groot tot'!A$33:A$54,H184,'Driebanden-groot tot'!B$33:B$54),0)</f>
        <v>0</v>
      </c>
      <c r="J184" s="6"/>
      <c r="K184" s="211" t="str">
        <f t="shared" si="37"/>
        <v/>
      </c>
      <c r="L184" s="267" t="str">
        <f t="shared" si="38"/>
        <v/>
      </c>
      <c r="M184" s="268" t="str">
        <f t="shared" si="39"/>
        <v/>
      </c>
      <c r="N184" s="216" t="str">
        <f t="shared" si="40"/>
        <v/>
      </c>
      <c r="O184" s="266">
        <v>2</v>
      </c>
      <c r="AB184" s="325">
        <f t="shared" si="28"/>
        <v>0</v>
      </c>
    </row>
    <row r="185" spans="1:28" ht="13.2" x14ac:dyDescent="0.25">
      <c r="A185" s="218">
        <f>IF(C185=0,"",IF(I185=0,"",MAX(A$2:A184)+1))</f>
        <v>101</v>
      </c>
      <c r="B185" s="272" t="str">
        <f t="shared" si="34"/>
        <v>Frans</v>
      </c>
      <c r="C185" s="211">
        <f>IF(P$175="J",SUMIF('Driebanden-groot tot'!A$33:A$54,B185,'Driebanden-groot tot'!B$33:B$54),0)</f>
        <v>12</v>
      </c>
      <c r="D185" s="6"/>
      <c r="E185" s="6"/>
      <c r="F185" s="267" t="str">
        <f t="shared" si="35"/>
        <v/>
      </c>
      <c r="G185" s="268" t="str">
        <f t="shared" si="36"/>
        <v/>
      </c>
      <c r="H185" s="269" t="str">
        <f t="shared" si="41"/>
        <v>Jan Zuijlen</v>
      </c>
      <c r="I185" s="211">
        <f>IF(P$175="J",SUMIF('Driebanden-groot tot'!A$33:A$54,H185,'Driebanden-groot tot'!B$33:B$54),0)</f>
        <v>16</v>
      </c>
      <c r="J185" s="6"/>
      <c r="K185" s="211" t="str">
        <f t="shared" si="37"/>
        <v/>
      </c>
      <c r="L185" s="267" t="str">
        <f t="shared" si="38"/>
        <v/>
      </c>
      <c r="M185" s="268" t="str">
        <f t="shared" si="39"/>
        <v/>
      </c>
      <c r="N185" s="216" t="str">
        <f t="shared" si="40"/>
        <v/>
      </c>
      <c r="O185" s="266">
        <v>2</v>
      </c>
      <c r="AB185" s="325">
        <f t="shared" si="28"/>
        <v>1</v>
      </c>
    </row>
    <row r="186" spans="1:28" ht="13.2" x14ac:dyDescent="0.25">
      <c r="A186" s="218">
        <f>IF(C186=0,"",IF(I186=0,"",MAX(A$2:A185)+1))</f>
        <v>102</v>
      </c>
      <c r="B186" s="272" t="str">
        <f t="shared" si="34"/>
        <v>Frans</v>
      </c>
      <c r="C186" s="211">
        <f>IF(P$175="J",SUMIF('Driebanden-groot tot'!A$33:A$54,B186,'Driebanden-groot tot'!B$33:B$54),0)</f>
        <v>12</v>
      </c>
      <c r="D186" s="6"/>
      <c r="E186" s="6"/>
      <c r="F186" s="267" t="str">
        <f t="shared" si="35"/>
        <v/>
      </c>
      <c r="G186" s="268" t="str">
        <f t="shared" si="36"/>
        <v/>
      </c>
      <c r="H186" s="269" t="str">
        <f t="shared" si="41"/>
        <v xml:space="preserve">Jordy </v>
      </c>
      <c r="I186" s="211">
        <f>IF(P$175="J",SUMIF('Driebanden-groot tot'!A$33:A$54,H186,'Driebanden-groot tot'!B$33:B$54),0)</f>
        <v>12</v>
      </c>
      <c r="J186" s="6"/>
      <c r="K186" s="211" t="str">
        <f t="shared" si="37"/>
        <v/>
      </c>
      <c r="L186" s="267" t="str">
        <f t="shared" si="38"/>
        <v/>
      </c>
      <c r="M186" s="268" t="str">
        <f t="shared" si="39"/>
        <v/>
      </c>
      <c r="N186" s="216" t="str">
        <f t="shared" si="40"/>
        <v/>
      </c>
      <c r="O186" s="266">
        <v>2</v>
      </c>
      <c r="AB186" s="325">
        <f t="shared" si="28"/>
        <v>1</v>
      </c>
    </row>
    <row r="187" spans="1:28" ht="13.2" x14ac:dyDescent="0.25">
      <c r="A187" s="218">
        <f>IF(C187=0,"",IF(I187=0,"",MAX(A$2:A186)+1))</f>
        <v>103</v>
      </c>
      <c r="B187" s="272" t="str">
        <f t="shared" si="34"/>
        <v>Frans</v>
      </c>
      <c r="C187" s="211">
        <f>IF(P$175="J",SUMIF('Driebanden-groot tot'!A$33:A$54,B187,'Driebanden-groot tot'!B$33:B$54),0)</f>
        <v>12</v>
      </c>
      <c r="D187" s="6"/>
      <c r="E187" s="6"/>
      <c r="F187" s="267" t="str">
        <f t="shared" si="35"/>
        <v/>
      </c>
      <c r="G187" s="268" t="str">
        <f t="shared" si="36"/>
        <v/>
      </c>
      <c r="H187" s="269" t="str">
        <f t="shared" si="41"/>
        <v>Mukesh</v>
      </c>
      <c r="I187" s="211">
        <f>IF(P$175="J",SUMIF('Driebanden-groot tot'!A$33:A$54,H187,'Driebanden-groot tot'!B$33:B$54),0)</f>
        <v>9</v>
      </c>
      <c r="J187" s="6"/>
      <c r="K187" s="211" t="str">
        <f t="shared" si="37"/>
        <v/>
      </c>
      <c r="L187" s="267" t="str">
        <f t="shared" si="38"/>
        <v/>
      </c>
      <c r="M187" s="268" t="str">
        <f t="shared" si="39"/>
        <v/>
      </c>
      <c r="N187" s="216" t="str">
        <f t="shared" si="40"/>
        <v/>
      </c>
      <c r="O187" s="266">
        <v>2</v>
      </c>
      <c r="AB187" s="325">
        <f t="shared" si="28"/>
        <v>1</v>
      </c>
    </row>
    <row r="188" spans="1:28" ht="13.2" x14ac:dyDescent="0.25">
      <c r="A188" s="218">
        <f>IF(C188=0,"",IF(I188=0,"",MAX(A$2:A187)+1))</f>
        <v>104</v>
      </c>
      <c r="B188" s="272" t="str">
        <f t="shared" si="34"/>
        <v>Frans</v>
      </c>
      <c r="C188" s="211">
        <f>IF(P$175="J",SUMIF('Driebanden-groot tot'!A$33:A$54,B188,'Driebanden-groot tot'!B$33:B$54),0)</f>
        <v>12</v>
      </c>
      <c r="D188" s="6"/>
      <c r="E188" s="6"/>
      <c r="F188" s="267" t="str">
        <f t="shared" si="35"/>
        <v/>
      </c>
      <c r="G188" s="268" t="str">
        <f t="shared" si="36"/>
        <v/>
      </c>
      <c r="H188" s="269" t="str">
        <f t="shared" si="41"/>
        <v>Marco</v>
      </c>
      <c r="I188" s="211">
        <f>IF(P$175="J",SUMIF('Driebanden-groot tot'!A$33:A$54,H188,'Driebanden-groot tot'!B$33:B$54),0)</f>
        <v>16</v>
      </c>
      <c r="J188" s="6"/>
      <c r="K188" s="211" t="str">
        <f t="shared" si="37"/>
        <v/>
      </c>
      <c r="L188" s="267" t="str">
        <f t="shared" si="38"/>
        <v/>
      </c>
      <c r="M188" s="268" t="str">
        <f t="shared" si="39"/>
        <v/>
      </c>
      <c r="N188" s="216" t="str">
        <f t="shared" si="40"/>
        <v/>
      </c>
      <c r="O188" s="266">
        <v>2</v>
      </c>
      <c r="AB188" s="325">
        <f t="shared" si="28"/>
        <v>1</v>
      </c>
    </row>
    <row r="189" spans="1:28" ht="13.2" x14ac:dyDescent="0.25">
      <c r="A189" s="218" t="str">
        <f>IF(C189=0,"",IF(I189=0,"",MAX(A$2:A188)+1))</f>
        <v/>
      </c>
      <c r="B189" s="272" t="str">
        <f t="shared" si="34"/>
        <v>Frans</v>
      </c>
      <c r="C189" s="211">
        <f>IF(P$175="J",SUMIF('Driebanden-groot tot'!A$33:A$54,B189,'Driebanden-groot tot'!B$33:B$54),0)</f>
        <v>12</v>
      </c>
      <c r="D189" s="6"/>
      <c r="E189" s="6"/>
      <c r="F189" s="267" t="str">
        <f t="shared" si="35"/>
        <v/>
      </c>
      <c r="G189" s="268" t="str">
        <f t="shared" si="36"/>
        <v/>
      </c>
      <c r="H189" s="269" t="str">
        <f t="shared" si="41"/>
        <v>n</v>
      </c>
      <c r="I189" s="211">
        <f>IF(P$175="J",SUMIF('Driebanden-groot tot'!A$33:A$54,H189,'Driebanden-groot tot'!B$33:B$54),0)</f>
        <v>0</v>
      </c>
      <c r="J189" s="6"/>
      <c r="K189" s="211" t="str">
        <f t="shared" si="37"/>
        <v/>
      </c>
      <c r="L189" s="267" t="str">
        <f t="shared" si="38"/>
        <v/>
      </c>
      <c r="M189" s="268" t="str">
        <f t="shared" si="39"/>
        <v/>
      </c>
      <c r="N189" s="216" t="str">
        <f t="shared" si="40"/>
        <v/>
      </c>
      <c r="O189" s="266">
        <v>2</v>
      </c>
      <c r="AB189" s="325">
        <f t="shared" si="28"/>
        <v>0</v>
      </c>
    </row>
    <row r="190" spans="1:28" ht="13.2" x14ac:dyDescent="0.25">
      <c r="A190" s="218" t="str">
        <f>IF(C190=0,"",IF(I190=0,"",MAX(A$2:A189)+1))</f>
        <v/>
      </c>
      <c r="B190" s="272" t="str">
        <f t="shared" si="34"/>
        <v>Frans</v>
      </c>
      <c r="C190" s="211">
        <f>IF(P$175="J",SUMIF('Driebanden-groot tot'!A$33:A$54,B190,'Driebanden-groot tot'!B$33:B$54),0)</f>
        <v>12</v>
      </c>
      <c r="D190" s="6"/>
      <c r="E190" s="6"/>
      <c r="F190" s="267" t="str">
        <f t="shared" si="35"/>
        <v/>
      </c>
      <c r="G190" s="268" t="str">
        <f t="shared" si="36"/>
        <v/>
      </c>
      <c r="H190" s="269" t="str">
        <f t="shared" si="41"/>
        <v>n</v>
      </c>
      <c r="I190" s="211">
        <f>IF(P$175="J",SUMIF('Driebanden-groot tot'!A$33:A$54,H190,'Driebanden-groot tot'!B$33:B$54),0)</f>
        <v>0</v>
      </c>
      <c r="J190" s="6"/>
      <c r="K190" s="211" t="str">
        <f t="shared" si="37"/>
        <v/>
      </c>
      <c r="L190" s="267" t="str">
        <f t="shared" si="38"/>
        <v/>
      </c>
      <c r="M190" s="268" t="str">
        <f t="shared" si="39"/>
        <v/>
      </c>
      <c r="N190" s="216" t="str">
        <f t="shared" si="40"/>
        <v/>
      </c>
      <c r="O190" s="266">
        <v>2</v>
      </c>
      <c r="AB190" s="325">
        <f t="shared" si="28"/>
        <v>0</v>
      </c>
    </row>
    <row r="191" spans="1:28" ht="13.2" x14ac:dyDescent="0.25">
      <c r="A191" s="218" t="str">
        <f>IF(C191=0,"",IF(I191=0,"",MAX(A$2:A190)+1))</f>
        <v/>
      </c>
      <c r="B191" s="272" t="str">
        <f t="shared" si="34"/>
        <v>Frans</v>
      </c>
      <c r="C191" s="211">
        <f>IF(P$175="J",SUMIF('Driebanden-groot tot'!A$33:A$54,B191,'Driebanden-groot tot'!B$33:B$54),0)</f>
        <v>12</v>
      </c>
      <c r="D191" s="6"/>
      <c r="E191" s="6"/>
      <c r="F191" s="267" t="str">
        <f t="shared" si="35"/>
        <v/>
      </c>
      <c r="G191" s="268" t="str">
        <f t="shared" si="36"/>
        <v/>
      </c>
      <c r="H191" s="269" t="str">
        <f t="shared" si="41"/>
        <v>n</v>
      </c>
      <c r="I191" s="211">
        <f>IF(P$175="J",SUMIF('Driebanden-groot tot'!A$33:A$54,H191,'Driebanden-groot tot'!B$33:B$54),0)</f>
        <v>0</v>
      </c>
      <c r="J191" s="6"/>
      <c r="K191" s="211" t="str">
        <f t="shared" si="37"/>
        <v/>
      </c>
      <c r="L191" s="267" t="str">
        <f t="shared" si="38"/>
        <v/>
      </c>
      <c r="M191" s="268" t="str">
        <f t="shared" si="39"/>
        <v/>
      </c>
      <c r="N191" s="216" t="str">
        <f t="shared" si="40"/>
        <v/>
      </c>
      <c r="O191" s="266">
        <v>2</v>
      </c>
      <c r="AB191" s="325">
        <f t="shared" si="28"/>
        <v>0</v>
      </c>
    </row>
    <row r="192" spans="1:28" ht="13.2" x14ac:dyDescent="0.25">
      <c r="A192" s="218" t="str">
        <f>IF(C192=0,"",IF(I192=0,"",MAX(A$2:A191)+1))</f>
        <v/>
      </c>
      <c r="B192" s="272" t="str">
        <f t="shared" si="34"/>
        <v>Frans</v>
      </c>
      <c r="C192" s="211">
        <f>IF(P$175="J",SUMIF('Driebanden-groot tot'!A$33:A$54,B192,'Driebanden-groot tot'!B$33:B$54),0)</f>
        <v>12</v>
      </c>
      <c r="D192" s="6"/>
      <c r="E192" s="6"/>
      <c r="F192" s="267" t="str">
        <f t="shared" si="35"/>
        <v/>
      </c>
      <c r="G192" s="268" t="str">
        <f t="shared" si="36"/>
        <v/>
      </c>
      <c r="H192" s="269" t="str">
        <f t="shared" si="41"/>
        <v>n</v>
      </c>
      <c r="I192" s="211">
        <f>IF(P$175="J",SUMIF('Driebanden-groot tot'!A$33:A$54,H192,'Driebanden-groot tot'!B$33:B$54),0)</f>
        <v>0</v>
      </c>
      <c r="J192" s="6"/>
      <c r="K192" s="211" t="str">
        <f t="shared" si="37"/>
        <v/>
      </c>
      <c r="L192" s="267" t="str">
        <f t="shared" si="38"/>
        <v/>
      </c>
      <c r="M192" s="268" t="str">
        <f t="shared" si="39"/>
        <v/>
      </c>
      <c r="N192" s="216" t="str">
        <f t="shared" si="40"/>
        <v/>
      </c>
      <c r="O192" s="266">
        <v>2</v>
      </c>
      <c r="AB192" s="325">
        <f t="shared" si="28"/>
        <v>0</v>
      </c>
    </row>
    <row r="193" spans="1:28" ht="13.2" x14ac:dyDescent="0.25">
      <c r="A193" s="218">
        <f>IF(C193=0,"",IF(I193=0,"",MAX(A$2:A192)+1))</f>
        <v>105</v>
      </c>
      <c r="B193" s="272" t="str">
        <f t="shared" si="34"/>
        <v>Fred</v>
      </c>
      <c r="C193" s="211">
        <f>IF(P$175="J",SUMIF('Driebanden-groot tot'!A$33:A$54,B193,'Driebanden-groot tot'!B$33:B$54),0)</f>
        <v>9</v>
      </c>
      <c r="D193" s="6"/>
      <c r="E193" s="6"/>
      <c r="F193" s="267" t="str">
        <f t="shared" si="35"/>
        <v/>
      </c>
      <c r="G193" s="268" t="str">
        <f t="shared" si="36"/>
        <v/>
      </c>
      <c r="H193" s="269" t="str">
        <f t="shared" si="41"/>
        <v>Jan Hartog</v>
      </c>
      <c r="I193" s="211">
        <f>IF(P$175="J",SUMIF('Driebanden-groot tot'!A$33:A$54,H193,'Driebanden-groot tot'!B$33:B$54),0)</f>
        <v>9</v>
      </c>
      <c r="J193" s="6"/>
      <c r="K193" s="211" t="str">
        <f t="shared" si="37"/>
        <v/>
      </c>
      <c r="L193" s="267" t="str">
        <f t="shared" si="38"/>
        <v/>
      </c>
      <c r="M193" s="268" t="str">
        <f t="shared" si="39"/>
        <v/>
      </c>
      <c r="N193" s="216" t="str">
        <f t="shared" si="40"/>
        <v/>
      </c>
      <c r="O193" s="266">
        <v>2</v>
      </c>
      <c r="AB193" s="325">
        <f t="shared" si="28"/>
        <v>1</v>
      </c>
    </row>
    <row r="194" spans="1:28" ht="13.2" x14ac:dyDescent="0.25">
      <c r="A194" s="218">
        <f>IF(C194=0,"",IF(I194=0,"",MAX(A$2:A193)+1))</f>
        <v>106</v>
      </c>
      <c r="B194" s="272" t="str">
        <f t="shared" si="34"/>
        <v>Fred</v>
      </c>
      <c r="C194" s="211">
        <f>IF(P$175="J",SUMIF('Driebanden-groot tot'!A$33:A$54,B194,'Driebanden-groot tot'!B$33:B$54),0)</f>
        <v>9</v>
      </c>
      <c r="D194" s="6"/>
      <c r="E194" s="6"/>
      <c r="F194" s="267" t="str">
        <f t="shared" si="35"/>
        <v/>
      </c>
      <c r="G194" s="268" t="str">
        <f t="shared" si="36"/>
        <v/>
      </c>
      <c r="H194" s="269" t="str">
        <f t="shared" si="41"/>
        <v>Martijn</v>
      </c>
      <c r="I194" s="211">
        <f>IF(P$175="J",SUMIF('Driebanden-groot tot'!A$33:A$54,H194,'Driebanden-groot tot'!B$33:B$54),0)</f>
        <v>6</v>
      </c>
      <c r="J194" s="6"/>
      <c r="K194" s="211" t="str">
        <f t="shared" si="37"/>
        <v/>
      </c>
      <c r="L194" s="267" t="str">
        <f t="shared" si="38"/>
        <v/>
      </c>
      <c r="M194" s="268" t="str">
        <f t="shared" si="39"/>
        <v/>
      </c>
      <c r="N194" s="216" t="str">
        <f t="shared" si="40"/>
        <v/>
      </c>
      <c r="O194" s="266">
        <v>2</v>
      </c>
      <c r="AB194" s="325">
        <f t="shared" si="28"/>
        <v>1</v>
      </c>
    </row>
    <row r="195" spans="1:28" ht="13.2" x14ac:dyDescent="0.25">
      <c r="A195" s="218">
        <f>IF(C195=0,"",IF(I195=0,"",MAX(A$2:A194)+1))</f>
        <v>107</v>
      </c>
      <c r="B195" s="272" t="str">
        <f t="shared" si="34"/>
        <v>Fred</v>
      </c>
      <c r="C195" s="211">
        <f>IF(P$175="J",SUMIF('Driebanden-groot tot'!A$33:A$54,B195,'Driebanden-groot tot'!B$33:B$54),0)</f>
        <v>9</v>
      </c>
      <c r="D195" s="6"/>
      <c r="E195" s="6"/>
      <c r="F195" s="267" t="str">
        <f t="shared" si="35"/>
        <v/>
      </c>
      <c r="G195" s="268" t="str">
        <f t="shared" si="36"/>
        <v/>
      </c>
      <c r="H195" s="269" t="str">
        <f t="shared" si="41"/>
        <v>Michael</v>
      </c>
      <c r="I195" s="211">
        <f>IF(P$175="J",SUMIF('Driebanden-groot tot'!A$33:A$54,H195,'Driebanden-groot tot'!B$33:B$54),0)</f>
        <v>14</v>
      </c>
      <c r="J195" s="6"/>
      <c r="K195" s="211" t="str">
        <f t="shared" si="37"/>
        <v/>
      </c>
      <c r="L195" s="267" t="str">
        <f t="shared" si="38"/>
        <v/>
      </c>
      <c r="M195" s="268" t="str">
        <f t="shared" si="39"/>
        <v/>
      </c>
      <c r="N195" s="216" t="str">
        <f t="shared" si="40"/>
        <v/>
      </c>
      <c r="O195" s="266">
        <v>2</v>
      </c>
      <c r="AB195" s="325">
        <f t="shared" ref="AB195:AB258" si="42">IF(A195="",0,1)</f>
        <v>1</v>
      </c>
    </row>
    <row r="196" spans="1:28" ht="13.2" x14ac:dyDescent="0.25">
      <c r="A196" s="218">
        <f>IF(C196=0,"",IF(I196=0,"",MAX(A$2:A195)+1))</f>
        <v>108</v>
      </c>
      <c r="B196" s="272" t="str">
        <f t="shared" si="34"/>
        <v>Fred</v>
      </c>
      <c r="C196" s="211">
        <f>IF(P$175="J",SUMIF('Driebanden-groot tot'!A$33:A$54,B196,'Driebanden-groot tot'!B$33:B$54),0)</f>
        <v>9</v>
      </c>
      <c r="D196" s="6"/>
      <c r="E196" s="6"/>
      <c r="F196" s="267" t="str">
        <f t="shared" si="35"/>
        <v/>
      </c>
      <c r="G196" s="268" t="str">
        <f t="shared" si="36"/>
        <v/>
      </c>
      <c r="H196" s="269" t="str">
        <f t="shared" si="41"/>
        <v>Peter</v>
      </c>
      <c r="I196" s="211">
        <f>IF(P$175="J",SUMIF('Driebanden-groot tot'!A$33:A$54,H196,'Driebanden-groot tot'!B$33:B$54),0)</f>
        <v>16</v>
      </c>
      <c r="J196" s="6"/>
      <c r="K196" s="211" t="str">
        <f t="shared" si="37"/>
        <v/>
      </c>
      <c r="L196" s="267" t="str">
        <f t="shared" si="38"/>
        <v/>
      </c>
      <c r="M196" s="268" t="str">
        <f t="shared" si="39"/>
        <v/>
      </c>
      <c r="N196" s="216" t="str">
        <f t="shared" si="40"/>
        <v/>
      </c>
      <c r="O196" s="266">
        <v>2</v>
      </c>
      <c r="AB196" s="325">
        <f t="shared" si="42"/>
        <v>1</v>
      </c>
    </row>
    <row r="197" spans="1:28" ht="13.2" x14ac:dyDescent="0.25">
      <c r="A197" s="218">
        <f>IF(C197=0,"",IF(I197=0,"",MAX(A$2:A196)+1))</f>
        <v>109</v>
      </c>
      <c r="B197" s="272" t="str">
        <f t="shared" si="34"/>
        <v>Fred</v>
      </c>
      <c r="C197" s="211">
        <f>IF(P$175="J",SUMIF('Driebanden-groot tot'!A$33:A$54,B197,'Driebanden-groot tot'!B$33:B$54),0)</f>
        <v>9</v>
      </c>
      <c r="D197" s="6"/>
      <c r="E197" s="6"/>
      <c r="F197" s="267" t="str">
        <f t="shared" si="35"/>
        <v/>
      </c>
      <c r="G197" s="268" t="str">
        <f t="shared" si="36"/>
        <v/>
      </c>
      <c r="H197" s="269" t="str">
        <f t="shared" si="41"/>
        <v>Piet</v>
      </c>
      <c r="I197" s="211">
        <f>IF(P$175="J",SUMIF('Driebanden-groot tot'!A$33:A$54,H197,'Driebanden-groot tot'!B$33:B$54),0)</f>
        <v>16</v>
      </c>
      <c r="J197" s="6"/>
      <c r="K197" s="211" t="str">
        <f t="shared" si="37"/>
        <v/>
      </c>
      <c r="L197" s="267" t="str">
        <f t="shared" si="38"/>
        <v/>
      </c>
      <c r="M197" s="268" t="str">
        <f t="shared" si="39"/>
        <v/>
      </c>
      <c r="N197" s="216" t="str">
        <f t="shared" si="40"/>
        <v/>
      </c>
      <c r="O197" s="266">
        <v>2</v>
      </c>
      <c r="AB197" s="325">
        <f t="shared" si="42"/>
        <v>1</v>
      </c>
    </row>
    <row r="198" spans="1:28" ht="13.2" x14ac:dyDescent="0.25">
      <c r="A198" s="218">
        <f>IF(C198=0,"",IF(I198=0,"",MAX(A$2:A197)+1))</f>
        <v>110</v>
      </c>
      <c r="B198" s="272" t="str">
        <f t="shared" si="34"/>
        <v>Fred</v>
      </c>
      <c r="C198" s="211">
        <f>IF(P$175="J",SUMIF('Driebanden-groot tot'!A$33:A$54,B198,'Driebanden-groot tot'!B$33:B$54),0)</f>
        <v>9</v>
      </c>
      <c r="D198" s="6"/>
      <c r="E198" s="6"/>
      <c r="F198" s="267" t="str">
        <f t="shared" si="35"/>
        <v/>
      </c>
      <c r="G198" s="268" t="str">
        <f t="shared" si="36"/>
        <v/>
      </c>
      <c r="H198" s="269" t="str">
        <f t="shared" si="41"/>
        <v>Tukker</v>
      </c>
      <c r="I198" s="211">
        <f>IF(P$175="J",SUMIF('Driebanden-groot tot'!A$33:A$54,H198,'Driebanden-groot tot'!B$33:B$54),0)</f>
        <v>13</v>
      </c>
      <c r="J198" s="6"/>
      <c r="K198" s="211" t="str">
        <f t="shared" si="37"/>
        <v/>
      </c>
      <c r="L198" s="267" t="str">
        <f t="shared" si="38"/>
        <v/>
      </c>
      <c r="M198" s="268" t="str">
        <f t="shared" si="39"/>
        <v/>
      </c>
      <c r="N198" s="216" t="str">
        <f t="shared" si="40"/>
        <v/>
      </c>
      <c r="O198" s="266">
        <v>2</v>
      </c>
      <c r="AB198" s="325">
        <f t="shared" si="42"/>
        <v>1</v>
      </c>
    </row>
    <row r="199" spans="1:28" ht="13.2" x14ac:dyDescent="0.25">
      <c r="A199" s="218">
        <f>IF(C199=0,"",IF(I199=0,"",MAX(A$2:A198)+1))</f>
        <v>111</v>
      </c>
      <c r="B199" s="272" t="str">
        <f t="shared" si="34"/>
        <v>Fred</v>
      </c>
      <c r="C199" s="211">
        <f>IF(P$175="J",SUMIF('Driebanden-groot tot'!A$33:A$54,B199,'Driebanden-groot tot'!B$33:B$54),0)</f>
        <v>9</v>
      </c>
      <c r="D199" s="6"/>
      <c r="E199" s="6"/>
      <c r="F199" s="267" t="str">
        <f t="shared" si="35"/>
        <v/>
      </c>
      <c r="G199" s="268" t="str">
        <f t="shared" si="36"/>
        <v/>
      </c>
      <c r="H199" s="269" t="str">
        <f t="shared" si="41"/>
        <v>Bernard</v>
      </c>
      <c r="I199" s="211">
        <f>IF(P$175="J",SUMIF('Driebanden-groot tot'!A$33:A$54,H199,'Driebanden-groot tot'!B$33:B$54),0)</f>
        <v>14</v>
      </c>
      <c r="J199" s="6"/>
      <c r="K199" s="211" t="str">
        <f t="shared" si="37"/>
        <v/>
      </c>
      <c r="L199" s="267" t="str">
        <f t="shared" si="38"/>
        <v/>
      </c>
      <c r="M199" s="268" t="str">
        <f t="shared" si="39"/>
        <v/>
      </c>
      <c r="N199" s="216" t="str">
        <f t="shared" si="40"/>
        <v/>
      </c>
      <c r="O199" s="266">
        <v>2</v>
      </c>
      <c r="AB199" s="325">
        <f t="shared" si="42"/>
        <v>1</v>
      </c>
    </row>
    <row r="200" spans="1:28" ht="13.2" x14ac:dyDescent="0.25">
      <c r="A200" s="218">
        <f>IF(C200=0,"",IF(I200=0,"",MAX(A$2:A199)+1))</f>
        <v>112</v>
      </c>
      <c r="B200" s="272" t="str">
        <f t="shared" si="34"/>
        <v>Fred</v>
      </c>
      <c r="C200" s="211">
        <f>IF(P$175="J",SUMIF('Driebanden-groot tot'!A$33:A$54,B200,'Driebanden-groot tot'!B$33:B$54),0)</f>
        <v>9</v>
      </c>
      <c r="D200" s="6"/>
      <c r="E200" s="6"/>
      <c r="F200" s="267" t="str">
        <f t="shared" si="35"/>
        <v/>
      </c>
      <c r="G200" s="268" t="str">
        <f t="shared" si="36"/>
        <v/>
      </c>
      <c r="H200" s="269" t="str">
        <f t="shared" si="41"/>
        <v>Jan de Hoorn</v>
      </c>
      <c r="I200" s="211">
        <f>IF(P$175="J",SUMIF('Driebanden-groot tot'!A$33:A$54,H200,'Driebanden-groot tot'!B$33:B$54),0)</f>
        <v>12</v>
      </c>
      <c r="J200" s="6"/>
      <c r="K200" s="211" t="str">
        <f t="shared" si="37"/>
        <v/>
      </c>
      <c r="L200" s="267" t="str">
        <f t="shared" si="38"/>
        <v/>
      </c>
      <c r="M200" s="268" t="str">
        <f t="shared" si="39"/>
        <v/>
      </c>
      <c r="N200" s="216" t="str">
        <f t="shared" si="40"/>
        <v/>
      </c>
      <c r="O200" s="266">
        <v>2</v>
      </c>
      <c r="AB200" s="325">
        <f t="shared" si="42"/>
        <v>1</v>
      </c>
    </row>
    <row r="201" spans="1:28" ht="13.2" x14ac:dyDescent="0.25">
      <c r="A201" s="218" t="str">
        <f>IF(C201=0,"",IF(I201=0,"",MAX(A$2:A200)+1))</f>
        <v/>
      </c>
      <c r="B201" s="272" t="str">
        <f t="shared" si="34"/>
        <v>Fred</v>
      </c>
      <c r="C201" s="211">
        <f>IF(P$175="J",SUMIF('Driebanden-groot tot'!A$33:A$54,B201,'Driebanden-groot tot'!B$33:B$54),0)</f>
        <v>9</v>
      </c>
      <c r="D201" s="6"/>
      <c r="E201" s="6"/>
      <c r="F201" s="267" t="str">
        <f t="shared" si="35"/>
        <v/>
      </c>
      <c r="G201" s="268" t="str">
        <f t="shared" si="36"/>
        <v/>
      </c>
      <c r="H201" s="269" t="str">
        <f t="shared" si="41"/>
        <v>Bas</v>
      </c>
      <c r="I201" s="211">
        <f>IF(P$175="J",SUMIF('Driebanden-groot tot'!A$33:A$54,H201,'Driebanden-groot tot'!B$33:B$54),0)</f>
        <v>0</v>
      </c>
      <c r="J201" s="6"/>
      <c r="K201" s="211" t="str">
        <f t="shared" si="37"/>
        <v/>
      </c>
      <c r="L201" s="267" t="str">
        <f t="shared" si="38"/>
        <v/>
      </c>
      <c r="M201" s="268" t="str">
        <f t="shared" si="39"/>
        <v/>
      </c>
      <c r="N201" s="216" t="str">
        <f t="shared" si="40"/>
        <v/>
      </c>
      <c r="O201" s="266">
        <v>2</v>
      </c>
      <c r="AB201" s="325">
        <f t="shared" si="42"/>
        <v>0</v>
      </c>
    </row>
    <row r="202" spans="1:28" ht="13.2" x14ac:dyDescent="0.25">
      <c r="A202" s="218">
        <f>IF(C202=0,"",IF(I202=0,"",MAX(A$2:A201)+1))</f>
        <v>113</v>
      </c>
      <c r="B202" s="272" t="str">
        <f t="shared" si="34"/>
        <v>Fred</v>
      </c>
      <c r="C202" s="211">
        <f>IF(P$175="J",SUMIF('Driebanden-groot tot'!A$33:A$54,B202,'Driebanden-groot tot'!B$33:B$54),0)</f>
        <v>9</v>
      </c>
      <c r="D202" s="6"/>
      <c r="E202" s="6"/>
      <c r="F202" s="267" t="str">
        <f t="shared" si="35"/>
        <v/>
      </c>
      <c r="G202" s="268" t="str">
        <f t="shared" si="36"/>
        <v/>
      </c>
      <c r="H202" s="269" t="str">
        <f t="shared" si="41"/>
        <v>Jan Zuijlen</v>
      </c>
      <c r="I202" s="211">
        <f>IF(P$175="J",SUMIF('Driebanden-groot tot'!A$33:A$54,H202,'Driebanden-groot tot'!B$33:B$54),0)</f>
        <v>16</v>
      </c>
      <c r="J202" s="6"/>
      <c r="K202" s="211" t="str">
        <f t="shared" si="37"/>
        <v/>
      </c>
      <c r="L202" s="267" t="str">
        <f t="shared" si="38"/>
        <v/>
      </c>
      <c r="M202" s="268" t="str">
        <f t="shared" si="39"/>
        <v/>
      </c>
      <c r="N202" s="216" t="str">
        <f t="shared" si="40"/>
        <v/>
      </c>
      <c r="O202" s="266">
        <v>2</v>
      </c>
      <c r="AB202" s="325">
        <f t="shared" si="42"/>
        <v>1</v>
      </c>
    </row>
    <row r="203" spans="1:28" ht="13.2" x14ac:dyDescent="0.25">
      <c r="A203" s="218">
        <f>IF(C203=0,"",IF(I203=0,"",MAX(A$2:A202)+1))</f>
        <v>114</v>
      </c>
      <c r="B203" s="272" t="str">
        <f t="shared" si="34"/>
        <v>Fred</v>
      </c>
      <c r="C203" s="211">
        <f>IF(P$175="J",SUMIF('Driebanden-groot tot'!A$33:A$54,B203,'Driebanden-groot tot'!B$33:B$54),0)</f>
        <v>9</v>
      </c>
      <c r="D203" s="6"/>
      <c r="E203" s="6"/>
      <c r="F203" s="267" t="str">
        <f t="shared" si="35"/>
        <v/>
      </c>
      <c r="G203" s="268" t="str">
        <f t="shared" si="36"/>
        <v/>
      </c>
      <c r="H203" s="269" t="str">
        <f t="shared" si="41"/>
        <v xml:space="preserve">Jordy </v>
      </c>
      <c r="I203" s="211">
        <f>IF(P$175="J",SUMIF('Driebanden-groot tot'!A$33:A$54,H203,'Driebanden-groot tot'!B$33:B$54),0)</f>
        <v>12</v>
      </c>
      <c r="J203" s="6"/>
      <c r="K203" s="211" t="str">
        <f t="shared" si="37"/>
        <v/>
      </c>
      <c r="L203" s="267" t="str">
        <f t="shared" si="38"/>
        <v/>
      </c>
      <c r="M203" s="268" t="str">
        <f t="shared" si="39"/>
        <v/>
      </c>
      <c r="N203" s="216" t="str">
        <f t="shared" si="40"/>
        <v/>
      </c>
      <c r="O203" s="266">
        <v>2</v>
      </c>
      <c r="AB203" s="325">
        <f t="shared" si="42"/>
        <v>1</v>
      </c>
    </row>
    <row r="204" spans="1:28" ht="13.2" x14ac:dyDescent="0.25">
      <c r="A204" s="218">
        <f>IF(C204=0,"",IF(I204=0,"",MAX(A$2:A203)+1))</f>
        <v>115</v>
      </c>
      <c r="B204" s="272" t="str">
        <f t="shared" si="34"/>
        <v>Fred</v>
      </c>
      <c r="C204" s="211">
        <f>IF(P$175="J",SUMIF('Driebanden-groot tot'!A$33:A$54,B204,'Driebanden-groot tot'!B$33:B$54),0)</f>
        <v>9</v>
      </c>
      <c r="D204" s="6"/>
      <c r="E204" s="6"/>
      <c r="F204" s="267" t="str">
        <f t="shared" si="35"/>
        <v/>
      </c>
      <c r="G204" s="268" t="str">
        <f t="shared" si="36"/>
        <v/>
      </c>
      <c r="H204" s="269" t="str">
        <f t="shared" si="41"/>
        <v>Mukesh</v>
      </c>
      <c r="I204" s="211">
        <f>IF(P$175="J",SUMIF('Driebanden-groot tot'!A$33:A$54,H204,'Driebanden-groot tot'!B$33:B$54),0)</f>
        <v>9</v>
      </c>
      <c r="J204" s="6"/>
      <c r="K204" s="211" t="str">
        <f t="shared" si="37"/>
        <v/>
      </c>
      <c r="L204" s="267" t="str">
        <f t="shared" si="38"/>
        <v/>
      </c>
      <c r="M204" s="268" t="str">
        <f t="shared" si="39"/>
        <v/>
      </c>
      <c r="N204" s="216" t="str">
        <f t="shared" si="40"/>
        <v/>
      </c>
      <c r="O204" s="266">
        <v>2</v>
      </c>
      <c r="AB204" s="325">
        <f t="shared" si="42"/>
        <v>1</v>
      </c>
    </row>
    <row r="205" spans="1:28" ht="13.2" x14ac:dyDescent="0.25">
      <c r="A205" s="218">
        <f>IF(C205=0,"",IF(I205=0,"",MAX(A$2:A204)+1))</f>
        <v>116</v>
      </c>
      <c r="B205" s="272" t="str">
        <f t="shared" si="34"/>
        <v>Fred</v>
      </c>
      <c r="C205" s="211">
        <f>IF(P$175="J",SUMIF('Driebanden-groot tot'!A$33:A$54,B205,'Driebanden-groot tot'!B$33:B$54),0)</f>
        <v>9</v>
      </c>
      <c r="D205" s="6"/>
      <c r="E205" s="6"/>
      <c r="F205" s="267" t="str">
        <f t="shared" si="35"/>
        <v/>
      </c>
      <c r="G205" s="268" t="str">
        <f t="shared" si="36"/>
        <v/>
      </c>
      <c r="H205" s="269" t="str">
        <f t="shared" si="41"/>
        <v>Marco</v>
      </c>
      <c r="I205" s="211">
        <f>IF(P$175="J",SUMIF('Driebanden-groot tot'!A$33:A$54,H205,'Driebanden-groot tot'!B$33:B$54),0)</f>
        <v>16</v>
      </c>
      <c r="J205" s="6"/>
      <c r="K205" s="211" t="str">
        <f t="shared" si="37"/>
        <v/>
      </c>
      <c r="L205" s="267" t="str">
        <f t="shared" si="38"/>
        <v/>
      </c>
      <c r="M205" s="268" t="str">
        <f t="shared" si="39"/>
        <v/>
      </c>
      <c r="N205" s="216" t="str">
        <f t="shared" si="40"/>
        <v/>
      </c>
      <c r="O205" s="266">
        <v>2</v>
      </c>
      <c r="AB205" s="325">
        <f t="shared" si="42"/>
        <v>1</v>
      </c>
    </row>
    <row r="206" spans="1:28" ht="13.2" x14ac:dyDescent="0.25">
      <c r="A206" s="218" t="str">
        <f>IF(C206=0,"",IF(I206=0,"",MAX(A$2:A205)+1))</f>
        <v/>
      </c>
      <c r="B206" s="272" t="str">
        <f t="shared" si="34"/>
        <v>Fred</v>
      </c>
      <c r="C206" s="211">
        <f>IF(P$175="J",SUMIF('Driebanden-groot tot'!A$33:A$54,B206,'Driebanden-groot tot'!B$33:B$54),0)</f>
        <v>9</v>
      </c>
      <c r="D206" s="6"/>
      <c r="E206" s="6"/>
      <c r="F206" s="267" t="str">
        <f t="shared" si="35"/>
        <v/>
      </c>
      <c r="G206" s="268" t="str">
        <f t="shared" si="36"/>
        <v/>
      </c>
      <c r="H206" s="269" t="str">
        <f t="shared" si="41"/>
        <v>n</v>
      </c>
      <c r="I206" s="211">
        <f>IF(P$175="J",SUMIF('Driebanden-groot tot'!A$33:A$54,H206,'Driebanden-groot tot'!B$33:B$54),0)</f>
        <v>0</v>
      </c>
      <c r="J206" s="6"/>
      <c r="K206" s="211" t="str">
        <f t="shared" si="37"/>
        <v/>
      </c>
      <c r="L206" s="267" t="str">
        <f t="shared" si="38"/>
        <v/>
      </c>
      <c r="M206" s="268" t="str">
        <f t="shared" si="39"/>
        <v/>
      </c>
      <c r="N206" s="216" t="str">
        <f t="shared" si="40"/>
        <v/>
      </c>
      <c r="O206" s="266">
        <v>2</v>
      </c>
      <c r="AB206" s="325">
        <f t="shared" si="42"/>
        <v>0</v>
      </c>
    </row>
    <row r="207" spans="1:28" ht="13.2" x14ac:dyDescent="0.25">
      <c r="A207" s="218" t="str">
        <f>IF(C207=0,"",IF(I207=0,"",MAX(A$2:A206)+1))</f>
        <v/>
      </c>
      <c r="B207" s="272" t="str">
        <f t="shared" ref="B207:B238" si="43">B35</f>
        <v>Fred</v>
      </c>
      <c r="C207" s="211">
        <f>IF(P$175="J",SUMIF('Driebanden-groot tot'!A$33:A$54,B207,'Driebanden-groot tot'!B$33:B$54),0)</f>
        <v>9</v>
      </c>
      <c r="D207" s="6"/>
      <c r="E207" s="6"/>
      <c r="F207" s="267" t="str">
        <f t="shared" si="35"/>
        <v/>
      </c>
      <c r="G207" s="268" t="str">
        <f t="shared" si="36"/>
        <v/>
      </c>
      <c r="H207" s="269" t="str">
        <f t="shared" si="41"/>
        <v>n</v>
      </c>
      <c r="I207" s="211">
        <f>IF(P$175="J",SUMIF('Driebanden-groot tot'!A$33:A$54,H207,'Driebanden-groot tot'!B$33:B$54),0)</f>
        <v>0</v>
      </c>
      <c r="J207" s="6"/>
      <c r="K207" s="211" t="str">
        <f t="shared" ref="K207:K238" si="44">IF(E207&gt;0,E207,"")</f>
        <v/>
      </c>
      <c r="L207" s="267" t="str">
        <f t="shared" si="38"/>
        <v/>
      </c>
      <c r="M207" s="268" t="str">
        <f t="shared" ref="M207:M238" si="45">IF(J207&gt;0,IF(I207-J207=0,R$2,IF(J207&lt;I207,ROUND(J207/I207*T$2,1),Q$2)),"")</f>
        <v/>
      </c>
      <c r="N207" s="216" t="str">
        <f t="shared" ref="N207:N238" si="46">IF(E207&gt;0,1,"")</f>
        <v/>
      </c>
      <c r="O207" s="266">
        <v>2</v>
      </c>
      <c r="AB207" s="325">
        <f t="shared" si="42"/>
        <v>0</v>
      </c>
    </row>
    <row r="208" spans="1:28" ht="13.2" x14ac:dyDescent="0.25">
      <c r="A208" s="218" t="str">
        <f>IF(C208=0,"",IF(I208=0,"",MAX(A$2:A207)+1))</f>
        <v/>
      </c>
      <c r="B208" s="272" t="str">
        <f t="shared" si="43"/>
        <v>Fred</v>
      </c>
      <c r="C208" s="211">
        <f>IF(P$175="J",SUMIF('Driebanden-groot tot'!A$33:A$54,B208,'Driebanden-groot tot'!B$33:B$54),0)</f>
        <v>9</v>
      </c>
      <c r="D208" s="6"/>
      <c r="E208" s="6"/>
      <c r="F208" s="267" t="str">
        <f t="shared" si="35"/>
        <v/>
      </c>
      <c r="G208" s="268" t="str">
        <f t="shared" si="36"/>
        <v/>
      </c>
      <c r="H208" s="269" t="str">
        <f t="shared" si="41"/>
        <v>n</v>
      </c>
      <c r="I208" s="211">
        <f>IF(P$175="J",SUMIF('Driebanden-groot tot'!A$33:A$54,H208,'Driebanden-groot tot'!B$33:B$54),0)</f>
        <v>0</v>
      </c>
      <c r="J208" s="6"/>
      <c r="K208" s="211" t="str">
        <f t="shared" si="44"/>
        <v/>
      </c>
      <c r="L208" s="267" t="str">
        <f t="shared" si="38"/>
        <v/>
      </c>
      <c r="M208" s="268" t="str">
        <f t="shared" si="45"/>
        <v/>
      </c>
      <c r="N208" s="216" t="str">
        <f t="shared" si="46"/>
        <v/>
      </c>
      <c r="O208" s="266">
        <v>2</v>
      </c>
      <c r="AB208" s="325">
        <f t="shared" si="42"/>
        <v>0</v>
      </c>
    </row>
    <row r="209" spans="1:28" ht="13.2" x14ac:dyDescent="0.25">
      <c r="A209" s="218" t="str">
        <f>IF(C209=0,"",IF(I209=0,"",MAX(A$2:A208)+1))</f>
        <v/>
      </c>
      <c r="B209" s="272" t="str">
        <f t="shared" si="43"/>
        <v>Fred</v>
      </c>
      <c r="C209" s="211">
        <f>IF(P$175="J",SUMIF('Driebanden-groot tot'!A$33:A$54,B209,'Driebanden-groot tot'!B$33:B$54),0)</f>
        <v>9</v>
      </c>
      <c r="D209" s="6"/>
      <c r="E209" s="6"/>
      <c r="F209" s="267" t="str">
        <f t="shared" si="35"/>
        <v/>
      </c>
      <c r="G209" s="268" t="str">
        <f t="shared" si="36"/>
        <v/>
      </c>
      <c r="H209" s="269" t="str">
        <f t="shared" si="41"/>
        <v>n</v>
      </c>
      <c r="I209" s="211">
        <f>IF(P$175="J",SUMIF('Driebanden-groot tot'!A$33:A$54,H209,'Driebanden-groot tot'!B$33:B$54),0)</f>
        <v>0</v>
      </c>
      <c r="J209" s="6"/>
      <c r="K209" s="211" t="str">
        <f t="shared" si="44"/>
        <v/>
      </c>
      <c r="L209" s="267" t="str">
        <f t="shared" si="38"/>
        <v/>
      </c>
      <c r="M209" s="268" t="str">
        <f t="shared" si="45"/>
        <v/>
      </c>
      <c r="N209" s="216" t="str">
        <f t="shared" si="46"/>
        <v/>
      </c>
      <c r="O209" s="266">
        <v>2</v>
      </c>
      <c r="AB209" s="325">
        <f t="shared" si="42"/>
        <v>0</v>
      </c>
    </row>
    <row r="210" spans="1:28" ht="13.2" x14ac:dyDescent="0.25">
      <c r="A210" s="218">
        <f>IF(C210=0,"",IF(I210=0,"",MAX(A$2:A209)+1))</f>
        <v>117</v>
      </c>
      <c r="B210" s="272" t="str">
        <f t="shared" si="43"/>
        <v>Jan Hartog</v>
      </c>
      <c r="C210" s="211">
        <f>IF(P$175="J",SUMIF('Driebanden-groot tot'!A$33:A$54,B210,'Driebanden-groot tot'!B$33:B$54),0)</f>
        <v>9</v>
      </c>
      <c r="D210" s="6"/>
      <c r="E210" s="6"/>
      <c r="F210" s="267" t="str">
        <f t="shared" si="35"/>
        <v/>
      </c>
      <c r="G210" s="268" t="str">
        <f t="shared" si="36"/>
        <v/>
      </c>
      <c r="H210" s="269" t="str">
        <f t="shared" si="41"/>
        <v>Martijn</v>
      </c>
      <c r="I210" s="211">
        <f>IF(P$175="J",SUMIF('Driebanden-groot tot'!A$33:A$54,H210,'Driebanden-groot tot'!B$33:B$54),0)</f>
        <v>6</v>
      </c>
      <c r="J210" s="6"/>
      <c r="K210" s="211" t="str">
        <f t="shared" si="44"/>
        <v/>
      </c>
      <c r="L210" s="267" t="str">
        <f t="shared" si="38"/>
        <v/>
      </c>
      <c r="M210" s="268" t="str">
        <f t="shared" si="45"/>
        <v/>
      </c>
      <c r="N210" s="216" t="str">
        <f t="shared" si="46"/>
        <v/>
      </c>
      <c r="O210" s="266">
        <v>2</v>
      </c>
      <c r="AB210" s="325">
        <f t="shared" si="42"/>
        <v>1</v>
      </c>
    </row>
    <row r="211" spans="1:28" ht="13.2" x14ac:dyDescent="0.25">
      <c r="A211" s="218">
        <f>IF(C211=0,"",IF(I211=0,"",MAX(A$2:A210)+1))</f>
        <v>118</v>
      </c>
      <c r="B211" s="272" t="str">
        <f t="shared" si="43"/>
        <v>Jan Hartog</v>
      </c>
      <c r="C211" s="211">
        <f>IF(P$175="J",SUMIF('Driebanden-groot tot'!A$33:A$54,B211,'Driebanden-groot tot'!B$33:B$54),0)</f>
        <v>9</v>
      </c>
      <c r="D211" s="6"/>
      <c r="E211" s="6"/>
      <c r="F211" s="267" t="str">
        <f t="shared" si="35"/>
        <v/>
      </c>
      <c r="G211" s="268" t="str">
        <f t="shared" si="36"/>
        <v/>
      </c>
      <c r="H211" s="269" t="str">
        <f t="shared" si="41"/>
        <v>Michael</v>
      </c>
      <c r="I211" s="211">
        <f>IF(P$175="J",SUMIF('Driebanden-groot tot'!A$33:A$54,H211,'Driebanden-groot tot'!B$33:B$54),0)</f>
        <v>14</v>
      </c>
      <c r="J211" s="6"/>
      <c r="K211" s="211" t="str">
        <f t="shared" si="44"/>
        <v/>
      </c>
      <c r="L211" s="267" t="str">
        <f t="shared" si="38"/>
        <v/>
      </c>
      <c r="M211" s="268" t="str">
        <f t="shared" si="45"/>
        <v/>
      </c>
      <c r="N211" s="216" t="str">
        <f t="shared" si="46"/>
        <v/>
      </c>
      <c r="O211" s="266">
        <v>2</v>
      </c>
      <c r="AB211" s="325">
        <f t="shared" si="42"/>
        <v>1</v>
      </c>
    </row>
    <row r="212" spans="1:28" ht="13.2" x14ac:dyDescent="0.25">
      <c r="A212" s="218">
        <f>IF(C212=0,"",IF(I212=0,"",MAX(A$2:A211)+1))</f>
        <v>119</v>
      </c>
      <c r="B212" s="272" t="str">
        <f t="shared" si="43"/>
        <v>Jan Hartog</v>
      </c>
      <c r="C212" s="211">
        <f>IF(P$175="J",SUMIF('Driebanden-groot tot'!A$33:A$54,B212,'Driebanden-groot tot'!B$33:B$54),0)</f>
        <v>9</v>
      </c>
      <c r="D212" s="6"/>
      <c r="E212" s="6"/>
      <c r="F212" s="267" t="str">
        <f t="shared" si="35"/>
        <v/>
      </c>
      <c r="G212" s="268" t="str">
        <f t="shared" si="36"/>
        <v/>
      </c>
      <c r="H212" s="269" t="str">
        <f t="shared" si="41"/>
        <v>Peter</v>
      </c>
      <c r="I212" s="211">
        <f>IF(P$175="J",SUMIF('Driebanden-groot tot'!A$33:A$54,H212,'Driebanden-groot tot'!B$33:B$54),0)</f>
        <v>16</v>
      </c>
      <c r="J212" s="6"/>
      <c r="K212" s="211" t="str">
        <f t="shared" si="44"/>
        <v/>
      </c>
      <c r="L212" s="267" t="str">
        <f t="shared" si="38"/>
        <v/>
      </c>
      <c r="M212" s="268" t="str">
        <f t="shared" si="45"/>
        <v/>
      </c>
      <c r="N212" s="216" t="str">
        <f t="shared" si="46"/>
        <v/>
      </c>
      <c r="O212" s="266">
        <v>2</v>
      </c>
      <c r="AB212" s="325">
        <f t="shared" si="42"/>
        <v>1</v>
      </c>
    </row>
    <row r="213" spans="1:28" ht="13.2" x14ac:dyDescent="0.25">
      <c r="A213" s="218">
        <f>IF(C213=0,"",IF(I213=0,"",MAX(A$2:A212)+1))</f>
        <v>120</v>
      </c>
      <c r="B213" s="272" t="str">
        <f t="shared" si="43"/>
        <v>Jan Hartog</v>
      </c>
      <c r="C213" s="211">
        <f>IF(P$175="J",SUMIF('Driebanden-groot tot'!A$33:A$54,B213,'Driebanden-groot tot'!B$33:B$54),0)</f>
        <v>9</v>
      </c>
      <c r="D213" s="6"/>
      <c r="E213" s="6"/>
      <c r="F213" s="267" t="str">
        <f t="shared" si="35"/>
        <v/>
      </c>
      <c r="G213" s="268" t="str">
        <f t="shared" si="36"/>
        <v/>
      </c>
      <c r="H213" s="269" t="str">
        <f t="shared" si="41"/>
        <v>Piet</v>
      </c>
      <c r="I213" s="211">
        <f>IF(P$175="J",SUMIF('Driebanden-groot tot'!A$33:A$54,H213,'Driebanden-groot tot'!B$33:B$54),0)</f>
        <v>16</v>
      </c>
      <c r="J213" s="6"/>
      <c r="K213" s="211" t="str">
        <f t="shared" si="44"/>
        <v/>
      </c>
      <c r="L213" s="267" t="str">
        <f t="shared" si="38"/>
        <v/>
      </c>
      <c r="M213" s="268" t="str">
        <f t="shared" si="45"/>
        <v/>
      </c>
      <c r="N213" s="216" t="str">
        <f t="shared" si="46"/>
        <v/>
      </c>
      <c r="O213" s="266">
        <v>2</v>
      </c>
      <c r="AB213" s="325">
        <f t="shared" si="42"/>
        <v>1</v>
      </c>
    </row>
    <row r="214" spans="1:28" ht="13.2" x14ac:dyDescent="0.25">
      <c r="A214" s="218">
        <f>IF(C214=0,"",IF(I214=0,"",MAX(A$2:A213)+1))</f>
        <v>121</v>
      </c>
      <c r="B214" s="272" t="str">
        <f t="shared" si="43"/>
        <v>Jan Hartog</v>
      </c>
      <c r="C214" s="211">
        <f>IF(P$175="J",SUMIF('Driebanden-groot tot'!A$33:A$54,B214,'Driebanden-groot tot'!B$33:B$54),0)</f>
        <v>9</v>
      </c>
      <c r="D214" s="6"/>
      <c r="E214" s="6"/>
      <c r="F214" s="267" t="str">
        <f t="shared" si="35"/>
        <v/>
      </c>
      <c r="G214" s="268" t="str">
        <f t="shared" si="36"/>
        <v/>
      </c>
      <c r="H214" s="269" t="str">
        <f t="shared" si="41"/>
        <v>Tukker</v>
      </c>
      <c r="I214" s="211">
        <f>IF(P$175="J",SUMIF('Driebanden-groot tot'!A$33:A$54,H214,'Driebanden-groot tot'!B$33:B$54),0)</f>
        <v>13</v>
      </c>
      <c r="J214" s="6"/>
      <c r="K214" s="211" t="str">
        <f t="shared" si="44"/>
        <v/>
      </c>
      <c r="L214" s="267" t="str">
        <f t="shared" si="38"/>
        <v/>
      </c>
      <c r="M214" s="268" t="str">
        <f t="shared" si="45"/>
        <v/>
      </c>
      <c r="N214" s="216" t="str">
        <f t="shared" si="46"/>
        <v/>
      </c>
      <c r="O214" s="266">
        <v>2</v>
      </c>
      <c r="AB214" s="325">
        <f t="shared" si="42"/>
        <v>1</v>
      </c>
    </row>
    <row r="215" spans="1:28" ht="13.2" x14ac:dyDescent="0.25">
      <c r="A215" s="218">
        <f>IF(C215=0,"",IF(I215=0,"",MAX(A$2:A214)+1))</f>
        <v>122</v>
      </c>
      <c r="B215" s="272" t="str">
        <f t="shared" si="43"/>
        <v>Jan Hartog</v>
      </c>
      <c r="C215" s="211">
        <f>IF(P$175="J",SUMIF('Driebanden-groot tot'!A$33:A$54,B215,'Driebanden-groot tot'!B$33:B$54),0)</f>
        <v>9</v>
      </c>
      <c r="D215" s="6"/>
      <c r="E215" s="6"/>
      <c r="F215" s="267" t="str">
        <f t="shared" si="35"/>
        <v/>
      </c>
      <c r="G215" s="268" t="str">
        <f t="shared" si="36"/>
        <v/>
      </c>
      <c r="H215" s="269" t="str">
        <f t="shared" si="41"/>
        <v>Bernard</v>
      </c>
      <c r="I215" s="211">
        <f>IF(P$175="J",SUMIF('Driebanden-groot tot'!A$33:A$54,H215,'Driebanden-groot tot'!B$33:B$54),0)</f>
        <v>14</v>
      </c>
      <c r="J215" s="6"/>
      <c r="K215" s="211" t="str">
        <f t="shared" si="44"/>
        <v/>
      </c>
      <c r="L215" s="267" t="str">
        <f t="shared" si="38"/>
        <v/>
      </c>
      <c r="M215" s="268" t="str">
        <f t="shared" si="45"/>
        <v/>
      </c>
      <c r="N215" s="216" t="str">
        <f t="shared" si="46"/>
        <v/>
      </c>
      <c r="O215" s="266">
        <v>2</v>
      </c>
      <c r="AB215" s="325">
        <f t="shared" si="42"/>
        <v>1</v>
      </c>
    </row>
    <row r="216" spans="1:28" ht="13.2" x14ac:dyDescent="0.25">
      <c r="A216" s="218">
        <f>IF(C216=0,"",IF(I216=0,"",MAX(A$2:A215)+1))</f>
        <v>123</v>
      </c>
      <c r="B216" s="272" t="str">
        <f t="shared" si="43"/>
        <v>Jan Hartog</v>
      </c>
      <c r="C216" s="211">
        <f>IF(P$175="J",SUMIF('Driebanden-groot tot'!A$33:A$54,B216,'Driebanden-groot tot'!B$33:B$54),0)</f>
        <v>9</v>
      </c>
      <c r="D216" s="6"/>
      <c r="E216" s="6"/>
      <c r="F216" s="267" t="str">
        <f t="shared" si="35"/>
        <v/>
      </c>
      <c r="G216" s="268" t="str">
        <f t="shared" si="36"/>
        <v/>
      </c>
      <c r="H216" s="269" t="str">
        <f t="shared" si="41"/>
        <v>Jan de Hoorn</v>
      </c>
      <c r="I216" s="211">
        <f>IF(P$175="J",SUMIF('Driebanden-groot tot'!A$33:A$54,H216,'Driebanden-groot tot'!B$33:B$54),0)</f>
        <v>12</v>
      </c>
      <c r="J216" s="6"/>
      <c r="K216" s="211" t="str">
        <f t="shared" si="44"/>
        <v/>
      </c>
      <c r="L216" s="267" t="str">
        <f t="shared" si="38"/>
        <v/>
      </c>
      <c r="M216" s="268" t="str">
        <f t="shared" si="45"/>
        <v/>
      </c>
      <c r="N216" s="216" t="str">
        <f t="shared" si="46"/>
        <v/>
      </c>
      <c r="O216" s="266">
        <v>2</v>
      </c>
      <c r="AB216" s="325">
        <f t="shared" si="42"/>
        <v>1</v>
      </c>
    </row>
    <row r="217" spans="1:28" ht="13.2" x14ac:dyDescent="0.25">
      <c r="A217" s="218" t="str">
        <f>IF(C217=0,"",IF(I217=0,"",MAX(A$2:A216)+1))</f>
        <v/>
      </c>
      <c r="B217" s="272" t="str">
        <f t="shared" si="43"/>
        <v>Jan Hartog</v>
      </c>
      <c r="C217" s="211">
        <f>IF(P$175="J",SUMIF('Driebanden-groot tot'!A$33:A$54,B217,'Driebanden-groot tot'!B$33:B$54),0)</f>
        <v>9</v>
      </c>
      <c r="D217" s="6"/>
      <c r="E217" s="6"/>
      <c r="F217" s="267" t="str">
        <f t="shared" si="35"/>
        <v/>
      </c>
      <c r="G217" s="268" t="str">
        <f t="shared" si="36"/>
        <v/>
      </c>
      <c r="H217" s="269" t="str">
        <f t="shared" si="41"/>
        <v>Bas</v>
      </c>
      <c r="I217" s="211">
        <f>IF(P$175="J",SUMIF('Driebanden-groot tot'!A$33:A$54,H217,'Driebanden-groot tot'!B$33:B$54),0)</f>
        <v>0</v>
      </c>
      <c r="J217" s="6"/>
      <c r="K217" s="211" t="str">
        <f t="shared" si="44"/>
        <v/>
      </c>
      <c r="L217" s="267" t="str">
        <f t="shared" si="38"/>
        <v/>
      </c>
      <c r="M217" s="268" t="str">
        <f t="shared" si="45"/>
        <v/>
      </c>
      <c r="N217" s="216" t="str">
        <f t="shared" si="46"/>
        <v/>
      </c>
      <c r="O217" s="266">
        <v>2</v>
      </c>
      <c r="AB217" s="325">
        <f t="shared" si="42"/>
        <v>0</v>
      </c>
    </row>
    <row r="218" spans="1:28" ht="13.2" x14ac:dyDescent="0.25">
      <c r="A218" s="218">
        <f>IF(C218=0,"",IF(I218=0,"",MAX(A$2:A217)+1))</f>
        <v>124</v>
      </c>
      <c r="B218" s="272" t="str">
        <f t="shared" si="43"/>
        <v>Jan Hartog</v>
      </c>
      <c r="C218" s="211">
        <f>IF(P$175="J",SUMIF('Driebanden-groot tot'!A$33:A$54,B218,'Driebanden-groot tot'!B$33:B$54),0)</f>
        <v>9</v>
      </c>
      <c r="D218" s="6"/>
      <c r="E218" s="6"/>
      <c r="F218" s="267" t="str">
        <f t="shared" si="35"/>
        <v/>
      </c>
      <c r="G218" s="268" t="str">
        <f t="shared" si="36"/>
        <v/>
      </c>
      <c r="H218" s="269" t="str">
        <f t="shared" si="41"/>
        <v>Jan Zuijlen</v>
      </c>
      <c r="I218" s="211">
        <f>IF(P$175="J",SUMIF('Driebanden-groot tot'!A$33:A$54,H218,'Driebanden-groot tot'!B$33:B$54),0)</f>
        <v>16</v>
      </c>
      <c r="J218" s="6"/>
      <c r="K218" s="211" t="str">
        <f t="shared" si="44"/>
        <v/>
      </c>
      <c r="L218" s="267" t="str">
        <f t="shared" si="38"/>
        <v/>
      </c>
      <c r="M218" s="268" t="str">
        <f t="shared" si="45"/>
        <v/>
      </c>
      <c r="N218" s="216" t="str">
        <f t="shared" si="46"/>
        <v/>
      </c>
      <c r="O218" s="266">
        <v>2</v>
      </c>
      <c r="AB218" s="325">
        <f t="shared" si="42"/>
        <v>1</v>
      </c>
    </row>
    <row r="219" spans="1:28" ht="13.2" x14ac:dyDescent="0.25">
      <c r="A219" s="218">
        <f>IF(C219=0,"",IF(I219=0,"",MAX(A$2:A218)+1))</f>
        <v>125</v>
      </c>
      <c r="B219" s="272" t="str">
        <f t="shared" si="43"/>
        <v>Jan Hartog</v>
      </c>
      <c r="C219" s="211">
        <f>IF(P$175="J",SUMIF('Driebanden-groot tot'!A$33:A$54,B219,'Driebanden-groot tot'!B$33:B$54),0)</f>
        <v>9</v>
      </c>
      <c r="D219" s="6"/>
      <c r="E219" s="6"/>
      <c r="F219" s="267" t="str">
        <f t="shared" si="35"/>
        <v/>
      </c>
      <c r="G219" s="268" t="str">
        <f t="shared" si="36"/>
        <v/>
      </c>
      <c r="H219" s="269" t="str">
        <f t="shared" si="41"/>
        <v xml:space="preserve">Jordy </v>
      </c>
      <c r="I219" s="211">
        <f>IF(P$175="J",SUMIF('Driebanden-groot tot'!A$33:A$54,H219,'Driebanden-groot tot'!B$33:B$54),0)</f>
        <v>12</v>
      </c>
      <c r="J219" s="6"/>
      <c r="K219" s="211" t="str">
        <f t="shared" si="44"/>
        <v/>
      </c>
      <c r="L219" s="267" t="str">
        <f t="shared" si="38"/>
        <v/>
      </c>
      <c r="M219" s="268" t="str">
        <f t="shared" si="45"/>
        <v/>
      </c>
      <c r="N219" s="216" t="str">
        <f t="shared" si="46"/>
        <v/>
      </c>
      <c r="O219" s="266">
        <v>2</v>
      </c>
      <c r="AB219" s="325">
        <f t="shared" si="42"/>
        <v>1</v>
      </c>
    </row>
    <row r="220" spans="1:28" ht="13.2" x14ac:dyDescent="0.25">
      <c r="A220" s="218">
        <f>IF(C220=0,"",IF(I220=0,"",MAX(A$2:A219)+1))</f>
        <v>126</v>
      </c>
      <c r="B220" s="272" t="str">
        <f t="shared" si="43"/>
        <v>Jan Hartog</v>
      </c>
      <c r="C220" s="211">
        <f>IF(P$175="J",SUMIF('Driebanden-groot tot'!A$33:A$54,B220,'Driebanden-groot tot'!B$33:B$54),0)</f>
        <v>9</v>
      </c>
      <c r="D220" s="6"/>
      <c r="E220" s="6"/>
      <c r="F220" s="267" t="str">
        <f t="shared" si="35"/>
        <v/>
      </c>
      <c r="G220" s="268" t="str">
        <f t="shared" si="36"/>
        <v/>
      </c>
      <c r="H220" s="269" t="str">
        <f t="shared" si="41"/>
        <v>Mukesh</v>
      </c>
      <c r="I220" s="211">
        <f>IF(P$175="J",SUMIF('Driebanden-groot tot'!A$33:A$54,H220,'Driebanden-groot tot'!B$33:B$54),0)</f>
        <v>9</v>
      </c>
      <c r="J220" s="6"/>
      <c r="K220" s="211" t="str">
        <f t="shared" si="44"/>
        <v/>
      </c>
      <c r="L220" s="267" t="str">
        <f t="shared" si="38"/>
        <v/>
      </c>
      <c r="M220" s="268" t="str">
        <f t="shared" si="45"/>
        <v/>
      </c>
      <c r="N220" s="216" t="str">
        <f t="shared" si="46"/>
        <v/>
      </c>
      <c r="O220" s="266">
        <v>2</v>
      </c>
      <c r="AB220" s="325">
        <f t="shared" si="42"/>
        <v>1</v>
      </c>
    </row>
    <row r="221" spans="1:28" ht="13.2" x14ac:dyDescent="0.25">
      <c r="A221" s="218">
        <f>IF(C221=0,"",IF(I221=0,"",MAX(A$2:A220)+1))</f>
        <v>127</v>
      </c>
      <c r="B221" s="272" t="str">
        <f t="shared" si="43"/>
        <v>Jan Hartog</v>
      </c>
      <c r="C221" s="211">
        <f>IF(P$175="J",SUMIF('Driebanden-groot tot'!A$33:A$54,B221,'Driebanden-groot tot'!B$33:B$54),0)</f>
        <v>9</v>
      </c>
      <c r="D221" s="6"/>
      <c r="E221" s="6"/>
      <c r="F221" s="267" t="str">
        <f t="shared" si="35"/>
        <v/>
      </c>
      <c r="G221" s="268" t="str">
        <f t="shared" si="36"/>
        <v/>
      </c>
      <c r="H221" s="269" t="str">
        <f t="shared" si="41"/>
        <v>Marco</v>
      </c>
      <c r="I221" s="211">
        <f>IF(P$175="J",SUMIF('Driebanden-groot tot'!A$33:A$54,H221,'Driebanden-groot tot'!B$33:B$54),0)</f>
        <v>16</v>
      </c>
      <c r="J221" s="6"/>
      <c r="K221" s="211" t="str">
        <f t="shared" si="44"/>
        <v/>
      </c>
      <c r="L221" s="267" t="str">
        <f t="shared" si="38"/>
        <v/>
      </c>
      <c r="M221" s="268" t="str">
        <f t="shared" si="45"/>
        <v/>
      </c>
      <c r="N221" s="216" t="str">
        <f t="shared" si="46"/>
        <v/>
      </c>
      <c r="O221" s="266">
        <v>2</v>
      </c>
      <c r="AB221" s="325">
        <f t="shared" si="42"/>
        <v>1</v>
      </c>
    </row>
    <row r="222" spans="1:28" ht="13.2" x14ac:dyDescent="0.25">
      <c r="A222" s="218" t="str">
        <f>IF(C222=0,"",IF(I222=0,"",MAX(A$2:A221)+1))</f>
        <v/>
      </c>
      <c r="B222" s="272" t="str">
        <f t="shared" si="43"/>
        <v>Jan Hartog</v>
      </c>
      <c r="C222" s="211">
        <f>IF(P$175="J",SUMIF('Driebanden-groot tot'!A$33:A$54,B222,'Driebanden-groot tot'!B$33:B$54),0)</f>
        <v>9</v>
      </c>
      <c r="D222" s="6"/>
      <c r="E222" s="6"/>
      <c r="F222" s="267" t="str">
        <f t="shared" si="35"/>
        <v/>
      </c>
      <c r="G222" s="268" t="str">
        <f t="shared" si="36"/>
        <v/>
      </c>
      <c r="H222" s="269" t="str">
        <f t="shared" si="41"/>
        <v>n</v>
      </c>
      <c r="I222" s="211">
        <f>IF(P$175="J",SUMIF('Driebanden-groot tot'!A$33:A$54,H222,'Driebanden-groot tot'!B$33:B$54),0)</f>
        <v>0</v>
      </c>
      <c r="J222" s="6"/>
      <c r="K222" s="211" t="str">
        <f t="shared" si="44"/>
        <v/>
      </c>
      <c r="L222" s="267" t="str">
        <f t="shared" si="38"/>
        <v/>
      </c>
      <c r="M222" s="268" t="str">
        <f t="shared" si="45"/>
        <v/>
      </c>
      <c r="N222" s="216" t="str">
        <f t="shared" si="46"/>
        <v/>
      </c>
      <c r="O222" s="266">
        <v>2</v>
      </c>
      <c r="AB222" s="325">
        <f t="shared" si="42"/>
        <v>0</v>
      </c>
    </row>
    <row r="223" spans="1:28" ht="13.2" x14ac:dyDescent="0.25">
      <c r="A223" s="218" t="str">
        <f>IF(C223=0,"",IF(I223=0,"",MAX(A$2:A222)+1))</f>
        <v/>
      </c>
      <c r="B223" s="272" t="str">
        <f t="shared" si="43"/>
        <v>Jan Hartog</v>
      </c>
      <c r="C223" s="211">
        <f>IF(P$175="J",SUMIF('Driebanden-groot tot'!A$33:A$54,B223,'Driebanden-groot tot'!B$33:B$54),0)</f>
        <v>9</v>
      </c>
      <c r="D223" s="6"/>
      <c r="E223" s="6"/>
      <c r="F223" s="267" t="str">
        <f t="shared" si="35"/>
        <v/>
      </c>
      <c r="G223" s="268" t="str">
        <f t="shared" si="36"/>
        <v/>
      </c>
      <c r="H223" s="269" t="str">
        <f t="shared" si="41"/>
        <v>n</v>
      </c>
      <c r="I223" s="211">
        <f>IF(P$175="J",SUMIF('Driebanden-groot tot'!A$33:A$54,H223,'Driebanden-groot tot'!B$33:B$54),0)</f>
        <v>0</v>
      </c>
      <c r="J223" s="6"/>
      <c r="K223" s="211" t="str">
        <f t="shared" si="44"/>
        <v/>
      </c>
      <c r="L223" s="267" t="str">
        <f t="shared" si="38"/>
        <v/>
      </c>
      <c r="M223" s="268" t="str">
        <f t="shared" si="45"/>
        <v/>
      </c>
      <c r="N223" s="216" t="str">
        <f t="shared" si="46"/>
        <v/>
      </c>
      <c r="O223" s="266">
        <v>2</v>
      </c>
      <c r="AB223" s="325">
        <f t="shared" si="42"/>
        <v>0</v>
      </c>
    </row>
    <row r="224" spans="1:28" ht="13.2" x14ac:dyDescent="0.25">
      <c r="A224" s="218" t="str">
        <f>IF(C224=0,"",IF(I224=0,"",MAX(A$2:A223)+1))</f>
        <v/>
      </c>
      <c r="B224" s="272" t="str">
        <f t="shared" si="43"/>
        <v>Jan Hartog</v>
      </c>
      <c r="C224" s="211">
        <f>IF(P$175="J",SUMIF('Driebanden-groot tot'!A$33:A$54,B224,'Driebanden-groot tot'!B$33:B$54),0)</f>
        <v>9</v>
      </c>
      <c r="D224" s="6"/>
      <c r="E224" s="6"/>
      <c r="F224" s="267" t="str">
        <f t="shared" si="35"/>
        <v/>
      </c>
      <c r="G224" s="268" t="str">
        <f t="shared" si="36"/>
        <v/>
      </c>
      <c r="H224" s="269" t="str">
        <f t="shared" si="41"/>
        <v>n</v>
      </c>
      <c r="I224" s="211">
        <f>IF(P$175="J",SUMIF('Driebanden-groot tot'!A$33:A$54,H224,'Driebanden-groot tot'!B$33:B$54),0)</f>
        <v>0</v>
      </c>
      <c r="J224" s="6"/>
      <c r="K224" s="211" t="str">
        <f t="shared" si="44"/>
        <v/>
      </c>
      <c r="L224" s="267" t="str">
        <f t="shared" si="38"/>
        <v/>
      </c>
      <c r="M224" s="268" t="str">
        <f t="shared" si="45"/>
        <v/>
      </c>
      <c r="N224" s="216" t="str">
        <f t="shared" si="46"/>
        <v/>
      </c>
      <c r="O224" s="266">
        <v>2</v>
      </c>
      <c r="AB224" s="325">
        <f t="shared" si="42"/>
        <v>0</v>
      </c>
    </row>
    <row r="225" spans="1:28" ht="13.2" x14ac:dyDescent="0.25">
      <c r="A225" s="218" t="str">
        <f>IF(C225=0,"",IF(I225=0,"",MAX(A$2:A224)+1))</f>
        <v/>
      </c>
      <c r="B225" s="272" t="str">
        <f t="shared" si="43"/>
        <v>Jan Hartog</v>
      </c>
      <c r="C225" s="211">
        <f>IF(P$175="J",SUMIF('Driebanden-groot tot'!A$33:A$54,B225,'Driebanden-groot tot'!B$33:B$54),0)</f>
        <v>9</v>
      </c>
      <c r="D225" s="6"/>
      <c r="E225" s="6"/>
      <c r="F225" s="267" t="str">
        <f t="shared" si="35"/>
        <v/>
      </c>
      <c r="G225" s="268" t="str">
        <f t="shared" si="36"/>
        <v/>
      </c>
      <c r="H225" s="269" t="str">
        <f t="shared" si="41"/>
        <v>n</v>
      </c>
      <c r="I225" s="211">
        <f>IF(P$175="J",SUMIF('Driebanden-groot tot'!A$33:A$54,H225,'Driebanden-groot tot'!B$33:B$54),0)</f>
        <v>0</v>
      </c>
      <c r="J225" s="6"/>
      <c r="K225" s="211" t="str">
        <f t="shared" si="44"/>
        <v/>
      </c>
      <c r="L225" s="267" t="str">
        <f t="shared" si="38"/>
        <v/>
      </c>
      <c r="M225" s="268" t="str">
        <f t="shared" si="45"/>
        <v/>
      </c>
      <c r="N225" s="216" t="str">
        <f t="shared" si="46"/>
        <v/>
      </c>
      <c r="O225" s="266">
        <v>2</v>
      </c>
      <c r="AB225" s="325">
        <f t="shared" si="42"/>
        <v>0</v>
      </c>
    </row>
    <row r="226" spans="1:28" ht="13.2" x14ac:dyDescent="0.25">
      <c r="A226" s="218">
        <f>IF(C226=0,"",IF(I226=0,"",MAX(A$2:A225)+1))</f>
        <v>128</v>
      </c>
      <c r="B226" s="272" t="str">
        <f t="shared" si="43"/>
        <v>Martijn</v>
      </c>
      <c r="C226" s="211">
        <f>IF(P$175="J",SUMIF('Driebanden-groot tot'!A$33:A$54,B226,'Driebanden-groot tot'!B$33:B$54),0)</f>
        <v>6</v>
      </c>
      <c r="D226" s="6"/>
      <c r="E226" s="6"/>
      <c r="F226" s="267" t="str">
        <f t="shared" si="35"/>
        <v/>
      </c>
      <c r="G226" s="268" t="str">
        <f t="shared" si="36"/>
        <v/>
      </c>
      <c r="H226" s="269" t="str">
        <f t="shared" si="41"/>
        <v>Michael</v>
      </c>
      <c r="I226" s="211">
        <f>IF(P$175="J",SUMIF('Driebanden-groot tot'!A$33:A$54,H226,'Driebanden-groot tot'!B$33:B$54),0)</f>
        <v>14</v>
      </c>
      <c r="J226" s="6"/>
      <c r="K226" s="211" t="str">
        <f t="shared" si="44"/>
        <v/>
      </c>
      <c r="L226" s="267" t="str">
        <f t="shared" si="38"/>
        <v/>
      </c>
      <c r="M226" s="268" t="str">
        <f t="shared" si="45"/>
        <v/>
      </c>
      <c r="N226" s="216" t="str">
        <f t="shared" si="46"/>
        <v/>
      </c>
      <c r="O226" s="266">
        <v>2</v>
      </c>
      <c r="AB226" s="325">
        <f t="shared" si="42"/>
        <v>1</v>
      </c>
    </row>
    <row r="227" spans="1:28" ht="13.2" x14ac:dyDescent="0.25">
      <c r="A227" s="218">
        <f>IF(C227=0,"",IF(I227=0,"",MAX(A$2:A226)+1))</f>
        <v>129</v>
      </c>
      <c r="B227" s="272" t="str">
        <f t="shared" si="43"/>
        <v>Martijn</v>
      </c>
      <c r="C227" s="211">
        <f>IF(P$175="J",SUMIF('Driebanden-groot tot'!A$33:A$54,B227,'Driebanden-groot tot'!B$33:B$54),0)</f>
        <v>6</v>
      </c>
      <c r="D227" s="6"/>
      <c r="E227" s="6"/>
      <c r="F227" s="267" t="str">
        <f t="shared" si="35"/>
        <v/>
      </c>
      <c r="G227" s="268" t="str">
        <f t="shared" si="36"/>
        <v/>
      </c>
      <c r="H227" s="269" t="str">
        <f t="shared" si="41"/>
        <v>Peter</v>
      </c>
      <c r="I227" s="211">
        <f>IF(P$175="J",SUMIF('Driebanden-groot tot'!A$33:A$54,H227,'Driebanden-groot tot'!B$33:B$54),0)</f>
        <v>16</v>
      </c>
      <c r="J227" s="6"/>
      <c r="K227" s="211" t="str">
        <f t="shared" si="44"/>
        <v/>
      </c>
      <c r="L227" s="267" t="str">
        <f t="shared" si="38"/>
        <v/>
      </c>
      <c r="M227" s="268" t="str">
        <f t="shared" si="45"/>
        <v/>
      </c>
      <c r="N227" s="216" t="str">
        <f t="shared" si="46"/>
        <v/>
      </c>
      <c r="O227" s="266">
        <v>2</v>
      </c>
      <c r="AB227" s="325">
        <f t="shared" si="42"/>
        <v>1</v>
      </c>
    </row>
    <row r="228" spans="1:28" ht="13.2" x14ac:dyDescent="0.25">
      <c r="A228" s="218">
        <f>IF(C228=0,"",IF(I228=0,"",MAX(A$2:A227)+1))</f>
        <v>130</v>
      </c>
      <c r="B228" s="272" t="str">
        <f t="shared" si="43"/>
        <v>Martijn</v>
      </c>
      <c r="C228" s="211">
        <f>IF(P$175="J",SUMIF('Driebanden-groot tot'!A$33:A$54,B228,'Driebanden-groot tot'!B$33:B$54),0)</f>
        <v>6</v>
      </c>
      <c r="D228" s="6"/>
      <c r="E228" s="6"/>
      <c r="F228" s="267" t="str">
        <f t="shared" si="35"/>
        <v/>
      </c>
      <c r="G228" s="268" t="str">
        <f t="shared" si="36"/>
        <v/>
      </c>
      <c r="H228" s="269" t="str">
        <f t="shared" si="41"/>
        <v>Piet</v>
      </c>
      <c r="I228" s="211">
        <f>IF(P$175="J",SUMIF('Driebanden-groot tot'!A$33:A$54,H228,'Driebanden-groot tot'!B$33:B$54),0)</f>
        <v>16</v>
      </c>
      <c r="J228" s="6"/>
      <c r="K228" s="211" t="str">
        <f t="shared" si="44"/>
        <v/>
      </c>
      <c r="L228" s="267" t="str">
        <f t="shared" si="38"/>
        <v/>
      </c>
      <c r="M228" s="268" t="str">
        <f t="shared" si="45"/>
        <v/>
      </c>
      <c r="N228" s="216" t="str">
        <f t="shared" si="46"/>
        <v/>
      </c>
      <c r="O228" s="266">
        <v>2</v>
      </c>
      <c r="AB228" s="325">
        <f t="shared" si="42"/>
        <v>1</v>
      </c>
    </row>
    <row r="229" spans="1:28" ht="13.2" x14ac:dyDescent="0.25">
      <c r="A229" s="218">
        <f>IF(C229=0,"",IF(I229=0,"",MAX(A$2:A228)+1))</f>
        <v>131</v>
      </c>
      <c r="B229" s="272" t="str">
        <f t="shared" si="43"/>
        <v>Martijn</v>
      </c>
      <c r="C229" s="211">
        <f>IF(P$175="J",SUMIF('Driebanden-groot tot'!A$33:A$54,B229,'Driebanden-groot tot'!B$33:B$54),0)</f>
        <v>6</v>
      </c>
      <c r="D229" s="6"/>
      <c r="E229" s="6"/>
      <c r="F229" s="267" t="str">
        <f t="shared" si="35"/>
        <v/>
      </c>
      <c r="G229" s="268" t="str">
        <f t="shared" si="36"/>
        <v/>
      </c>
      <c r="H229" s="269" t="str">
        <f t="shared" si="41"/>
        <v>Tukker</v>
      </c>
      <c r="I229" s="211">
        <f>IF(P$175="J",SUMIF('Driebanden-groot tot'!A$33:A$54,H229,'Driebanden-groot tot'!B$33:B$54),0)</f>
        <v>13</v>
      </c>
      <c r="J229" s="6"/>
      <c r="K229" s="211" t="str">
        <f t="shared" si="44"/>
        <v/>
      </c>
      <c r="L229" s="267" t="str">
        <f t="shared" si="38"/>
        <v/>
      </c>
      <c r="M229" s="268" t="str">
        <f t="shared" si="45"/>
        <v/>
      </c>
      <c r="N229" s="216" t="str">
        <f t="shared" si="46"/>
        <v/>
      </c>
      <c r="O229" s="266">
        <v>2</v>
      </c>
      <c r="AB229" s="325">
        <f t="shared" si="42"/>
        <v>1</v>
      </c>
    </row>
    <row r="230" spans="1:28" ht="13.2" x14ac:dyDescent="0.25">
      <c r="A230" s="218">
        <f>IF(C230=0,"",IF(I230=0,"",MAX(A$2:A229)+1))</f>
        <v>132</v>
      </c>
      <c r="B230" s="272" t="str">
        <f t="shared" si="43"/>
        <v>Martijn</v>
      </c>
      <c r="C230" s="211">
        <f>IF(P$175="J",SUMIF('Driebanden-groot tot'!A$33:A$54,B230,'Driebanden-groot tot'!B$33:B$54),0)</f>
        <v>6</v>
      </c>
      <c r="D230" s="6"/>
      <c r="E230" s="6"/>
      <c r="F230" s="267" t="str">
        <f t="shared" si="35"/>
        <v/>
      </c>
      <c r="G230" s="268" t="str">
        <f t="shared" si="36"/>
        <v/>
      </c>
      <c r="H230" s="269" t="str">
        <f t="shared" si="41"/>
        <v>Bernard</v>
      </c>
      <c r="I230" s="211">
        <f>IF(P$175="J",SUMIF('Driebanden-groot tot'!A$33:A$54,H230,'Driebanden-groot tot'!B$33:B$54),0)</f>
        <v>14</v>
      </c>
      <c r="J230" s="6"/>
      <c r="K230" s="211" t="str">
        <f t="shared" si="44"/>
        <v/>
      </c>
      <c r="L230" s="267" t="str">
        <f t="shared" si="38"/>
        <v/>
      </c>
      <c r="M230" s="268" t="str">
        <f t="shared" si="45"/>
        <v/>
      </c>
      <c r="N230" s="216" t="str">
        <f t="shared" si="46"/>
        <v/>
      </c>
      <c r="O230" s="266">
        <v>2</v>
      </c>
      <c r="AB230" s="325">
        <f t="shared" si="42"/>
        <v>1</v>
      </c>
    </row>
    <row r="231" spans="1:28" ht="13.2" x14ac:dyDescent="0.25">
      <c r="A231" s="218">
        <f>IF(C231=0,"",IF(I231=0,"",MAX(A$2:A230)+1))</f>
        <v>133</v>
      </c>
      <c r="B231" s="272" t="str">
        <f t="shared" si="43"/>
        <v>Martijn</v>
      </c>
      <c r="C231" s="211">
        <f>IF(P$175="J",SUMIF('Driebanden-groot tot'!A$33:A$54,B231,'Driebanden-groot tot'!B$33:B$54),0)</f>
        <v>6</v>
      </c>
      <c r="D231" s="6"/>
      <c r="E231" s="6"/>
      <c r="F231" s="267" t="str">
        <f t="shared" si="35"/>
        <v/>
      </c>
      <c r="G231" s="268" t="str">
        <f t="shared" si="36"/>
        <v/>
      </c>
      <c r="H231" s="269" t="str">
        <f t="shared" si="41"/>
        <v>Jan de Hoorn</v>
      </c>
      <c r="I231" s="211">
        <f>IF(P$175="J",SUMIF('Driebanden-groot tot'!A$33:A$54,H231,'Driebanden-groot tot'!B$33:B$54),0)</f>
        <v>12</v>
      </c>
      <c r="J231" s="6"/>
      <c r="K231" s="211" t="str">
        <f t="shared" si="44"/>
        <v/>
      </c>
      <c r="L231" s="267" t="str">
        <f t="shared" si="38"/>
        <v/>
      </c>
      <c r="M231" s="268" t="str">
        <f t="shared" si="45"/>
        <v/>
      </c>
      <c r="N231" s="216" t="str">
        <f t="shared" si="46"/>
        <v/>
      </c>
      <c r="O231" s="266">
        <v>2</v>
      </c>
      <c r="AB231" s="325">
        <f t="shared" si="42"/>
        <v>1</v>
      </c>
    </row>
    <row r="232" spans="1:28" ht="13.2" x14ac:dyDescent="0.25">
      <c r="A232" s="218" t="str">
        <f>IF(C232=0,"",IF(I232=0,"",MAX(A$2:A231)+1))</f>
        <v/>
      </c>
      <c r="B232" s="272" t="str">
        <f t="shared" si="43"/>
        <v>Martijn</v>
      </c>
      <c r="C232" s="211">
        <f>IF(P$175="J",SUMIF('Driebanden-groot tot'!A$33:A$54,B232,'Driebanden-groot tot'!B$33:B$54),0)</f>
        <v>6</v>
      </c>
      <c r="D232" s="6"/>
      <c r="E232" s="6"/>
      <c r="F232" s="267"/>
      <c r="G232" s="268" t="str">
        <f t="shared" si="36"/>
        <v/>
      </c>
      <c r="H232" s="269" t="str">
        <f t="shared" si="41"/>
        <v>Bas</v>
      </c>
      <c r="I232" s="211">
        <f>IF(P$175="J",SUMIF('Driebanden-groot tot'!A$33:A$54,H232,'Driebanden-groot tot'!B$33:B$54),0)</f>
        <v>0</v>
      </c>
      <c r="J232" s="6"/>
      <c r="K232" s="211" t="str">
        <f t="shared" si="44"/>
        <v/>
      </c>
      <c r="L232" s="267" t="str">
        <f t="shared" si="38"/>
        <v/>
      </c>
      <c r="M232" s="268" t="str">
        <f t="shared" si="45"/>
        <v/>
      </c>
      <c r="N232" s="216" t="str">
        <f t="shared" si="46"/>
        <v/>
      </c>
      <c r="O232" s="266">
        <v>2</v>
      </c>
      <c r="AB232" s="325">
        <f t="shared" si="42"/>
        <v>0</v>
      </c>
    </row>
    <row r="233" spans="1:28" ht="13.2" x14ac:dyDescent="0.25">
      <c r="A233" s="218">
        <f>IF(C233=0,"",IF(I233=0,"",MAX(A$2:A232)+1))</f>
        <v>134</v>
      </c>
      <c r="B233" s="272" t="str">
        <f t="shared" si="43"/>
        <v>Martijn</v>
      </c>
      <c r="C233" s="211">
        <f>IF(P$175="J",SUMIF('Driebanden-groot tot'!A$33:A$54,B233,'Driebanden-groot tot'!B$33:B$54),0)</f>
        <v>6</v>
      </c>
      <c r="D233" s="6"/>
      <c r="E233" s="6"/>
      <c r="F233" s="267" t="str">
        <f t="shared" si="35"/>
        <v/>
      </c>
      <c r="G233" s="268" t="str">
        <f t="shared" si="36"/>
        <v/>
      </c>
      <c r="H233" s="269" t="str">
        <f t="shared" si="41"/>
        <v>Jan Zuijlen</v>
      </c>
      <c r="I233" s="211">
        <f>IF(P$175="J",SUMIF('Driebanden-groot tot'!A$33:A$54,H233,'Driebanden-groot tot'!B$33:B$54),0)</f>
        <v>16</v>
      </c>
      <c r="J233" s="6"/>
      <c r="K233" s="211" t="str">
        <f t="shared" si="44"/>
        <v/>
      </c>
      <c r="L233" s="267" t="str">
        <f t="shared" si="38"/>
        <v/>
      </c>
      <c r="M233" s="268" t="str">
        <f t="shared" si="45"/>
        <v/>
      </c>
      <c r="N233" s="216" t="str">
        <f t="shared" si="46"/>
        <v/>
      </c>
      <c r="O233" s="266">
        <v>2</v>
      </c>
      <c r="AB233" s="325">
        <f t="shared" si="42"/>
        <v>1</v>
      </c>
    </row>
    <row r="234" spans="1:28" ht="13.2" x14ac:dyDescent="0.25">
      <c r="A234" s="218">
        <f>IF(C234=0,"",IF(I234=0,"",MAX(A$2:A233)+1))</f>
        <v>135</v>
      </c>
      <c r="B234" s="272" t="str">
        <f t="shared" si="43"/>
        <v>Martijn</v>
      </c>
      <c r="C234" s="211">
        <f>IF(P$175="J",SUMIF('Driebanden-groot tot'!A$33:A$54,B234,'Driebanden-groot tot'!B$33:B$54),0)</f>
        <v>6</v>
      </c>
      <c r="D234" s="6"/>
      <c r="E234" s="6"/>
      <c r="F234" s="267" t="str">
        <f t="shared" si="35"/>
        <v/>
      </c>
      <c r="G234" s="268" t="str">
        <f t="shared" si="36"/>
        <v/>
      </c>
      <c r="H234" s="269" t="str">
        <f t="shared" si="41"/>
        <v xml:space="preserve">Jordy </v>
      </c>
      <c r="I234" s="211">
        <f>IF(P$175="J",SUMIF('Driebanden-groot tot'!A$33:A$54,H234,'Driebanden-groot tot'!B$33:B$54),0)</f>
        <v>12</v>
      </c>
      <c r="J234" s="6"/>
      <c r="K234" s="211" t="str">
        <f t="shared" si="44"/>
        <v/>
      </c>
      <c r="L234" s="267" t="str">
        <f t="shared" si="38"/>
        <v/>
      </c>
      <c r="M234" s="268" t="str">
        <f t="shared" si="45"/>
        <v/>
      </c>
      <c r="N234" s="216" t="str">
        <f t="shared" si="46"/>
        <v/>
      </c>
      <c r="O234" s="266">
        <v>2</v>
      </c>
      <c r="AB234" s="325">
        <f t="shared" si="42"/>
        <v>1</v>
      </c>
    </row>
    <row r="235" spans="1:28" ht="13.2" x14ac:dyDescent="0.25">
      <c r="A235" s="218">
        <f>IF(C235=0,"",IF(I235=0,"",MAX(A$2:A234)+1))</f>
        <v>136</v>
      </c>
      <c r="B235" s="272" t="str">
        <f t="shared" si="43"/>
        <v>Martijn</v>
      </c>
      <c r="C235" s="211">
        <f>IF(P$175="J",SUMIF('Driebanden-groot tot'!A$33:A$54,B235,'Driebanden-groot tot'!B$33:B$54),0)</f>
        <v>6</v>
      </c>
      <c r="D235" s="6"/>
      <c r="E235" s="6"/>
      <c r="F235" s="267" t="str">
        <f t="shared" si="35"/>
        <v/>
      </c>
      <c r="G235" s="268" t="str">
        <f t="shared" si="36"/>
        <v/>
      </c>
      <c r="H235" s="269" t="str">
        <f t="shared" si="41"/>
        <v>Mukesh</v>
      </c>
      <c r="I235" s="211">
        <f>IF(P$175="J",SUMIF('Driebanden-groot tot'!A$33:A$54,H235,'Driebanden-groot tot'!B$33:B$54),0)</f>
        <v>9</v>
      </c>
      <c r="J235" s="6"/>
      <c r="K235" s="211" t="str">
        <f t="shared" si="44"/>
        <v/>
      </c>
      <c r="L235" s="267" t="str">
        <f t="shared" si="38"/>
        <v/>
      </c>
      <c r="M235" s="268" t="str">
        <f t="shared" si="45"/>
        <v/>
      </c>
      <c r="N235" s="216" t="str">
        <f t="shared" si="46"/>
        <v/>
      </c>
      <c r="O235" s="266">
        <v>2</v>
      </c>
      <c r="AB235" s="325">
        <f t="shared" si="42"/>
        <v>1</v>
      </c>
    </row>
    <row r="236" spans="1:28" ht="13.2" x14ac:dyDescent="0.25">
      <c r="A236" s="218">
        <f>IF(C236=0,"",IF(I236=0,"",MAX(A$2:A235)+1))</f>
        <v>137</v>
      </c>
      <c r="B236" s="272" t="str">
        <f t="shared" si="43"/>
        <v>Martijn</v>
      </c>
      <c r="C236" s="211">
        <f>IF(P$175="J",SUMIF('Driebanden-groot tot'!A$33:A$54,B236,'Driebanden-groot tot'!B$33:B$54),0)</f>
        <v>6</v>
      </c>
      <c r="D236" s="6"/>
      <c r="E236" s="6"/>
      <c r="F236" s="267" t="str">
        <f t="shared" si="35"/>
        <v/>
      </c>
      <c r="G236" s="268" t="str">
        <f t="shared" si="36"/>
        <v/>
      </c>
      <c r="H236" s="269" t="str">
        <f t="shared" si="41"/>
        <v>Marco</v>
      </c>
      <c r="I236" s="211">
        <f>IF(P$175="J",SUMIF('Driebanden-groot tot'!A$33:A$54,H236,'Driebanden-groot tot'!B$33:B$54),0)</f>
        <v>16</v>
      </c>
      <c r="J236" s="6"/>
      <c r="K236" s="211" t="str">
        <f t="shared" si="44"/>
        <v/>
      </c>
      <c r="L236" s="267" t="str">
        <f t="shared" si="38"/>
        <v/>
      </c>
      <c r="M236" s="268" t="str">
        <f t="shared" si="45"/>
        <v/>
      </c>
      <c r="N236" s="216" t="str">
        <f t="shared" si="46"/>
        <v/>
      </c>
      <c r="O236" s="266">
        <v>2</v>
      </c>
      <c r="AB236" s="325">
        <f t="shared" si="42"/>
        <v>1</v>
      </c>
    </row>
    <row r="237" spans="1:28" ht="13.2" x14ac:dyDescent="0.25">
      <c r="A237" s="218" t="str">
        <f>IF(C237=0,"",IF(I237=0,"",MAX(A$2:A236)+1))</f>
        <v/>
      </c>
      <c r="B237" s="272" t="str">
        <f t="shared" si="43"/>
        <v>Martijn</v>
      </c>
      <c r="C237" s="211">
        <f>IF(P$175="J",SUMIF('Driebanden-groot tot'!A$33:A$54,B237,'Driebanden-groot tot'!B$33:B$54),0)</f>
        <v>6</v>
      </c>
      <c r="D237" s="6"/>
      <c r="E237" s="6"/>
      <c r="F237" s="267" t="str">
        <f t="shared" si="35"/>
        <v/>
      </c>
      <c r="G237" s="268" t="str">
        <f t="shared" si="36"/>
        <v/>
      </c>
      <c r="H237" s="269" t="str">
        <f t="shared" si="41"/>
        <v>n</v>
      </c>
      <c r="I237" s="211">
        <f>IF(P$175="J",SUMIF('Driebanden-groot tot'!A$33:A$54,H237,'Driebanden-groot tot'!B$33:B$54),0)</f>
        <v>0</v>
      </c>
      <c r="J237" s="6"/>
      <c r="K237" s="211" t="str">
        <f t="shared" si="44"/>
        <v/>
      </c>
      <c r="L237" s="267" t="str">
        <f t="shared" si="38"/>
        <v/>
      </c>
      <c r="M237" s="268" t="str">
        <f t="shared" si="45"/>
        <v/>
      </c>
      <c r="N237" s="216" t="str">
        <f t="shared" si="46"/>
        <v/>
      </c>
      <c r="O237" s="266">
        <v>2</v>
      </c>
      <c r="AB237" s="325">
        <f t="shared" si="42"/>
        <v>0</v>
      </c>
    </row>
    <row r="238" spans="1:28" ht="13.2" x14ac:dyDescent="0.25">
      <c r="A238" s="218" t="str">
        <f>IF(C238=0,"",IF(I238=0,"",MAX(A$2:A237)+1))</f>
        <v/>
      </c>
      <c r="B238" s="272" t="str">
        <f t="shared" si="43"/>
        <v>Martijn</v>
      </c>
      <c r="C238" s="211">
        <f>IF(P$175="J",SUMIF('Driebanden-groot tot'!A$33:A$54,B238,'Driebanden-groot tot'!B$33:B$54),0)</f>
        <v>6</v>
      </c>
      <c r="D238" s="6"/>
      <c r="E238" s="6"/>
      <c r="F238" s="267" t="str">
        <f t="shared" si="35"/>
        <v/>
      </c>
      <c r="G238" s="268" t="str">
        <f t="shared" si="36"/>
        <v/>
      </c>
      <c r="H238" s="269" t="str">
        <f t="shared" si="41"/>
        <v>n</v>
      </c>
      <c r="I238" s="211">
        <f>IF(P$175="J",SUMIF('Driebanden-groot tot'!A$33:A$54,H238,'Driebanden-groot tot'!B$33:B$54),0)</f>
        <v>0</v>
      </c>
      <c r="J238" s="6"/>
      <c r="K238" s="211" t="str">
        <f t="shared" si="44"/>
        <v/>
      </c>
      <c r="L238" s="267" t="str">
        <f t="shared" si="38"/>
        <v/>
      </c>
      <c r="M238" s="268" t="str">
        <f t="shared" si="45"/>
        <v/>
      </c>
      <c r="N238" s="216" t="str">
        <f t="shared" si="46"/>
        <v/>
      </c>
      <c r="O238" s="266">
        <v>2</v>
      </c>
      <c r="AB238" s="325">
        <f t="shared" si="42"/>
        <v>0</v>
      </c>
    </row>
    <row r="239" spans="1:28" ht="13.2" x14ac:dyDescent="0.25">
      <c r="A239" s="218" t="str">
        <f>IF(C239=0,"",IF(I239=0,"",MAX(A$2:A238)+1))</f>
        <v/>
      </c>
      <c r="B239" s="272" t="str">
        <f t="shared" ref="B239:B270" si="47">B67</f>
        <v>Martijn</v>
      </c>
      <c r="C239" s="211">
        <f>IF(P$175="J",SUMIF('Driebanden-groot tot'!A$33:A$54,B239,'Driebanden-groot tot'!B$33:B$54),0)</f>
        <v>6</v>
      </c>
      <c r="D239" s="6"/>
      <c r="E239" s="6"/>
      <c r="F239" s="267" t="str">
        <f t="shared" ref="F239:F302" si="48">IF(D239&gt;0,ROUND(D239/E239,3),"")</f>
        <v/>
      </c>
      <c r="G239" s="268" t="str">
        <f t="shared" ref="G239:G302" si="49">IF(D239&gt;0,IF(C239-D239=0,R$2,IF(D239&lt;C239,ROUND(D239/C239*T$2,1),Q$2)),"")</f>
        <v/>
      </c>
      <c r="H239" s="269" t="str">
        <f t="shared" si="41"/>
        <v>n</v>
      </c>
      <c r="I239" s="211">
        <f>IF(P$175="J",SUMIF('Driebanden-groot tot'!A$33:A$54,H239,'Driebanden-groot tot'!B$33:B$54),0)</f>
        <v>0</v>
      </c>
      <c r="J239" s="6"/>
      <c r="K239" s="211" t="str">
        <f t="shared" ref="K239:K270" si="50">IF(E239&gt;0,E239,"")</f>
        <v/>
      </c>
      <c r="L239" s="267" t="str">
        <f t="shared" ref="L239:L302" si="51">IF(J239&gt;0,ROUND(J239/K239,3),"")</f>
        <v/>
      </c>
      <c r="M239" s="268" t="str">
        <f t="shared" ref="M239:M270" si="52">IF(J239&gt;0,IF(I239-J239=0,R$2,IF(J239&lt;I239,ROUND(J239/I239*T$2,1),Q$2)),"")</f>
        <v/>
      </c>
      <c r="N239" s="216" t="str">
        <f t="shared" ref="N239:N270" si="53">IF(E239&gt;0,1,"")</f>
        <v/>
      </c>
      <c r="O239" s="266">
        <v>2</v>
      </c>
      <c r="AB239" s="325">
        <f t="shared" si="42"/>
        <v>0</v>
      </c>
    </row>
    <row r="240" spans="1:28" ht="13.2" x14ac:dyDescent="0.25">
      <c r="A240" s="218" t="str">
        <f>IF(C240=0,"",IF(I240=0,"",MAX(A$2:A239)+1))</f>
        <v/>
      </c>
      <c r="B240" s="272" t="str">
        <f t="shared" si="47"/>
        <v>Martijn</v>
      </c>
      <c r="C240" s="211">
        <f>IF(P$175="J",SUMIF('Driebanden-groot tot'!A$33:A$54,B240,'Driebanden-groot tot'!B$33:B$54),0)</f>
        <v>6</v>
      </c>
      <c r="D240" s="6"/>
      <c r="E240" s="6"/>
      <c r="F240" s="267" t="str">
        <f t="shared" si="48"/>
        <v/>
      </c>
      <c r="G240" s="268" t="str">
        <f t="shared" si="49"/>
        <v/>
      </c>
      <c r="H240" s="269" t="str">
        <f t="shared" ref="H240:H303" si="54">H68</f>
        <v>n</v>
      </c>
      <c r="I240" s="211">
        <f>IF(P$175="J",SUMIF('Driebanden-groot tot'!A$33:A$54,H240,'Driebanden-groot tot'!B$33:B$54),0)</f>
        <v>0</v>
      </c>
      <c r="J240" s="6"/>
      <c r="K240" s="211" t="str">
        <f t="shared" si="50"/>
        <v/>
      </c>
      <c r="L240" s="267" t="str">
        <f t="shared" si="51"/>
        <v/>
      </c>
      <c r="M240" s="268" t="str">
        <f t="shared" si="52"/>
        <v/>
      </c>
      <c r="N240" s="216" t="str">
        <f t="shared" si="53"/>
        <v/>
      </c>
      <c r="O240" s="266">
        <v>2</v>
      </c>
      <c r="AB240" s="325">
        <f t="shared" si="42"/>
        <v>0</v>
      </c>
    </row>
    <row r="241" spans="1:28" ht="13.2" x14ac:dyDescent="0.25">
      <c r="A241" s="218">
        <f>IF(C241=0,"",IF(I241=0,"",MAX(A$2:A240)+1))</f>
        <v>138</v>
      </c>
      <c r="B241" s="272" t="str">
        <f t="shared" si="47"/>
        <v>Michael</v>
      </c>
      <c r="C241" s="211">
        <f>IF(P$175="J",SUMIF('Driebanden-groot tot'!A$33:A$54,B241,'Driebanden-groot tot'!B$33:B$54),0)</f>
        <v>14</v>
      </c>
      <c r="D241" s="6"/>
      <c r="E241" s="6"/>
      <c r="F241" s="267" t="str">
        <f t="shared" si="48"/>
        <v/>
      </c>
      <c r="G241" s="268" t="str">
        <f t="shared" si="49"/>
        <v/>
      </c>
      <c r="H241" s="269" t="str">
        <f t="shared" si="54"/>
        <v>Peter</v>
      </c>
      <c r="I241" s="211">
        <f>IF(P$175="J",SUMIF('Driebanden-groot tot'!A$33:A$54,H241,'Driebanden-groot tot'!B$33:B$54),0)</f>
        <v>16</v>
      </c>
      <c r="J241" s="6"/>
      <c r="K241" s="211" t="str">
        <f t="shared" si="50"/>
        <v/>
      </c>
      <c r="L241" s="267" t="str">
        <f t="shared" si="51"/>
        <v/>
      </c>
      <c r="M241" s="268" t="str">
        <f t="shared" si="52"/>
        <v/>
      </c>
      <c r="N241" s="216" t="str">
        <f t="shared" si="53"/>
        <v/>
      </c>
      <c r="O241" s="266">
        <v>2</v>
      </c>
      <c r="AB241" s="325">
        <f t="shared" si="42"/>
        <v>1</v>
      </c>
    </row>
    <row r="242" spans="1:28" ht="13.2" x14ac:dyDescent="0.25">
      <c r="A242" s="218">
        <f>IF(C242=0,"",IF(I242=0,"",MAX(A$2:A241)+1))</f>
        <v>139</v>
      </c>
      <c r="B242" s="272" t="str">
        <f t="shared" si="47"/>
        <v>Michael</v>
      </c>
      <c r="C242" s="211">
        <f>IF(P$175="J",SUMIF('Driebanden-groot tot'!A$33:A$54,B242,'Driebanden-groot tot'!B$33:B$54),0)</f>
        <v>14</v>
      </c>
      <c r="D242" s="6"/>
      <c r="E242" s="6"/>
      <c r="F242" s="267" t="str">
        <f t="shared" si="48"/>
        <v/>
      </c>
      <c r="G242" s="268" t="str">
        <f t="shared" si="49"/>
        <v/>
      </c>
      <c r="H242" s="269" t="str">
        <f t="shared" si="54"/>
        <v>Piet</v>
      </c>
      <c r="I242" s="211">
        <f>IF(P$175="J",SUMIF('Driebanden-groot tot'!A$33:A$54,H242,'Driebanden-groot tot'!B$33:B$54),0)</f>
        <v>16</v>
      </c>
      <c r="J242" s="6"/>
      <c r="K242" s="211" t="str">
        <f t="shared" si="50"/>
        <v/>
      </c>
      <c r="L242" s="267" t="str">
        <f t="shared" si="51"/>
        <v/>
      </c>
      <c r="M242" s="268" t="str">
        <f t="shared" si="52"/>
        <v/>
      </c>
      <c r="N242" s="216" t="str">
        <f t="shared" si="53"/>
        <v/>
      </c>
      <c r="O242" s="266">
        <v>2</v>
      </c>
      <c r="AB242" s="325">
        <f t="shared" si="42"/>
        <v>1</v>
      </c>
    </row>
    <row r="243" spans="1:28" ht="13.2" x14ac:dyDescent="0.25">
      <c r="A243" s="218">
        <f>IF(C243=0,"",IF(I243=0,"",MAX(A$2:A242)+1))</f>
        <v>140</v>
      </c>
      <c r="B243" s="272" t="str">
        <f t="shared" si="47"/>
        <v>Michael</v>
      </c>
      <c r="C243" s="211">
        <f>IF(P$175="J",SUMIF('Driebanden-groot tot'!A$33:A$54,B243,'Driebanden-groot tot'!B$33:B$54),0)</f>
        <v>14</v>
      </c>
      <c r="D243" s="6"/>
      <c r="E243" s="6"/>
      <c r="F243" s="267" t="str">
        <f t="shared" si="48"/>
        <v/>
      </c>
      <c r="G243" s="268" t="str">
        <f t="shared" si="49"/>
        <v/>
      </c>
      <c r="H243" s="269" t="str">
        <f t="shared" si="54"/>
        <v>Tukker</v>
      </c>
      <c r="I243" s="211">
        <f>IF(P$175="J",SUMIF('Driebanden-groot tot'!A$33:A$54,H243,'Driebanden-groot tot'!B$33:B$54),0)</f>
        <v>13</v>
      </c>
      <c r="J243" s="6"/>
      <c r="K243" s="211" t="str">
        <f t="shared" si="50"/>
        <v/>
      </c>
      <c r="L243" s="267" t="str">
        <f t="shared" si="51"/>
        <v/>
      </c>
      <c r="M243" s="268" t="str">
        <f t="shared" si="52"/>
        <v/>
      </c>
      <c r="N243" s="216" t="str">
        <f t="shared" si="53"/>
        <v/>
      </c>
      <c r="O243" s="266">
        <v>2</v>
      </c>
      <c r="AB243" s="325">
        <f t="shared" si="42"/>
        <v>1</v>
      </c>
    </row>
    <row r="244" spans="1:28" ht="13.2" x14ac:dyDescent="0.25">
      <c r="A244" s="218">
        <f>IF(C244=0,"",IF(I244=0,"",MAX(A$2:A243)+1))</f>
        <v>141</v>
      </c>
      <c r="B244" s="272" t="str">
        <f t="shared" si="47"/>
        <v>Michael</v>
      </c>
      <c r="C244" s="211">
        <f>IF(P$175="J",SUMIF('Driebanden-groot tot'!A$33:A$54,B244,'Driebanden-groot tot'!B$33:B$54),0)</f>
        <v>14</v>
      </c>
      <c r="D244" s="6"/>
      <c r="E244" s="6"/>
      <c r="F244" s="267" t="str">
        <f t="shared" si="48"/>
        <v/>
      </c>
      <c r="G244" s="268" t="str">
        <f t="shared" si="49"/>
        <v/>
      </c>
      <c r="H244" s="269" t="str">
        <f t="shared" si="54"/>
        <v>Bernard</v>
      </c>
      <c r="I244" s="211">
        <f>IF(P$175="J",SUMIF('Driebanden-groot tot'!A$33:A$54,H244,'Driebanden-groot tot'!B$33:B$54),0)</f>
        <v>14</v>
      </c>
      <c r="J244" s="6"/>
      <c r="K244" s="211" t="str">
        <f t="shared" si="50"/>
        <v/>
      </c>
      <c r="L244" s="267" t="str">
        <f t="shared" si="51"/>
        <v/>
      </c>
      <c r="M244" s="268" t="str">
        <f t="shared" si="52"/>
        <v/>
      </c>
      <c r="N244" s="216" t="str">
        <f t="shared" si="53"/>
        <v/>
      </c>
      <c r="O244" s="266">
        <v>2</v>
      </c>
      <c r="AB244" s="325">
        <f t="shared" si="42"/>
        <v>1</v>
      </c>
    </row>
    <row r="245" spans="1:28" ht="13.2" x14ac:dyDescent="0.25">
      <c r="A245" s="218">
        <f>IF(C245=0,"",IF(I245=0,"",MAX(A$2:A244)+1))</f>
        <v>142</v>
      </c>
      <c r="B245" s="272" t="str">
        <f t="shared" si="47"/>
        <v>Michael</v>
      </c>
      <c r="C245" s="211">
        <f>IF(P$175="J",SUMIF('Driebanden-groot tot'!A$33:A$54,B245,'Driebanden-groot tot'!B$33:B$54),0)</f>
        <v>14</v>
      </c>
      <c r="D245" s="6"/>
      <c r="E245" s="6"/>
      <c r="F245" s="267" t="str">
        <f t="shared" si="48"/>
        <v/>
      </c>
      <c r="G245" s="268" t="str">
        <f t="shared" si="49"/>
        <v/>
      </c>
      <c r="H245" s="269" t="str">
        <f t="shared" si="54"/>
        <v>Jan de Hoorn</v>
      </c>
      <c r="I245" s="211">
        <f>IF(P$175="J",SUMIF('Driebanden-groot tot'!A$33:A$54,H245,'Driebanden-groot tot'!B$33:B$54),0)</f>
        <v>12</v>
      </c>
      <c r="J245" s="6"/>
      <c r="K245" s="211" t="str">
        <f t="shared" si="50"/>
        <v/>
      </c>
      <c r="L245" s="267" t="str">
        <f t="shared" si="51"/>
        <v/>
      </c>
      <c r="M245" s="268" t="str">
        <f t="shared" si="52"/>
        <v/>
      </c>
      <c r="N245" s="216" t="str">
        <f t="shared" si="53"/>
        <v/>
      </c>
      <c r="O245" s="266">
        <v>2</v>
      </c>
      <c r="AB245" s="325">
        <f t="shared" si="42"/>
        <v>1</v>
      </c>
    </row>
    <row r="246" spans="1:28" ht="13.2" x14ac:dyDescent="0.25">
      <c r="A246" s="218" t="str">
        <f>IF(C246=0,"",IF(I246=0,"",MAX(A$2:A245)+1))</f>
        <v/>
      </c>
      <c r="B246" s="272" t="str">
        <f t="shared" si="47"/>
        <v>Michael</v>
      </c>
      <c r="C246" s="211">
        <f>IF(P$175="J",SUMIF('Driebanden-groot tot'!A$33:A$54,B246,'Driebanden-groot tot'!B$33:B$54),0)</f>
        <v>14</v>
      </c>
      <c r="D246" s="6"/>
      <c r="E246" s="6"/>
      <c r="F246" s="267" t="str">
        <f t="shared" si="48"/>
        <v/>
      </c>
      <c r="G246" s="268" t="str">
        <f t="shared" si="49"/>
        <v/>
      </c>
      <c r="H246" s="269" t="str">
        <f t="shared" si="54"/>
        <v>Bas</v>
      </c>
      <c r="I246" s="211">
        <f>IF(P$175="J",SUMIF('Driebanden-groot tot'!A$33:A$54,H246,'Driebanden-groot tot'!B$33:B$54),0)</f>
        <v>0</v>
      </c>
      <c r="J246" s="6"/>
      <c r="K246" s="211" t="str">
        <f t="shared" si="50"/>
        <v/>
      </c>
      <c r="L246" s="267" t="str">
        <f t="shared" si="51"/>
        <v/>
      </c>
      <c r="M246" s="268" t="str">
        <f t="shared" si="52"/>
        <v/>
      </c>
      <c r="N246" s="216" t="str">
        <f t="shared" si="53"/>
        <v/>
      </c>
      <c r="O246" s="266">
        <v>2</v>
      </c>
      <c r="AB246" s="325">
        <f t="shared" si="42"/>
        <v>0</v>
      </c>
    </row>
    <row r="247" spans="1:28" ht="13.2" x14ac:dyDescent="0.25">
      <c r="A247" s="218">
        <f>IF(C247=0,"",IF(I247=0,"",MAX(A$2:A246)+1))</f>
        <v>143</v>
      </c>
      <c r="B247" s="272" t="str">
        <f t="shared" si="47"/>
        <v>Michael</v>
      </c>
      <c r="C247" s="211">
        <f>IF(P$175="J",SUMIF('Driebanden-groot tot'!A$33:A$54,B247,'Driebanden-groot tot'!B$33:B$54),0)</f>
        <v>14</v>
      </c>
      <c r="D247" s="6"/>
      <c r="E247" s="6"/>
      <c r="F247" s="267" t="str">
        <f t="shared" si="48"/>
        <v/>
      </c>
      <c r="G247" s="268" t="str">
        <f t="shared" si="49"/>
        <v/>
      </c>
      <c r="H247" s="269" t="str">
        <f t="shared" si="54"/>
        <v>Jan Zuijlen</v>
      </c>
      <c r="I247" s="211">
        <f>IF(P$175="J",SUMIF('Driebanden-groot tot'!A$33:A$54,H247,'Driebanden-groot tot'!B$33:B$54),0)</f>
        <v>16</v>
      </c>
      <c r="J247" s="6"/>
      <c r="K247" s="211" t="str">
        <f t="shared" si="50"/>
        <v/>
      </c>
      <c r="L247" s="267" t="str">
        <f t="shared" si="51"/>
        <v/>
      </c>
      <c r="M247" s="268" t="str">
        <f t="shared" si="52"/>
        <v/>
      </c>
      <c r="N247" s="216" t="str">
        <f t="shared" si="53"/>
        <v/>
      </c>
      <c r="O247" s="266">
        <v>2</v>
      </c>
      <c r="AB247" s="325">
        <f t="shared" si="42"/>
        <v>1</v>
      </c>
    </row>
    <row r="248" spans="1:28" ht="13.2" x14ac:dyDescent="0.25">
      <c r="A248" s="218">
        <f>IF(C248=0,"",IF(I248=0,"",MAX(A$2:A247)+1))</f>
        <v>144</v>
      </c>
      <c r="B248" s="272" t="str">
        <f t="shared" si="47"/>
        <v>Michael</v>
      </c>
      <c r="C248" s="211">
        <f>IF(P$175="J",SUMIF('Driebanden-groot tot'!A$33:A$54,B248,'Driebanden-groot tot'!B$33:B$54),0)</f>
        <v>14</v>
      </c>
      <c r="D248" s="6"/>
      <c r="E248" s="6"/>
      <c r="F248" s="267" t="str">
        <f t="shared" si="48"/>
        <v/>
      </c>
      <c r="G248" s="268" t="str">
        <f t="shared" si="49"/>
        <v/>
      </c>
      <c r="H248" s="269" t="str">
        <f t="shared" si="54"/>
        <v xml:space="preserve">Jordy </v>
      </c>
      <c r="I248" s="211">
        <f>IF(P$175="J",SUMIF('Driebanden-groot tot'!A$33:A$54,H248,'Driebanden-groot tot'!B$33:B$54),0)</f>
        <v>12</v>
      </c>
      <c r="J248" s="6"/>
      <c r="K248" s="211" t="str">
        <f t="shared" si="50"/>
        <v/>
      </c>
      <c r="L248" s="267" t="str">
        <f t="shared" si="51"/>
        <v/>
      </c>
      <c r="M248" s="268" t="str">
        <f t="shared" si="52"/>
        <v/>
      </c>
      <c r="N248" s="216" t="str">
        <f t="shared" si="53"/>
        <v/>
      </c>
      <c r="O248" s="266">
        <v>2</v>
      </c>
      <c r="AB248" s="325">
        <f t="shared" si="42"/>
        <v>1</v>
      </c>
    </row>
    <row r="249" spans="1:28" ht="13.2" x14ac:dyDescent="0.25">
      <c r="A249" s="218">
        <f>IF(C249=0,"",IF(I249=0,"",MAX(A$2:A248)+1))</f>
        <v>145</v>
      </c>
      <c r="B249" s="272" t="str">
        <f t="shared" si="47"/>
        <v>Michael</v>
      </c>
      <c r="C249" s="211">
        <f>IF(P$175="J",SUMIF('Driebanden-groot tot'!A$33:A$54,B249,'Driebanden-groot tot'!B$33:B$54),0)</f>
        <v>14</v>
      </c>
      <c r="D249" s="6"/>
      <c r="E249" s="6"/>
      <c r="F249" s="267" t="str">
        <f t="shared" si="48"/>
        <v/>
      </c>
      <c r="G249" s="268" t="str">
        <f t="shared" si="49"/>
        <v/>
      </c>
      <c r="H249" s="269" t="str">
        <f t="shared" si="54"/>
        <v>Mukesh</v>
      </c>
      <c r="I249" s="211">
        <f>IF(P$175="J",SUMIF('Driebanden-groot tot'!A$33:A$54,H249,'Driebanden-groot tot'!B$33:B$54),0)</f>
        <v>9</v>
      </c>
      <c r="J249" s="6"/>
      <c r="K249" s="211" t="str">
        <f t="shared" si="50"/>
        <v/>
      </c>
      <c r="L249" s="267" t="str">
        <f t="shared" si="51"/>
        <v/>
      </c>
      <c r="M249" s="268" t="str">
        <f t="shared" si="52"/>
        <v/>
      </c>
      <c r="N249" s="216" t="str">
        <f t="shared" si="53"/>
        <v/>
      </c>
      <c r="O249" s="266">
        <v>2</v>
      </c>
      <c r="AB249" s="325">
        <f t="shared" si="42"/>
        <v>1</v>
      </c>
    </row>
    <row r="250" spans="1:28" ht="13.2" x14ac:dyDescent="0.25">
      <c r="A250" s="218">
        <f>IF(C250=0,"",IF(I250=0,"",MAX(A$2:A249)+1))</f>
        <v>146</v>
      </c>
      <c r="B250" s="272" t="str">
        <f t="shared" si="47"/>
        <v>Michael</v>
      </c>
      <c r="C250" s="211">
        <f>IF(P$175="J",SUMIF('Driebanden-groot tot'!A$33:A$54,B250,'Driebanden-groot tot'!B$33:B$54),0)</f>
        <v>14</v>
      </c>
      <c r="D250" s="6"/>
      <c r="E250" s="6"/>
      <c r="F250" s="267" t="str">
        <f t="shared" si="48"/>
        <v/>
      </c>
      <c r="G250" s="268" t="str">
        <f t="shared" si="49"/>
        <v/>
      </c>
      <c r="H250" s="269" t="str">
        <f t="shared" si="54"/>
        <v>Marco</v>
      </c>
      <c r="I250" s="211">
        <f>IF(P$175="J",SUMIF('Driebanden-groot tot'!A$33:A$54,H250,'Driebanden-groot tot'!B$33:B$54),0)</f>
        <v>16</v>
      </c>
      <c r="J250" s="6"/>
      <c r="K250" s="211" t="str">
        <f t="shared" si="50"/>
        <v/>
      </c>
      <c r="L250" s="267" t="str">
        <f t="shared" si="51"/>
        <v/>
      </c>
      <c r="M250" s="268" t="str">
        <f t="shared" si="52"/>
        <v/>
      </c>
      <c r="N250" s="216" t="str">
        <f t="shared" si="53"/>
        <v/>
      </c>
      <c r="O250" s="266">
        <v>2</v>
      </c>
      <c r="AB250" s="325">
        <f t="shared" si="42"/>
        <v>1</v>
      </c>
    </row>
    <row r="251" spans="1:28" ht="13.2" x14ac:dyDescent="0.25">
      <c r="A251" s="218" t="str">
        <f>IF(C251=0,"",IF(I251=0,"",MAX(A$2:A250)+1))</f>
        <v/>
      </c>
      <c r="B251" s="272" t="str">
        <f t="shared" si="47"/>
        <v>Michael</v>
      </c>
      <c r="C251" s="211">
        <f>IF(P$175="J",SUMIF('Driebanden-groot tot'!A$33:A$54,B251,'Driebanden-groot tot'!B$33:B$54),0)</f>
        <v>14</v>
      </c>
      <c r="D251" s="6"/>
      <c r="E251" s="6"/>
      <c r="F251" s="267" t="str">
        <f t="shared" si="48"/>
        <v/>
      </c>
      <c r="G251" s="268" t="str">
        <f t="shared" si="49"/>
        <v/>
      </c>
      <c r="H251" s="269" t="str">
        <f t="shared" si="54"/>
        <v>n</v>
      </c>
      <c r="I251" s="211">
        <f>IF(P$175="J",SUMIF('Driebanden-groot tot'!A$33:A$54,H251,'Driebanden-groot tot'!B$33:B$54),0)</f>
        <v>0</v>
      </c>
      <c r="J251" s="6"/>
      <c r="K251" s="211" t="str">
        <f t="shared" si="50"/>
        <v/>
      </c>
      <c r="L251" s="267" t="str">
        <f t="shared" si="51"/>
        <v/>
      </c>
      <c r="M251" s="268" t="str">
        <f t="shared" si="52"/>
        <v/>
      </c>
      <c r="N251" s="216" t="str">
        <f t="shared" si="53"/>
        <v/>
      </c>
      <c r="O251" s="266">
        <v>2</v>
      </c>
      <c r="AB251" s="325">
        <f t="shared" si="42"/>
        <v>0</v>
      </c>
    </row>
    <row r="252" spans="1:28" ht="13.2" x14ac:dyDescent="0.25">
      <c r="A252" s="218" t="str">
        <f>IF(C252=0,"",IF(I252=0,"",MAX(A$2:A251)+1))</f>
        <v/>
      </c>
      <c r="B252" s="272" t="str">
        <f t="shared" si="47"/>
        <v>Michael</v>
      </c>
      <c r="C252" s="211">
        <f>IF(P$175="J",SUMIF('Driebanden-groot tot'!A$33:A$54,B252,'Driebanden-groot tot'!B$33:B$54),0)</f>
        <v>14</v>
      </c>
      <c r="D252" s="6"/>
      <c r="E252" s="6"/>
      <c r="F252" s="267" t="str">
        <f t="shared" si="48"/>
        <v/>
      </c>
      <c r="G252" s="268" t="str">
        <f t="shared" si="49"/>
        <v/>
      </c>
      <c r="H252" s="269" t="str">
        <f t="shared" si="54"/>
        <v>n</v>
      </c>
      <c r="I252" s="211">
        <f>IF(P$175="J",SUMIF('Driebanden-groot tot'!A$33:A$54,H252,'Driebanden-groot tot'!B$33:B$54),0)</f>
        <v>0</v>
      </c>
      <c r="J252" s="6"/>
      <c r="K252" s="211" t="str">
        <f t="shared" si="50"/>
        <v/>
      </c>
      <c r="L252" s="267" t="str">
        <f t="shared" si="51"/>
        <v/>
      </c>
      <c r="M252" s="268" t="str">
        <f t="shared" si="52"/>
        <v/>
      </c>
      <c r="N252" s="216" t="str">
        <f t="shared" si="53"/>
        <v/>
      </c>
      <c r="O252" s="266">
        <v>2</v>
      </c>
      <c r="AB252" s="325">
        <f t="shared" si="42"/>
        <v>0</v>
      </c>
    </row>
    <row r="253" spans="1:28" ht="13.2" x14ac:dyDescent="0.25">
      <c r="A253" s="218" t="str">
        <f>IF(C253=0,"",IF(I253=0,"",MAX(A$2:A252)+1))</f>
        <v/>
      </c>
      <c r="B253" s="272" t="str">
        <f t="shared" si="47"/>
        <v>Michael</v>
      </c>
      <c r="C253" s="211">
        <f>IF(P$175="J",SUMIF('Driebanden-groot tot'!A$33:A$54,B253,'Driebanden-groot tot'!B$33:B$54),0)</f>
        <v>14</v>
      </c>
      <c r="D253" s="6"/>
      <c r="E253" s="6"/>
      <c r="F253" s="267" t="str">
        <f t="shared" si="48"/>
        <v/>
      </c>
      <c r="G253" s="268" t="str">
        <f t="shared" si="49"/>
        <v/>
      </c>
      <c r="H253" s="269" t="str">
        <f t="shared" si="54"/>
        <v>n</v>
      </c>
      <c r="I253" s="211">
        <f>IF(P$175="J",SUMIF('Driebanden-groot tot'!A$33:A$54,H253,'Driebanden-groot tot'!B$33:B$54),0)</f>
        <v>0</v>
      </c>
      <c r="J253" s="6"/>
      <c r="K253" s="211" t="str">
        <f t="shared" si="50"/>
        <v/>
      </c>
      <c r="L253" s="267" t="str">
        <f t="shared" si="51"/>
        <v/>
      </c>
      <c r="M253" s="268" t="str">
        <f t="shared" si="52"/>
        <v/>
      </c>
      <c r="N253" s="216" t="str">
        <f t="shared" si="53"/>
        <v/>
      </c>
      <c r="O253" s="266">
        <v>2</v>
      </c>
      <c r="AB253" s="325">
        <f t="shared" si="42"/>
        <v>0</v>
      </c>
    </row>
    <row r="254" spans="1:28" ht="13.2" x14ac:dyDescent="0.25">
      <c r="A254" s="218" t="str">
        <f>IF(C254=0,"",IF(I254=0,"",MAX(A$2:A253)+1))</f>
        <v/>
      </c>
      <c r="B254" s="272" t="str">
        <f t="shared" si="47"/>
        <v>Michael</v>
      </c>
      <c r="C254" s="211">
        <f>IF(P$175="J",SUMIF('Driebanden-groot tot'!A$33:A$54,B254,'Driebanden-groot tot'!B$33:B$54),0)</f>
        <v>14</v>
      </c>
      <c r="D254" s="6"/>
      <c r="E254" s="6"/>
      <c r="F254" s="267" t="str">
        <f t="shared" si="48"/>
        <v/>
      </c>
      <c r="G254" s="268" t="str">
        <f t="shared" si="49"/>
        <v/>
      </c>
      <c r="H254" s="269" t="str">
        <f t="shared" si="54"/>
        <v>n</v>
      </c>
      <c r="I254" s="211">
        <f>IF(P$175="J",SUMIF('Driebanden-groot tot'!A$33:A$54,H254,'Driebanden-groot tot'!B$33:B$54),0)</f>
        <v>0</v>
      </c>
      <c r="J254" s="6"/>
      <c r="K254" s="211" t="str">
        <f t="shared" si="50"/>
        <v/>
      </c>
      <c r="L254" s="267" t="str">
        <f t="shared" si="51"/>
        <v/>
      </c>
      <c r="M254" s="268" t="str">
        <f t="shared" si="52"/>
        <v/>
      </c>
      <c r="N254" s="216" t="str">
        <f t="shared" si="53"/>
        <v/>
      </c>
      <c r="O254" s="266">
        <v>2</v>
      </c>
      <c r="AB254" s="325">
        <f t="shared" si="42"/>
        <v>0</v>
      </c>
    </row>
    <row r="255" spans="1:28" ht="13.2" x14ac:dyDescent="0.25">
      <c r="A255" s="218">
        <f>IF(C255=0,"",IF(I255=0,"",MAX(A$2:A254)+1))</f>
        <v>147</v>
      </c>
      <c r="B255" s="272" t="str">
        <f t="shared" si="47"/>
        <v>Peter</v>
      </c>
      <c r="C255" s="211">
        <f>IF(P$175="J",SUMIF('Driebanden-groot tot'!A$33:A$54,B255,'Driebanden-groot tot'!B$33:B$54),0)</f>
        <v>16</v>
      </c>
      <c r="D255" s="6"/>
      <c r="E255" s="6"/>
      <c r="F255" s="267" t="str">
        <f t="shared" si="48"/>
        <v/>
      </c>
      <c r="G255" s="268" t="str">
        <f t="shared" si="49"/>
        <v/>
      </c>
      <c r="H255" s="269" t="str">
        <f t="shared" si="54"/>
        <v>Piet</v>
      </c>
      <c r="I255" s="211">
        <f>IF(P$175="J",SUMIF('Driebanden-groot tot'!A$33:A$54,H255,'Driebanden-groot tot'!B$33:B$54),0)</f>
        <v>16</v>
      </c>
      <c r="J255" s="6"/>
      <c r="K255" s="211" t="str">
        <f t="shared" si="50"/>
        <v/>
      </c>
      <c r="L255" s="267" t="str">
        <f t="shared" si="51"/>
        <v/>
      </c>
      <c r="M255" s="268" t="str">
        <f t="shared" si="52"/>
        <v/>
      </c>
      <c r="N255" s="216" t="str">
        <f t="shared" si="53"/>
        <v/>
      </c>
      <c r="O255" s="266">
        <v>2</v>
      </c>
      <c r="AB255" s="325">
        <f t="shared" si="42"/>
        <v>1</v>
      </c>
    </row>
    <row r="256" spans="1:28" ht="13.2" x14ac:dyDescent="0.25">
      <c r="A256" s="218">
        <f>IF(C256=0,"",IF(I256=0,"",MAX(A$2:A255)+1))</f>
        <v>148</v>
      </c>
      <c r="B256" s="272" t="str">
        <f t="shared" si="47"/>
        <v>Peter</v>
      </c>
      <c r="C256" s="211">
        <f>IF(P$175="J",SUMIF('Driebanden-groot tot'!A$33:A$54,B256,'Driebanden-groot tot'!B$33:B$54),0)</f>
        <v>16</v>
      </c>
      <c r="D256" s="6"/>
      <c r="E256" s="6"/>
      <c r="F256" s="267" t="str">
        <f t="shared" si="48"/>
        <v/>
      </c>
      <c r="G256" s="268" t="str">
        <f t="shared" si="49"/>
        <v/>
      </c>
      <c r="H256" s="269" t="str">
        <f t="shared" si="54"/>
        <v>Tukker</v>
      </c>
      <c r="I256" s="211">
        <f>IF(P$175="J",SUMIF('Driebanden-groot tot'!A$33:A$54,H256,'Driebanden-groot tot'!B$33:B$54),0)</f>
        <v>13</v>
      </c>
      <c r="J256" s="6"/>
      <c r="K256" s="211" t="str">
        <f t="shared" si="50"/>
        <v/>
      </c>
      <c r="L256" s="267" t="str">
        <f t="shared" si="51"/>
        <v/>
      </c>
      <c r="M256" s="268" t="str">
        <f t="shared" si="52"/>
        <v/>
      </c>
      <c r="N256" s="216" t="str">
        <f t="shared" si="53"/>
        <v/>
      </c>
      <c r="O256" s="266">
        <v>2</v>
      </c>
      <c r="AB256" s="325">
        <f t="shared" si="42"/>
        <v>1</v>
      </c>
    </row>
    <row r="257" spans="1:28" ht="13.2" x14ac:dyDescent="0.25">
      <c r="A257" s="218">
        <f>IF(C257=0,"",IF(I257=0,"",MAX(A$2:A256)+1))</f>
        <v>149</v>
      </c>
      <c r="B257" s="272" t="str">
        <f t="shared" si="47"/>
        <v>Peter</v>
      </c>
      <c r="C257" s="211">
        <f>IF(P$175="J",SUMIF('Driebanden-groot tot'!A$33:A$54,B257,'Driebanden-groot tot'!B$33:B$54),0)</f>
        <v>16</v>
      </c>
      <c r="D257" s="6"/>
      <c r="E257" s="6"/>
      <c r="F257" s="267" t="str">
        <f t="shared" si="48"/>
        <v/>
      </c>
      <c r="G257" s="268" t="str">
        <f t="shared" si="49"/>
        <v/>
      </c>
      <c r="H257" s="269" t="str">
        <f t="shared" si="54"/>
        <v>Bernard</v>
      </c>
      <c r="I257" s="211">
        <f>IF(P$175="J",SUMIF('Driebanden-groot tot'!A$33:A$54,H257,'Driebanden-groot tot'!B$33:B$54),0)</f>
        <v>14</v>
      </c>
      <c r="J257" s="6"/>
      <c r="K257" s="211" t="str">
        <f t="shared" si="50"/>
        <v/>
      </c>
      <c r="L257" s="267" t="str">
        <f t="shared" si="51"/>
        <v/>
      </c>
      <c r="M257" s="268" t="str">
        <f t="shared" si="52"/>
        <v/>
      </c>
      <c r="N257" s="216" t="str">
        <f t="shared" si="53"/>
        <v/>
      </c>
      <c r="O257" s="266">
        <v>2</v>
      </c>
      <c r="AB257" s="325">
        <f t="shared" si="42"/>
        <v>1</v>
      </c>
    </row>
    <row r="258" spans="1:28" ht="13.2" x14ac:dyDescent="0.25">
      <c r="A258" s="218">
        <f>IF(C258=0,"",IF(I258=0,"",MAX(A$2:A257)+1))</f>
        <v>150</v>
      </c>
      <c r="B258" s="272" t="str">
        <f t="shared" si="47"/>
        <v>Peter</v>
      </c>
      <c r="C258" s="211">
        <f>IF(P$175="J",SUMIF('Driebanden-groot tot'!A$33:A$54,B258,'Driebanden-groot tot'!B$33:B$54),0)</f>
        <v>16</v>
      </c>
      <c r="D258" s="6"/>
      <c r="E258" s="6"/>
      <c r="F258" s="267" t="str">
        <f t="shared" si="48"/>
        <v/>
      </c>
      <c r="G258" s="268" t="str">
        <f t="shared" si="49"/>
        <v/>
      </c>
      <c r="H258" s="269" t="str">
        <f t="shared" si="54"/>
        <v>Jan de Hoorn</v>
      </c>
      <c r="I258" s="211">
        <f>IF(P$175="J",SUMIF('Driebanden-groot tot'!A$33:A$54,H258,'Driebanden-groot tot'!B$33:B$54),0)</f>
        <v>12</v>
      </c>
      <c r="J258" s="6"/>
      <c r="K258" s="211" t="str">
        <f t="shared" si="50"/>
        <v/>
      </c>
      <c r="L258" s="267" t="str">
        <f t="shared" si="51"/>
        <v/>
      </c>
      <c r="M258" s="268" t="str">
        <f t="shared" si="52"/>
        <v/>
      </c>
      <c r="N258" s="216" t="str">
        <f t="shared" si="53"/>
        <v/>
      </c>
      <c r="O258" s="266">
        <v>2</v>
      </c>
      <c r="AB258" s="325">
        <f t="shared" si="42"/>
        <v>1</v>
      </c>
    </row>
    <row r="259" spans="1:28" ht="13.2" x14ac:dyDescent="0.25">
      <c r="A259" s="218" t="str">
        <f>IF(C259=0,"",IF(I259=0,"",MAX(A$2:A258)+1))</f>
        <v/>
      </c>
      <c r="B259" s="272" t="str">
        <f t="shared" si="47"/>
        <v>Peter</v>
      </c>
      <c r="C259" s="211">
        <f>IF(P$175="J",SUMIF('Driebanden-groot tot'!A$33:A$54,B259,'Driebanden-groot tot'!B$33:B$54),0)</f>
        <v>16</v>
      </c>
      <c r="D259" s="6"/>
      <c r="E259" s="6"/>
      <c r="F259" s="267" t="str">
        <f t="shared" si="48"/>
        <v/>
      </c>
      <c r="G259" s="268" t="str">
        <f t="shared" si="49"/>
        <v/>
      </c>
      <c r="H259" s="269" t="str">
        <f t="shared" si="54"/>
        <v>Bas</v>
      </c>
      <c r="I259" s="211">
        <f>IF(P$175="J",SUMIF('Driebanden-groot tot'!A$33:A$54,H259,'Driebanden-groot tot'!B$33:B$54),0)</f>
        <v>0</v>
      </c>
      <c r="J259" s="6"/>
      <c r="K259" s="211" t="str">
        <f t="shared" si="50"/>
        <v/>
      </c>
      <c r="L259" s="267" t="str">
        <f t="shared" si="51"/>
        <v/>
      </c>
      <c r="M259" s="268" t="str">
        <f t="shared" si="52"/>
        <v/>
      </c>
      <c r="N259" s="216" t="str">
        <f t="shared" si="53"/>
        <v/>
      </c>
      <c r="O259" s="266">
        <v>2</v>
      </c>
      <c r="AB259" s="325">
        <f t="shared" ref="AB259:AB322" si="55">IF(A259="",0,1)</f>
        <v>0</v>
      </c>
    </row>
    <row r="260" spans="1:28" ht="13.2" x14ac:dyDescent="0.25">
      <c r="A260" s="218">
        <f>IF(C260=0,"",IF(I260=0,"",MAX(A$2:A259)+1))</f>
        <v>151</v>
      </c>
      <c r="B260" s="272" t="str">
        <f t="shared" si="47"/>
        <v>Peter</v>
      </c>
      <c r="C260" s="211">
        <f>IF(P$175="J",SUMIF('Driebanden-groot tot'!A$33:A$54,B260,'Driebanden-groot tot'!B$33:B$54),0)</f>
        <v>16</v>
      </c>
      <c r="D260" s="6"/>
      <c r="E260" s="6"/>
      <c r="F260" s="267" t="str">
        <f t="shared" si="48"/>
        <v/>
      </c>
      <c r="G260" s="268" t="str">
        <f t="shared" si="49"/>
        <v/>
      </c>
      <c r="H260" s="269" t="str">
        <f t="shared" si="54"/>
        <v>Jan Zuijlen</v>
      </c>
      <c r="I260" s="211">
        <f>IF(P$175="J",SUMIF('Driebanden-groot tot'!A$33:A$54,H260,'Driebanden-groot tot'!B$33:B$54),0)</f>
        <v>16</v>
      </c>
      <c r="J260" s="6"/>
      <c r="K260" s="211" t="str">
        <f t="shared" si="50"/>
        <v/>
      </c>
      <c r="L260" s="267" t="str">
        <f t="shared" si="51"/>
        <v/>
      </c>
      <c r="M260" s="268" t="str">
        <f t="shared" si="52"/>
        <v/>
      </c>
      <c r="N260" s="216" t="str">
        <f t="shared" si="53"/>
        <v/>
      </c>
      <c r="O260" s="266">
        <v>2</v>
      </c>
      <c r="AB260" s="325">
        <f t="shared" si="55"/>
        <v>1</v>
      </c>
    </row>
    <row r="261" spans="1:28" ht="13.2" x14ac:dyDescent="0.25">
      <c r="A261" s="218">
        <f>IF(C261=0,"",IF(I261=0,"",MAX(A$2:A260)+1))</f>
        <v>152</v>
      </c>
      <c r="B261" s="272" t="str">
        <f t="shared" si="47"/>
        <v>Peter</v>
      </c>
      <c r="C261" s="211">
        <f>IF(P$175="J",SUMIF('Driebanden-groot tot'!A$33:A$54,B261,'Driebanden-groot tot'!B$33:B$54),0)</f>
        <v>16</v>
      </c>
      <c r="D261" s="6"/>
      <c r="E261" s="6"/>
      <c r="F261" s="267" t="str">
        <f t="shared" si="48"/>
        <v/>
      </c>
      <c r="G261" s="268" t="str">
        <f t="shared" si="49"/>
        <v/>
      </c>
      <c r="H261" s="269" t="str">
        <f t="shared" si="54"/>
        <v xml:space="preserve">Jordy </v>
      </c>
      <c r="I261" s="211">
        <f>IF(P$175="J",SUMIF('Driebanden-groot tot'!A$33:A$54,H261,'Driebanden-groot tot'!B$33:B$54),0)</f>
        <v>12</v>
      </c>
      <c r="J261" s="6"/>
      <c r="K261" s="211" t="str">
        <f t="shared" si="50"/>
        <v/>
      </c>
      <c r="L261" s="267" t="str">
        <f t="shared" si="51"/>
        <v/>
      </c>
      <c r="M261" s="268" t="str">
        <f t="shared" si="52"/>
        <v/>
      </c>
      <c r="N261" s="216" t="str">
        <f t="shared" si="53"/>
        <v/>
      </c>
      <c r="O261" s="266">
        <v>2</v>
      </c>
      <c r="AB261" s="325">
        <f t="shared" si="55"/>
        <v>1</v>
      </c>
    </row>
    <row r="262" spans="1:28" ht="13.2" x14ac:dyDescent="0.25">
      <c r="A262" s="218">
        <f>IF(C262=0,"",IF(I262=0,"",MAX(A$2:A261)+1))</f>
        <v>153</v>
      </c>
      <c r="B262" s="272" t="str">
        <f t="shared" si="47"/>
        <v>Peter</v>
      </c>
      <c r="C262" s="211">
        <f>IF(P$175="J",SUMIF('Driebanden-groot tot'!A$33:A$54,B262,'Driebanden-groot tot'!B$33:B$54),0)</f>
        <v>16</v>
      </c>
      <c r="D262" s="6"/>
      <c r="E262" s="6"/>
      <c r="F262" s="267" t="str">
        <f t="shared" si="48"/>
        <v/>
      </c>
      <c r="G262" s="268" t="str">
        <f t="shared" si="49"/>
        <v/>
      </c>
      <c r="H262" s="269" t="str">
        <f t="shared" si="54"/>
        <v>Mukesh</v>
      </c>
      <c r="I262" s="211">
        <f>IF(P$175="J",SUMIF('Driebanden-groot tot'!A$33:A$54,H262,'Driebanden-groot tot'!B$33:B$54),0)</f>
        <v>9</v>
      </c>
      <c r="J262" s="6"/>
      <c r="K262" s="211" t="str">
        <f t="shared" si="50"/>
        <v/>
      </c>
      <c r="L262" s="267" t="str">
        <f t="shared" si="51"/>
        <v/>
      </c>
      <c r="M262" s="268" t="str">
        <f t="shared" si="52"/>
        <v/>
      </c>
      <c r="N262" s="216" t="str">
        <f t="shared" si="53"/>
        <v/>
      </c>
      <c r="O262" s="266">
        <v>2</v>
      </c>
      <c r="AB262" s="325">
        <f t="shared" si="55"/>
        <v>1</v>
      </c>
    </row>
    <row r="263" spans="1:28" ht="13.2" x14ac:dyDescent="0.25">
      <c r="A263" s="218">
        <f>IF(C263=0,"",IF(I263=0,"",MAX(A$2:A262)+1))</f>
        <v>154</v>
      </c>
      <c r="B263" s="272" t="str">
        <f t="shared" si="47"/>
        <v>Peter</v>
      </c>
      <c r="C263" s="211">
        <f>IF(P$175="J",SUMIF('Driebanden-groot tot'!A$33:A$54,B263,'Driebanden-groot tot'!B$33:B$54),0)</f>
        <v>16</v>
      </c>
      <c r="D263" s="6"/>
      <c r="E263" s="6"/>
      <c r="F263" s="267" t="str">
        <f t="shared" si="48"/>
        <v/>
      </c>
      <c r="G263" s="268" t="str">
        <f t="shared" si="49"/>
        <v/>
      </c>
      <c r="H263" s="269" t="str">
        <f t="shared" si="54"/>
        <v>Marco</v>
      </c>
      <c r="I263" s="211">
        <f>IF(P$175="J",SUMIF('Driebanden-groot tot'!A$33:A$54,H263,'Driebanden-groot tot'!B$33:B$54),0)</f>
        <v>16</v>
      </c>
      <c r="J263" s="6"/>
      <c r="K263" s="211" t="str">
        <f t="shared" si="50"/>
        <v/>
      </c>
      <c r="L263" s="267" t="str">
        <f t="shared" si="51"/>
        <v/>
      </c>
      <c r="M263" s="268" t="str">
        <f t="shared" si="52"/>
        <v/>
      </c>
      <c r="N263" s="216" t="str">
        <f t="shared" si="53"/>
        <v/>
      </c>
      <c r="O263" s="266">
        <v>2</v>
      </c>
      <c r="AB263" s="325">
        <f t="shared" si="55"/>
        <v>1</v>
      </c>
    </row>
    <row r="264" spans="1:28" ht="13.2" x14ac:dyDescent="0.25">
      <c r="A264" s="218" t="str">
        <f>IF(C264=0,"",IF(I264=0,"",MAX(A$2:A263)+1))</f>
        <v/>
      </c>
      <c r="B264" s="272" t="str">
        <f t="shared" si="47"/>
        <v>Peter</v>
      </c>
      <c r="C264" s="211">
        <f>IF(P$175="J",SUMIF('Driebanden-groot tot'!A$33:A$54,B264,'Driebanden-groot tot'!B$33:B$54),0)</f>
        <v>16</v>
      </c>
      <c r="D264" s="6"/>
      <c r="E264" s="6"/>
      <c r="F264" s="267" t="str">
        <f t="shared" si="48"/>
        <v/>
      </c>
      <c r="G264" s="268" t="str">
        <f t="shared" si="49"/>
        <v/>
      </c>
      <c r="H264" s="269" t="str">
        <f t="shared" si="54"/>
        <v>n</v>
      </c>
      <c r="I264" s="211">
        <f>IF(P$175="J",SUMIF('Driebanden-groot tot'!A$33:A$54,H264,'Driebanden-groot tot'!B$33:B$54),0)</f>
        <v>0</v>
      </c>
      <c r="J264" s="6"/>
      <c r="K264" s="211" t="str">
        <f t="shared" si="50"/>
        <v/>
      </c>
      <c r="L264" s="267" t="str">
        <f t="shared" si="51"/>
        <v/>
      </c>
      <c r="M264" s="268" t="str">
        <f t="shared" si="52"/>
        <v/>
      </c>
      <c r="N264" s="216" t="str">
        <f t="shared" si="53"/>
        <v/>
      </c>
      <c r="O264" s="266">
        <v>2</v>
      </c>
      <c r="AB264" s="325">
        <f t="shared" si="55"/>
        <v>0</v>
      </c>
    </row>
    <row r="265" spans="1:28" ht="13.2" x14ac:dyDescent="0.25">
      <c r="A265" s="218" t="str">
        <f>IF(C265=0,"",IF(I265=0,"",MAX(A$2:A264)+1))</f>
        <v/>
      </c>
      <c r="B265" s="272" t="str">
        <f t="shared" si="47"/>
        <v>Peter</v>
      </c>
      <c r="C265" s="211">
        <f>IF(P$175="J",SUMIF('Driebanden-groot tot'!A$33:A$54,B265,'Driebanden-groot tot'!B$33:B$54),0)</f>
        <v>16</v>
      </c>
      <c r="D265" s="6"/>
      <c r="E265" s="6"/>
      <c r="F265" s="267" t="str">
        <f t="shared" si="48"/>
        <v/>
      </c>
      <c r="G265" s="268" t="str">
        <f t="shared" si="49"/>
        <v/>
      </c>
      <c r="H265" s="269" t="str">
        <f t="shared" si="54"/>
        <v>n</v>
      </c>
      <c r="I265" s="211">
        <f>IF(P$175="J",SUMIF('Driebanden-groot tot'!A$33:A$54,H265,'Driebanden-groot tot'!B$33:B$54),0)</f>
        <v>0</v>
      </c>
      <c r="J265" s="6"/>
      <c r="K265" s="211" t="str">
        <f t="shared" si="50"/>
        <v/>
      </c>
      <c r="L265" s="267" t="str">
        <f t="shared" si="51"/>
        <v/>
      </c>
      <c r="M265" s="268" t="str">
        <f t="shared" si="52"/>
        <v/>
      </c>
      <c r="N265" s="216" t="str">
        <f t="shared" si="53"/>
        <v/>
      </c>
      <c r="O265" s="266">
        <v>2</v>
      </c>
      <c r="AB265" s="325">
        <f t="shared" si="55"/>
        <v>0</v>
      </c>
    </row>
    <row r="266" spans="1:28" ht="13.2" x14ac:dyDescent="0.25">
      <c r="A266" s="218" t="str">
        <f>IF(C266=0,"",IF(I266=0,"",MAX(A$2:A265)+1))</f>
        <v/>
      </c>
      <c r="B266" s="272" t="str">
        <f t="shared" si="47"/>
        <v>Peter</v>
      </c>
      <c r="C266" s="211">
        <f>IF(P$175="J",SUMIF('Driebanden-groot tot'!A$33:A$54,B266,'Driebanden-groot tot'!B$33:B$54),0)</f>
        <v>16</v>
      </c>
      <c r="D266" s="6"/>
      <c r="E266" s="6"/>
      <c r="F266" s="267" t="str">
        <f t="shared" si="48"/>
        <v/>
      </c>
      <c r="G266" s="268" t="str">
        <f t="shared" si="49"/>
        <v/>
      </c>
      <c r="H266" s="269" t="str">
        <f t="shared" si="54"/>
        <v>n</v>
      </c>
      <c r="I266" s="211">
        <f>IF(P$175="J",SUMIF('Driebanden-groot tot'!A$33:A$54,H266,'Driebanden-groot tot'!B$33:B$54),0)</f>
        <v>0</v>
      </c>
      <c r="J266" s="6"/>
      <c r="K266" s="211" t="str">
        <f t="shared" si="50"/>
        <v/>
      </c>
      <c r="L266" s="267" t="str">
        <f t="shared" si="51"/>
        <v/>
      </c>
      <c r="M266" s="268" t="str">
        <f t="shared" si="52"/>
        <v/>
      </c>
      <c r="N266" s="216" t="str">
        <f t="shared" si="53"/>
        <v/>
      </c>
      <c r="O266" s="266">
        <v>2</v>
      </c>
      <c r="AB266" s="325">
        <f t="shared" si="55"/>
        <v>0</v>
      </c>
    </row>
    <row r="267" spans="1:28" ht="13.2" x14ac:dyDescent="0.25">
      <c r="A267" s="218" t="str">
        <f>IF(C267=0,"",IF(I267=0,"",MAX(A$2:A266)+1))</f>
        <v/>
      </c>
      <c r="B267" s="272" t="str">
        <f t="shared" si="47"/>
        <v>Peter</v>
      </c>
      <c r="C267" s="211">
        <f>IF(P$175="J",SUMIF('Driebanden-groot tot'!A$33:A$54,B267,'Driebanden-groot tot'!B$33:B$54),0)</f>
        <v>16</v>
      </c>
      <c r="D267" s="6"/>
      <c r="E267" s="6"/>
      <c r="F267" s="267" t="str">
        <f t="shared" si="48"/>
        <v/>
      </c>
      <c r="G267" s="268" t="str">
        <f t="shared" si="49"/>
        <v/>
      </c>
      <c r="H267" s="269" t="str">
        <f t="shared" si="54"/>
        <v>n</v>
      </c>
      <c r="I267" s="211">
        <f>IF(P$175="J",SUMIF('Driebanden-groot tot'!A$33:A$54,H267,'Driebanden-groot tot'!B$33:B$54),0)</f>
        <v>0</v>
      </c>
      <c r="J267" s="6"/>
      <c r="K267" s="211" t="str">
        <f t="shared" si="50"/>
        <v/>
      </c>
      <c r="L267" s="267" t="str">
        <f t="shared" si="51"/>
        <v/>
      </c>
      <c r="M267" s="268" t="str">
        <f t="shared" si="52"/>
        <v/>
      </c>
      <c r="N267" s="216" t="str">
        <f t="shared" si="53"/>
        <v/>
      </c>
      <c r="O267" s="266">
        <v>2</v>
      </c>
      <c r="AB267" s="325">
        <f t="shared" si="55"/>
        <v>0</v>
      </c>
    </row>
    <row r="268" spans="1:28" ht="13.2" x14ac:dyDescent="0.25">
      <c r="A268" s="218">
        <f>IF(C268=0,"",IF(I268=0,"",MAX(A$2:A267)+1))</f>
        <v>155</v>
      </c>
      <c r="B268" s="272" t="str">
        <f t="shared" si="47"/>
        <v>Piet</v>
      </c>
      <c r="C268" s="211">
        <f>IF(P$175="J",SUMIF('Driebanden-groot tot'!A$33:A$54,B268,'Driebanden-groot tot'!B$33:B$54),0)</f>
        <v>16</v>
      </c>
      <c r="D268" s="6"/>
      <c r="E268" s="6"/>
      <c r="F268" s="267" t="str">
        <f t="shared" si="48"/>
        <v/>
      </c>
      <c r="G268" s="268" t="str">
        <f t="shared" si="49"/>
        <v/>
      </c>
      <c r="H268" s="269" t="str">
        <f t="shared" si="54"/>
        <v>Tukker</v>
      </c>
      <c r="I268" s="211">
        <f>IF(P$175="J",SUMIF('Driebanden-groot tot'!A$33:A$54,H268,'Driebanden-groot tot'!B$33:B$54),0)</f>
        <v>13</v>
      </c>
      <c r="J268" s="6"/>
      <c r="K268" s="211" t="str">
        <f t="shared" si="50"/>
        <v/>
      </c>
      <c r="L268" s="267" t="str">
        <f t="shared" si="51"/>
        <v/>
      </c>
      <c r="M268" s="268" t="str">
        <f t="shared" si="52"/>
        <v/>
      </c>
      <c r="N268" s="216" t="str">
        <f t="shared" si="53"/>
        <v/>
      </c>
      <c r="O268" s="266">
        <v>2</v>
      </c>
      <c r="AB268" s="325">
        <f t="shared" si="55"/>
        <v>1</v>
      </c>
    </row>
    <row r="269" spans="1:28" ht="13.2" x14ac:dyDescent="0.25">
      <c r="A269" s="218">
        <f>IF(C269=0,"",IF(I269=0,"",MAX(A$2:A268)+1))</f>
        <v>156</v>
      </c>
      <c r="B269" s="272" t="str">
        <f t="shared" si="47"/>
        <v>Piet</v>
      </c>
      <c r="C269" s="211">
        <f>IF(P$175="J",SUMIF('Driebanden-groot tot'!A$33:A$54,B269,'Driebanden-groot tot'!B$33:B$54),0)</f>
        <v>16</v>
      </c>
      <c r="D269" s="6"/>
      <c r="E269" s="6"/>
      <c r="F269" s="267" t="str">
        <f t="shared" si="48"/>
        <v/>
      </c>
      <c r="G269" s="268" t="str">
        <f t="shared" si="49"/>
        <v/>
      </c>
      <c r="H269" s="269" t="str">
        <f t="shared" si="54"/>
        <v>Bernard</v>
      </c>
      <c r="I269" s="211">
        <f>IF(P$175="J",SUMIF('Driebanden-groot tot'!A$33:A$54,H269,'Driebanden-groot tot'!B$33:B$54),0)</f>
        <v>14</v>
      </c>
      <c r="J269" s="6"/>
      <c r="K269" s="211" t="str">
        <f t="shared" si="50"/>
        <v/>
      </c>
      <c r="L269" s="267" t="str">
        <f t="shared" si="51"/>
        <v/>
      </c>
      <c r="M269" s="268" t="str">
        <f t="shared" si="52"/>
        <v/>
      </c>
      <c r="N269" s="216" t="str">
        <f t="shared" si="53"/>
        <v/>
      </c>
      <c r="O269" s="266">
        <v>2</v>
      </c>
      <c r="AB269" s="325">
        <f t="shared" si="55"/>
        <v>1</v>
      </c>
    </row>
    <row r="270" spans="1:28" ht="13.2" x14ac:dyDescent="0.25">
      <c r="A270" s="218">
        <f>IF(C270=0,"",IF(I270=0,"",MAX(A$2:A269)+1))</f>
        <v>157</v>
      </c>
      <c r="B270" s="272" t="str">
        <f t="shared" si="47"/>
        <v>Piet</v>
      </c>
      <c r="C270" s="211">
        <f>IF(P$175="J",SUMIF('Driebanden-groot tot'!A$33:A$54,B270,'Driebanden-groot tot'!B$33:B$54),0)</f>
        <v>16</v>
      </c>
      <c r="D270" s="6"/>
      <c r="E270" s="6"/>
      <c r="F270" s="267" t="str">
        <f t="shared" si="48"/>
        <v/>
      </c>
      <c r="G270" s="268" t="str">
        <f t="shared" si="49"/>
        <v/>
      </c>
      <c r="H270" s="269" t="str">
        <f t="shared" si="54"/>
        <v>Jan de Hoorn</v>
      </c>
      <c r="I270" s="211">
        <f>IF(P$175="J",SUMIF('Driebanden-groot tot'!A$33:A$54,H270,'Driebanden-groot tot'!B$33:B$54),0)</f>
        <v>12</v>
      </c>
      <c r="J270" s="6"/>
      <c r="K270" s="211" t="str">
        <f t="shared" si="50"/>
        <v/>
      </c>
      <c r="L270" s="267" t="str">
        <f t="shared" si="51"/>
        <v/>
      </c>
      <c r="M270" s="268" t="str">
        <f t="shared" si="52"/>
        <v/>
      </c>
      <c r="N270" s="216" t="str">
        <f t="shared" si="53"/>
        <v/>
      </c>
      <c r="O270" s="266">
        <v>2</v>
      </c>
      <c r="AB270" s="325">
        <f t="shared" si="55"/>
        <v>1</v>
      </c>
    </row>
    <row r="271" spans="1:28" ht="13.2" x14ac:dyDescent="0.25">
      <c r="A271" s="218" t="str">
        <f>IF(C271=0,"",IF(I271=0,"",MAX(A$2:A270)+1))</f>
        <v/>
      </c>
      <c r="B271" s="272" t="str">
        <f t="shared" ref="B271:B302" si="56">B99</f>
        <v>Piet</v>
      </c>
      <c r="C271" s="211">
        <f>IF(P$175="J",SUMIF('Driebanden-groot tot'!A$33:A$54,B271,'Driebanden-groot tot'!B$33:B$54),0)</f>
        <v>16</v>
      </c>
      <c r="D271" s="6"/>
      <c r="E271" s="6"/>
      <c r="F271" s="267" t="str">
        <f t="shared" si="48"/>
        <v/>
      </c>
      <c r="G271" s="268" t="str">
        <f t="shared" si="49"/>
        <v/>
      </c>
      <c r="H271" s="269" t="str">
        <f t="shared" si="54"/>
        <v>Bas</v>
      </c>
      <c r="I271" s="211">
        <f>IF(P$175="J",SUMIF('Driebanden-groot tot'!A$33:A$54,H271,'Driebanden-groot tot'!B$33:B$54),0)</f>
        <v>0</v>
      </c>
      <c r="J271" s="6"/>
      <c r="K271" s="211" t="str">
        <f t="shared" ref="K271:K302" si="57">IF(E271&gt;0,E271,"")</f>
        <v/>
      </c>
      <c r="L271" s="267" t="str">
        <f t="shared" si="51"/>
        <v/>
      </c>
      <c r="M271" s="268" t="str">
        <f t="shared" ref="M271:M302" si="58">IF(J271&gt;0,IF(I271-J271=0,R$2,IF(J271&lt;I271,ROUND(J271/I271*T$2,1),Q$2)),"")</f>
        <v/>
      </c>
      <c r="N271" s="216" t="str">
        <f t="shared" ref="N271:N303" si="59">IF(E271&gt;0,1,"")</f>
        <v/>
      </c>
      <c r="O271" s="266">
        <v>2</v>
      </c>
      <c r="AB271" s="325">
        <f t="shared" si="55"/>
        <v>0</v>
      </c>
    </row>
    <row r="272" spans="1:28" ht="13.2" x14ac:dyDescent="0.25">
      <c r="A272" s="218">
        <f>IF(C272=0,"",IF(I272=0,"",MAX(A$2:A271)+1))</f>
        <v>158</v>
      </c>
      <c r="B272" s="272" t="str">
        <f t="shared" si="56"/>
        <v>Piet</v>
      </c>
      <c r="C272" s="211">
        <f>IF(P$175="J",SUMIF('Driebanden-groot tot'!A$33:A$54,B272,'Driebanden-groot tot'!B$33:B$54),0)</f>
        <v>16</v>
      </c>
      <c r="D272" s="6"/>
      <c r="E272" s="6"/>
      <c r="F272" s="267" t="str">
        <f t="shared" si="48"/>
        <v/>
      </c>
      <c r="G272" s="268" t="str">
        <f t="shared" si="49"/>
        <v/>
      </c>
      <c r="H272" s="269" t="str">
        <f t="shared" si="54"/>
        <v>Jan Zuijlen</v>
      </c>
      <c r="I272" s="211">
        <f>IF(P$175="J",SUMIF('Driebanden-groot tot'!A$33:A$54,H272,'Driebanden-groot tot'!B$33:B$54),0)</f>
        <v>16</v>
      </c>
      <c r="J272" s="6"/>
      <c r="K272" s="211" t="str">
        <f t="shared" si="57"/>
        <v/>
      </c>
      <c r="L272" s="267" t="str">
        <f t="shared" si="51"/>
        <v/>
      </c>
      <c r="M272" s="268" t="str">
        <f t="shared" si="58"/>
        <v/>
      </c>
      <c r="N272" s="216" t="str">
        <f t="shared" si="59"/>
        <v/>
      </c>
      <c r="O272" s="266">
        <v>2</v>
      </c>
      <c r="AB272" s="325">
        <f t="shared" si="55"/>
        <v>1</v>
      </c>
    </row>
    <row r="273" spans="1:28" ht="13.2" x14ac:dyDescent="0.25">
      <c r="A273" s="218">
        <f>IF(C273=0,"",IF(I273=0,"",MAX(A$2:A272)+1))</f>
        <v>159</v>
      </c>
      <c r="B273" s="272" t="str">
        <f t="shared" si="56"/>
        <v>Piet</v>
      </c>
      <c r="C273" s="211">
        <f>IF(P$175="J",SUMIF('Driebanden-groot tot'!A$33:A$54,B273,'Driebanden-groot tot'!B$33:B$54),0)</f>
        <v>16</v>
      </c>
      <c r="D273" s="6"/>
      <c r="E273" s="6"/>
      <c r="F273" s="267" t="str">
        <f t="shared" si="48"/>
        <v/>
      </c>
      <c r="G273" s="268" t="str">
        <f t="shared" si="49"/>
        <v/>
      </c>
      <c r="H273" s="269" t="str">
        <f t="shared" si="54"/>
        <v xml:space="preserve">Jordy </v>
      </c>
      <c r="I273" s="211">
        <f>IF(P$175="J",SUMIF('Driebanden-groot tot'!A$33:A$54,H273,'Driebanden-groot tot'!B$33:B$54),0)</f>
        <v>12</v>
      </c>
      <c r="J273" s="6"/>
      <c r="K273" s="211" t="str">
        <f t="shared" si="57"/>
        <v/>
      </c>
      <c r="L273" s="267" t="str">
        <f t="shared" si="51"/>
        <v/>
      </c>
      <c r="M273" s="268" t="str">
        <f t="shared" si="58"/>
        <v/>
      </c>
      <c r="N273" s="216" t="str">
        <f t="shared" si="59"/>
        <v/>
      </c>
      <c r="O273" s="266">
        <v>2</v>
      </c>
      <c r="AB273" s="325">
        <f t="shared" si="55"/>
        <v>1</v>
      </c>
    </row>
    <row r="274" spans="1:28" ht="13.2" x14ac:dyDescent="0.25">
      <c r="A274" s="218">
        <f>IF(C274=0,"",IF(I274=0,"",MAX(A$2:A273)+1))</f>
        <v>160</v>
      </c>
      <c r="B274" s="272" t="str">
        <f t="shared" si="56"/>
        <v>Piet</v>
      </c>
      <c r="C274" s="211">
        <f>IF(P$175="J",SUMIF('Driebanden-groot tot'!A$33:A$54,B274,'Driebanden-groot tot'!B$33:B$54),0)</f>
        <v>16</v>
      </c>
      <c r="D274" s="6"/>
      <c r="E274" s="6"/>
      <c r="F274" s="267" t="str">
        <f t="shared" si="48"/>
        <v/>
      </c>
      <c r="G274" s="268" t="str">
        <f t="shared" si="49"/>
        <v/>
      </c>
      <c r="H274" s="269" t="str">
        <f t="shared" si="54"/>
        <v>Mukesh</v>
      </c>
      <c r="I274" s="211">
        <f>IF(P$175="J",SUMIF('Driebanden-groot tot'!A$33:A$54,H274,'Driebanden-groot tot'!B$33:B$54),0)</f>
        <v>9</v>
      </c>
      <c r="J274" s="6"/>
      <c r="K274" s="211" t="str">
        <f t="shared" si="57"/>
        <v/>
      </c>
      <c r="L274" s="267" t="str">
        <f t="shared" si="51"/>
        <v/>
      </c>
      <c r="M274" s="268" t="str">
        <f t="shared" si="58"/>
        <v/>
      </c>
      <c r="N274" s="216" t="str">
        <f t="shared" si="59"/>
        <v/>
      </c>
      <c r="O274" s="266">
        <v>2</v>
      </c>
      <c r="AB274" s="325">
        <f t="shared" si="55"/>
        <v>1</v>
      </c>
    </row>
    <row r="275" spans="1:28" ht="13.2" x14ac:dyDescent="0.25">
      <c r="A275" s="218">
        <f>IF(C275=0,"",IF(I275=0,"",MAX(A$2:A274)+1))</f>
        <v>161</v>
      </c>
      <c r="B275" s="272" t="str">
        <f t="shared" si="56"/>
        <v>Piet</v>
      </c>
      <c r="C275" s="211">
        <f>IF(P$175="J",SUMIF('Driebanden-groot tot'!A$33:A$54,B275,'Driebanden-groot tot'!B$33:B$54),0)</f>
        <v>16</v>
      </c>
      <c r="D275" s="6"/>
      <c r="E275" s="6"/>
      <c r="F275" s="267" t="str">
        <f t="shared" si="48"/>
        <v/>
      </c>
      <c r="G275" s="268" t="str">
        <f t="shared" si="49"/>
        <v/>
      </c>
      <c r="H275" s="269" t="str">
        <f t="shared" si="54"/>
        <v>Marco</v>
      </c>
      <c r="I275" s="211">
        <f>IF(P$175="J",SUMIF('Driebanden-groot tot'!A$33:A$54,H275,'Driebanden-groot tot'!B$33:B$54),0)</f>
        <v>16</v>
      </c>
      <c r="J275" s="6"/>
      <c r="K275" s="211" t="str">
        <f t="shared" si="57"/>
        <v/>
      </c>
      <c r="L275" s="267" t="str">
        <f t="shared" si="51"/>
        <v/>
      </c>
      <c r="M275" s="268" t="str">
        <f t="shared" si="58"/>
        <v/>
      </c>
      <c r="N275" s="216" t="str">
        <f t="shared" si="59"/>
        <v/>
      </c>
      <c r="O275" s="266">
        <v>2</v>
      </c>
      <c r="AB275" s="325">
        <f t="shared" si="55"/>
        <v>1</v>
      </c>
    </row>
    <row r="276" spans="1:28" ht="13.2" x14ac:dyDescent="0.25">
      <c r="A276" s="218" t="str">
        <f>IF(C276=0,"",IF(I276=0,"",MAX(A$2:A275)+1))</f>
        <v/>
      </c>
      <c r="B276" s="272" t="str">
        <f t="shared" si="56"/>
        <v>Piet</v>
      </c>
      <c r="C276" s="211">
        <f>IF(P$175="J",SUMIF('Driebanden-groot tot'!A$33:A$54,B276,'Driebanden-groot tot'!B$33:B$54),0)</f>
        <v>16</v>
      </c>
      <c r="D276" s="6"/>
      <c r="E276" s="6"/>
      <c r="F276" s="267" t="str">
        <f t="shared" si="48"/>
        <v/>
      </c>
      <c r="G276" s="268" t="str">
        <f t="shared" si="49"/>
        <v/>
      </c>
      <c r="H276" s="269" t="str">
        <f t="shared" si="54"/>
        <v>n</v>
      </c>
      <c r="I276" s="211">
        <f>IF(P$175="J",SUMIF('Driebanden-groot tot'!A$33:A$54,H276,'Driebanden-groot tot'!B$33:B$54),0)</f>
        <v>0</v>
      </c>
      <c r="J276" s="6"/>
      <c r="K276" s="211" t="str">
        <f t="shared" si="57"/>
        <v/>
      </c>
      <c r="L276" s="267" t="str">
        <f t="shared" si="51"/>
        <v/>
      </c>
      <c r="M276" s="268" t="str">
        <f t="shared" si="58"/>
        <v/>
      </c>
      <c r="N276" s="216" t="str">
        <f t="shared" si="59"/>
        <v/>
      </c>
      <c r="O276" s="266">
        <v>2</v>
      </c>
      <c r="AB276" s="325">
        <f t="shared" si="55"/>
        <v>0</v>
      </c>
    </row>
    <row r="277" spans="1:28" ht="13.2" x14ac:dyDescent="0.25">
      <c r="A277" s="218" t="str">
        <f>IF(C277=0,"",IF(I277=0,"",MAX(A$2:A276)+1))</f>
        <v/>
      </c>
      <c r="B277" s="272" t="str">
        <f t="shared" si="56"/>
        <v>Piet</v>
      </c>
      <c r="C277" s="211">
        <f>IF(P$175="J",SUMIF('Driebanden-groot tot'!A$33:A$54,B277,'Driebanden-groot tot'!B$33:B$54),0)</f>
        <v>16</v>
      </c>
      <c r="D277" s="6"/>
      <c r="E277" s="6"/>
      <c r="F277" s="267" t="str">
        <f t="shared" si="48"/>
        <v/>
      </c>
      <c r="G277" s="268" t="str">
        <f t="shared" si="49"/>
        <v/>
      </c>
      <c r="H277" s="269" t="str">
        <f t="shared" si="54"/>
        <v>n</v>
      </c>
      <c r="I277" s="211">
        <f>IF(P$175="J",SUMIF('Driebanden-groot tot'!A$33:A$54,H277,'Driebanden-groot tot'!B$33:B$54),0)</f>
        <v>0</v>
      </c>
      <c r="J277" s="6"/>
      <c r="K277" s="211" t="str">
        <f t="shared" si="57"/>
        <v/>
      </c>
      <c r="L277" s="267" t="str">
        <f t="shared" si="51"/>
        <v/>
      </c>
      <c r="M277" s="268" t="str">
        <f t="shared" si="58"/>
        <v/>
      </c>
      <c r="N277" s="216" t="str">
        <f t="shared" si="59"/>
        <v/>
      </c>
      <c r="O277" s="266">
        <v>2</v>
      </c>
      <c r="AB277" s="325">
        <f t="shared" si="55"/>
        <v>0</v>
      </c>
    </row>
    <row r="278" spans="1:28" ht="13.2" x14ac:dyDescent="0.25">
      <c r="A278" s="218" t="str">
        <f>IF(C278=0,"",IF(I278=0,"",MAX(A$2:A277)+1))</f>
        <v/>
      </c>
      <c r="B278" s="272" t="str">
        <f t="shared" si="56"/>
        <v>Piet</v>
      </c>
      <c r="C278" s="211">
        <f>IF(P$175="J",SUMIF('Driebanden-groot tot'!A$33:A$54,B278,'Driebanden-groot tot'!B$33:B$54),0)</f>
        <v>16</v>
      </c>
      <c r="D278" s="6"/>
      <c r="E278" s="6"/>
      <c r="F278" s="267" t="str">
        <f t="shared" si="48"/>
        <v/>
      </c>
      <c r="G278" s="268" t="str">
        <f t="shared" si="49"/>
        <v/>
      </c>
      <c r="H278" s="269" t="str">
        <f t="shared" si="54"/>
        <v>n</v>
      </c>
      <c r="I278" s="211">
        <f>IF(P$175="J",SUMIF('Driebanden-groot tot'!A$33:A$54,H278,'Driebanden-groot tot'!B$33:B$54),0)</f>
        <v>0</v>
      </c>
      <c r="J278" s="6"/>
      <c r="K278" s="211" t="str">
        <f t="shared" si="57"/>
        <v/>
      </c>
      <c r="L278" s="267" t="str">
        <f t="shared" si="51"/>
        <v/>
      </c>
      <c r="M278" s="268" t="str">
        <f t="shared" si="58"/>
        <v/>
      </c>
      <c r="N278" s="216" t="str">
        <f t="shared" si="59"/>
        <v/>
      </c>
      <c r="O278" s="266">
        <v>2</v>
      </c>
      <c r="AB278" s="325">
        <f t="shared" si="55"/>
        <v>0</v>
      </c>
    </row>
    <row r="279" spans="1:28" ht="13.2" x14ac:dyDescent="0.25">
      <c r="A279" s="218" t="str">
        <f>IF(C279=0,"",IF(I279=0,"",MAX(A$2:A278)+1))</f>
        <v/>
      </c>
      <c r="B279" s="272" t="str">
        <f t="shared" si="56"/>
        <v>Piet</v>
      </c>
      <c r="C279" s="211">
        <f>IF(P$175="J",SUMIF('Driebanden-groot tot'!A$33:A$54,B279,'Driebanden-groot tot'!B$33:B$54),0)</f>
        <v>16</v>
      </c>
      <c r="D279" s="6"/>
      <c r="E279" s="6"/>
      <c r="F279" s="267" t="str">
        <f t="shared" si="48"/>
        <v/>
      </c>
      <c r="G279" s="268" t="str">
        <f t="shared" si="49"/>
        <v/>
      </c>
      <c r="H279" s="269" t="str">
        <f t="shared" si="54"/>
        <v>n</v>
      </c>
      <c r="I279" s="211">
        <f>IF(P$175="J",SUMIF('Driebanden-groot tot'!A$33:A$54,H279,'Driebanden-groot tot'!B$33:B$54),0)</f>
        <v>0</v>
      </c>
      <c r="J279" s="6"/>
      <c r="K279" s="211" t="str">
        <f t="shared" si="57"/>
        <v/>
      </c>
      <c r="L279" s="267" t="str">
        <f t="shared" si="51"/>
        <v/>
      </c>
      <c r="M279" s="268" t="str">
        <f t="shared" si="58"/>
        <v/>
      </c>
      <c r="N279" s="216" t="str">
        <f t="shared" si="59"/>
        <v/>
      </c>
      <c r="O279" s="266">
        <v>2</v>
      </c>
      <c r="AB279" s="325">
        <f t="shared" si="55"/>
        <v>0</v>
      </c>
    </row>
    <row r="280" spans="1:28" ht="13.2" x14ac:dyDescent="0.25">
      <c r="A280" s="218">
        <f>IF(C280=0,"",IF(I280=0,"",MAX(A$2:A279)+1))</f>
        <v>162</v>
      </c>
      <c r="B280" s="272" t="str">
        <f t="shared" si="56"/>
        <v>Tukker</v>
      </c>
      <c r="C280" s="211">
        <f>IF(P$175="J",SUMIF('Driebanden-groot tot'!A$33:A$54,B280,'Driebanden-groot tot'!B$33:B$54),0)</f>
        <v>13</v>
      </c>
      <c r="D280" s="6"/>
      <c r="E280" s="6"/>
      <c r="F280" s="267" t="str">
        <f t="shared" si="48"/>
        <v/>
      </c>
      <c r="G280" s="268" t="str">
        <f t="shared" si="49"/>
        <v/>
      </c>
      <c r="H280" s="269" t="str">
        <f t="shared" si="54"/>
        <v>Bernard</v>
      </c>
      <c r="I280" s="211">
        <f>IF(P$175="J",SUMIF('Driebanden-groot tot'!A$33:A$54,H280,'Driebanden-groot tot'!B$33:B$54),0)</f>
        <v>14</v>
      </c>
      <c r="J280" s="6"/>
      <c r="K280" s="211" t="str">
        <f t="shared" si="57"/>
        <v/>
      </c>
      <c r="L280" s="267" t="str">
        <f t="shared" si="51"/>
        <v/>
      </c>
      <c r="M280" s="268" t="str">
        <f t="shared" si="58"/>
        <v/>
      </c>
      <c r="N280" s="216" t="str">
        <f t="shared" si="59"/>
        <v/>
      </c>
      <c r="O280" s="266">
        <v>2</v>
      </c>
      <c r="AB280" s="325">
        <f t="shared" si="55"/>
        <v>1</v>
      </c>
    </row>
    <row r="281" spans="1:28" ht="13.2" x14ac:dyDescent="0.25">
      <c r="A281" s="218">
        <f>IF(C281=0,"",IF(I281=0,"",MAX(A$2:A280)+1))</f>
        <v>163</v>
      </c>
      <c r="B281" s="272" t="str">
        <f t="shared" si="56"/>
        <v>Tukker</v>
      </c>
      <c r="C281" s="211">
        <f>IF(P$175="J",SUMIF('Driebanden-groot tot'!A$33:A$54,B281,'Driebanden-groot tot'!B$33:B$54),0)</f>
        <v>13</v>
      </c>
      <c r="D281" s="6"/>
      <c r="E281" s="6"/>
      <c r="F281" s="267" t="str">
        <f t="shared" si="48"/>
        <v/>
      </c>
      <c r="G281" s="268" t="str">
        <f t="shared" si="49"/>
        <v/>
      </c>
      <c r="H281" s="269" t="str">
        <f t="shared" si="54"/>
        <v>Jan de Hoorn</v>
      </c>
      <c r="I281" s="211">
        <f>IF(P$175="J",SUMIF('Driebanden-groot tot'!A$33:A$54,H281,'Driebanden-groot tot'!B$33:B$54),0)</f>
        <v>12</v>
      </c>
      <c r="J281" s="6"/>
      <c r="K281" s="211" t="str">
        <f t="shared" si="57"/>
        <v/>
      </c>
      <c r="L281" s="267" t="str">
        <f t="shared" si="51"/>
        <v/>
      </c>
      <c r="M281" s="268" t="str">
        <f t="shared" si="58"/>
        <v/>
      </c>
      <c r="N281" s="216" t="str">
        <f t="shared" si="59"/>
        <v/>
      </c>
      <c r="O281" s="266">
        <v>2</v>
      </c>
      <c r="AB281" s="325">
        <f t="shared" si="55"/>
        <v>1</v>
      </c>
    </row>
    <row r="282" spans="1:28" ht="13.2" x14ac:dyDescent="0.25">
      <c r="A282" s="218" t="str">
        <f>IF(C282=0,"",IF(I282=0,"",MAX(A$2:A281)+1))</f>
        <v/>
      </c>
      <c r="B282" s="272" t="str">
        <f t="shared" si="56"/>
        <v>Tukker</v>
      </c>
      <c r="C282" s="211">
        <f>IF(P$175="J",SUMIF('Driebanden-groot tot'!A$33:A$54,B282,'Driebanden-groot tot'!B$33:B$54),0)</f>
        <v>13</v>
      </c>
      <c r="D282" s="6"/>
      <c r="E282" s="6"/>
      <c r="F282" s="267" t="str">
        <f t="shared" si="48"/>
        <v/>
      </c>
      <c r="G282" s="268" t="str">
        <f t="shared" si="49"/>
        <v/>
      </c>
      <c r="H282" s="269" t="str">
        <f t="shared" si="54"/>
        <v>Bas</v>
      </c>
      <c r="I282" s="211">
        <f>IF(P$175="J",SUMIF('Driebanden-groot tot'!A$33:A$54,H282,'Driebanden-groot tot'!B$33:B$54),0)</f>
        <v>0</v>
      </c>
      <c r="J282" s="6"/>
      <c r="K282" s="211" t="str">
        <f t="shared" si="57"/>
        <v/>
      </c>
      <c r="L282" s="267" t="str">
        <f t="shared" si="51"/>
        <v/>
      </c>
      <c r="M282" s="268" t="str">
        <f t="shared" si="58"/>
        <v/>
      </c>
      <c r="N282" s="216" t="str">
        <f t="shared" si="59"/>
        <v/>
      </c>
      <c r="O282" s="266">
        <v>2</v>
      </c>
      <c r="AB282" s="325">
        <f t="shared" si="55"/>
        <v>0</v>
      </c>
    </row>
    <row r="283" spans="1:28" ht="13.2" x14ac:dyDescent="0.25">
      <c r="A283" s="218">
        <f>IF(C283=0,"",IF(I283=0,"",MAX(A$2:A282)+1))</f>
        <v>164</v>
      </c>
      <c r="B283" s="272" t="str">
        <f t="shared" si="56"/>
        <v>Tukker</v>
      </c>
      <c r="C283" s="211">
        <f>IF(P$175="J",SUMIF('Driebanden-groot tot'!A$33:A$54,B283,'Driebanden-groot tot'!B$33:B$54),0)</f>
        <v>13</v>
      </c>
      <c r="D283" s="6"/>
      <c r="E283" s="6"/>
      <c r="F283" s="267" t="str">
        <f t="shared" si="48"/>
        <v/>
      </c>
      <c r="G283" s="268" t="str">
        <f t="shared" si="49"/>
        <v/>
      </c>
      <c r="H283" s="269" t="str">
        <f t="shared" si="54"/>
        <v>Jan Zuijlen</v>
      </c>
      <c r="I283" s="211">
        <f>IF(P$175="J",SUMIF('Driebanden-groot tot'!A$33:A$54,H283,'Driebanden-groot tot'!B$33:B$54),0)</f>
        <v>16</v>
      </c>
      <c r="J283" s="6"/>
      <c r="K283" s="211" t="str">
        <f t="shared" si="57"/>
        <v/>
      </c>
      <c r="L283" s="267" t="str">
        <f t="shared" si="51"/>
        <v/>
      </c>
      <c r="M283" s="268" t="str">
        <f t="shared" si="58"/>
        <v/>
      </c>
      <c r="N283" s="216" t="str">
        <f t="shared" si="59"/>
        <v/>
      </c>
      <c r="O283" s="266">
        <v>2</v>
      </c>
      <c r="AB283" s="325">
        <f t="shared" si="55"/>
        <v>1</v>
      </c>
    </row>
    <row r="284" spans="1:28" ht="13.2" x14ac:dyDescent="0.25">
      <c r="A284" s="218">
        <f>IF(C284=0,"",IF(I284=0,"",MAX(A$2:A283)+1))</f>
        <v>165</v>
      </c>
      <c r="B284" s="272" t="str">
        <f t="shared" si="56"/>
        <v>Tukker</v>
      </c>
      <c r="C284" s="211">
        <f>IF(P$175="J",SUMIF('Driebanden-groot tot'!A$33:A$54,B284,'Driebanden-groot tot'!B$33:B$54),0)</f>
        <v>13</v>
      </c>
      <c r="D284" s="6"/>
      <c r="E284" s="6"/>
      <c r="F284" s="267" t="str">
        <f t="shared" si="48"/>
        <v/>
      </c>
      <c r="G284" s="268" t="str">
        <f t="shared" si="49"/>
        <v/>
      </c>
      <c r="H284" s="269" t="str">
        <f t="shared" si="54"/>
        <v xml:space="preserve">Jordy </v>
      </c>
      <c r="I284" s="211">
        <f>IF(P$175="J",SUMIF('Driebanden-groot tot'!A$33:A$54,H284,'Driebanden-groot tot'!B$33:B$54),0)</f>
        <v>12</v>
      </c>
      <c r="J284" s="6"/>
      <c r="K284" s="211" t="str">
        <f t="shared" si="57"/>
        <v/>
      </c>
      <c r="L284" s="267" t="str">
        <f t="shared" si="51"/>
        <v/>
      </c>
      <c r="M284" s="268" t="str">
        <f t="shared" si="58"/>
        <v/>
      </c>
      <c r="N284" s="216" t="str">
        <f t="shared" si="59"/>
        <v/>
      </c>
      <c r="O284" s="266">
        <v>2</v>
      </c>
      <c r="AB284" s="325">
        <f t="shared" si="55"/>
        <v>1</v>
      </c>
    </row>
    <row r="285" spans="1:28" ht="13.2" x14ac:dyDescent="0.25">
      <c r="A285" s="218">
        <f>IF(C285=0,"",IF(I285=0,"",MAX(A$2:A284)+1))</f>
        <v>166</v>
      </c>
      <c r="B285" s="272" t="str">
        <f t="shared" si="56"/>
        <v>Tukker</v>
      </c>
      <c r="C285" s="211">
        <f>IF(P$175="J",SUMIF('Driebanden-groot tot'!A$33:A$54,B285,'Driebanden-groot tot'!B$33:B$54),0)</f>
        <v>13</v>
      </c>
      <c r="D285" s="6"/>
      <c r="E285" s="6"/>
      <c r="F285" s="267" t="str">
        <f t="shared" si="48"/>
        <v/>
      </c>
      <c r="G285" s="268" t="str">
        <f t="shared" si="49"/>
        <v/>
      </c>
      <c r="H285" s="269" t="str">
        <f t="shared" si="54"/>
        <v>Mukesh</v>
      </c>
      <c r="I285" s="211">
        <f>IF(P$175="J",SUMIF('Driebanden-groot tot'!A$33:A$54,H285,'Driebanden-groot tot'!B$33:B$54),0)</f>
        <v>9</v>
      </c>
      <c r="J285" s="6"/>
      <c r="K285" s="211" t="str">
        <f t="shared" si="57"/>
        <v/>
      </c>
      <c r="L285" s="267" t="str">
        <f t="shared" si="51"/>
        <v/>
      </c>
      <c r="M285" s="268" t="str">
        <f t="shared" si="58"/>
        <v/>
      </c>
      <c r="N285" s="216" t="str">
        <f t="shared" si="59"/>
        <v/>
      </c>
      <c r="O285" s="266">
        <v>2</v>
      </c>
      <c r="AB285" s="325">
        <f t="shared" si="55"/>
        <v>1</v>
      </c>
    </row>
    <row r="286" spans="1:28" ht="13.2" x14ac:dyDescent="0.25">
      <c r="A286" s="218">
        <f>IF(C286=0,"",IF(I286=0,"",MAX(A$2:A285)+1))</f>
        <v>167</v>
      </c>
      <c r="B286" s="272" t="str">
        <f t="shared" si="56"/>
        <v>Tukker</v>
      </c>
      <c r="C286" s="211">
        <f>IF(P$175="J",SUMIF('Driebanden-groot tot'!A$33:A$54,B286,'Driebanden-groot tot'!B$33:B$54),0)</f>
        <v>13</v>
      </c>
      <c r="D286" s="6"/>
      <c r="E286" s="6"/>
      <c r="F286" s="267" t="str">
        <f t="shared" si="48"/>
        <v/>
      </c>
      <c r="G286" s="268" t="str">
        <f t="shared" si="49"/>
        <v/>
      </c>
      <c r="H286" s="269" t="str">
        <f t="shared" si="54"/>
        <v>Marco</v>
      </c>
      <c r="I286" s="211">
        <f>IF(P$175="J",SUMIF('Driebanden-groot tot'!A$33:A$54,H286,'Driebanden-groot tot'!B$33:B$54),0)</f>
        <v>16</v>
      </c>
      <c r="J286" s="6"/>
      <c r="K286" s="211" t="str">
        <f t="shared" si="57"/>
        <v/>
      </c>
      <c r="L286" s="267" t="str">
        <f t="shared" si="51"/>
        <v/>
      </c>
      <c r="M286" s="268" t="str">
        <f t="shared" si="58"/>
        <v/>
      </c>
      <c r="N286" s="216" t="str">
        <f t="shared" si="59"/>
        <v/>
      </c>
      <c r="O286" s="266">
        <v>2</v>
      </c>
      <c r="AB286" s="325">
        <f t="shared" si="55"/>
        <v>1</v>
      </c>
    </row>
    <row r="287" spans="1:28" ht="13.2" x14ac:dyDescent="0.25">
      <c r="A287" s="218" t="str">
        <f>IF(C287=0,"",IF(I287=0,"",MAX(A$2:A286)+1))</f>
        <v/>
      </c>
      <c r="B287" s="272" t="str">
        <f t="shared" si="56"/>
        <v>Tukker</v>
      </c>
      <c r="C287" s="211">
        <f>IF(P$175="J",SUMIF('Driebanden-groot tot'!A$33:A$54,B287,'Driebanden-groot tot'!B$33:B$54),0)</f>
        <v>13</v>
      </c>
      <c r="D287" s="6"/>
      <c r="E287" s="6"/>
      <c r="F287" s="267" t="str">
        <f t="shared" si="48"/>
        <v/>
      </c>
      <c r="G287" s="268" t="str">
        <f t="shared" si="49"/>
        <v/>
      </c>
      <c r="H287" s="269" t="str">
        <f t="shared" si="54"/>
        <v>n</v>
      </c>
      <c r="I287" s="211">
        <f>IF(P$175="J",SUMIF('Driebanden-groot tot'!A$33:A$54,H287,'Driebanden-groot tot'!B$33:B$54),0)</f>
        <v>0</v>
      </c>
      <c r="J287" s="6"/>
      <c r="K287" s="211" t="str">
        <f t="shared" si="57"/>
        <v/>
      </c>
      <c r="L287" s="267" t="str">
        <f t="shared" si="51"/>
        <v/>
      </c>
      <c r="M287" s="268" t="str">
        <f t="shared" si="58"/>
        <v/>
      </c>
      <c r="N287" s="216" t="str">
        <f t="shared" si="59"/>
        <v/>
      </c>
      <c r="O287" s="266">
        <v>2</v>
      </c>
      <c r="AB287" s="325">
        <f t="shared" si="55"/>
        <v>0</v>
      </c>
    </row>
    <row r="288" spans="1:28" ht="13.2" x14ac:dyDescent="0.25">
      <c r="A288" s="218" t="str">
        <f>IF(C288=0,"",IF(I288=0,"",MAX(A$2:A287)+1))</f>
        <v/>
      </c>
      <c r="B288" s="272" t="str">
        <f t="shared" si="56"/>
        <v>Tukker</v>
      </c>
      <c r="C288" s="211">
        <f>IF(P$175="J",SUMIF('Driebanden-groot tot'!A$33:A$54,B288,'Driebanden-groot tot'!B$33:B$54),0)</f>
        <v>13</v>
      </c>
      <c r="D288" s="6"/>
      <c r="E288" s="6"/>
      <c r="F288" s="267" t="str">
        <f t="shared" si="48"/>
        <v/>
      </c>
      <c r="G288" s="268" t="str">
        <f t="shared" si="49"/>
        <v/>
      </c>
      <c r="H288" s="269" t="str">
        <f t="shared" si="54"/>
        <v>n</v>
      </c>
      <c r="I288" s="211">
        <f>IF(P$175="J",SUMIF('Driebanden-groot tot'!A$33:A$54,H288,'Driebanden-groot tot'!B$33:B$54),0)</f>
        <v>0</v>
      </c>
      <c r="J288" s="6"/>
      <c r="K288" s="211" t="str">
        <f t="shared" si="57"/>
        <v/>
      </c>
      <c r="L288" s="267" t="str">
        <f t="shared" si="51"/>
        <v/>
      </c>
      <c r="M288" s="268" t="str">
        <f t="shared" si="58"/>
        <v/>
      </c>
      <c r="N288" s="216" t="str">
        <f t="shared" si="59"/>
        <v/>
      </c>
      <c r="O288" s="266">
        <v>2</v>
      </c>
      <c r="AB288" s="325">
        <f t="shared" si="55"/>
        <v>0</v>
      </c>
    </row>
    <row r="289" spans="1:28" ht="13.2" x14ac:dyDescent="0.25">
      <c r="A289" s="218" t="str">
        <f>IF(C289=0,"",IF(I289=0,"",MAX(A$2:A288)+1))</f>
        <v/>
      </c>
      <c r="B289" s="272" t="str">
        <f t="shared" si="56"/>
        <v>Tukker</v>
      </c>
      <c r="C289" s="211">
        <f>IF(P$175="J",SUMIF('Driebanden-groot tot'!A$33:A$54,B289,'Driebanden-groot tot'!B$33:B$54),0)</f>
        <v>13</v>
      </c>
      <c r="D289" s="6"/>
      <c r="E289" s="6"/>
      <c r="F289" s="267" t="str">
        <f t="shared" si="48"/>
        <v/>
      </c>
      <c r="G289" s="268" t="str">
        <f t="shared" si="49"/>
        <v/>
      </c>
      <c r="H289" s="269" t="str">
        <f t="shared" si="54"/>
        <v>n</v>
      </c>
      <c r="I289" s="211">
        <f>IF(P$175="J",SUMIF('Driebanden-groot tot'!A$33:A$54,H289,'Driebanden-groot tot'!B$33:B$54),0)</f>
        <v>0</v>
      </c>
      <c r="J289" s="6"/>
      <c r="K289" s="211" t="str">
        <f t="shared" si="57"/>
        <v/>
      </c>
      <c r="L289" s="267" t="str">
        <f t="shared" si="51"/>
        <v/>
      </c>
      <c r="M289" s="268" t="str">
        <f t="shared" si="58"/>
        <v/>
      </c>
      <c r="N289" s="216" t="str">
        <f t="shared" si="59"/>
        <v/>
      </c>
      <c r="O289" s="266">
        <v>2</v>
      </c>
      <c r="AB289" s="325">
        <f t="shared" si="55"/>
        <v>0</v>
      </c>
    </row>
    <row r="290" spans="1:28" ht="13.2" x14ac:dyDescent="0.25">
      <c r="A290" s="218" t="str">
        <f>IF(C290=0,"",IF(I290=0,"",MAX(A$2:A289)+1))</f>
        <v/>
      </c>
      <c r="B290" s="272" t="str">
        <f t="shared" si="56"/>
        <v>Tukker</v>
      </c>
      <c r="C290" s="211">
        <f>IF(P$175="J",SUMIF('Driebanden-groot tot'!A$33:A$54,B290,'Driebanden-groot tot'!B$33:B$54),0)</f>
        <v>13</v>
      </c>
      <c r="D290" s="6"/>
      <c r="E290" s="6"/>
      <c r="F290" s="267" t="str">
        <f t="shared" si="48"/>
        <v/>
      </c>
      <c r="G290" s="268" t="str">
        <f t="shared" si="49"/>
        <v/>
      </c>
      <c r="H290" s="269" t="str">
        <f t="shared" si="54"/>
        <v>n</v>
      </c>
      <c r="I290" s="211">
        <f>IF(P$175="J",SUMIF('Driebanden-groot tot'!A$33:A$54,H290,'Driebanden-groot tot'!B$33:B$54),0)</f>
        <v>0</v>
      </c>
      <c r="J290" s="6"/>
      <c r="K290" s="211" t="str">
        <f t="shared" si="57"/>
        <v/>
      </c>
      <c r="L290" s="267" t="str">
        <f t="shared" si="51"/>
        <v/>
      </c>
      <c r="M290" s="268" t="str">
        <f t="shared" si="58"/>
        <v/>
      </c>
      <c r="N290" s="216" t="str">
        <f t="shared" si="59"/>
        <v/>
      </c>
      <c r="O290" s="266">
        <v>2</v>
      </c>
      <c r="AB290" s="325">
        <f t="shared" si="55"/>
        <v>0</v>
      </c>
    </row>
    <row r="291" spans="1:28" ht="13.2" x14ac:dyDescent="0.25">
      <c r="A291" s="218">
        <f>IF(C291=0,"",IF(I291=0,"",MAX(A$2:A290)+1))</f>
        <v>168</v>
      </c>
      <c r="B291" s="272" t="str">
        <f t="shared" si="56"/>
        <v>Bernard</v>
      </c>
      <c r="C291" s="211">
        <f>IF(P$175="J",SUMIF('Driebanden-groot tot'!A$33:A$54,B291,'Driebanden-groot tot'!B$33:B$54),0)</f>
        <v>14</v>
      </c>
      <c r="D291" s="6"/>
      <c r="E291" s="6"/>
      <c r="F291" s="267" t="str">
        <f t="shared" si="48"/>
        <v/>
      </c>
      <c r="G291" s="268" t="str">
        <f t="shared" si="49"/>
        <v/>
      </c>
      <c r="H291" s="269" t="str">
        <f t="shared" si="54"/>
        <v>Jan de Hoorn</v>
      </c>
      <c r="I291" s="211">
        <f>IF(P$175="J",SUMIF('Driebanden-groot tot'!A$33:A$54,H291,'Driebanden-groot tot'!B$33:B$54),0)</f>
        <v>12</v>
      </c>
      <c r="J291" s="6"/>
      <c r="K291" s="211" t="str">
        <f t="shared" si="57"/>
        <v/>
      </c>
      <c r="L291" s="267" t="str">
        <f t="shared" si="51"/>
        <v/>
      </c>
      <c r="M291" s="268" t="str">
        <f t="shared" si="58"/>
        <v/>
      </c>
      <c r="N291" s="216" t="str">
        <f t="shared" si="59"/>
        <v/>
      </c>
      <c r="O291" s="266">
        <v>2</v>
      </c>
      <c r="AB291" s="325">
        <f t="shared" si="55"/>
        <v>1</v>
      </c>
    </row>
    <row r="292" spans="1:28" ht="13.2" x14ac:dyDescent="0.25">
      <c r="A292" s="218" t="str">
        <f>IF(C292=0,"",IF(I292=0,"",MAX(A$2:A291)+1))</f>
        <v/>
      </c>
      <c r="B292" s="272" t="str">
        <f t="shared" si="56"/>
        <v>Bernard</v>
      </c>
      <c r="C292" s="211">
        <f>IF(P$175="J",SUMIF('Driebanden-groot tot'!A$33:A$54,B292,'Driebanden-groot tot'!B$33:B$54),0)</f>
        <v>14</v>
      </c>
      <c r="D292" s="6"/>
      <c r="E292" s="6"/>
      <c r="F292" s="267" t="str">
        <f t="shared" si="48"/>
        <v/>
      </c>
      <c r="G292" s="268" t="str">
        <f t="shared" si="49"/>
        <v/>
      </c>
      <c r="H292" s="269" t="str">
        <f t="shared" si="54"/>
        <v>Bas</v>
      </c>
      <c r="I292" s="211">
        <f>IF(P$175="J",SUMIF('Driebanden-groot tot'!A$33:A$54,H292,'Driebanden-groot tot'!B$33:B$54),0)</f>
        <v>0</v>
      </c>
      <c r="J292" s="6"/>
      <c r="K292" s="211" t="str">
        <f t="shared" si="57"/>
        <v/>
      </c>
      <c r="L292" s="267" t="str">
        <f t="shared" si="51"/>
        <v/>
      </c>
      <c r="M292" s="268" t="str">
        <f t="shared" si="58"/>
        <v/>
      </c>
      <c r="N292" s="216" t="str">
        <f t="shared" si="59"/>
        <v/>
      </c>
      <c r="O292" s="266">
        <v>2</v>
      </c>
      <c r="AB292" s="325">
        <f t="shared" si="55"/>
        <v>0</v>
      </c>
    </row>
    <row r="293" spans="1:28" ht="13.2" x14ac:dyDescent="0.25">
      <c r="A293" s="218">
        <f>IF(C293=0,"",IF(I293=0,"",MAX(A$2:A292)+1))</f>
        <v>169</v>
      </c>
      <c r="B293" s="272" t="str">
        <f t="shared" si="56"/>
        <v>Bernard</v>
      </c>
      <c r="C293" s="211">
        <f>IF(P$175="J",SUMIF('Driebanden-groot tot'!A$33:A$54,B293,'Driebanden-groot tot'!B$33:B$54),0)</f>
        <v>14</v>
      </c>
      <c r="D293" s="6"/>
      <c r="E293" s="6"/>
      <c r="F293" s="267" t="str">
        <f t="shared" si="48"/>
        <v/>
      </c>
      <c r="G293" s="268" t="str">
        <f t="shared" si="49"/>
        <v/>
      </c>
      <c r="H293" s="269" t="str">
        <f t="shared" si="54"/>
        <v>Jan Zuijlen</v>
      </c>
      <c r="I293" s="211">
        <f>IF(P$175="J",SUMIF('Driebanden-groot tot'!A$33:A$54,H293,'Driebanden-groot tot'!B$33:B$54),0)</f>
        <v>16</v>
      </c>
      <c r="J293" s="6"/>
      <c r="K293" s="211" t="str">
        <f t="shared" si="57"/>
        <v/>
      </c>
      <c r="L293" s="267" t="str">
        <f t="shared" si="51"/>
        <v/>
      </c>
      <c r="M293" s="268" t="str">
        <f t="shared" si="58"/>
        <v/>
      </c>
      <c r="N293" s="216" t="str">
        <f t="shared" si="59"/>
        <v/>
      </c>
      <c r="O293" s="266">
        <v>2</v>
      </c>
      <c r="AB293" s="325">
        <f t="shared" si="55"/>
        <v>1</v>
      </c>
    </row>
    <row r="294" spans="1:28" ht="13.2" x14ac:dyDescent="0.25">
      <c r="A294" s="218">
        <f>IF(C294=0,"",IF(I294=0,"",MAX(A$2:A293)+1))</f>
        <v>170</v>
      </c>
      <c r="B294" s="272" t="str">
        <f t="shared" si="56"/>
        <v>Bernard</v>
      </c>
      <c r="C294" s="211">
        <f>IF(P$175="J",SUMIF('Driebanden-groot tot'!A$33:A$54,B294,'Driebanden-groot tot'!B$33:B$54),0)</f>
        <v>14</v>
      </c>
      <c r="D294" s="6"/>
      <c r="E294" s="6"/>
      <c r="F294" s="267" t="str">
        <f t="shared" si="48"/>
        <v/>
      </c>
      <c r="G294" s="268" t="str">
        <f t="shared" si="49"/>
        <v/>
      </c>
      <c r="H294" s="269" t="str">
        <f t="shared" si="54"/>
        <v xml:space="preserve">Jordy </v>
      </c>
      <c r="I294" s="211">
        <f>IF(P$175="J",SUMIF('Driebanden-groot tot'!A$33:A$54,H294,'Driebanden-groot tot'!B$33:B$54),0)</f>
        <v>12</v>
      </c>
      <c r="J294" s="6"/>
      <c r="K294" s="211" t="str">
        <f t="shared" si="57"/>
        <v/>
      </c>
      <c r="L294" s="267" t="str">
        <f t="shared" si="51"/>
        <v/>
      </c>
      <c r="M294" s="268" t="str">
        <f t="shared" si="58"/>
        <v/>
      </c>
      <c r="N294" s="216" t="str">
        <f t="shared" si="59"/>
        <v/>
      </c>
      <c r="O294" s="266">
        <v>2</v>
      </c>
      <c r="AB294" s="325">
        <f t="shared" si="55"/>
        <v>1</v>
      </c>
    </row>
    <row r="295" spans="1:28" ht="13.2" x14ac:dyDescent="0.25">
      <c r="A295" s="218">
        <f>IF(C295=0,"",IF(I295=0,"",MAX(A$2:A294)+1))</f>
        <v>171</v>
      </c>
      <c r="B295" s="272" t="str">
        <f t="shared" si="56"/>
        <v>Bernard</v>
      </c>
      <c r="C295" s="211">
        <f>IF(P$175="J",SUMIF('Driebanden-groot tot'!A$33:A$54,B295,'Driebanden-groot tot'!B$33:B$54),0)</f>
        <v>14</v>
      </c>
      <c r="D295" s="6"/>
      <c r="E295" s="6"/>
      <c r="F295" s="267" t="str">
        <f t="shared" si="48"/>
        <v/>
      </c>
      <c r="G295" s="268" t="str">
        <f t="shared" si="49"/>
        <v/>
      </c>
      <c r="H295" s="269" t="str">
        <f t="shared" si="54"/>
        <v>Mukesh</v>
      </c>
      <c r="I295" s="211">
        <f>IF(P$175="J",SUMIF('Driebanden-groot tot'!A$33:A$54,H295,'Driebanden-groot tot'!B$33:B$54),0)</f>
        <v>9</v>
      </c>
      <c r="J295" s="6"/>
      <c r="K295" s="211" t="str">
        <f t="shared" si="57"/>
        <v/>
      </c>
      <c r="L295" s="267" t="str">
        <f t="shared" si="51"/>
        <v/>
      </c>
      <c r="M295" s="268" t="str">
        <f t="shared" si="58"/>
        <v/>
      </c>
      <c r="N295" s="216" t="str">
        <f t="shared" si="59"/>
        <v/>
      </c>
      <c r="O295" s="266">
        <v>2</v>
      </c>
      <c r="AB295" s="325">
        <f t="shared" si="55"/>
        <v>1</v>
      </c>
    </row>
    <row r="296" spans="1:28" ht="13.2" x14ac:dyDescent="0.25">
      <c r="A296" s="218">
        <f>IF(C296=0,"",IF(I296=0,"",MAX(A$2:A295)+1))</f>
        <v>172</v>
      </c>
      <c r="B296" s="272" t="str">
        <f t="shared" si="56"/>
        <v>Bernard</v>
      </c>
      <c r="C296" s="211">
        <f>IF(P$175="J",SUMIF('Driebanden-groot tot'!A$33:A$54,B296,'Driebanden-groot tot'!B$33:B$54),0)</f>
        <v>14</v>
      </c>
      <c r="D296" s="6"/>
      <c r="E296" s="6"/>
      <c r="F296" s="267" t="str">
        <f t="shared" si="48"/>
        <v/>
      </c>
      <c r="G296" s="268" t="str">
        <f t="shared" si="49"/>
        <v/>
      </c>
      <c r="H296" s="269" t="str">
        <f t="shared" si="54"/>
        <v>Marco</v>
      </c>
      <c r="I296" s="211">
        <f>IF(P$175="J",SUMIF('Driebanden-groot tot'!A$33:A$54,H296,'Driebanden-groot tot'!B$33:B$54),0)</f>
        <v>16</v>
      </c>
      <c r="J296" s="6"/>
      <c r="K296" s="211" t="str">
        <f t="shared" si="57"/>
        <v/>
      </c>
      <c r="L296" s="267" t="str">
        <f t="shared" si="51"/>
        <v/>
      </c>
      <c r="M296" s="268" t="str">
        <f t="shared" si="58"/>
        <v/>
      </c>
      <c r="N296" s="216" t="str">
        <f t="shared" si="59"/>
        <v/>
      </c>
      <c r="O296" s="266">
        <v>2</v>
      </c>
      <c r="AB296" s="325">
        <f t="shared" si="55"/>
        <v>1</v>
      </c>
    </row>
    <row r="297" spans="1:28" ht="13.2" x14ac:dyDescent="0.25">
      <c r="A297" s="218" t="str">
        <f>IF(C297=0,"",IF(I297=0,"",MAX(A$2:A296)+1))</f>
        <v/>
      </c>
      <c r="B297" s="272" t="str">
        <f t="shared" si="56"/>
        <v>Bernard</v>
      </c>
      <c r="C297" s="211">
        <f>IF(P$175="J",SUMIF('Driebanden-groot tot'!A$33:A$54,B297,'Driebanden-groot tot'!B$33:B$54),0)</f>
        <v>14</v>
      </c>
      <c r="D297" s="6"/>
      <c r="E297" s="6"/>
      <c r="F297" s="267" t="str">
        <f t="shared" si="48"/>
        <v/>
      </c>
      <c r="G297" s="268" t="str">
        <f t="shared" si="49"/>
        <v/>
      </c>
      <c r="H297" s="269" t="str">
        <f t="shared" si="54"/>
        <v>n</v>
      </c>
      <c r="I297" s="211">
        <f>IF(P$175="J",SUMIF('Driebanden-groot tot'!A$33:A$54,H297,'Driebanden-groot tot'!B$33:B$54),0)</f>
        <v>0</v>
      </c>
      <c r="J297" s="6"/>
      <c r="K297" s="211" t="str">
        <f t="shared" si="57"/>
        <v/>
      </c>
      <c r="L297" s="267" t="str">
        <f t="shared" si="51"/>
        <v/>
      </c>
      <c r="M297" s="268" t="str">
        <f t="shared" si="58"/>
        <v/>
      </c>
      <c r="N297" s="216" t="str">
        <f t="shared" si="59"/>
        <v/>
      </c>
      <c r="O297" s="266">
        <v>2</v>
      </c>
      <c r="AB297" s="325">
        <f t="shared" si="55"/>
        <v>0</v>
      </c>
    </row>
    <row r="298" spans="1:28" ht="13.2" x14ac:dyDescent="0.25">
      <c r="A298" s="218" t="str">
        <f>IF(C298=0,"",IF(I298=0,"",MAX(A$2:A297)+1))</f>
        <v/>
      </c>
      <c r="B298" s="272" t="str">
        <f t="shared" si="56"/>
        <v>Bernard</v>
      </c>
      <c r="C298" s="211">
        <f>IF(P$175="J",SUMIF('Driebanden-groot tot'!A$33:A$54,B298,'Driebanden-groot tot'!B$33:B$54),0)</f>
        <v>14</v>
      </c>
      <c r="D298" s="6"/>
      <c r="E298" s="6"/>
      <c r="F298" s="267" t="str">
        <f t="shared" si="48"/>
        <v/>
      </c>
      <c r="G298" s="268" t="str">
        <f t="shared" si="49"/>
        <v/>
      </c>
      <c r="H298" s="269" t="str">
        <f t="shared" si="54"/>
        <v>n</v>
      </c>
      <c r="I298" s="211">
        <f>IF(P$175="J",SUMIF('Driebanden-groot tot'!A$33:A$54,H298,'Driebanden-groot tot'!B$33:B$54),0)</f>
        <v>0</v>
      </c>
      <c r="J298" s="6"/>
      <c r="K298" s="211" t="str">
        <f t="shared" si="57"/>
        <v/>
      </c>
      <c r="L298" s="267" t="str">
        <f t="shared" si="51"/>
        <v/>
      </c>
      <c r="M298" s="268" t="str">
        <f t="shared" si="58"/>
        <v/>
      </c>
      <c r="N298" s="216" t="str">
        <f t="shared" si="59"/>
        <v/>
      </c>
      <c r="O298" s="266">
        <v>2</v>
      </c>
      <c r="AB298" s="325">
        <f t="shared" si="55"/>
        <v>0</v>
      </c>
    </row>
    <row r="299" spans="1:28" ht="13.2" x14ac:dyDescent="0.25">
      <c r="A299" s="218" t="str">
        <f>IF(C299=0,"",IF(I299=0,"",MAX(A$2:A298)+1))</f>
        <v/>
      </c>
      <c r="B299" s="272" t="str">
        <f t="shared" si="56"/>
        <v>Bernard</v>
      </c>
      <c r="C299" s="211">
        <f>IF(P$175="J",SUMIF('Driebanden-groot tot'!A$33:A$54,B299,'Driebanden-groot tot'!B$33:B$54),0)</f>
        <v>14</v>
      </c>
      <c r="D299" s="6"/>
      <c r="E299" s="6"/>
      <c r="F299" s="267" t="str">
        <f t="shared" si="48"/>
        <v/>
      </c>
      <c r="G299" s="268" t="str">
        <f t="shared" si="49"/>
        <v/>
      </c>
      <c r="H299" s="269" t="str">
        <f t="shared" si="54"/>
        <v>n</v>
      </c>
      <c r="I299" s="211">
        <f>IF(P$175="J",SUMIF('Driebanden-groot tot'!A$33:A$54,H299,'Driebanden-groot tot'!B$33:B$54),0)</f>
        <v>0</v>
      </c>
      <c r="J299" s="6"/>
      <c r="K299" s="211" t="str">
        <f t="shared" si="57"/>
        <v/>
      </c>
      <c r="L299" s="267" t="str">
        <f t="shared" si="51"/>
        <v/>
      </c>
      <c r="M299" s="268" t="str">
        <f t="shared" si="58"/>
        <v/>
      </c>
      <c r="N299" s="216" t="str">
        <f t="shared" si="59"/>
        <v/>
      </c>
      <c r="O299" s="266">
        <v>2</v>
      </c>
      <c r="AB299" s="325">
        <f t="shared" si="55"/>
        <v>0</v>
      </c>
    </row>
    <row r="300" spans="1:28" ht="13.2" x14ac:dyDescent="0.25">
      <c r="A300" s="218" t="str">
        <f>IF(C300=0,"",IF(I300=0,"",MAX(A$2:A299)+1))</f>
        <v/>
      </c>
      <c r="B300" s="272" t="str">
        <f t="shared" si="56"/>
        <v>Bernard</v>
      </c>
      <c r="C300" s="211">
        <f>IF(P$175="J",SUMIF('Driebanden-groot tot'!A$33:A$54,B300,'Driebanden-groot tot'!B$33:B$54),0)</f>
        <v>14</v>
      </c>
      <c r="D300" s="6"/>
      <c r="E300" s="6"/>
      <c r="F300" s="267" t="str">
        <f t="shared" si="48"/>
        <v/>
      </c>
      <c r="G300" s="268" t="str">
        <f t="shared" si="49"/>
        <v/>
      </c>
      <c r="H300" s="269" t="str">
        <f t="shared" si="54"/>
        <v>n</v>
      </c>
      <c r="I300" s="211">
        <f>IF(P$175="J",SUMIF('Driebanden-groot tot'!A$33:A$54,H300,'Driebanden-groot tot'!B$33:B$54),0)</f>
        <v>0</v>
      </c>
      <c r="J300" s="6"/>
      <c r="K300" s="211" t="str">
        <f t="shared" si="57"/>
        <v/>
      </c>
      <c r="L300" s="267" t="str">
        <f t="shared" si="51"/>
        <v/>
      </c>
      <c r="M300" s="268" t="str">
        <f t="shared" si="58"/>
        <v/>
      </c>
      <c r="N300" s="216" t="str">
        <f t="shared" si="59"/>
        <v/>
      </c>
      <c r="O300" s="266">
        <v>2</v>
      </c>
      <c r="AB300" s="325">
        <f t="shared" si="55"/>
        <v>0</v>
      </c>
    </row>
    <row r="301" spans="1:28" ht="13.2" x14ac:dyDescent="0.25">
      <c r="A301" s="218" t="str">
        <f>IF(C301=0,"",IF(I301=0,"",MAX(A$2:A300)+1))</f>
        <v/>
      </c>
      <c r="B301" s="272" t="str">
        <f t="shared" si="56"/>
        <v>Jan de Hoorn</v>
      </c>
      <c r="C301" s="211">
        <f>IF(P$175="J",SUMIF('Driebanden-groot tot'!A$33:A$54,B301,'Driebanden-groot tot'!B$33:B$54),0)</f>
        <v>12</v>
      </c>
      <c r="D301" s="6"/>
      <c r="E301" s="6"/>
      <c r="F301" s="267" t="str">
        <f t="shared" si="48"/>
        <v/>
      </c>
      <c r="G301" s="268" t="str">
        <f t="shared" si="49"/>
        <v/>
      </c>
      <c r="H301" s="269" t="str">
        <f t="shared" si="54"/>
        <v>Bas</v>
      </c>
      <c r="I301" s="211">
        <f>IF(P$175="J",SUMIF('Driebanden-groot tot'!A$33:A$54,H301,'Driebanden-groot tot'!B$33:B$54),0)</f>
        <v>0</v>
      </c>
      <c r="J301" s="6"/>
      <c r="K301" s="211" t="str">
        <f t="shared" si="57"/>
        <v/>
      </c>
      <c r="L301" s="267" t="str">
        <f t="shared" si="51"/>
        <v/>
      </c>
      <c r="M301" s="268" t="str">
        <f t="shared" si="58"/>
        <v/>
      </c>
      <c r="N301" s="216" t="str">
        <f t="shared" si="59"/>
        <v/>
      </c>
      <c r="O301" s="266">
        <v>2</v>
      </c>
      <c r="AB301" s="325">
        <f t="shared" si="55"/>
        <v>0</v>
      </c>
    </row>
    <row r="302" spans="1:28" ht="13.2" x14ac:dyDescent="0.25">
      <c r="A302" s="218">
        <f>IF(C302=0,"",IF(I302=0,"",MAX(A$2:A301)+1))</f>
        <v>173</v>
      </c>
      <c r="B302" s="272" t="str">
        <f t="shared" si="56"/>
        <v>Jan de Hoorn</v>
      </c>
      <c r="C302" s="211">
        <f>IF(P$175="J",SUMIF('Driebanden-groot tot'!A$33:A$54,B302,'Driebanden-groot tot'!B$33:B$54),0)</f>
        <v>12</v>
      </c>
      <c r="D302" s="6"/>
      <c r="E302" s="6"/>
      <c r="F302" s="267" t="str">
        <f t="shared" si="48"/>
        <v/>
      </c>
      <c r="G302" s="268" t="str">
        <f t="shared" si="49"/>
        <v/>
      </c>
      <c r="H302" s="269" t="str">
        <f t="shared" si="54"/>
        <v>Jan Zuijlen</v>
      </c>
      <c r="I302" s="211">
        <f>IF(P$175="J",SUMIF('Driebanden-groot tot'!A$33:A$54,H302,'Driebanden-groot tot'!B$33:B$54),0)</f>
        <v>16</v>
      </c>
      <c r="J302" s="6"/>
      <c r="K302" s="211" t="str">
        <f t="shared" si="57"/>
        <v/>
      </c>
      <c r="L302" s="267" t="str">
        <f t="shared" si="51"/>
        <v/>
      </c>
      <c r="M302" s="268" t="str">
        <f t="shared" si="58"/>
        <v/>
      </c>
      <c r="N302" s="216" t="str">
        <f t="shared" si="59"/>
        <v/>
      </c>
      <c r="O302" s="266">
        <v>2</v>
      </c>
      <c r="AB302" s="325">
        <f t="shared" si="55"/>
        <v>1</v>
      </c>
    </row>
    <row r="303" spans="1:28" ht="13.2" x14ac:dyDescent="0.25">
      <c r="A303" s="218">
        <f>IF(C303=0,"",IF(I303=0,"",MAX(A$2:A302)+1))</f>
        <v>174</v>
      </c>
      <c r="B303" s="272" t="str">
        <f t="shared" ref="B303:B334" si="60">B131</f>
        <v>Jan de Hoorn</v>
      </c>
      <c r="C303" s="211">
        <f>IF(P$175="J",SUMIF('Driebanden-groot tot'!A$33:A$54,B303,'Driebanden-groot tot'!B$33:B$54),0)</f>
        <v>12</v>
      </c>
      <c r="D303" s="6"/>
      <c r="E303" s="6"/>
      <c r="F303" s="267" t="str">
        <f t="shared" ref="F303:F336" si="61">IF(D303&gt;0,ROUND(D303/E303,3),"")</f>
        <v/>
      </c>
      <c r="G303" s="268" t="str">
        <f t="shared" ref="G303:G345" si="62">IF(D303&gt;0,IF(C303-D303=0,R$2,IF(D303&lt;C303,ROUND(D303/C303*T$2,1),Q$2)),"")</f>
        <v/>
      </c>
      <c r="H303" s="269" t="str">
        <f t="shared" si="54"/>
        <v xml:space="preserve">Jordy </v>
      </c>
      <c r="I303" s="211">
        <f>IF(P$175="J",SUMIF('Driebanden-groot tot'!A$33:A$54,H303,'Driebanden-groot tot'!B$33:B$54),0)</f>
        <v>12</v>
      </c>
      <c r="J303" s="6"/>
      <c r="K303" s="211" t="str">
        <f t="shared" ref="K303:K334" si="63">IF(E303&gt;0,E303,"")</f>
        <v/>
      </c>
      <c r="L303" s="267" t="str">
        <f t="shared" ref="L303:L336" si="64">IF(J303&gt;0,ROUND(J303/K303,3),"")</f>
        <v/>
      </c>
      <c r="M303" s="268" t="str">
        <f t="shared" ref="M303:M334" si="65">IF(J303&gt;0,IF(I303-J303=0,R$2,IF(J303&lt;I303,ROUND(J303/I303*T$2,1),Q$2)),"")</f>
        <v/>
      </c>
      <c r="N303" s="216" t="str">
        <f t="shared" si="59"/>
        <v/>
      </c>
      <c r="O303" s="266">
        <v>2</v>
      </c>
      <c r="AB303" s="325">
        <f t="shared" si="55"/>
        <v>1</v>
      </c>
    </row>
    <row r="304" spans="1:28" ht="13.2" x14ac:dyDescent="0.25">
      <c r="A304" s="218">
        <f>IF(C304=0,"",IF(I304=0,"",MAX(A$2:A303)+1))</f>
        <v>175</v>
      </c>
      <c r="B304" s="272" t="str">
        <f t="shared" si="60"/>
        <v>Jan de Hoorn</v>
      </c>
      <c r="C304" s="211">
        <f>IF(P$175="J",SUMIF('Driebanden-groot tot'!A$33:A$54,B304,'Driebanden-groot tot'!B$33:B$54),0)</f>
        <v>12</v>
      </c>
      <c r="D304" s="6"/>
      <c r="E304" s="6"/>
      <c r="F304" s="267" t="str">
        <f t="shared" si="61"/>
        <v/>
      </c>
      <c r="G304" s="268" t="str">
        <f t="shared" si="62"/>
        <v/>
      </c>
      <c r="H304" s="269" t="str">
        <f t="shared" ref="H304:H345" si="66">H132</f>
        <v>Mukesh</v>
      </c>
      <c r="I304" s="211">
        <f>IF(P$175="J",SUMIF('Driebanden-groot tot'!A$33:A$54,H304,'Driebanden-groot tot'!B$33:B$54),0)</f>
        <v>9</v>
      </c>
      <c r="J304" s="6"/>
      <c r="K304" s="211" t="str">
        <f t="shared" si="63"/>
        <v/>
      </c>
      <c r="L304" s="267" t="str">
        <f t="shared" si="64"/>
        <v/>
      </c>
      <c r="M304" s="268" t="str">
        <f t="shared" si="65"/>
        <v/>
      </c>
      <c r="N304" s="216" t="str">
        <f t="shared" ref="N304:N336" si="67">IF(E304&gt;0,1,"")</f>
        <v/>
      </c>
      <c r="O304" s="266">
        <v>2</v>
      </c>
      <c r="AB304" s="325">
        <f t="shared" si="55"/>
        <v>1</v>
      </c>
    </row>
    <row r="305" spans="1:28" ht="13.2" x14ac:dyDescent="0.25">
      <c r="A305" s="218">
        <f>IF(C305=0,"",IF(I305=0,"",MAX(A$2:A304)+1))</f>
        <v>176</v>
      </c>
      <c r="B305" s="272" t="str">
        <f t="shared" si="60"/>
        <v>Jan de Hoorn</v>
      </c>
      <c r="C305" s="211">
        <f>IF(P$175="J",SUMIF('Driebanden-groot tot'!A$33:A$54,B305,'Driebanden-groot tot'!B$33:B$54),0)</f>
        <v>12</v>
      </c>
      <c r="D305" s="6"/>
      <c r="E305" s="6"/>
      <c r="F305" s="267" t="str">
        <f t="shared" si="61"/>
        <v/>
      </c>
      <c r="G305" s="268" t="str">
        <f t="shared" si="62"/>
        <v/>
      </c>
      <c r="H305" s="269" t="str">
        <f t="shared" si="66"/>
        <v>Marco</v>
      </c>
      <c r="I305" s="211">
        <f>IF(P$175="J",SUMIF('Driebanden-groot tot'!A$33:A$54,H305,'Driebanden-groot tot'!B$33:B$54),0)</f>
        <v>16</v>
      </c>
      <c r="J305" s="6"/>
      <c r="K305" s="211" t="str">
        <f t="shared" si="63"/>
        <v/>
      </c>
      <c r="L305" s="267" t="str">
        <f t="shared" si="64"/>
        <v/>
      </c>
      <c r="M305" s="268" t="str">
        <f t="shared" si="65"/>
        <v/>
      </c>
      <c r="N305" s="216" t="str">
        <f t="shared" si="67"/>
        <v/>
      </c>
      <c r="O305" s="266">
        <v>2</v>
      </c>
      <c r="AB305" s="325">
        <f t="shared" si="55"/>
        <v>1</v>
      </c>
    </row>
    <row r="306" spans="1:28" ht="13.2" x14ac:dyDescent="0.25">
      <c r="A306" s="218" t="str">
        <f>IF(C306=0,"",IF(I306=0,"",MAX(A$2:A305)+1))</f>
        <v/>
      </c>
      <c r="B306" s="272" t="str">
        <f t="shared" si="60"/>
        <v>Jan de Hoorn</v>
      </c>
      <c r="C306" s="211">
        <f>IF(P$175="J",SUMIF('Driebanden-groot tot'!A$33:A$54,B306,'Driebanden-groot tot'!B$33:B$54),0)</f>
        <v>12</v>
      </c>
      <c r="D306" s="6"/>
      <c r="E306" s="6"/>
      <c r="F306" s="267" t="str">
        <f t="shared" si="61"/>
        <v/>
      </c>
      <c r="G306" s="268" t="str">
        <f t="shared" si="62"/>
        <v/>
      </c>
      <c r="H306" s="269" t="str">
        <f t="shared" si="66"/>
        <v>n</v>
      </c>
      <c r="I306" s="211">
        <f>IF(P$175="J",SUMIF('Driebanden-groot tot'!A$33:A$54,H306,'Driebanden-groot tot'!B$33:B$54),0)</f>
        <v>0</v>
      </c>
      <c r="J306" s="6"/>
      <c r="K306" s="211" t="str">
        <f t="shared" si="63"/>
        <v/>
      </c>
      <c r="L306" s="267" t="str">
        <f t="shared" si="64"/>
        <v/>
      </c>
      <c r="M306" s="268" t="str">
        <f t="shared" si="65"/>
        <v/>
      </c>
      <c r="N306" s="216" t="str">
        <f t="shared" si="67"/>
        <v/>
      </c>
      <c r="O306" s="266">
        <v>2</v>
      </c>
      <c r="AB306" s="325">
        <f t="shared" si="55"/>
        <v>0</v>
      </c>
    </row>
    <row r="307" spans="1:28" ht="13.2" x14ac:dyDescent="0.25">
      <c r="A307" s="218" t="str">
        <f>IF(C307=0,"",IF(I307=0,"",MAX(A$2:A306)+1))</f>
        <v/>
      </c>
      <c r="B307" s="272" t="str">
        <f t="shared" si="60"/>
        <v>Jan de Hoorn</v>
      </c>
      <c r="C307" s="211">
        <f>IF(P$175="J",SUMIF('Driebanden-groot tot'!A$33:A$54,B307,'Driebanden-groot tot'!B$33:B$54),0)</f>
        <v>12</v>
      </c>
      <c r="D307" s="6"/>
      <c r="E307" s="6"/>
      <c r="F307" s="267" t="str">
        <f t="shared" si="61"/>
        <v/>
      </c>
      <c r="G307" s="268" t="str">
        <f t="shared" si="62"/>
        <v/>
      </c>
      <c r="H307" s="269" t="str">
        <f t="shared" si="66"/>
        <v>n</v>
      </c>
      <c r="I307" s="211">
        <f>IF(P$175="J",SUMIF('Driebanden-groot tot'!A$33:A$54,H307,'Driebanden-groot tot'!B$33:B$54),0)</f>
        <v>0</v>
      </c>
      <c r="J307" s="6"/>
      <c r="K307" s="211" t="str">
        <f t="shared" si="63"/>
        <v/>
      </c>
      <c r="L307" s="267" t="str">
        <f t="shared" si="64"/>
        <v/>
      </c>
      <c r="M307" s="268" t="str">
        <f t="shared" si="65"/>
        <v/>
      </c>
      <c r="N307" s="216" t="str">
        <f t="shared" si="67"/>
        <v/>
      </c>
      <c r="O307" s="266">
        <v>2</v>
      </c>
      <c r="AB307" s="325">
        <f t="shared" si="55"/>
        <v>0</v>
      </c>
    </row>
    <row r="308" spans="1:28" ht="13.2" x14ac:dyDescent="0.25">
      <c r="A308" s="218" t="str">
        <f>IF(C308=0,"",IF(I308=0,"",MAX(A$2:A307)+1))</f>
        <v/>
      </c>
      <c r="B308" s="272" t="str">
        <f t="shared" si="60"/>
        <v>Jan de Hoorn</v>
      </c>
      <c r="C308" s="211">
        <f>IF(P$175="J",SUMIF('Driebanden-groot tot'!A$33:A$54,B308,'Driebanden-groot tot'!B$33:B$54),0)</f>
        <v>12</v>
      </c>
      <c r="D308" s="6"/>
      <c r="E308" s="6"/>
      <c r="F308" s="267" t="str">
        <f t="shared" si="61"/>
        <v/>
      </c>
      <c r="G308" s="268" t="str">
        <f t="shared" si="62"/>
        <v/>
      </c>
      <c r="H308" s="269" t="str">
        <f t="shared" si="66"/>
        <v>n</v>
      </c>
      <c r="I308" s="211">
        <f>IF(P$175="J",SUMIF('Driebanden-groot tot'!A$33:A$54,H308,'Driebanden-groot tot'!B$33:B$54),0)</f>
        <v>0</v>
      </c>
      <c r="J308" s="6"/>
      <c r="K308" s="211" t="str">
        <f t="shared" si="63"/>
        <v/>
      </c>
      <c r="L308" s="267" t="str">
        <f t="shared" si="64"/>
        <v/>
      </c>
      <c r="M308" s="268" t="str">
        <f t="shared" si="65"/>
        <v/>
      </c>
      <c r="N308" s="216" t="str">
        <f t="shared" si="67"/>
        <v/>
      </c>
      <c r="O308" s="266">
        <v>2</v>
      </c>
      <c r="AB308" s="325">
        <f t="shared" si="55"/>
        <v>0</v>
      </c>
    </row>
    <row r="309" spans="1:28" ht="13.2" x14ac:dyDescent="0.25">
      <c r="A309" s="218" t="str">
        <f>IF(C309=0,"",IF(I309=0,"",MAX(A$2:A308)+1))</f>
        <v/>
      </c>
      <c r="B309" s="272" t="str">
        <f t="shared" si="60"/>
        <v>Jan de Hoorn</v>
      </c>
      <c r="C309" s="211">
        <f>IF(P$175="J",SUMIF('Driebanden-groot tot'!A$33:A$54,B309,'Driebanden-groot tot'!B$33:B$54),0)</f>
        <v>12</v>
      </c>
      <c r="D309" s="6"/>
      <c r="E309" s="6"/>
      <c r="F309" s="267" t="str">
        <f t="shared" si="61"/>
        <v/>
      </c>
      <c r="G309" s="268" t="str">
        <f t="shared" si="62"/>
        <v/>
      </c>
      <c r="H309" s="269" t="str">
        <f t="shared" si="66"/>
        <v>n</v>
      </c>
      <c r="I309" s="211">
        <f>IF(P$175="J",SUMIF('Driebanden-groot tot'!A$33:A$54,H309,'Driebanden-groot tot'!B$33:B$54),0)</f>
        <v>0</v>
      </c>
      <c r="J309" s="6"/>
      <c r="K309" s="211" t="str">
        <f t="shared" si="63"/>
        <v/>
      </c>
      <c r="L309" s="267" t="str">
        <f t="shared" si="64"/>
        <v/>
      </c>
      <c r="M309" s="268" t="str">
        <f t="shared" si="65"/>
        <v/>
      </c>
      <c r="N309" s="216" t="str">
        <f t="shared" si="67"/>
        <v/>
      </c>
      <c r="O309" s="266">
        <v>2</v>
      </c>
      <c r="AB309" s="325">
        <f t="shared" si="55"/>
        <v>0</v>
      </c>
    </row>
    <row r="310" spans="1:28" ht="13.2" x14ac:dyDescent="0.25">
      <c r="A310" s="218" t="str">
        <f>IF(C310=0,"",IF(I310=0,"",MAX(A$2:A309)+1))</f>
        <v/>
      </c>
      <c r="B310" s="272" t="str">
        <f t="shared" si="60"/>
        <v>Bas</v>
      </c>
      <c r="C310" s="211">
        <f>IF(P$175="J",SUMIF('Driebanden-groot tot'!A$33:A$54,B310,'Driebanden-groot tot'!B$33:B$54),0)</f>
        <v>0</v>
      </c>
      <c r="D310" s="6"/>
      <c r="E310" s="6"/>
      <c r="F310" s="267" t="str">
        <f t="shared" si="61"/>
        <v/>
      </c>
      <c r="G310" s="268" t="str">
        <f t="shared" si="62"/>
        <v/>
      </c>
      <c r="H310" s="269" t="str">
        <f t="shared" si="66"/>
        <v>Jan Zuijlen</v>
      </c>
      <c r="I310" s="211">
        <f>IF(P$175="J",SUMIF('Driebanden-groot tot'!A$33:A$54,H310,'Driebanden-groot tot'!B$33:B$54),0)</f>
        <v>16</v>
      </c>
      <c r="J310" s="6"/>
      <c r="K310" s="211" t="str">
        <f t="shared" si="63"/>
        <v/>
      </c>
      <c r="L310" s="267" t="str">
        <f t="shared" si="64"/>
        <v/>
      </c>
      <c r="M310" s="268" t="str">
        <f t="shared" si="65"/>
        <v/>
      </c>
      <c r="N310" s="216" t="str">
        <f t="shared" si="67"/>
        <v/>
      </c>
      <c r="O310" s="266">
        <v>2</v>
      </c>
      <c r="AB310" s="325">
        <f t="shared" si="55"/>
        <v>0</v>
      </c>
    </row>
    <row r="311" spans="1:28" ht="13.2" x14ac:dyDescent="0.25">
      <c r="A311" s="218" t="str">
        <f>IF(C311=0,"",IF(I311=0,"",MAX(A$2:A310)+1))</f>
        <v/>
      </c>
      <c r="B311" s="272" t="str">
        <f t="shared" si="60"/>
        <v>Bas</v>
      </c>
      <c r="C311" s="211">
        <f>IF(P$175="J",SUMIF('Driebanden-groot tot'!A$33:A$54,B311,'Driebanden-groot tot'!B$33:B$54),0)</f>
        <v>0</v>
      </c>
      <c r="D311" s="6"/>
      <c r="E311" s="6"/>
      <c r="F311" s="267" t="str">
        <f t="shared" si="61"/>
        <v/>
      </c>
      <c r="G311" s="268" t="str">
        <f t="shared" si="62"/>
        <v/>
      </c>
      <c r="H311" s="269" t="str">
        <f t="shared" si="66"/>
        <v xml:space="preserve">Jordy </v>
      </c>
      <c r="I311" s="211">
        <f>IF(P$175="J",SUMIF('Driebanden-groot tot'!A$33:A$54,H311,'Driebanden-groot tot'!B$33:B$54),0)</f>
        <v>12</v>
      </c>
      <c r="J311" s="6"/>
      <c r="K311" s="211" t="str">
        <f t="shared" si="63"/>
        <v/>
      </c>
      <c r="L311" s="267" t="str">
        <f t="shared" si="64"/>
        <v/>
      </c>
      <c r="M311" s="268" t="str">
        <f t="shared" si="65"/>
        <v/>
      </c>
      <c r="N311" s="216" t="str">
        <f t="shared" si="67"/>
        <v/>
      </c>
      <c r="O311" s="266">
        <v>2</v>
      </c>
      <c r="AB311" s="325">
        <f t="shared" si="55"/>
        <v>0</v>
      </c>
    </row>
    <row r="312" spans="1:28" ht="13.2" x14ac:dyDescent="0.25">
      <c r="A312" s="218" t="str">
        <f>IF(C312=0,"",IF(I312=0,"",MAX(A$2:A311)+1))</f>
        <v/>
      </c>
      <c r="B312" s="272" t="str">
        <f t="shared" si="60"/>
        <v>Bas</v>
      </c>
      <c r="C312" s="211">
        <f>IF(P$175="J",SUMIF('Driebanden-groot tot'!A$33:A$54,B312,'Driebanden-groot tot'!B$33:B$54),0)</f>
        <v>0</v>
      </c>
      <c r="D312" s="6"/>
      <c r="E312" s="6"/>
      <c r="F312" s="267" t="str">
        <f t="shared" si="61"/>
        <v/>
      </c>
      <c r="G312" s="268" t="str">
        <f t="shared" si="62"/>
        <v/>
      </c>
      <c r="H312" s="269" t="str">
        <f t="shared" si="66"/>
        <v>Mukesh</v>
      </c>
      <c r="I312" s="211">
        <f>IF(P$175="J",SUMIF('Driebanden-groot tot'!A$33:A$54,H312,'Driebanden-groot tot'!B$33:B$54),0)</f>
        <v>9</v>
      </c>
      <c r="J312" s="6"/>
      <c r="K312" s="211" t="str">
        <f t="shared" si="63"/>
        <v/>
      </c>
      <c r="L312" s="267" t="str">
        <f t="shared" si="64"/>
        <v/>
      </c>
      <c r="M312" s="268" t="str">
        <f t="shared" si="65"/>
        <v/>
      </c>
      <c r="N312" s="216" t="str">
        <f t="shared" si="67"/>
        <v/>
      </c>
      <c r="O312" s="266">
        <v>2</v>
      </c>
      <c r="AB312" s="325">
        <f t="shared" si="55"/>
        <v>0</v>
      </c>
    </row>
    <row r="313" spans="1:28" ht="13.2" x14ac:dyDescent="0.25">
      <c r="A313" s="218" t="str">
        <f>IF(C313=0,"",IF(I313=0,"",MAX(A$2:A312)+1))</f>
        <v/>
      </c>
      <c r="B313" s="272" t="str">
        <f t="shared" si="60"/>
        <v>Bas</v>
      </c>
      <c r="C313" s="211">
        <f>IF(P$175="J",SUMIF('Driebanden-groot tot'!A$33:A$54,B313,'Driebanden-groot tot'!B$33:B$54),0)</f>
        <v>0</v>
      </c>
      <c r="D313" s="6"/>
      <c r="E313" s="6"/>
      <c r="F313" s="267" t="str">
        <f t="shared" si="61"/>
        <v/>
      </c>
      <c r="G313" s="268" t="str">
        <f t="shared" si="62"/>
        <v/>
      </c>
      <c r="H313" s="269" t="str">
        <f t="shared" si="66"/>
        <v>Marco</v>
      </c>
      <c r="I313" s="211">
        <f>IF(P$175="J",SUMIF('Driebanden-groot tot'!A$33:A$54,H313,'Driebanden-groot tot'!B$33:B$54),0)</f>
        <v>16</v>
      </c>
      <c r="J313" s="6"/>
      <c r="K313" s="211" t="str">
        <f t="shared" si="63"/>
        <v/>
      </c>
      <c r="L313" s="267" t="str">
        <f t="shared" si="64"/>
        <v/>
      </c>
      <c r="M313" s="268" t="str">
        <f t="shared" si="65"/>
        <v/>
      </c>
      <c r="N313" s="216" t="str">
        <f t="shared" si="67"/>
        <v/>
      </c>
      <c r="O313" s="266">
        <v>2</v>
      </c>
      <c r="AB313" s="325">
        <f t="shared" si="55"/>
        <v>0</v>
      </c>
    </row>
    <row r="314" spans="1:28" ht="13.2" x14ac:dyDescent="0.25">
      <c r="A314" s="218" t="str">
        <f>IF(C314=0,"",IF(I314=0,"",MAX(A$2:A313)+1))</f>
        <v/>
      </c>
      <c r="B314" s="272" t="str">
        <f t="shared" si="60"/>
        <v>Bas</v>
      </c>
      <c r="C314" s="211">
        <f>IF(P$175="J",SUMIF('Driebanden-groot tot'!A$33:A$54,B314,'Driebanden-groot tot'!B$33:B$54),0)</f>
        <v>0</v>
      </c>
      <c r="D314" s="6"/>
      <c r="E314" s="6"/>
      <c r="F314" s="267" t="str">
        <f t="shared" si="61"/>
        <v/>
      </c>
      <c r="G314" s="268" t="str">
        <f t="shared" si="62"/>
        <v/>
      </c>
      <c r="H314" s="269" t="str">
        <f t="shared" si="66"/>
        <v>n</v>
      </c>
      <c r="I314" s="211">
        <f>IF(P$175="J",SUMIF('Driebanden-groot tot'!A$33:A$54,H314,'Driebanden-groot tot'!B$33:B$54),0)</f>
        <v>0</v>
      </c>
      <c r="J314" s="6"/>
      <c r="K314" s="211" t="str">
        <f t="shared" si="63"/>
        <v/>
      </c>
      <c r="L314" s="267" t="str">
        <f t="shared" si="64"/>
        <v/>
      </c>
      <c r="M314" s="268" t="str">
        <f t="shared" si="65"/>
        <v/>
      </c>
      <c r="N314" s="216" t="str">
        <f t="shared" si="67"/>
        <v/>
      </c>
      <c r="O314" s="266">
        <v>2</v>
      </c>
      <c r="AB314" s="325">
        <f t="shared" si="55"/>
        <v>0</v>
      </c>
    </row>
    <row r="315" spans="1:28" ht="13.2" x14ac:dyDescent="0.25">
      <c r="A315" s="218" t="str">
        <f>IF(C315=0,"",IF(I315=0,"",MAX(A$2:A314)+1))</f>
        <v/>
      </c>
      <c r="B315" s="272" t="str">
        <f t="shared" si="60"/>
        <v>Bas</v>
      </c>
      <c r="C315" s="211">
        <f>IF(P$175="J",SUMIF('Driebanden-groot tot'!A$33:A$54,B315,'Driebanden-groot tot'!B$33:B$54),0)</f>
        <v>0</v>
      </c>
      <c r="D315" s="6"/>
      <c r="E315" s="6"/>
      <c r="F315" s="267" t="str">
        <f t="shared" si="61"/>
        <v/>
      </c>
      <c r="G315" s="268" t="str">
        <f t="shared" si="62"/>
        <v/>
      </c>
      <c r="H315" s="269" t="str">
        <f t="shared" si="66"/>
        <v>n</v>
      </c>
      <c r="I315" s="211">
        <f>IF(P$175="J",SUMIF('Driebanden-groot tot'!A$33:A$54,H315,'Driebanden-groot tot'!B$33:B$54),0)</f>
        <v>0</v>
      </c>
      <c r="J315" s="6"/>
      <c r="K315" s="211" t="str">
        <f t="shared" si="63"/>
        <v/>
      </c>
      <c r="L315" s="267" t="str">
        <f t="shared" si="64"/>
        <v/>
      </c>
      <c r="M315" s="268" t="str">
        <f t="shared" si="65"/>
        <v/>
      </c>
      <c r="N315" s="216" t="str">
        <f t="shared" si="67"/>
        <v/>
      </c>
      <c r="O315" s="266">
        <v>2</v>
      </c>
      <c r="AB315" s="325">
        <f t="shared" si="55"/>
        <v>0</v>
      </c>
    </row>
    <row r="316" spans="1:28" ht="13.2" x14ac:dyDescent="0.25">
      <c r="A316" s="218" t="str">
        <f>IF(C316=0,"",IF(I316=0,"",MAX(A$2:A315)+1))</f>
        <v/>
      </c>
      <c r="B316" s="272" t="str">
        <f t="shared" si="60"/>
        <v>Bas</v>
      </c>
      <c r="C316" s="211">
        <f>IF(P$175="J",SUMIF('Driebanden-groot tot'!A$33:A$54,B316,'Driebanden-groot tot'!B$33:B$54),0)</f>
        <v>0</v>
      </c>
      <c r="D316" s="6"/>
      <c r="E316" s="6"/>
      <c r="F316" s="267" t="str">
        <f t="shared" si="61"/>
        <v/>
      </c>
      <c r="G316" s="268" t="str">
        <f t="shared" si="62"/>
        <v/>
      </c>
      <c r="H316" s="269" t="str">
        <f t="shared" si="66"/>
        <v>n</v>
      </c>
      <c r="I316" s="211">
        <f>IF(P$175="J",SUMIF('Driebanden-groot tot'!A$33:A$54,H316,'Driebanden-groot tot'!B$33:B$54),0)</f>
        <v>0</v>
      </c>
      <c r="J316" s="6"/>
      <c r="K316" s="211" t="str">
        <f t="shared" si="63"/>
        <v/>
      </c>
      <c r="L316" s="267" t="str">
        <f t="shared" si="64"/>
        <v/>
      </c>
      <c r="M316" s="268" t="str">
        <f t="shared" si="65"/>
        <v/>
      </c>
      <c r="N316" s="216" t="str">
        <f t="shared" si="67"/>
        <v/>
      </c>
      <c r="O316" s="266">
        <v>2</v>
      </c>
      <c r="AB316" s="325">
        <f t="shared" si="55"/>
        <v>0</v>
      </c>
    </row>
    <row r="317" spans="1:28" ht="13.2" x14ac:dyDescent="0.25">
      <c r="A317" s="218" t="str">
        <f>IF(C317=0,"",IF(I317=0,"",MAX(A$2:A316)+1))</f>
        <v/>
      </c>
      <c r="B317" s="272" t="str">
        <f t="shared" si="60"/>
        <v>Bas</v>
      </c>
      <c r="C317" s="211">
        <f>IF(P$175="J",SUMIF('Driebanden-groot tot'!A$33:A$54,B317,'Driebanden-groot tot'!B$33:B$54),0)</f>
        <v>0</v>
      </c>
      <c r="D317" s="6"/>
      <c r="E317" s="6"/>
      <c r="F317" s="267" t="str">
        <f t="shared" si="61"/>
        <v/>
      </c>
      <c r="G317" s="268" t="str">
        <f t="shared" si="62"/>
        <v/>
      </c>
      <c r="H317" s="269" t="str">
        <f t="shared" si="66"/>
        <v>n</v>
      </c>
      <c r="I317" s="211">
        <f>IF(P$175="J",SUMIF('Driebanden-groot tot'!A$33:A$54,H317,'Driebanden-groot tot'!B$33:B$54),0)</f>
        <v>0</v>
      </c>
      <c r="J317" s="6"/>
      <c r="K317" s="211" t="str">
        <f t="shared" si="63"/>
        <v/>
      </c>
      <c r="L317" s="267" t="str">
        <f t="shared" si="64"/>
        <v/>
      </c>
      <c r="M317" s="268" t="str">
        <f t="shared" si="65"/>
        <v/>
      </c>
      <c r="N317" s="216" t="str">
        <f t="shared" si="67"/>
        <v/>
      </c>
      <c r="O317" s="266">
        <v>2</v>
      </c>
      <c r="AB317" s="325">
        <f t="shared" si="55"/>
        <v>0</v>
      </c>
    </row>
    <row r="318" spans="1:28" ht="13.2" x14ac:dyDescent="0.25">
      <c r="A318" s="218">
        <f>IF(C318=0,"",IF(I318=0,"",MAX(A$2:A317)+1))</f>
        <v>177</v>
      </c>
      <c r="B318" s="272" t="str">
        <f t="shared" si="60"/>
        <v>Jan Zuijlen</v>
      </c>
      <c r="C318" s="211">
        <f>IF(P$175="J",SUMIF('Driebanden-groot tot'!A$33:A$54,B318,'Driebanden-groot tot'!B$33:B$54),0)</f>
        <v>16</v>
      </c>
      <c r="D318" s="6"/>
      <c r="E318" s="6"/>
      <c r="F318" s="267" t="str">
        <f t="shared" si="61"/>
        <v/>
      </c>
      <c r="G318" s="268" t="str">
        <f t="shared" si="62"/>
        <v/>
      </c>
      <c r="H318" s="269" t="str">
        <f t="shared" si="66"/>
        <v xml:space="preserve">Jordy </v>
      </c>
      <c r="I318" s="211">
        <f>IF(P$175="J",SUMIF('Driebanden-groot tot'!A$33:A$54,H318,'Driebanden-groot tot'!B$33:B$54),0)</f>
        <v>12</v>
      </c>
      <c r="J318" s="6"/>
      <c r="K318" s="211" t="str">
        <f t="shared" si="63"/>
        <v/>
      </c>
      <c r="L318" s="267" t="str">
        <f t="shared" si="64"/>
        <v/>
      </c>
      <c r="M318" s="268" t="str">
        <f t="shared" si="65"/>
        <v/>
      </c>
      <c r="N318" s="216" t="str">
        <f t="shared" si="67"/>
        <v/>
      </c>
      <c r="O318" s="266">
        <v>2</v>
      </c>
      <c r="AB318" s="325">
        <f t="shared" si="55"/>
        <v>1</v>
      </c>
    </row>
    <row r="319" spans="1:28" ht="13.2" x14ac:dyDescent="0.25">
      <c r="A319" s="218">
        <f>IF(C319=0,"",IF(I319=0,"",MAX(A$2:A318)+1))</f>
        <v>178</v>
      </c>
      <c r="B319" s="272" t="str">
        <f t="shared" si="60"/>
        <v>Jan Zuijlen</v>
      </c>
      <c r="C319" s="211">
        <f>IF(P$175="J",SUMIF('Driebanden-groot tot'!A$33:A$54,B319,'Driebanden-groot tot'!B$33:B$54),0)</f>
        <v>16</v>
      </c>
      <c r="D319" s="6"/>
      <c r="E319" s="6"/>
      <c r="F319" s="267" t="str">
        <f t="shared" si="61"/>
        <v/>
      </c>
      <c r="G319" s="268" t="str">
        <f t="shared" si="62"/>
        <v/>
      </c>
      <c r="H319" s="269" t="str">
        <f t="shared" si="66"/>
        <v>Mukesh</v>
      </c>
      <c r="I319" s="211">
        <f>IF(P$175="J",SUMIF('Driebanden-groot tot'!A$33:A$54,H319,'Driebanden-groot tot'!B$33:B$54),0)</f>
        <v>9</v>
      </c>
      <c r="J319" s="6"/>
      <c r="K319" s="211" t="str">
        <f t="shared" si="63"/>
        <v/>
      </c>
      <c r="L319" s="267" t="str">
        <f t="shared" si="64"/>
        <v/>
      </c>
      <c r="M319" s="268" t="str">
        <f t="shared" si="65"/>
        <v/>
      </c>
      <c r="N319" s="216" t="str">
        <f t="shared" si="67"/>
        <v/>
      </c>
      <c r="O319" s="266">
        <v>2</v>
      </c>
      <c r="AB319" s="325">
        <f t="shared" si="55"/>
        <v>1</v>
      </c>
    </row>
    <row r="320" spans="1:28" ht="13.2" x14ac:dyDescent="0.25">
      <c r="A320" s="218">
        <f>IF(C320=0,"",IF(I320=0,"",MAX(A$2:A319)+1))</f>
        <v>179</v>
      </c>
      <c r="B320" s="272" t="str">
        <f t="shared" si="60"/>
        <v>Jan Zuijlen</v>
      </c>
      <c r="C320" s="211">
        <f>IF(P$175="J",SUMIF('Driebanden-groot tot'!A$33:A$54,B320,'Driebanden-groot tot'!B$33:B$54),0)</f>
        <v>16</v>
      </c>
      <c r="D320" s="6"/>
      <c r="E320" s="6"/>
      <c r="F320" s="267" t="str">
        <f t="shared" si="61"/>
        <v/>
      </c>
      <c r="G320" s="268" t="str">
        <f t="shared" si="62"/>
        <v/>
      </c>
      <c r="H320" s="269" t="str">
        <f t="shared" si="66"/>
        <v>Marco</v>
      </c>
      <c r="I320" s="211">
        <f>IF(P$175="J",SUMIF('Driebanden-groot tot'!A$33:A$54,H320,'Driebanden-groot tot'!B$33:B$54),0)</f>
        <v>16</v>
      </c>
      <c r="J320" s="6"/>
      <c r="K320" s="211" t="str">
        <f t="shared" si="63"/>
        <v/>
      </c>
      <c r="L320" s="267" t="str">
        <f t="shared" si="64"/>
        <v/>
      </c>
      <c r="M320" s="268" t="str">
        <f t="shared" si="65"/>
        <v/>
      </c>
      <c r="N320" s="216" t="str">
        <f t="shared" si="67"/>
        <v/>
      </c>
      <c r="O320" s="266">
        <v>2</v>
      </c>
      <c r="AB320" s="325">
        <f t="shared" si="55"/>
        <v>1</v>
      </c>
    </row>
    <row r="321" spans="1:28" ht="13.2" x14ac:dyDescent="0.25">
      <c r="A321" s="218" t="str">
        <f>IF(C321=0,"",IF(I321=0,"",MAX(A$2:A320)+1))</f>
        <v/>
      </c>
      <c r="B321" s="272" t="str">
        <f t="shared" si="60"/>
        <v>Jan Zuijlen</v>
      </c>
      <c r="C321" s="211">
        <f>IF(P$175="J",SUMIF('Driebanden-groot tot'!A$33:A$54,B321,'Driebanden-groot tot'!B$33:B$54),0)</f>
        <v>16</v>
      </c>
      <c r="D321" s="6"/>
      <c r="E321" s="6"/>
      <c r="F321" s="267" t="str">
        <f t="shared" si="61"/>
        <v/>
      </c>
      <c r="G321" s="268" t="str">
        <f t="shared" si="62"/>
        <v/>
      </c>
      <c r="H321" s="269" t="str">
        <f t="shared" si="66"/>
        <v>n</v>
      </c>
      <c r="I321" s="211">
        <f>IF(P$175="J",SUMIF('Driebanden-groot tot'!A$33:A$54,H321,'Driebanden-groot tot'!B$33:B$54),0)</f>
        <v>0</v>
      </c>
      <c r="J321" s="6"/>
      <c r="K321" s="211" t="str">
        <f t="shared" si="63"/>
        <v/>
      </c>
      <c r="L321" s="267" t="str">
        <f t="shared" si="64"/>
        <v/>
      </c>
      <c r="M321" s="268" t="str">
        <f t="shared" si="65"/>
        <v/>
      </c>
      <c r="N321" s="216" t="str">
        <f t="shared" si="67"/>
        <v/>
      </c>
      <c r="O321" s="266">
        <v>2</v>
      </c>
      <c r="AB321" s="325">
        <f t="shared" si="55"/>
        <v>0</v>
      </c>
    </row>
    <row r="322" spans="1:28" ht="13.2" x14ac:dyDescent="0.25">
      <c r="A322" s="218" t="str">
        <f>IF(C322=0,"",IF(I322=0,"",MAX(A$2:A321)+1))</f>
        <v/>
      </c>
      <c r="B322" s="272" t="str">
        <f t="shared" si="60"/>
        <v>Jan Zuijlen</v>
      </c>
      <c r="C322" s="211">
        <f>IF(P$175="J",SUMIF('Driebanden-groot tot'!A$33:A$54,B322,'Driebanden-groot tot'!B$33:B$54),0)</f>
        <v>16</v>
      </c>
      <c r="D322" s="6"/>
      <c r="E322" s="6"/>
      <c r="F322" s="267" t="str">
        <f t="shared" si="61"/>
        <v/>
      </c>
      <c r="G322" s="268" t="str">
        <f t="shared" si="62"/>
        <v/>
      </c>
      <c r="H322" s="269" t="str">
        <f t="shared" si="66"/>
        <v>n</v>
      </c>
      <c r="I322" s="211">
        <f>IF(P$175="J",SUMIF('Driebanden-groot tot'!A$33:A$54,H322,'Driebanden-groot tot'!B$33:B$54),0)</f>
        <v>0</v>
      </c>
      <c r="J322" s="6"/>
      <c r="K322" s="211" t="str">
        <f t="shared" si="63"/>
        <v/>
      </c>
      <c r="L322" s="267" t="str">
        <f t="shared" si="64"/>
        <v/>
      </c>
      <c r="M322" s="268" t="str">
        <f t="shared" si="65"/>
        <v/>
      </c>
      <c r="N322" s="216" t="str">
        <f t="shared" si="67"/>
        <v/>
      </c>
      <c r="O322" s="266">
        <v>2</v>
      </c>
      <c r="AB322" s="325">
        <f t="shared" si="55"/>
        <v>0</v>
      </c>
    </row>
    <row r="323" spans="1:28" ht="13.2" x14ac:dyDescent="0.25">
      <c r="A323" s="218" t="str">
        <f>IF(C323=0,"",IF(I323=0,"",MAX(A$2:A322)+1))</f>
        <v/>
      </c>
      <c r="B323" s="272" t="str">
        <f t="shared" si="60"/>
        <v>Jan Zuijlen</v>
      </c>
      <c r="C323" s="211">
        <f>IF(P$175="J",SUMIF('Driebanden-groot tot'!A$33:A$54,B323,'Driebanden-groot tot'!B$33:B$54),0)</f>
        <v>16</v>
      </c>
      <c r="D323" s="6"/>
      <c r="E323" s="6"/>
      <c r="F323" s="267" t="str">
        <f t="shared" si="61"/>
        <v/>
      </c>
      <c r="G323" s="268" t="str">
        <f t="shared" si="62"/>
        <v/>
      </c>
      <c r="H323" s="269" t="str">
        <f t="shared" si="66"/>
        <v>n</v>
      </c>
      <c r="I323" s="211">
        <f>IF(P$175="J",SUMIF('Driebanden-groot tot'!A$33:A$54,H323,'Driebanden-groot tot'!B$33:B$54),0)</f>
        <v>0</v>
      </c>
      <c r="J323" s="6"/>
      <c r="K323" s="211" t="str">
        <f t="shared" si="63"/>
        <v/>
      </c>
      <c r="L323" s="267" t="str">
        <f t="shared" si="64"/>
        <v/>
      </c>
      <c r="M323" s="268" t="str">
        <f t="shared" si="65"/>
        <v/>
      </c>
      <c r="N323" s="216" t="str">
        <f t="shared" si="67"/>
        <v/>
      </c>
      <c r="O323" s="266">
        <v>2</v>
      </c>
      <c r="AB323" s="325">
        <f t="shared" ref="AB323:AB386" si="68">IF(A323="",0,1)</f>
        <v>0</v>
      </c>
    </row>
    <row r="324" spans="1:28" ht="13.2" x14ac:dyDescent="0.25">
      <c r="A324" s="218" t="str">
        <f>IF(C324=0,"",IF(I324=0,"",MAX(A$2:A323)+1))</f>
        <v/>
      </c>
      <c r="B324" s="272" t="str">
        <f t="shared" si="60"/>
        <v>Jan Zuijlen</v>
      </c>
      <c r="C324" s="211">
        <f>IF(P$175="J",SUMIF('Driebanden-groot tot'!A$33:A$54,B324,'Driebanden-groot tot'!B$33:B$54),0)</f>
        <v>16</v>
      </c>
      <c r="D324" s="6"/>
      <c r="E324" s="6"/>
      <c r="F324" s="267" t="str">
        <f t="shared" si="61"/>
        <v/>
      </c>
      <c r="G324" s="268" t="str">
        <f t="shared" si="62"/>
        <v/>
      </c>
      <c r="H324" s="269" t="str">
        <f t="shared" si="66"/>
        <v>n</v>
      </c>
      <c r="I324" s="211">
        <f>IF(P$175="J",SUMIF('Driebanden-groot tot'!A$33:A$54,H324,'Driebanden-groot tot'!B$33:B$54),0)</f>
        <v>0</v>
      </c>
      <c r="J324" s="6"/>
      <c r="K324" s="211" t="str">
        <f t="shared" si="63"/>
        <v/>
      </c>
      <c r="L324" s="267" t="str">
        <f t="shared" si="64"/>
        <v/>
      </c>
      <c r="M324" s="268" t="str">
        <f t="shared" si="65"/>
        <v/>
      </c>
      <c r="N324" s="216" t="str">
        <f t="shared" si="67"/>
        <v/>
      </c>
      <c r="O324" s="266">
        <v>2</v>
      </c>
      <c r="AB324" s="325">
        <f t="shared" si="68"/>
        <v>0</v>
      </c>
    </row>
    <row r="325" spans="1:28" ht="13.2" x14ac:dyDescent="0.25">
      <c r="A325" s="218">
        <f>IF(C325=0,"",IF(I325=0,"",MAX(A$2:A324)+1))</f>
        <v>180</v>
      </c>
      <c r="B325" s="272" t="str">
        <f t="shared" si="60"/>
        <v xml:space="preserve">Jordy </v>
      </c>
      <c r="C325" s="211">
        <f>IF(P$175="J",SUMIF('Driebanden-groot tot'!A$33:A$54,B325,'Driebanden-groot tot'!B$33:B$54),0)</f>
        <v>12</v>
      </c>
      <c r="D325" s="6"/>
      <c r="E325" s="6"/>
      <c r="F325" s="267" t="str">
        <f t="shared" si="61"/>
        <v/>
      </c>
      <c r="G325" s="268" t="str">
        <f t="shared" si="62"/>
        <v/>
      </c>
      <c r="H325" s="269" t="str">
        <f t="shared" si="66"/>
        <v>Mukesh</v>
      </c>
      <c r="I325" s="211">
        <f>IF(P$175="J",SUMIF('Driebanden-groot tot'!A$33:A$54,H325,'Driebanden-groot tot'!B$33:B$54),0)</f>
        <v>9</v>
      </c>
      <c r="J325" s="6"/>
      <c r="K325" s="211" t="str">
        <f t="shared" si="63"/>
        <v/>
      </c>
      <c r="L325" s="267" t="str">
        <f t="shared" si="64"/>
        <v/>
      </c>
      <c r="M325" s="268" t="str">
        <f t="shared" si="65"/>
        <v/>
      </c>
      <c r="N325" s="216" t="str">
        <f t="shared" si="67"/>
        <v/>
      </c>
      <c r="O325" s="266">
        <v>2</v>
      </c>
      <c r="AB325" s="325">
        <f t="shared" si="68"/>
        <v>1</v>
      </c>
    </row>
    <row r="326" spans="1:28" ht="13.2" x14ac:dyDescent="0.25">
      <c r="A326" s="218">
        <f>IF(C326=0,"",IF(I326=0,"",MAX(A$2:A325)+1))</f>
        <v>181</v>
      </c>
      <c r="B326" s="272" t="str">
        <f t="shared" si="60"/>
        <v xml:space="preserve">Jordy </v>
      </c>
      <c r="C326" s="211">
        <f>IF(P$175="J",SUMIF('Driebanden-groot tot'!A$33:A$54,B326,'Driebanden-groot tot'!B$33:B$54),0)</f>
        <v>12</v>
      </c>
      <c r="D326" s="6"/>
      <c r="E326" s="6"/>
      <c r="F326" s="267" t="str">
        <f t="shared" si="61"/>
        <v/>
      </c>
      <c r="G326" s="268" t="str">
        <f t="shared" si="62"/>
        <v/>
      </c>
      <c r="H326" s="269" t="str">
        <f t="shared" si="66"/>
        <v>Marco</v>
      </c>
      <c r="I326" s="211">
        <f>IF(P$175="J",SUMIF('Driebanden-groot tot'!A$33:A$54,H326,'Driebanden-groot tot'!B$33:B$54),0)</f>
        <v>16</v>
      </c>
      <c r="J326" s="6"/>
      <c r="K326" s="211" t="str">
        <f t="shared" si="63"/>
        <v/>
      </c>
      <c r="L326" s="267" t="str">
        <f t="shared" si="64"/>
        <v/>
      </c>
      <c r="M326" s="268" t="str">
        <f t="shared" si="65"/>
        <v/>
      </c>
      <c r="N326" s="216" t="str">
        <f t="shared" si="67"/>
        <v/>
      </c>
      <c r="O326" s="266">
        <v>2</v>
      </c>
      <c r="AB326" s="325">
        <f t="shared" si="68"/>
        <v>1</v>
      </c>
    </row>
    <row r="327" spans="1:28" ht="13.2" x14ac:dyDescent="0.25">
      <c r="A327" s="218" t="str">
        <f>IF(C327=0,"",IF(I327=0,"",MAX(A$2:A326)+1))</f>
        <v/>
      </c>
      <c r="B327" s="272" t="str">
        <f t="shared" si="60"/>
        <v xml:space="preserve">Jordy </v>
      </c>
      <c r="C327" s="211">
        <f>IF(P$175="J",SUMIF('Driebanden-groot tot'!A$33:A$54,B327,'Driebanden-groot tot'!B$33:B$54),0)</f>
        <v>12</v>
      </c>
      <c r="D327" s="6"/>
      <c r="E327" s="6"/>
      <c r="F327" s="267" t="str">
        <f t="shared" si="61"/>
        <v/>
      </c>
      <c r="G327" s="268" t="str">
        <f t="shared" si="62"/>
        <v/>
      </c>
      <c r="H327" s="269" t="str">
        <f t="shared" si="66"/>
        <v>n</v>
      </c>
      <c r="I327" s="211">
        <f>IF(P$175="J",SUMIF('Driebanden-groot tot'!A$33:A$54,H327,'Driebanden-groot tot'!B$33:B$54),0)</f>
        <v>0</v>
      </c>
      <c r="J327" s="6"/>
      <c r="K327" s="211" t="str">
        <f t="shared" si="63"/>
        <v/>
      </c>
      <c r="L327" s="267" t="str">
        <f t="shared" si="64"/>
        <v/>
      </c>
      <c r="M327" s="268" t="str">
        <f t="shared" si="65"/>
        <v/>
      </c>
      <c r="N327" s="216" t="str">
        <f t="shared" si="67"/>
        <v/>
      </c>
      <c r="O327" s="266">
        <v>2</v>
      </c>
      <c r="AB327" s="325">
        <f t="shared" si="68"/>
        <v>0</v>
      </c>
    </row>
    <row r="328" spans="1:28" ht="13.2" x14ac:dyDescent="0.25">
      <c r="A328" s="218" t="str">
        <f>IF(C328=0,"",IF(I328=0,"",MAX(A$2:A327)+1))</f>
        <v/>
      </c>
      <c r="B328" s="272" t="str">
        <f t="shared" si="60"/>
        <v xml:space="preserve">Jordy </v>
      </c>
      <c r="C328" s="211">
        <f>IF(P$175="J",SUMIF('Driebanden-groot tot'!A$33:A$54,B328,'Driebanden-groot tot'!B$33:B$54),0)</f>
        <v>12</v>
      </c>
      <c r="D328" s="6"/>
      <c r="E328" s="6"/>
      <c r="F328" s="267" t="str">
        <f t="shared" si="61"/>
        <v/>
      </c>
      <c r="G328" s="268" t="str">
        <f t="shared" si="62"/>
        <v/>
      </c>
      <c r="H328" s="269" t="str">
        <f t="shared" si="66"/>
        <v>n</v>
      </c>
      <c r="I328" s="211">
        <f>IF(P$175="J",SUMIF('Driebanden-groot tot'!A$33:A$54,H328,'Driebanden-groot tot'!B$33:B$54),0)</f>
        <v>0</v>
      </c>
      <c r="J328" s="6"/>
      <c r="K328" s="211" t="str">
        <f t="shared" si="63"/>
        <v/>
      </c>
      <c r="L328" s="267" t="str">
        <f t="shared" si="64"/>
        <v/>
      </c>
      <c r="M328" s="268" t="str">
        <f t="shared" si="65"/>
        <v/>
      </c>
      <c r="N328" s="216" t="str">
        <f t="shared" si="67"/>
        <v/>
      </c>
      <c r="O328" s="266">
        <v>2</v>
      </c>
      <c r="AB328" s="325">
        <f t="shared" si="68"/>
        <v>0</v>
      </c>
    </row>
    <row r="329" spans="1:28" ht="13.2" x14ac:dyDescent="0.25">
      <c r="A329" s="218" t="str">
        <f>IF(C329=0,"",IF(I329=0,"",MAX(A$2:A328)+1))</f>
        <v/>
      </c>
      <c r="B329" s="272" t="str">
        <f t="shared" si="60"/>
        <v xml:space="preserve">Jordy </v>
      </c>
      <c r="C329" s="211">
        <f>IF(P$175="J",SUMIF('Driebanden-groot tot'!A$33:A$54,B329,'Driebanden-groot tot'!B$33:B$54),0)</f>
        <v>12</v>
      </c>
      <c r="D329" s="6"/>
      <c r="E329" s="6"/>
      <c r="F329" s="267" t="str">
        <f t="shared" si="61"/>
        <v/>
      </c>
      <c r="G329" s="268" t="str">
        <f t="shared" si="62"/>
        <v/>
      </c>
      <c r="H329" s="269" t="str">
        <f t="shared" si="66"/>
        <v>n</v>
      </c>
      <c r="I329" s="211">
        <f>IF(P$175="J",SUMIF('Driebanden-groot tot'!A$33:A$54,H329,'Driebanden-groot tot'!B$33:B$54),0)</f>
        <v>0</v>
      </c>
      <c r="J329" s="6"/>
      <c r="K329" s="211" t="str">
        <f t="shared" si="63"/>
        <v/>
      </c>
      <c r="L329" s="267" t="str">
        <f t="shared" si="64"/>
        <v/>
      </c>
      <c r="M329" s="268" t="str">
        <f t="shared" si="65"/>
        <v/>
      </c>
      <c r="N329" s="216" t="str">
        <f t="shared" si="67"/>
        <v/>
      </c>
      <c r="O329" s="266">
        <v>2</v>
      </c>
      <c r="AB329" s="325">
        <f t="shared" si="68"/>
        <v>0</v>
      </c>
    </row>
    <row r="330" spans="1:28" ht="13.2" x14ac:dyDescent="0.25">
      <c r="A330" s="218" t="str">
        <f>IF(C330=0,"",IF(I330=0,"",MAX(A$2:A329)+1))</f>
        <v/>
      </c>
      <c r="B330" s="272" t="str">
        <f t="shared" si="60"/>
        <v xml:space="preserve">Jordy </v>
      </c>
      <c r="C330" s="211">
        <f>IF(P$175="J",SUMIF('Driebanden-groot tot'!A$33:A$54,B330,'Driebanden-groot tot'!B$33:B$54),0)</f>
        <v>12</v>
      </c>
      <c r="D330" s="6"/>
      <c r="E330" s="6"/>
      <c r="F330" s="267" t="str">
        <f t="shared" si="61"/>
        <v/>
      </c>
      <c r="G330" s="268" t="str">
        <f t="shared" si="62"/>
        <v/>
      </c>
      <c r="H330" s="269" t="str">
        <f t="shared" si="66"/>
        <v>n</v>
      </c>
      <c r="I330" s="211">
        <f>IF(P$175="J",SUMIF('Driebanden-groot tot'!A$33:A$54,H330,'Driebanden-groot tot'!B$33:B$54),0)</f>
        <v>0</v>
      </c>
      <c r="J330" s="6"/>
      <c r="K330" s="211" t="str">
        <f t="shared" si="63"/>
        <v/>
      </c>
      <c r="L330" s="267" t="str">
        <f t="shared" si="64"/>
        <v/>
      </c>
      <c r="M330" s="268" t="str">
        <f t="shared" si="65"/>
        <v/>
      </c>
      <c r="N330" s="216" t="str">
        <f t="shared" si="67"/>
        <v/>
      </c>
      <c r="O330" s="266">
        <v>2</v>
      </c>
      <c r="AB330" s="325">
        <f t="shared" si="68"/>
        <v>0</v>
      </c>
    </row>
    <row r="331" spans="1:28" ht="13.2" x14ac:dyDescent="0.25">
      <c r="A331" s="218">
        <f>IF(C331=0,"",IF(I331=0,"",MAX(A$2:A330)+1))</f>
        <v>182</v>
      </c>
      <c r="B331" s="272" t="str">
        <f t="shared" si="60"/>
        <v>Mukesh</v>
      </c>
      <c r="C331" s="211">
        <f>IF(P$175="J",SUMIF('Driebanden-groot tot'!A$33:A$54,B331,'Driebanden-groot tot'!B$33:B$54),0)</f>
        <v>9</v>
      </c>
      <c r="D331" s="6"/>
      <c r="E331" s="6"/>
      <c r="F331" s="267" t="str">
        <f t="shared" si="61"/>
        <v/>
      </c>
      <c r="G331" s="268" t="str">
        <f t="shared" si="62"/>
        <v/>
      </c>
      <c r="H331" s="269" t="str">
        <f t="shared" si="66"/>
        <v>Marco</v>
      </c>
      <c r="I331" s="211">
        <f>IF(P$175="J",SUMIF('Driebanden-groot tot'!A$33:A$54,H331,'Driebanden-groot tot'!B$33:B$54),0)</f>
        <v>16</v>
      </c>
      <c r="J331" s="6"/>
      <c r="K331" s="211" t="str">
        <f t="shared" si="63"/>
        <v/>
      </c>
      <c r="L331" s="267" t="str">
        <f t="shared" si="64"/>
        <v/>
      </c>
      <c r="M331" s="268" t="str">
        <f t="shared" si="65"/>
        <v/>
      </c>
      <c r="N331" s="216" t="str">
        <f t="shared" si="67"/>
        <v/>
      </c>
      <c r="O331" s="266">
        <v>2</v>
      </c>
      <c r="AB331" s="325">
        <f t="shared" si="68"/>
        <v>1</v>
      </c>
    </row>
    <row r="332" spans="1:28" ht="13.2" x14ac:dyDescent="0.25">
      <c r="A332" s="218" t="str">
        <f>IF(C332=0,"",IF(I332=0,"",MAX(A$2:A331)+1))</f>
        <v/>
      </c>
      <c r="B332" s="272" t="str">
        <f t="shared" si="60"/>
        <v>Mukesh</v>
      </c>
      <c r="C332" s="211">
        <f>IF(P$175="J",SUMIF('Driebanden-groot tot'!A$33:A$54,B332,'Driebanden-groot tot'!B$33:B$54),0)</f>
        <v>9</v>
      </c>
      <c r="D332" s="6"/>
      <c r="E332" s="6"/>
      <c r="F332" s="267" t="str">
        <f t="shared" si="61"/>
        <v/>
      </c>
      <c r="G332" s="268" t="str">
        <f t="shared" si="62"/>
        <v/>
      </c>
      <c r="H332" s="269" t="str">
        <f t="shared" si="66"/>
        <v>n</v>
      </c>
      <c r="I332" s="211">
        <f>IF(P$175="J",SUMIF('Driebanden-groot tot'!A$33:A$54,H332,'Driebanden-groot tot'!B$33:B$54),0)</f>
        <v>0</v>
      </c>
      <c r="J332" s="6"/>
      <c r="K332" s="211" t="str">
        <f t="shared" si="63"/>
        <v/>
      </c>
      <c r="L332" s="267" t="str">
        <f t="shared" si="64"/>
        <v/>
      </c>
      <c r="M332" s="268" t="str">
        <f t="shared" si="65"/>
        <v/>
      </c>
      <c r="N332" s="216" t="str">
        <f t="shared" si="67"/>
        <v/>
      </c>
      <c r="O332" s="266">
        <v>2</v>
      </c>
      <c r="AB332" s="325">
        <f t="shared" si="68"/>
        <v>0</v>
      </c>
    </row>
    <row r="333" spans="1:28" ht="13.2" x14ac:dyDescent="0.25">
      <c r="A333" s="218" t="str">
        <f>IF(C333=0,"",IF(I333=0,"",MAX(A$2:A332)+1))</f>
        <v/>
      </c>
      <c r="B333" s="272" t="str">
        <f t="shared" si="60"/>
        <v>Mukesh</v>
      </c>
      <c r="C333" s="211">
        <f>IF(P$175="J",SUMIF('Driebanden-groot tot'!A$33:A$54,B333,'Driebanden-groot tot'!B$33:B$54),0)</f>
        <v>9</v>
      </c>
      <c r="D333" s="6"/>
      <c r="E333" s="6"/>
      <c r="F333" s="267" t="str">
        <f t="shared" si="61"/>
        <v/>
      </c>
      <c r="G333" s="268" t="str">
        <f t="shared" si="62"/>
        <v/>
      </c>
      <c r="H333" s="269" t="str">
        <f t="shared" si="66"/>
        <v>n</v>
      </c>
      <c r="I333" s="211">
        <f>IF(P$175="J",SUMIF('Driebanden-groot tot'!A$33:A$54,H333,'Driebanden-groot tot'!B$33:B$54),0)</f>
        <v>0</v>
      </c>
      <c r="J333" s="6"/>
      <c r="K333" s="211" t="str">
        <f t="shared" si="63"/>
        <v/>
      </c>
      <c r="L333" s="267" t="str">
        <f t="shared" si="64"/>
        <v/>
      </c>
      <c r="M333" s="268" t="str">
        <f t="shared" si="65"/>
        <v/>
      </c>
      <c r="N333" s="216" t="str">
        <f t="shared" si="67"/>
        <v/>
      </c>
      <c r="O333" s="266">
        <v>2</v>
      </c>
      <c r="AB333" s="325">
        <f t="shared" si="68"/>
        <v>0</v>
      </c>
    </row>
    <row r="334" spans="1:28" ht="13.2" x14ac:dyDescent="0.25">
      <c r="A334" s="218" t="str">
        <f>IF(C334=0,"",IF(I334=0,"",MAX(A$2:A333)+1))</f>
        <v/>
      </c>
      <c r="B334" s="272" t="str">
        <f t="shared" si="60"/>
        <v>Mukesh</v>
      </c>
      <c r="C334" s="211">
        <f>IF(P$175="J",SUMIF('Driebanden-groot tot'!A$33:A$54,B334,'Driebanden-groot tot'!B$33:B$54),0)</f>
        <v>9</v>
      </c>
      <c r="D334" s="6"/>
      <c r="E334" s="6"/>
      <c r="F334" s="267" t="str">
        <f t="shared" si="61"/>
        <v/>
      </c>
      <c r="G334" s="268" t="str">
        <f t="shared" si="62"/>
        <v/>
      </c>
      <c r="H334" s="269" t="str">
        <f t="shared" si="66"/>
        <v>n</v>
      </c>
      <c r="I334" s="211">
        <f>IF(P$175="J",SUMIF('Driebanden-groot tot'!A$33:A$54,H334,'Driebanden-groot tot'!B$33:B$54),0)</f>
        <v>0</v>
      </c>
      <c r="J334" s="6"/>
      <c r="K334" s="211" t="str">
        <f t="shared" si="63"/>
        <v/>
      </c>
      <c r="L334" s="267" t="str">
        <f t="shared" si="64"/>
        <v/>
      </c>
      <c r="M334" s="268" t="str">
        <f t="shared" si="65"/>
        <v/>
      </c>
      <c r="N334" s="216" t="str">
        <f t="shared" si="67"/>
        <v/>
      </c>
      <c r="O334" s="266">
        <v>2</v>
      </c>
      <c r="AB334" s="325">
        <f t="shared" si="68"/>
        <v>0</v>
      </c>
    </row>
    <row r="335" spans="1:28" ht="13.2" x14ac:dyDescent="0.25">
      <c r="A335" s="218" t="str">
        <f>IF(C335=0,"",IF(I335=0,"",MAX(A$2:A334)+1))</f>
        <v/>
      </c>
      <c r="B335" s="272" t="str">
        <f t="shared" ref="B335:B345" si="69">B163</f>
        <v>Mukesh</v>
      </c>
      <c r="C335" s="211">
        <f>IF(P$175="J",SUMIF('Driebanden-groot tot'!A$33:A$54,B335,'Driebanden-groot tot'!B$33:B$54),0)</f>
        <v>9</v>
      </c>
      <c r="D335" s="6"/>
      <c r="E335" s="6"/>
      <c r="F335" s="267" t="str">
        <f t="shared" si="61"/>
        <v/>
      </c>
      <c r="G335" s="268" t="str">
        <f t="shared" si="62"/>
        <v/>
      </c>
      <c r="H335" s="269" t="str">
        <f t="shared" si="66"/>
        <v>n</v>
      </c>
      <c r="I335" s="211">
        <f>IF(P$175="J",SUMIF('Driebanden-groot tot'!A$33:A$54,H335,'Driebanden-groot tot'!B$33:B$54),0)</f>
        <v>0</v>
      </c>
      <c r="J335" s="6"/>
      <c r="K335" s="211" t="str">
        <f>IF(E335&gt;0,E335,"")</f>
        <v/>
      </c>
      <c r="L335" s="267" t="str">
        <f t="shared" si="64"/>
        <v/>
      </c>
      <c r="M335" s="268" t="str">
        <f t="shared" ref="M335:M345" si="70">IF(J335&gt;0,IF(I335-J335=0,R$2,IF(J335&lt;I335,ROUND(J335/I335*T$2,1),Q$2)),"")</f>
        <v/>
      </c>
      <c r="N335" s="216" t="str">
        <f t="shared" si="67"/>
        <v/>
      </c>
      <c r="O335" s="266">
        <v>2</v>
      </c>
      <c r="AB335" s="325">
        <f t="shared" si="68"/>
        <v>0</v>
      </c>
    </row>
    <row r="336" spans="1:28" ht="13.2" x14ac:dyDescent="0.25">
      <c r="A336" s="218" t="str">
        <f>IF(C336=0,"",IF(I336=0,"",MAX(A$2:A335)+1))</f>
        <v/>
      </c>
      <c r="B336" s="272" t="str">
        <f t="shared" si="69"/>
        <v>Marco</v>
      </c>
      <c r="C336" s="211">
        <f>IF(P$175="J",SUMIF('Driebanden-groot tot'!A$33:A$54,B336,'Driebanden-groot tot'!B$33:B$54),0)</f>
        <v>16</v>
      </c>
      <c r="D336" s="6"/>
      <c r="E336" s="6"/>
      <c r="F336" s="267" t="str">
        <f t="shared" si="61"/>
        <v/>
      </c>
      <c r="G336" s="268" t="str">
        <f t="shared" si="62"/>
        <v/>
      </c>
      <c r="H336" s="269" t="str">
        <f t="shared" si="66"/>
        <v>n</v>
      </c>
      <c r="I336" s="211">
        <f>IF(P$175="J",SUMIF('Driebanden-groot tot'!A$33:A$54,H336,'Driebanden-groot tot'!B$33:B$54),0)</f>
        <v>0</v>
      </c>
      <c r="J336" s="6"/>
      <c r="K336" s="211" t="str">
        <f>IF(E336&gt;0,E336,"")</f>
        <v/>
      </c>
      <c r="L336" s="267" t="str">
        <f t="shared" si="64"/>
        <v/>
      </c>
      <c r="M336" s="268" t="str">
        <f t="shared" si="70"/>
        <v/>
      </c>
      <c r="N336" s="216" t="str">
        <f t="shared" si="67"/>
        <v/>
      </c>
      <c r="O336" s="266">
        <v>2</v>
      </c>
      <c r="AB336" s="325">
        <f t="shared" si="68"/>
        <v>0</v>
      </c>
    </row>
    <row r="337" spans="1:28" ht="13.2" x14ac:dyDescent="0.25">
      <c r="A337" s="218" t="str">
        <f>IF(C337=0,"",IF(I337=0,"",MAX(A$2:A336)+1))</f>
        <v/>
      </c>
      <c r="B337" s="272" t="str">
        <f t="shared" si="69"/>
        <v>Marco</v>
      </c>
      <c r="C337" s="211">
        <f>IF(P$175="J",SUMIF('Driebanden-groot tot'!A$33:A$54,B337,'Driebanden-groot tot'!B$33:B$54),0)</f>
        <v>16</v>
      </c>
      <c r="D337" s="6"/>
      <c r="E337" s="6"/>
      <c r="F337" s="267" t="str">
        <f t="shared" ref="F337:F345" si="71">IF(D337&gt;0,ROUND(D337/E337,3),"")</f>
        <v/>
      </c>
      <c r="G337" s="268" t="str">
        <f t="shared" si="62"/>
        <v/>
      </c>
      <c r="H337" s="269" t="str">
        <f t="shared" si="66"/>
        <v>n</v>
      </c>
      <c r="I337" s="211">
        <f>IF(P$175="J",SUMIF('Driebanden-groot tot'!A$33:A$54,H337,'Driebanden-groot tot'!B$33:B$54),0)</f>
        <v>0</v>
      </c>
      <c r="J337" s="6"/>
      <c r="K337" s="211" t="str">
        <f t="shared" ref="K337:K345" si="72">IF(E337&gt;0,E337,"")</f>
        <v/>
      </c>
      <c r="L337" s="267" t="str">
        <f t="shared" ref="L337:L345" si="73">IF(J337&gt;0,ROUND(J337/K337,3),"")</f>
        <v/>
      </c>
      <c r="M337" s="268" t="str">
        <f t="shared" si="70"/>
        <v/>
      </c>
      <c r="N337" s="216" t="str">
        <f t="shared" ref="N337:N345" si="74">IF(E337&gt;0,1,"")</f>
        <v/>
      </c>
      <c r="O337" s="266">
        <v>2</v>
      </c>
      <c r="AB337" s="325">
        <f t="shared" si="68"/>
        <v>0</v>
      </c>
    </row>
    <row r="338" spans="1:28" ht="13.2" x14ac:dyDescent="0.25">
      <c r="A338" s="218" t="str">
        <f>IF(C338=0,"",IF(I338=0,"",MAX(A$2:A337)+1))</f>
        <v/>
      </c>
      <c r="B338" s="272" t="str">
        <f t="shared" si="69"/>
        <v>Marco</v>
      </c>
      <c r="C338" s="211">
        <f>IF(P$175="J",SUMIF('Driebanden-groot tot'!A$33:A$54,B338,'Driebanden-groot tot'!B$33:B$54),0)</f>
        <v>16</v>
      </c>
      <c r="D338" s="6"/>
      <c r="E338" s="6"/>
      <c r="F338" s="267" t="str">
        <f t="shared" si="71"/>
        <v/>
      </c>
      <c r="G338" s="268" t="str">
        <f t="shared" si="62"/>
        <v/>
      </c>
      <c r="H338" s="269" t="str">
        <f t="shared" si="66"/>
        <v>n</v>
      </c>
      <c r="I338" s="211">
        <f>IF(P$175="J",SUMIF('Driebanden-groot tot'!A$33:A$54,H338,'Driebanden-groot tot'!B$33:B$54),0)</f>
        <v>0</v>
      </c>
      <c r="J338" s="6"/>
      <c r="K338" s="211" t="str">
        <f t="shared" si="72"/>
        <v/>
      </c>
      <c r="L338" s="267" t="str">
        <f t="shared" si="73"/>
        <v/>
      </c>
      <c r="M338" s="268" t="str">
        <f t="shared" si="70"/>
        <v/>
      </c>
      <c r="N338" s="216" t="str">
        <f t="shared" si="74"/>
        <v/>
      </c>
      <c r="O338" s="266">
        <v>2</v>
      </c>
      <c r="AB338" s="325">
        <f t="shared" si="68"/>
        <v>0</v>
      </c>
    </row>
    <row r="339" spans="1:28" ht="13.2" x14ac:dyDescent="0.25">
      <c r="A339" s="218" t="str">
        <f>IF(C339=0,"",IF(I339=0,"",MAX(A$2:A338)+1))</f>
        <v/>
      </c>
      <c r="B339" s="272" t="str">
        <f t="shared" si="69"/>
        <v>Marco</v>
      </c>
      <c r="C339" s="211">
        <f>IF(P$175="J",SUMIF('Driebanden-groot tot'!A$33:A$54,B339,'Driebanden-groot tot'!B$33:B$54),0)</f>
        <v>16</v>
      </c>
      <c r="D339" s="6"/>
      <c r="E339" s="6"/>
      <c r="F339" s="267" t="str">
        <f t="shared" si="71"/>
        <v/>
      </c>
      <c r="G339" s="268" t="str">
        <f t="shared" si="62"/>
        <v/>
      </c>
      <c r="H339" s="269" t="str">
        <f t="shared" si="66"/>
        <v>n</v>
      </c>
      <c r="I339" s="211">
        <f>IF(P$175="J",SUMIF('Driebanden-groot tot'!A$33:A$54,H339,'Driebanden-groot tot'!B$33:B$54),0)</f>
        <v>0</v>
      </c>
      <c r="J339" s="6"/>
      <c r="K339" s="211" t="str">
        <f t="shared" si="72"/>
        <v/>
      </c>
      <c r="L339" s="267" t="str">
        <f t="shared" si="73"/>
        <v/>
      </c>
      <c r="M339" s="268" t="str">
        <f t="shared" si="70"/>
        <v/>
      </c>
      <c r="N339" s="216" t="str">
        <f t="shared" si="74"/>
        <v/>
      </c>
      <c r="O339" s="266">
        <v>2</v>
      </c>
      <c r="AB339" s="325">
        <f t="shared" si="68"/>
        <v>0</v>
      </c>
    </row>
    <row r="340" spans="1:28" ht="13.2" x14ac:dyDescent="0.25">
      <c r="A340" s="218" t="str">
        <f>IF(C340=0,"",IF(I340=0,"",MAX(A$2:A339)+1))</f>
        <v/>
      </c>
      <c r="B340" s="272" t="str">
        <f t="shared" si="69"/>
        <v>n</v>
      </c>
      <c r="C340" s="211">
        <f>IF(P$175="J",SUMIF('Driebanden-groot tot'!A$33:A$54,B340,'Driebanden-groot tot'!B$33:B$54),0)</f>
        <v>0</v>
      </c>
      <c r="D340" s="6"/>
      <c r="E340" s="6"/>
      <c r="F340" s="267" t="str">
        <f t="shared" si="71"/>
        <v/>
      </c>
      <c r="G340" s="268" t="str">
        <f t="shared" si="62"/>
        <v/>
      </c>
      <c r="H340" s="269" t="str">
        <f t="shared" si="66"/>
        <v>n</v>
      </c>
      <c r="I340" s="211">
        <f>IF(P$175="J",SUMIF('Driebanden-groot tot'!A$33:A$54,H340,'Driebanden-groot tot'!B$33:B$54),0)</f>
        <v>0</v>
      </c>
      <c r="J340" s="6"/>
      <c r="K340" s="211" t="str">
        <f t="shared" si="72"/>
        <v/>
      </c>
      <c r="L340" s="267" t="str">
        <f t="shared" si="73"/>
        <v/>
      </c>
      <c r="M340" s="268" t="str">
        <f t="shared" si="70"/>
        <v/>
      </c>
      <c r="N340" s="216" t="str">
        <f t="shared" si="74"/>
        <v/>
      </c>
      <c r="O340" s="266">
        <v>2</v>
      </c>
      <c r="AB340" s="325">
        <f t="shared" si="68"/>
        <v>0</v>
      </c>
    </row>
    <row r="341" spans="1:28" ht="13.2" x14ac:dyDescent="0.25">
      <c r="A341" s="218" t="str">
        <f>IF(C341=0,"",IF(I341=0,"",MAX(A$2:A340)+1))</f>
        <v/>
      </c>
      <c r="B341" s="272" t="str">
        <f t="shared" si="69"/>
        <v>n</v>
      </c>
      <c r="C341" s="211">
        <f>IF(P$175="J",SUMIF('Driebanden-groot tot'!A$33:A$54,B341,'Driebanden-groot tot'!B$33:B$54),0)</f>
        <v>0</v>
      </c>
      <c r="D341" s="6"/>
      <c r="E341" s="6"/>
      <c r="F341" s="267" t="str">
        <f t="shared" si="71"/>
        <v/>
      </c>
      <c r="G341" s="268" t="str">
        <f t="shared" si="62"/>
        <v/>
      </c>
      <c r="H341" s="269" t="str">
        <f t="shared" si="66"/>
        <v>n</v>
      </c>
      <c r="I341" s="211">
        <f>IF(P$175="J",SUMIF('Driebanden-groot tot'!A$33:A$54,H341,'Driebanden-groot tot'!B$33:B$54),0)</f>
        <v>0</v>
      </c>
      <c r="J341" s="6"/>
      <c r="K341" s="211" t="str">
        <f t="shared" si="72"/>
        <v/>
      </c>
      <c r="L341" s="267" t="str">
        <f t="shared" si="73"/>
        <v/>
      </c>
      <c r="M341" s="268" t="str">
        <f t="shared" si="70"/>
        <v/>
      </c>
      <c r="N341" s="216" t="str">
        <f t="shared" si="74"/>
        <v/>
      </c>
      <c r="O341" s="266">
        <v>2</v>
      </c>
      <c r="AB341" s="325">
        <f t="shared" si="68"/>
        <v>0</v>
      </c>
    </row>
    <row r="342" spans="1:28" ht="13.2" x14ac:dyDescent="0.25">
      <c r="A342" s="218" t="str">
        <f>IF(C342=0,"",IF(I342=0,"",MAX(A$2:A341)+1))</f>
        <v/>
      </c>
      <c r="B342" s="272" t="str">
        <f t="shared" si="69"/>
        <v>n</v>
      </c>
      <c r="C342" s="211">
        <f>IF(P$175="J",SUMIF('Driebanden-groot tot'!A$33:A$54,B342,'Driebanden-groot tot'!B$33:B$54),0)</f>
        <v>0</v>
      </c>
      <c r="D342" s="6"/>
      <c r="E342" s="6"/>
      <c r="F342" s="267" t="str">
        <f t="shared" si="71"/>
        <v/>
      </c>
      <c r="G342" s="268" t="str">
        <f t="shared" si="62"/>
        <v/>
      </c>
      <c r="H342" s="269" t="str">
        <f t="shared" si="66"/>
        <v>n</v>
      </c>
      <c r="I342" s="211">
        <f>IF(P$175="J",SUMIF('Driebanden-groot tot'!A$33:A$54,H342,'Driebanden-groot tot'!B$33:B$54),0)</f>
        <v>0</v>
      </c>
      <c r="J342" s="6"/>
      <c r="K342" s="211" t="str">
        <f t="shared" si="72"/>
        <v/>
      </c>
      <c r="L342" s="267" t="str">
        <f t="shared" si="73"/>
        <v/>
      </c>
      <c r="M342" s="268" t="str">
        <f t="shared" si="70"/>
        <v/>
      </c>
      <c r="N342" s="216" t="str">
        <f t="shared" si="74"/>
        <v/>
      </c>
      <c r="O342" s="266">
        <v>2</v>
      </c>
      <c r="AB342" s="325">
        <f t="shared" si="68"/>
        <v>0</v>
      </c>
    </row>
    <row r="343" spans="1:28" ht="13.2" x14ac:dyDescent="0.25">
      <c r="A343" s="218" t="str">
        <f>IF(C343=0,"",IF(I343=0,"",MAX(A$2:A342)+1))</f>
        <v/>
      </c>
      <c r="B343" s="272" t="str">
        <f t="shared" si="69"/>
        <v>n</v>
      </c>
      <c r="C343" s="211">
        <f>IF(P$175="J",SUMIF('Driebanden-groot tot'!A$33:A$54,B343,'Driebanden-groot tot'!B$33:B$54),0)</f>
        <v>0</v>
      </c>
      <c r="D343" s="6"/>
      <c r="E343" s="6"/>
      <c r="F343" s="267" t="str">
        <f t="shared" si="71"/>
        <v/>
      </c>
      <c r="G343" s="268" t="str">
        <f t="shared" si="62"/>
        <v/>
      </c>
      <c r="H343" s="269" t="str">
        <f t="shared" si="66"/>
        <v>n</v>
      </c>
      <c r="I343" s="211">
        <f>IF(P$175="J",SUMIF('Driebanden-groot tot'!A$33:A$54,H343,'Driebanden-groot tot'!B$33:B$54),0)</f>
        <v>0</v>
      </c>
      <c r="J343" s="6"/>
      <c r="K343" s="211" t="str">
        <f t="shared" si="72"/>
        <v/>
      </c>
      <c r="L343" s="267" t="str">
        <f t="shared" si="73"/>
        <v/>
      </c>
      <c r="M343" s="268" t="str">
        <f t="shared" si="70"/>
        <v/>
      </c>
      <c r="N343" s="216" t="str">
        <f t="shared" si="74"/>
        <v/>
      </c>
      <c r="O343" s="266">
        <v>2</v>
      </c>
      <c r="AB343" s="325">
        <f t="shared" si="68"/>
        <v>0</v>
      </c>
    </row>
    <row r="344" spans="1:28" ht="13.2" x14ac:dyDescent="0.25">
      <c r="A344" s="218" t="str">
        <f>IF(C344=0,"",IF(I344=0,"",MAX(A$2:A343)+1))</f>
        <v/>
      </c>
      <c r="B344" s="272" t="str">
        <f t="shared" si="69"/>
        <v>n</v>
      </c>
      <c r="C344" s="211">
        <f>IF(P$175="J",SUMIF('Driebanden-groot tot'!A$33:A$54,B344,'Driebanden-groot tot'!B$33:B$54),0)</f>
        <v>0</v>
      </c>
      <c r="D344" s="6"/>
      <c r="E344" s="6"/>
      <c r="F344" s="267" t="str">
        <f t="shared" si="71"/>
        <v/>
      </c>
      <c r="G344" s="268" t="str">
        <f t="shared" si="62"/>
        <v/>
      </c>
      <c r="H344" s="269" t="str">
        <f t="shared" si="66"/>
        <v>n</v>
      </c>
      <c r="I344" s="211">
        <f>IF(P$175="J",SUMIF('Driebanden-groot tot'!A$33:A$54,H344,'Driebanden-groot tot'!B$33:B$54),0)</f>
        <v>0</v>
      </c>
      <c r="J344" s="6"/>
      <c r="K344" s="211" t="str">
        <f t="shared" si="72"/>
        <v/>
      </c>
      <c r="L344" s="267" t="str">
        <f t="shared" si="73"/>
        <v/>
      </c>
      <c r="M344" s="268" t="str">
        <f t="shared" si="70"/>
        <v/>
      </c>
      <c r="N344" s="216" t="str">
        <f t="shared" si="74"/>
        <v/>
      </c>
      <c r="O344" s="266">
        <v>2</v>
      </c>
      <c r="AB344" s="325">
        <f t="shared" si="68"/>
        <v>0</v>
      </c>
    </row>
    <row r="345" spans="1:28" ht="13.2" x14ac:dyDescent="0.25">
      <c r="A345" s="218" t="str">
        <f>IF(C345=0,"",IF(I345=0,"",MAX(A$2:A344)+1))</f>
        <v/>
      </c>
      <c r="B345" s="272" t="str">
        <f t="shared" si="69"/>
        <v>n</v>
      </c>
      <c r="C345" s="211">
        <f>IF(P$175="J",SUMIF('Driebanden-groot tot'!A$33:A$54,B345,'Driebanden-groot tot'!B$33:B$54),0)</f>
        <v>0</v>
      </c>
      <c r="D345" s="6"/>
      <c r="E345" s="6"/>
      <c r="F345" s="267" t="str">
        <f t="shared" si="71"/>
        <v/>
      </c>
      <c r="G345" s="268" t="str">
        <f t="shared" si="62"/>
        <v/>
      </c>
      <c r="H345" s="269" t="str">
        <f t="shared" si="66"/>
        <v>n</v>
      </c>
      <c r="I345" s="211">
        <f>IF(P$175="J",SUMIF('Driebanden-groot tot'!A$33:A$54,H345,'Driebanden-groot tot'!B$33:B$54),0)</f>
        <v>0</v>
      </c>
      <c r="J345" s="6"/>
      <c r="K345" s="211" t="str">
        <f t="shared" si="72"/>
        <v/>
      </c>
      <c r="L345" s="267" t="str">
        <f t="shared" si="73"/>
        <v/>
      </c>
      <c r="M345" s="268" t="str">
        <f t="shared" si="70"/>
        <v/>
      </c>
      <c r="N345" s="216" t="str">
        <f t="shared" si="74"/>
        <v/>
      </c>
      <c r="O345" s="266">
        <v>2</v>
      </c>
      <c r="AB345" s="325">
        <f t="shared" si="68"/>
        <v>0</v>
      </c>
    </row>
    <row r="346" spans="1:28" ht="13.8" thickBot="1" x14ac:dyDescent="0.3">
      <c r="A346" s="222"/>
      <c r="B346" s="223" t="s">
        <v>74</v>
      </c>
      <c r="C346" s="224">
        <f>MAX(A$2:A346)-SUMIF(B:B,"Ronde 1",C:C)</f>
        <v>91</v>
      </c>
      <c r="D346" s="225" t="s">
        <v>78</v>
      </c>
      <c r="E346" s="225"/>
      <c r="F346" s="226"/>
      <c r="G346" s="227"/>
      <c r="H346" s="228" t="s">
        <v>76</v>
      </c>
      <c r="I346" s="229">
        <f>SUM(N175:N346)</f>
        <v>0</v>
      </c>
      <c r="J346" s="225"/>
      <c r="K346" s="230" t="s">
        <v>77</v>
      </c>
      <c r="L346" s="231">
        <f>C346-I346</f>
        <v>91</v>
      </c>
      <c r="M346" s="231"/>
      <c r="N346" s="232"/>
      <c r="O346" s="266">
        <v>2</v>
      </c>
      <c r="Q346" s="273"/>
      <c r="R346" s="273"/>
      <c r="S346" s="273"/>
      <c r="T346" s="273"/>
      <c r="U346" s="273"/>
      <c r="AB346" s="325">
        <f t="shared" si="68"/>
        <v>0</v>
      </c>
    </row>
    <row r="347" spans="1:28" ht="15" customHeight="1" thickBot="1" x14ac:dyDescent="0.35">
      <c r="A347" s="233" t="str">
        <f>IF(C347=0,"",IF(I347=0,"",MAX(A$2:A346)+1))</f>
        <v/>
      </c>
      <c r="B347" s="269" t="str">
        <f>B3</f>
        <v>Frans</v>
      </c>
      <c r="C347" s="211">
        <f>IF(P$347="J",SUMIF('Driebanden-groot tot'!A$33:A$54,B347,'Driebanden-groot tot'!B$33:B$54),0)</f>
        <v>0</v>
      </c>
      <c r="D347" s="74"/>
      <c r="E347" s="75"/>
      <c r="F347" s="270" t="str">
        <f t="shared" ref="F347:F403" si="75">IF(D347&gt;0,ROUND(D347/E347,3),"")</f>
        <v/>
      </c>
      <c r="G347" s="268" t="str">
        <f t="shared" ref="G347:G410" si="76">IF(D347&gt;0,IF(C347-D347=0,R$2,IF(D347&lt;C347,ROUND(D347/C347*T$2,1),Q$2)),"")</f>
        <v/>
      </c>
      <c r="H347" s="269" t="str">
        <f>H3</f>
        <v>Fred</v>
      </c>
      <c r="I347" s="211">
        <f>IF(P$347="J",SUMIF('Driebanden-groot tot'!A$33:A$54,H347,'Driebanden-groot tot'!B$33:B$54),0)</f>
        <v>0</v>
      </c>
      <c r="J347" s="75"/>
      <c r="K347" s="235" t="str">
        <f t="shared" ref="K347:K410" si="77">IF(E347&gt;0,E347,"")</f>
        <v/>
      </c>
      <c r="L347" s="270" t="str">
        <f t="shared" ref="L347:L410" si="78">IF(J347&gt;0,ROUND(J347/K347,3),"")</f>
        <v/>
      </c>
      <c r="M347" s="271" t="str">
        <f t="shared" ref="M347:M378" si="79">IF(J347&gt;0,IF(I347-J347=0,R$2,IF(J347&lt;I347,ROUND(J347/I347*T$2,1),Q$2)),"")</f>
        <v/>
      </c>
      <c r="N347" s="237" t="str">
        <f t="shared" ref="N347:N410" si="80">IF(E347&gt;0,1,"")</f>
        <v/>
      </c>
      <c r="O347" s="266">
        <v>3</v>
      </c>
      <c r="P347" s="468" t="s">
        <v>130</v>
      </c>
      <c r="Q347" s="273"/>
      <c r="R347" s="273"/>
      <c r="S347" s="273"/>
      <c r="T347" s="273"/>
      <c r="U347" s="273"/>
      <c r="AB347" s="325">
        <f t="shared" si="68"/>
        <v>0</v>
      </c>
    </row>
    <row r="348" spans="1:28" ht="15" customHeight="1" x14ac:dyDescent="0.25">
      <c r="A348" s="218" t="str">
        <f>IF(C348=0,"",IF(I348=0,"",MAX(A$2:A347)+1))</f>
        <v/>
      </c>
      <c r="B348" s="269" t="str">
        <f t="shared" ref="B348:B411" si="81">B4</f>
        <v>Frans</v>
      </c>
      <c r="C348" s="211">
        <f>IF(P$347="J",SUMIF('Driebanden-groot tot'!A$33:A$54,B348,'Driebanden-groot tot'!B$33:B$54),0)</f>
        <v>0</v>
      </c>
      <c r="D348" s="6"/>
      <c r="E348" s="6"/>
      <c r="F348" s="267" t="str">
        <f t="shared" si="75"/>
        <v/>
      </c>
      <c r="G348" s="268" t="str">
        <f t="shared" si="76"/>
        <v/>
      </c>
      <c r="H348" s="269" t="str">
        <f t="shared" ref="H348:H411" si="82">H4</f>
        <v>Jan Hartog</v>
      </c>
      <c r="I348" s="211">
        <f>IF(P$347="J",SUMIF('Driebanden-groot tot'!A$33:A$54,H348,'Driebanden-groot tot'!B$33:B$54),0)</f>
        <v>0</v>
      </c>
      <c r="J348" s="6"/>
      <c r="K348" s="211" t="str">
        <f t="shared" si="77"/>
        <v/>
      </c>
      <c r="L348" s="267" t="str">
        <f t="shared" si="78"/>
        <v/>
      </c>
      <c r="M348" s="268" t="str">
        <f t="shared" si="79"/>
        <v/>
      </c>
      <c r="N348" s="216" t="str">
        <f t="shared" si="80"/>
        <v/>
      </c>
      <c r="O348" s="266">
        <v>3</v>
      </c>
      <c r="Q348" s="273"/>
      <c r="R348" s="273"/>
      <c r="S348" s="273"/>
      <c r="T348" s="273"/>
      <c r="U348" s="273"/>
      <c r="AB348" s="325">
        <f t="shared" si="68"/>
        <v>0</v>
      </c>
    </row>
    <row r="349" spans="1:28" ht="15" customHeight="1" x14ac:dyDescent="0.25">
      <c r="A349" s="218" t="str">
        <f>IF(C349=0,"",IF(I349=0,"",MAX(A$2:A348)+1))</f>
        <v/>
      </c>
      <c r="B349" s="269" t="str">
        <f t="shared" si="81"/>
        <v>Frans</v>
      </c>
      <c r="C349" s="211">
        <f>IF(P$347="J",SUMIF('Driebanden-groot tot'!A$33:A$54,B349,'Driebanden-groot tot'!B$33:B$54),0)</f>
        <v>0</v>
      </c>
      <c r="D349" s="6"/>
      <c r="E349" s="6"/>
      <c r="F349" s="267" t="str">
        <f t="shared" si="75"/>
        <v/>
      </c>
      <c r="G349" s="268" t="str">
        <f t="shared" si="76"/>
        <v/>
      </c>
      <c r="H349" s="269" t="str">
        <f t="shared" si="82"/>
        <v>Martijn</v>
      </c>
      <c r="I349" s="211">
        <f>IF(P$347="J",SUMIF('Driebanden-groot tot'!A$33:A$54,H349,'Driebanden-groot tot'!B$33:B$54),0)</f>
        <v>0</v>
      </c>
      <c r="J349" s="6"/>
      <c r="K349" s="211" t="str">
        <f t="shared" si="77"/>
        <v/>
      </c>
      <c r="L349" s="267" t="str">
        <f t="shared" si="78"/>
        <v/>
      </c>
      <c r="M349" s="268" t="str">
        <f t="shared" si="79"/>
        <v/>
      </c>
      <c r="N349" s="216" t="str">
        <f t="shared" si="80"/>
        <v/>
      </c>
      <c r="O349" s="266">
        <v>3</v>
      </c>
      <c r="Q349" s="273"/>
      <c r="R349" s="273"/>
      <c r="S349" s="273"/>
      <c r="T349" s="273"/>
      <c r="U349" s="273"/>
      <c r="AB349" s="325">
        <f t="shared" si="68"/>
        <v>0</v>
      </c>
    </row>
    <row r="350" spans="1:28" ht="15" customHeight="1" x14ac:dyDescent="0.25">
      <c r="A350" s="218" t="str">
        <f>IF(C350=0,"",IF(I350=0,"",MAX(A$2:A349)+1))</f>
        <v/>
      </c>
      <c r="B350" s="269" t="str">
        <f t="shared" si="81"/>
        <v>Frans</v>
      </c>
      <c r="C350" s="211">
        <f>IF(P$347="J",SUMIF('Driebanden-groot tot'!A$33:A$54,B350,'Driebanden-groot tot'!B$33:B$54),0)</f>
        <v>0</v>
      </c>
      <c r="D350" s="6"/>
      <c r="E350" s="6"/>
      <c r="F350" s="267" t="str">
        <f t="shared" si="75"/>
        <v/>
      </c>
      <c r="G350" s="268" t="str">
        <f t="shared" si="76"/>
        <v/>
      </c>
      <c r="H350" s="269" t="str">
        <f t="shared" si="82"/>
        <v>Michael</v>
      </c>
      <c r="I350" s="211">
        <f>IF(P$347="J",SUMIF('Driebanden-groot tot'!A$33:A$54,H350,'Driebanden-groot tot'!B$33:B$54),0)</f>
        <v>0</v>
      </c>
      <c r="J350" s="6"/>
      <c r="K350" s="211" t="str">
        <f t="shared" si="77"/>
        <v/>
      </c>
      <c r="L350" s="267" t="str">
        <f t="shared" si="78"/>
        <v/>
      </c>
      <c r="M350" s="268" t="str">
        <f t="shared" si="79"/>
        <v/>
      </c>
      <c r="N350" s="216" t="str">
        <f t="shared" si="80"/>
        <v/>
      </c>
      <c r="O350" s="266">
        <v>3</v>
      </c>
      <c r="Q350" s="273"/>
      <c r="R350" s="273"/>
      <c r="S350" s="273"/>
      <c r="T350" s="273"/>
      <c r="U350" s="273"/>
      <c r="AB350" s="325">
        <f t="shared" si="68"/>
        <v>0</v>
      </c>
    </row>
    <row r="351" spans="1:28" ht="15" customHeight="1" x14ac:dyDescent="0.25">
      <c r="A351" s="218" t="str">
        <f>IF(C351=0,"",IF(I351=0,"",MAX(A$2:A350)+1))</f>
        <v/>
      </c>
      <c r="B351" s="269" t="str">
        <f t="shared" si="81"/>
        <v>Frans</v>
      </c>
      <c r="C351" s="211">
        <f>IF(P$347="J",SUMIF('Driebanden-groot tot'!A$33:A$54,B351,'Driebanden-groot tot'!B$33:B$54),0)</f>
        <v>0</v>
      </c>
      <c r="D351" s="6"/>
      <c r="E351" s="6"/>
      <c r="F351" s="267" t="str">
        <f t="shared" si="75"/>
        <v/>
      </c>
      <c r="G351" s="268" t="str">
        <f t="shared" si="76"/>
        <v/>
      </c>
      <c r="H351" s="269" t="str">
        <f t="shared" si="82"/>
        <v>Peter</v>
      </c>
      <c r="I351" s="211">
        <f>IF(P$347="J",SUMIF('Driebanden-groot tot'!A$33:A$54,H351,'Driebanden-groot tot'!B$33:B$54),0)</f>
        <v>0</v>
      </c>
      <c r="J351" s="6"/>
      <c r="K351" s="211" t="str">
        <f t="shared" si="77"/>
        <v/>
      </c>
      <c r="L351" s="267" t="str">
        <f t="shared" si="78"/>
        <v/>
      </c>
      <c r="M351" s="268" t="str">
        <f t="shared" si="79"/>
        <v/>
      </c>
      <c r="N351" s="216" t="str">
        <f t="shared" si="80"/>
        <v/>
      </c>
      <c r="O351" s="266">
        <v>3</v>
      </c>
      <c r="Q351" s="273"/>
      <c r="R351" s="273"/>
      <c r="S351" s="273"/>
      <c r="T351" s="273"/>
      <c r="U351" s="273"/>
      <c r="AB351" s="325">
        <f t="shared" si="68"/>
        <v>0</v>
      </c>
    </row>
    <row r="352" spans="1:28" ht="15" customHeight="1" x14ac:dyDescent="0.25">
      <c r="A352" s="218" t="str">
        <f>IF(C352=0,"",IF(I352=0,"",MAX(A$2:A351)+1))</f>
        <v/>
      </c>
      <c r="B352" s="269" t="str">
        <f t="shared" si="81"/>
        <v>Frans</v>
      </c>
      <c r="C352" s="211">
        <f>IF(P$347="J",SUMIF('Driebanden-groot tot'!A$33:A$54,B352,'Driebanden-groot tot'!B$33:B$54),0)</f>
        <v>0</v>
      </c>
      <c r="D352" s="6"/>
      <c r="E352" s="6"/>
      <c r="F352" s="267" t="str">
        <f t="shared" si="75"/>
        <v/>
      </c>
      <c r="G352" s="268" t="str">
        <f t="shared" si="76"/>
        <v/>
      </c>
      <c r="H352" s="269" t="str">
        <f t="shared" si="82"/>
        <v>Piet</v>
      </c>
      <c r="I352" s="211">
        <f>IF(P$347="J",SUMIF('Driebanden-groot tot'!A$33:A$54,H352,'Driebanden-groot tot'!B$33:B$54),0)</f>
        <v>0</v>
      </c>
      <c r="J352" s="6"/>
      <c r="K352" s="211" t="str">
        <f t="shared" si="77"/>
        <v/>
      </c>
      <c r="L352" s="267" t="str">
        <f t="shared" si="78"/>
        <v/>
      </c>
      <c r="M352" s="268" t="str">
        <f t="shared" si="79"/>
        <v/>
      </c>
      <c r="N352" s="216" t="str">
        <f t="shared" si="80"/>
        <v/>
      </c>
      <c r="O352" s="266">
        <v>3</v>
      </c>
      <c r="Q352" s="273"/>
      <c r="R352" s="273"/>
      <c r="S352" s="273"/>
      <c r="T352" s="273"/>
      <c r="U352" s="273"/>
      <c r="AB352" s="325">
        <f t="shared" si="68"/>
        <v>0</v>
      </c>
    </row>
    <row r="353" spans="1:28" ht="15" customHeight="1" x14ac:dyDescent="0.25">
      <c r="A353" s="218" t="str">
        <f>IF(C353=0,"",IF(I353=0,"",MAX(A$2:A352)+1))</f>
        <v/>
      </c>
      <c r="B353" s="269" t="str">
        <f t="shared" si="81"/>
        <v>Frans</v>
      </c>
      <c r="C353" s="211">
        <f>IF(P$347="J",SUMIF('Driebanden-groot tot'!A$33:A$54,B353,'Driebanden-groot tot'!B$33:B$54),0)</f>
        <v>0</v>
      </c>
      <c r="D353" s="6"/>
      <c r="E353" s="6"/>
      <c r="F353" s="267" t="str">
        <f t="shared" si="75"/>
        <v/>
      </c>
      <c r="G353" s="268" t="str">
        <f t="shared" si="76"/>
        <v/>
      </c>
      <c r="H353" s="269" t="str">
        <f t="shared" si="82"/>
        <v>Tukker</v>
      </c>
      <c r="I353" s="211">
        <f>IF(P$347="J",SUMIF('Driebanden-groot tot'!A$33:A$54,H353,'Driebanden-groot tot'!B$33:B$54),0)</f>
        <v>0</v>
      </c>
      <c r="J353" s="6"/>
      <c r="K353" s="211" t="str">
        <f t="shared" si="77"/>
        <v/>
      </c>
      <c r="L353" s="267" t="str">
        <f t="shared" si="78"/>
        <v/>
      </c>
      <c r="M353" s="268" t="str">
        <f t="shared" si="79"/>
        <v/>
      </c>
      <c r="N353" s="216" t="str">
        <f t="shared" si="80"/>
        <v/>
      </c>
      <c r="O353" s="266">
        <v>3</v>
      </c>
      <c r="Q353" s="273"/>
      <c r="R353" s="273"/>
      <c r="S353" s="273"/>
      <c r="T353" s="273"/>
      <c r="U353" s="273"/>
      <c r="AB353" s="325">
        <f t="shared" si="68"/>
        <v>0</v>
      </c>
    </row>
    <row r="354" spans="1:28" ht="15" customHeight="1" x14ac:dyDescent="0.25">
      <c r="A354" s="218" t="str">
        <f>IF(C354=0,"",IF(I354=0,"",MAX(A$2:A353)+1))</f>
        <v/>
      </c>
      <c r="B354" s="269" t="str">
        <f t="shared" si="81"/>
        <v>Frans</v>
      </c>
      <c r="C354" s="211">
        <f>IF(P$347="J",SUMIF('Driebanden-groot tot'!A$33:A$54,B354,'Driebanden-groot tot'!B$33:B$54),0)</f>
        <v>0</v>
      </c>
      <c r="D354" s="6"/>
      <c r="E354" s="6"/>
      <c r="F354" s="267" t="str">
        <f t="shared" si="75"/>
        <v/>
      </c>
      <c r="G354" s="268" t="str">
        <f t="shared" si="76"/>
        <v/>
      </c>
      <c r="H354" s="269" t="str">
        <f t="shared" si="82"/>
        <v>Bernard</v>
      </c>
      <c r="I354" s="211">
        <f>IF(P$347="J",SUMIF('Driebanden-groot tot'!A$33:A$54,H354,'Driebanden-groot tot'!B$33:B$54),0)</f>
        <v>0</v>
      </c>
      <c r="J354" s="6"/>
      <c r="K354" s="211" t="str">
        <f t="shared" si="77"/>
        <v/>
      </c>
      <c r="L354" s="267" t="str">
        <f t="shared" si="78"/>
        <v/>
      </c>
      <c r="M354" s="268" t="str">
        <f t="shared" si="79"/>
        <v/>
      </c>
      <c r="N354" s="216" t="str">
        <f t="shared" si="80"/>
        <v/>
      </c>
      <c r="O354" s="266">
        <v>3</v>
      </c>
      <c r="Q354" s="273"/>
      <c r="R354" s="273"/>
      <c r="S354" s="273"/>
      <c r="T354" s="273"/>
      <c r="U354" s="273"/>
      <c r="AB354" s="325">
        <f t="shared" si="68"/>
        <v>0</v>
      </c>
    </row>
    <row r="355" spans="1:28" ht="15" customHeight="1" x14ac:dyDescent="0.25">
      <c r="A355" s="218" t="str">
        <f>IF(C355=0,"",IF(I355=0,"",MAX(A$2:A354)+1))</f>
        <v/>
      </c>
      <c r="B355" s="269" t="str">
        <f t="shared" si="81"/>
        <v>Frans</v>
      </c>
      <c r="C355" s="211">
        <f>IF(P$347="J",SUMIF('Driebanden-groot tot'!A$33:A$54,B355,'Driebanden-groot tot'!B$33:B$54),0)</f>
        <v>0</v>
      </c>
      <c r="D355" s="6"/>
      <c r="E355" s="6"/>
      <c r="F355" s="267" t="str">
        <f t="shared" si="75"/>
        <v/>
      </c>
      <c r="G355" s="268" t="str">
        <f t="shared" si="76"/>
        <v/>
      </c>
      <c r="H355" s="269" t="str">
        <f t="shared" si="82"/>
        <v>Jan de Hoorn</v>
      </c>
      <c r="I355" s="211">
        <f>IF(P$347="J",SUMIF('Driebanden-groot tot'!A$33:A$54,H355,'Driebanden-groot tot'!B$33:B$54),0)</f>
        <v>0</v>
      </c>
      <c r="J355" s="6"/>
      <c r="K355" s="211" t="str">
        <f t="shared" si="77"/>
        <v/>
      </c>
      <c r="L355" s="267" t="str">
        <f t="shared" si="78"/>
        <v/>
      </c>
      <c r="M355" s="268" t="str">
        <f t="shared" si="79"/>
        <v/>
      </c>
      <c r="N355" s="216" t="str">
        <f t="shared" si="80"/>
        <v/>
      </c>
      <c r="O355" s="266">
        <v>3</v>
      </c>
      <c r="Q355" s="273"/>
      <c r="R355" s="273"/>
      <c r="S355" s="273"/>
      <c r="T355" s="273"/>
      <c r="U355" s="273"/>
      <c r="AB355" s="325">
        <f t="shared" si="68"/>
        <v>0</v>
      </c>
    </row>
    <row r="356" spans="1:28" ht="15" customHeight="1" x14ac:dyDescent="0.25">
      <c r="A356" s="218" t="str">
        <f>IF(C356=0,"",IF(I356=0,"",MAX(A$2:A355)+1))</f>
        <v/>
      </c>
      <c r="B356" s="269" t="str">
        <f t="shared" si="81"/>
        <v>Frans</v>
      </c>
      <c r="C356" s="211">
        <f>IF(P$347="J",SUMIF('Driebanden-groot tot'!A$33:A$54,B356,'Driebanden-groot tot'!B$33:B$54),0)</f>
        <v>0</v>
      </c>
      <c r="D356" s="6"/>
      <c r="E356" s="6"/>
      <c r="F356" s="267" t="str">
        <f t="shared" si="75"/>
        <v/>
      </c>
      <c r="G356" s="268" t="str">
        <f t="shared" si="76"/>
        <v/>
      </c>
      <c r="H356" s="269" t="str">
        <f t="shared" si="82"/>
        <v>Bas</v>
      </c>
      <c r="I356" s="211">
        <f>IF(P$347="J",SUMIF('Driebanden-groot tot'!A$33:A$54,H356,'Driebanden-groot tot'!B$33:B$54),0)</f>
        <v>0</v>
      </c>
      <c r="J356" s="6"/>
      <c r="K356" s="211" t="str">
        <f t="shared" si="77"/>
        <v/>
      </c>
      <c r="L356" s="267" t="str">
        <f t="shared" si="78"/>
        <v/>
      </c>
      <c r="M356" s="268" t="str">
        <f t="shared" si="79"/>
        <v/>
      </c>
      <c r="N356" s="216" t="str">
        <f t="shared" si="80"/>
        <v/>
      </c>
      <c r="O356" s="266">
        <v>3</v>
      </c>
      <c r="Q356" s="273"/>
      <c r="R356" s="273"/>
      <c r="S356" s="273"/>
      <c r="T356" s="273"/>
      <c r="U356" s="273"/>
      <c r="AB356" s="325">
        <f t="shared" si="68"/>
        <v>0</v>
      </c>
    </row>
    <row r="357" spans="1:28" ht="15" customHeight="1" x14ac:dyDescent="0.25">
      <c r="A357" s="218" t="str">
        <f>IF(C357=0,"",IF(I357=0,"",MAX(A$2:A356)+1))</f>
        <v/>
      </c>
      <c r="B357" s="269" t="str">
        <f t="shared" si="81"/>
        <v>Frans</v>
      </c>
      <c r="C357" s="211">
        <f>IF(P$347="J",SUMIF('Driebanden-groot tot'!A$33:A$54,B357,'Driebanden-groot tot'!B$33:B$54),0)</f>
        <v>0</v>
      </c>
      <c r="D357" s="6"/>
      <c r="E357" s="6"/>
      <c r="F357" s="267" t="str">
        <f t="shared" si="75"/>
        <v/>
      </c>
      <c r="G357" s="268" t="str">
        <f t="shared" si="76"/>
        <v/>
      </c>
      <c r="H357" s="269" t="str">
        <f t="shared" si="82"/>
        <v>Jan Zuijlen</v>
      </c>
      <c r="I357" s="211">
        <f>IF(P$347="J",SUMIF('Driebanden-groot tot'!A$33:A$54,H357,'Driebanden-groot tot'!B$33:B$54),0)</f>
        <v>0</v>
      </c>
      <c r="J357" s="6"/>
      <c r="K357" s="211" t="str">
        <f t="shared" si="77"/>
        <v/>
      </c>
      <c r="L357" s="267" t="str">
        <f t="shared" si="78"/>
        <v/>
      </c>
      <c r="M357" s="268" t="str">
        <f t="shared" si="79"/>
        <v/>
      </c>
      <c r="N357" s="216" t="str">
        <f t="shared" si="80"/>
        <v/>
      </c>
      <c r="O357" s="266">
        <v>3</v>
      </c>
      <c r="Q357" s="273"/>
      <c r="R357" s="273"/>
      <c r="S357" s="273"/>
      <c r="T357" s="273"/>
      <c r="U357" s="273"/>
      <c r="AB357" s="325">
        <f t="shared" si="68"/>
        <v>0</v>
      </c>
    </row>
    <row r="358" spans="1:28" ht="15" customHeight="1" x14ac:dyDescent="0.25">
      <c r="A358" s="218" t="str">
        <f>IF(C358=0,"",IF(I358=0,"",MAX(A$2:A357)+1))</f>
        <v/>
      </c>
      <c r="B358" s="269" t="str">
        <f t="shared" si="81"/>
        <v>Frans</v>
      </c>
      <c r="C358" s="211">
        <f>IF(P$347="J",SUMIF('Driebanden-groot tot'!A$33:A$54,B358,'Driebanden-groot tot'!B$33:B$54),0)</f>
        <v>0</v>
      </c>
      <c r="D358" s="6"/>
      <c r="E358" s="6"/>
      <c r="F358" s="267" t="str">
        <f t="shared" si="75"/>
        <v/>
      </c>
      <c r="G358" s="268" t="str">
        <f t="shared" si="76"/>
        <v/>
      </c>
      <c r="H358" s="269" t="str">
        <f t="shared" si="82"/>
        <v xml:space="preserve">Jordy </v>
      </c>
      <c r="I358" s="211">
        <f>IF(P$347="J",SUMIF('Driebanden-groot tot'!A$33:A$54,H358,'Driebanden-groot tot'!B$33:B$54),0)</f>
        <v>0</v>
      </c>
      <c r="J358" s="6"/>
      <c r="K358" s="211" t="str">
        <f t="shared" si="77"/>
        <v/>
      </c>
      <c r="L358" s="267" t="str">
        <f t="shared" si="78"/>
        <v/>
      </c>
      <c r="M358" s="268" t="str">
        <f t="shared" si="79"/>
        <v/>
      </c>
      <c r="N358" s="216" t="str">
        <f t="shared" si="80"/>
        <v/>
      </c>
      <c r="O358" s="266">
        <v>3</v>
      </c>
      <c r="Q358" s="273"/>
      <c r="R358" s="273"/>
      <c r="S358" s="273"/>
      <c r="T358" s="273"/>
      <c r="U358" s="273"/>
      <c r="AB358" s="325">
        <f t="shared" si="68"/>
        <v>0</v>
      </c>
    </row>
    <row r="359" spans="1:28" ht="15" customHeight="1" x14ac:dyDescent="0.25">
      <c r="A359" s="218" t="str">
        <f>IF(C359=0,"",IF(I359=0,"",MAX(A$2:A358)+1))</f>
        <v/>
      </c>
      <c r="B359" s="269" t="str">
        <f t="shared" si="81"/>
        <v>Frans</v>
      </c>
      <c r="C359" s="211">
        <f>IF(P$347="J",SUMIF('Driebanden-groot tot'!A$33:A$54,B359,'Driebanden-groot tot'!B$33:B$54),0)</f>
        <v>0</v>
      </c>
      <c r="D359" s="6"/>
      <c r="E359" s="6"/>
      <c r="F359" s="267" t="str">
        <f t="shared" si="75"/>
        <v/>
      </c>
      <c r="G359" s="268" t="str">
        <f t="shared" si="76"/>
        <v/>
      </c>
      <c r="H359" s="269" t="str">
        <f t="shared" si="82"/>
        <v>Mukesh</v>
      </c>
      <c r="I359" s="211">
        <f>IF(P$347="J",SUMIF('Driebanden-groot tot'!A$33:A$54,H359,'Driebanden-groot tot'!B$33:B$54),0)</f>
        <v>0</v>
      </c>
      <c r="J359" s="6"/>
      <c r="K359" s="211" t="str">
        <f t="shared" si="77"/>
        <v/>
      </c>
      <c r="L359" s="267" t="str">
        <f t="shared" si="78"/>
        <v/>
      </c>
      <c r="M359" s="268" t="str">
        <f t="shared" si="79"/>
        <v/>
      </c>
      <c r="N359" s="216" t="str">
        <f t="shared" si="80"/>
        <v/>
      </c>
      <c r="O359" s="266">
        <v>3</v>
      </c>
      <c r="Q359" s="273"/>
      <c r="R359" s="273"/>
      <c r="S359" s="273"/>
      <c r="T359" s="273"/>
      <c r="U359" s="273"/>
      <c r="AB359" s="325">
        <f t="shared" si="68"/>
        <v>0</v>
      </c>
    </row>
    <row r="360" spans="1:28" ht="15" customHeight="1" x14ac:dyDescent="0.25">
      <c r="A360" s="218" t="str">
        <f>IF(C360=0,"",IF(I360=0,"",MAX(A$2:A359)+1))</f>
        <v/>
      </c>
      <c r="B360" s="269" t="str">
        <f t="shared" si="81"/>
        <v>Frans</v>
      </c>
      <c r="C360" s="211">
        <f>IF(P$347="J",SUMIF('Driebanden-groot tot'!A$33:A$54,B360,'Driebanden-groot tot'!B$33:B$54),0)</f>
        <v>0</v>
      </c>
      <c r="D360" s="6"/>
      <c r="E360" s="6"/>
      <c r="F360" s="267" t="str">
        <f t="shared" si="75"/>
        <v/>
      </c>
      <c r="G360" s="268" t="str">
        <f t="shared" si="76"/>
        <v/>
      </c>
      <c r="H360" s="269" t="str">
        <f t="shared" si="82"/>
        <v>Marco</v>
      </c>
      <c r="I360" s="211">
        <f>IF(P$347="J",SUMIF('Driebanden-groot tot'!A$33:A$54,H360,'Driebanden-groot tot'!B$33:B$54),0)</f>
        <v>0</v>
      </c>
      <c r="J360" s="6"/>
      <c r="K360" s="211" t="str">
        <f t="shared" si="77"/>
        <v/>
      </c>
      <c r="L360" s="267" t="str">
        <f t="shared" si="78"/>
        <v/>
      </c>
      <c r="M360" s="268" t="str">
        <f t="shared" si="79"/>
        <v/>
      </c>
      <c r="N360" s="216" t="str">
        <f t="shared" si="80"/>
        <v/>
      </c>
      <c r="O360" s="266">
        <v>3</v>
      </c>
      <c r="Q360" s="273"/>
      <c r="R360" s="273"/>
      <c r="S360" s="273"/>
      <c r="T360" s="273"/>
      <c r="U360" s="273"/>
      <c r="AB360" s="325">
        <f t="shared" si="68"/>
        <v>0</v>
      </c>
    </row>
    <row r="361" spans="1:28" ht="15" customHeight="1" x14ac:dyDescent="0.25">
      <c r="A361" s="218" t="str">
        <f>IF(C361=0,"",IF(I361=0,"",MAX(A$2:A360)+1))</f>
        <v/>
      </c>
      <c r="B361" s="269" t="str">
        <f t="shared" si="81"/>
        <v>Frans</v>
      </c>
      <c r="C361" s="211">
        <f>IF(P$347="J",SUMIF('Driebanden-groot tot'!A$33:A$54,B361,'Driebanden-groot tot'!B$33:B$54),0)</f>
        <v>0</v>
      </c>
      <c r="D361" s="6"/>
      <c r="E361" s="6"/>
      <c r="F361" s="267" t="str">
        <f t="shared" si="75"/>
        <v/>
      </c>
      <c r="G361" s="268" t="str">
        <f t="shared" si="76"/>
        <v/>
      </c>
      <c r="H361" s="269" t="str">
        <f t="shared" si="82"/>
        <v>n</v>
      </c>
      <c r="I361" s="211">
        <f>IF(P$347="J",SUMIF('Driebanden-groot tot'!A$33:A$54,H361,'Driebanden-groot tot'!B$33:B$54),0)</f>
        <v>0</v>
      </c>
      <c r="J361" s="6"/>
      <c r="K361" s="211" t="str">
        <f t="shared" si="77"/>
        <v/>
      </c>
      <c r="L361" s="267" t="str">
        <f t="shared" si="78"/>
        <v/>
      </c>
      <c r="M361" s="268" t="str">
        <f t="shared" si="79"/>
        <v/>
      </c>
      <c r="N361" s="216" t="str">
        <f t="shared" si="80"/>
        <v/>
      </c>
      <c r="O361" s="266">
        <v>3</v>
      </c>
      <c r="Q361" s="273"/>
      <c r="R361" s="273"/>
      <c r="S361" s="273"/>
      <c r="T361" s="273"/>
      <c r="U361" s="273"/>
      <c r="AB361" s="325">
        <f t="shared" si="68"/>
        <v>0</v>
      </c>
    </row>
    <row r="362" spans="1:28" ht="15" customHeight="1" x14ac:dyDescent="0.25">
      <c r="A362" s="218" t="str">
        <f>IF(C362=0,"",IF(I362=0,"",MAX(A$2:A361)+1))</f>
        <v/>
      </c>
      <c r="B362" s="269" t="str">
        <f t="shared" si="81"/>
        <v>Frans</v>
      </c>
      <c r="C362" s="211">
        <f>IF(P$347="J",SUMIF('Driebanden-groot tot'!A$33:A$54,B362,'Driebanden-groot tot'!B$33:B$54),0)</f>
        <v>0</v>
      </c>
      <c r="D362" s="6"/>
      <c r="E362" s="6"/>
      <c r="F362" s="267" t="str">
        <f t="shared" si="75"/>
        <v/>
      </c>
      <c r="G362" s="268" t="str">
        <f t="shared" si="76"/>
        <v/>
      </c>
      <c r="H362" s="269" t="str">
        <f t="shared" si="82"/>
        <v>n</v>
      </c>
      <c r="I362" s="211">
        <f>IF(P$347="J",SUMIF('Driebanden-groot tot'!A$33:A$54,H362,'Driebanden-groot tot'!B$33:B$54),0)</f>
        <v>0</v>
      </c>
      <c r="J362" s="6"/>
      <c r="K362" s="211" t="str">
        <f t="shared" si="77"/>
        <v/>
      </c>
      <c r="L362" s="267" t="str">
        <f t="shared" si="78"/>
        <v/>
      </c>
      <c r="M362" s="268" t="str">
        <f t="shared" si="79"/>
        <v/>
      </c>
      <c r="N362" s="216" t="str">
        <f t="shared" si="80"/>
        <v/>
      </c>
      <c r="O362" s="266">
        <v>3</v>
      </c>
      <c r="Q362" s="273"/>
      <c r="R362" s="273"/>
      <c r="S362" s="273"/>
      <c r="T362" s="273"/>
      <c r="U362" s="273"/>
      <c r="AB362" s="325">
        <f t="shared" si="68"/>
        <v>0</v>
      </c>
    </row>
    <row r="363" spans="1:28" ht="15" customHeight="1" x14ac:dyDescent="0.25">
      <c r="A363" s="218" t="str">
        <f>IF(C363=0,"",IF(I363=0,"",MAX(A$2:A362)+1))</f>
        <v/>
      </c>
      <c r="B363" s="269" t="str">
        <f t="shared" si="81"/>
        <v>Frans</v>
      </c>
      <c r="C363" s="211">
        <f>IF(P$347="J",SUMIF('Driebanden-groot tot'!A$33:A$54,B363,'Driebanden-groot tot'!B$33:B$54),0)</f>
        <v>0</v>
      </c>
      <c r="D363" s="6"/>
      <c r="E363" s="6"/>
      <c r="F363" s="267" t="str">
        <f t="shared" si="75"/>
        <v/>
      </c>
      <c r="G363" s="268" t="str">
        <f t="shared" si="76"/>
        <v/>
      </c>
      <c r="H363" s="269" t="str">
        <f t="shared" si="82"/>
        <v>n</v>
      </c>
      <c r="I363" s="211">
        <f>IF(P$347="J",SUMIF('Driebanden-groot tot'!A$33:A$54,H363,'Driebanden-groot tot'!B$33:B$54),0)</f>
        <v>0</v>
      </c>
      <c r="J363" s="6"/>
      <c r="K363" s="211" t="str">
        <f t="shared" si="77"/>
        <v/>
      </c>
      <c r="L363" s="267" t="str">
        <f t="shared" si="78"/>
        <v/>
      </c>
      <c r="M363" s="268" t="str">
        <f t="shared" si="79"/>
        <v/>
      </c>
      <c r="N363" s="216" t="str">
        <f t="shared" si="80"/>
        <v/>
      </c>
      <c r="O363" s="266">
        <v>3</v>
      </c>
      <c r="Q363" s="273"/>
      <c r="R363" s="273"/>
      <c r="S363" s="273"/>
      <c r="T363" s="273"/>
      <c r="U363" s="273"/>
      <c r="AB363" s="325">
        <f t="shared" si="68"/>
        <v>0</v>
      </c>
    </row>
    <row r="364" spans="1:28" ht="15" customHeight="1" x14ac:dyDescent="0.25">
      <c r="A364" s="218" t="str">
        <f>IF(C364=0,"",IF(I364=0,"",MAX(A$2:A363)+1))</f>
        <v/>
      </c>
      <c r="B364" s="269" t="str">
        <f t="shared" si="81"/>
        <v>Frans</v>
      </c>
      <c r="C364" s="211">
        <f>IF(P$347="J",SUMIF('Driebanden-groot tot'!A$33:A$54,B364,'Driebanden-groot tot'!B$33:B$54),0)</f>
        <v>0</v>
      </c>
      <c r="D364" s="6"/>
      <c r="E364" s="6"/>
      <c r="F364" s="267" t="str">
        <f t="shared" si="75"/>
        <v/>
      </c>
      <c r="G364" s="268" t="str">
        <f t="shared" si="76"/>
        <v/>
      </c>
      <c r="H364" s="269" t="str">
        <f t="shared" si="82"/>
        <v>n</v>
      </c>
      <c r="I364" s="211">
        <f>IF(P$347="J",SUMIF('Driebanden-groot tot'!A$33:A$54,H364,'Driebanden-groot tot'!B$33:B$54),0)</f>
        <v>0</v>
      </c>
      <c r="J364" s="6"/>
      <c r="K364" s="211" t="str">
        <f t="shared" si="77"/>
        <v/>
      </c>
      <c r="L364" s="267" t="str">
        <f t="shared" si="78"/>
        <v/>
      </c>
      <c r="M364" s="268" t="str">
        <f t="shared" si="79"/>
        <v/>
      </c>
      <c r="N364" s="216" t="str">
        <f t="shared" si="80"/>
        <v/>
      </c>
      <c r="O364" s="266">
        <v>3</v>
      </c>
      <c r="Q364" s="273"/>
      <c r="R364" s="273"/>
      <c r="S364" s="273"/>
      <c r="T364" s="273"/>
      <c r="U364" s="273"/>
      <c r="AB364" s="325">
        <f t="shared" si="68"/>
        <v>0</v>
      </c>
    </row>
    <row r="365" spans="1:28" ht="15" customHeight="1" x14ac:dyDescent="0.25">
      <c r="A365" s="218" t="str">
        <f>IF(C365=0,"",IF(I365=0,"",MAX(A$2:A364)+1))</f>
        <v/>
      </c>
      <c r="B365" s="269" t="str">
        <f t="shared" si="81"/>
        <v>Fred</v>
      </c>
      <c r="C365" s="211">
        <f>IF(P$347="J",SUMIF('Driebanden-groot tot'!A$33:A$54,B365,'Driebanden-groot tot'!B$33:B$54),0)</f>
        <v>0</v>
      </c>
      <c r="D365" s="6"/>
      <c r="E365" s="6"/>
      <c r="F365" s="267" t="str">
        <f t="shared" si="75"/>
        <v/>
      </c>
      <c r="G365" s="268" t="str">
        <f t="shared" si="76"/>
        <v/>
      </c>
      <c r="H365" s="269" t="str">
        <f t="shared" si="82"/>
        <v>Jan Hartog</v>
      </c>
      <c r="I365" s="211">
        <f>IF(P$347="J",SUMIF('Driebanden-groot tot'!A$33:A$54,H365,'Driebanden-groot tot'!B$33:B$54),0)</f>
        <v>0</v>
      </c>
      <c r="J365" s="6"/>
      <c r="K365" s="211" t="str">
        <f t="shared" si="77"/>
        <v/>
      </c>
      <c r="L365" s="267" t="str">
        <f t="shared" si="78"/>
        <v/>
      </c>
      <c r="M365" s="268" t="str">
        <f t="shared" si="79"/>
        <v/>
      </c>
      <c r="N365" s="216" t="str">
        <f t="shared" si="80"/>
        <v/>
      </c>
      <c r="O365" s="266">
        <v>3</v>
      </c>
      <c r="Q365" s="273"/>
      <c r="R365" s="273"/>
      <c r="S365" s="273"/>
      <c r="T365" s="273"/>
      <c r="U365" s="273"/>
      <c r="AB365" s="325">
        <f t="shared" si="68"/>
        <v>0</v>
      </c>
    </row>
    <row r="366" spans="1:28" ht="15" customHeight="1" x14ac:dyDescent="0.25">
      <c r="A366" s="218" t="str">
        <f>IF(C366=0,"",IF(I366=0,"",MAX(A$2:A365)+1))</f>
        <v/>
      </c>
      <c r="B366" s="269" t="str">
        <f t="shared" si="81"/>
        <v>Fred</v>
      </c>
      <c r="C366" s="211">
        <f>IF(P$347="J",SUMIF('Driebanden-groot tot'!A$33:A$54,B366,'Driebanden-groot tot'!B$33:B$54),0)</f>
        <v>0</v>
      </c>
      <c r="D366" s="6"/>
      <c r="E366" s="6"/>
      <c r="F366" s="267" t="str">
        <f t="shared" si="75"/>
        <v/>
      </c>
      <c r="G366" s="268" t="str">
        <f t="shared" si="76"/>
        <v/>
      </c>
      <c r="H366" s="269" t="str">
        <f t="shared" si="82"/>
        <v>Martijn</v>
      </c>
      <c r="I366" s="211">
        <f>IF(P$347="J",SUMIF('Driebanden-groot tot'!A$33:A$54,H366,'Driebanden-groot tot'!B$33:B$54),0)</f>
        <v>0</v>
      </c>
      <c r="J366" s="6"/>
      <c r="K366" s="211" t="str">
        <f t="shared" si="77"/>
        <v/>
      </c>
      <c r="L366" s="267" t="str">
        <f t="shared" si="78"/>
        <v/>
      </c>
      <c r="M366" s="268" t="str">
        <f t="shared" si="79"/>
        <v/>
      </c>
      <c r="N366" s="216" t="str">
        <f t="shared" si="80"/>
        <v/>
      </c>
      <c r="O366" s="266">
        <v>3</v>
      </c>
      <c r="Q366" s="273"/>
      <c r="R366" s="273"/>
      <c r="S366" s="273"/>
      <c r="T366" s="273"/>
      <c r="U366" s="273"/>
      <c r="AB366" s="325">
        <f t="shared" si="68"/>
        <v>0</v>
      </c>
    </row>
    <row r="367" spans="1:28" ht="15" customHeight="1" x14ac:dyDescent="0.25">
      <c r="A367" s="218" t="str">
        <f>IF(C367=0,"",IF(I367=0,"",MAX(A$2:A366)+1))</f>
        <v/>
      </c>
      <c r="B367" s="269" t="str">
        <f t="shared" si="81"/>
        <v>Fred</v>
      </c>
      <c r="C367" s="211">
        <f>IF(P$347="J",SUMIF('Driebanden-groot tot'!A$33:A$54,B367,'Driebanden-groot tot'!B$33:B$54),0)</f>
        <v>0</v>
      </c>
      <c r="D367" s="6"/>
      <c r="E367" s="6"/>
      <c r="F367" s="267" t="str">
        <f t="shared" si="75"/>
        <v/>
      </c>
      <c r="G367" s="268" t="str">
        <f t="shared" si="76"/>
        <v/>
      </c>
      <c r="H367" s="269" t="str">
        <f t="shared" si="82"/>
        <v>Michael</v>
      </c>
      <c r="I367" s="211">
        <f>IF(P$347="J",SUMIF('Driebanden-groot tot'!A$33:A$54,H367,'Driebanden-groot tot'!B$33:B$54),0)</f>
        <v>0</v>
      </c>
      <c r="J367" s="6"/>
      <c r="K367" s="211" t="str">
        <f t="shared" si="77"/>
        <v/>
      </c>
      <c r="L367" s="267" t="str">
        <f t="shared" si="78"/>
        <v/>
      </c>
      <c r="M367" s="268" t="str">
        <f t="shared" si="79"/>
        <v/>
      </c>
      <c r="N367" s="216" t="str">
        <f t="shared" si="80"/>
        <v/>
      </c>
      <c r="O367" s="266">
        <v>3</v>
      </c>
      <c r="Q367" s="273"/>
      <c r="R367" s="273"/>
      <c r="S367" s="273"/>
      <c r="T367" s="273"/>
      <c r="U367" s="273"/>
      <c r="AB367" s="325">
        <f t="shared" si="68"/>
        <v>0</v>
      </c>
    </row>
    <row r="368" spans="1:28" ht="15" customHeight="1" x14ac:dyDescent="0.25">
      <c r="A368" s="218" t="str">
        <f>IF(C368=0,"",IF(I368=0,"",MAX(A$2:A367)+1))</f>
        <v/>
      </c>
      <c r="B368" s="269" t="str">
        <f t="shared" si="81"/>
        <v>Fred</v>
      </c>
      <c r="C368" s="211">
        <f>IF(P$347="J",SUMIF('Driebanden-groot tot'!A$33:A$54,B368,'Driebanden-groot tot'!B$33:B$54),0)</f>
        <v>0</v>
      </c>
      <c r="D368" s="6"/>
      <c r="E368" s="6"/>
      <c r="F368" s="267" t="str">
        <f t="shared" si="75"/>
        <v/>
      </c>
      <c r="G368" s="268" t="str">
        <f t="shared" si="76"/>
        <v/>
      </c>
      <c r="H368" s="269" t="str">
        <f t="shared" si="82"/>
        <v>Peter</v>
      </c>
      <c r="I368" s="211">
        <f>IF(P$347="J",SUMIF('Driebanden-groot tot'!A$33:A$54,H368,'Driebanden-groot tot'!B$33:B$54),0)</f>
        <v>0</v>
      </c>
      <c r="J368" s="6"/>
      <c r="K368" s="211" t="str">
        <f t="shared" si="77"/>
        <v/>
      </c>
      <c r="L368" s="267" t="str">
        <f t="shared" si="78"/>
        <v/>
      </c>
      <c r="M368" s="268" t="str">
        <f t="shared" si="79"/>
        <v/>
      </c>
      <c r="N368" s="216" t="str">
        <f t="shared" si="80"/>
        <v/>
      </c>
      <c r="O368" s="266">
        <v>3</v>
      </c>
      <c r="Q368" s="273"/>
      <c r="R368" s="273"/>
      <c r="S368" s="273"/>
      <c r="T368" s="273"/>
      <c r="U368" s="273"/>
      <c r="AB368" s="325">
        <f t="shared" si="68"/>
        <v>0</v>
      </c>
    </row>
    <row r="369" spans="1:28" ht="15" customHeight="1" x14ac:dyDescent="0.25">
      <c r="A369" s="218" t="str">
        <f>IF(C369=0,"",IF(I369=0,"",MAX(A$2:A368)+1))</f>
        <v/>
      </c>
      <c r="B369" s="269" t="str">
        <f t="shared" si="81"/>
        <v>Fred</v>
      </c>
      <c r="C369" s="211">
        <f>IF(P$347="J",SUMIF('Driebanden-groot tot'!A$33:A$54,B369,'Driebanden-groot tot'!B$33:B$54),0)</f>
        <v>0</v>
      </c>
      <c r="D369" s="6"/>
      <c r="E369" s="6"/>
      <c r="F369" s="267" t="str">
        <f t="shared" si="75"/>
        <v/>
      </c>
      <c r="G369" s="268" t="str">
        <f t="shared" si="76"/>
        <v/>
      </c>
      <c r="H369" s="269" t="str">
        <f t="shared" si="82"/>
        <v>Piet</v>
      </c>
      <c r="I369" s="211">
        <f>IF(P$347="J",SUMIF('Driebanden-groot tot'!A$33:A$54,H369,'Driebanden-groot tot'!B$33:B$54),0)</f>
        <v>0</v>
      </c>
      <c r="J369" s="6"/>
      <c r="K369" s="211" t="str">
        <f t="shared" si="77"/>
        <v/>
      </c>
      <c r="L369" s="267" t="str">
        <f t="shared" si="78"/>
        <v/>
      </c>
      <c r="M369" s="268" t="str">
        <f t="shared" si="79"/>
        <v/>
      </c>
      <c r="N369" s="216" t="str">
        <f t="shared" si="80"/>
        <v/>
      </c>
      <c r="O369" s="266">
        <v>3</v>
      </c>
      <c r="Q369" s="273"/>
      <c r="R369" s="273"/>
      <c r="S369" s="273"/>
      <c r="T369" s="273"/>
      <c r="U369" s="273"/>
      <c r="AB369" s="325">
        <f t="shared" si="68"/>
        <v>0</v>
      </c>
    </row>
    <row r="370" spans="1:28" ht="15" customHeight="1" x14ac:dyDescent="0.25">
      <c r="A370" s="218" t="str">
        <f>IF(C370=0,"",IF(I370=0,"",MAX(A$2:A369)+1))</f>
        <v/>
      </c>
      <c r="B370" s="269" t="str">
        <f t="shared" si="81"/>
        <v>Fred</v>
      </c>
      <c r="C370" s="211">
        <f>IF(P$347="J",SUMIF('Driebanden-groot tot'!A$33:A$54,B370,'Driebanden-groot tot'!B$33:B$54),0)</f>
        <v>0</v>
      </c>
      <c r="D370" s="6"/>
      <c r="E370" s="6"/>
      <c r="F370" s="267" t="str">
        <f t="shared" si="75"/>
        <v/>
      </c>
      <c r="G370" s="268" t="str">
        <f t="shared" si="76"/>
        <v/>
      </c>
      <c r="H370" s="269" t="str">
        <f t="shared" si="82"/>
        <v>Tukker</v>
      </c>
      <c r="I370" s="211">
        <f>IF(P$347="J",SUMIF('Driebanden-groot tot'!A$33:A$54,H370,'Driebanden-groot tot'!B$33:B$54),0)</f>
        <v>0</v>
      </c>
      <c r="J370" s="6"/>
      <c r="K370" s="211" t="str">
        <f t="shared" si="77"/>
        <v/>
      </c>
      <c r="L370" s="267" t="str">
        <f t="shared" si="78"/>
        <v/>
      </c>
      <c r="M370" s="268" t="str">
        <f t="shared" si="79"/>
        <v/>
      </c>
      <c r="N370" s="216" t="str">
        <f t="shared" si="80"/>
        <v/>
      </c>
      <c r="O370" s="266">
        <v>3</v>
      </c>
      <c r="Q370" s="273"/>
      <c r="R370" s="273"/>
      <c r="S370" s="273"/>
      <c r="T370" s="273"/>
      <c r="U370" s="273"/>
      <c r="AB370" s="325">
        <f t="shared" si="68"/>
        <v>0</v>
      </c>
    </row>
    <row r="371" spans="1:28" ht="15" customHeight="1" x14ac:dyDescent="0.25">
      <c r="A371" s="218" t="str">
        <f>IF(C371=0,"",IF(I371=0,"",MAX(A$2:A370)+1))</f>
        <v/>
      </c>
      <c r="B371" s="269" t="str">
        <f t="shared" si="81"/>
        <v>Fred</v>
      </c>
      <c r="C371" s="211">
        <f>IF(P$347="J",SUMIF('Driebanden-groot tot'!A$33:A$54,B371,'Driebanden-groot tot'!B$33:B$54),0)</f>
        <v>0</v>
      </c>
      <c r="D371" s="6"/>
      <c r="E371" s="6"/>
      <c r="F371" s="267" t="str">
        <f t="shared" si="75"/>
        <v/>
      </c>
      <c r="G371" s="268" t="str">
        <f t="shared" si="76"/>
        <v/>
      </c>
      <c r="H371" s="269" t="str">
        <f t="shared" si="82"/>
        <v>Bernard</v>
      </c>
      <c r="I371" s="211">
        <f>IF(P$347="J",SUMIF('Driebanden-groot tot'!A$33:A$54,H371,'Driebanden-groot tot'!B$33:B$54),0)</f>
        <v>0</v>
      </c>
      <c r="J371" s="6"/>
      <c r="K371" s="211" t="str">
        <f t="shared" si="77"/>
        <v/>
      </c>
      <c r="L371" s="267" t="str">
        <f t="shared" si="78"/>
        <v/>
      </c>
      <c r="M371" s="268" t="str">
        <f t="shared" si="79"/>
        <v/>
      </c>
      <c r="N371" s="216" t="str">
        <f t="shared" si="80"/>
        <v/>
      </c>
      <c r="O371" s="266">
        <v>3</v>
      </c>
      <c r="Q371" s="273"/>
      <c r="R371" s="273"/>
      <c r="S371" s="273"/>
      <c r="T371" s="273"/>
      <c r="U371" s="273"/>
      <c r="AB371" s="325">
        <f t="shared" si="68"/>
        <v>0</v>
      </c>
    </row>
    <row r="372" spans="1:28" ht="15" customHeight="1" x14ac:dyDescent="0.25">
      <c r="A372" s="218" t="str">
        <f>IF(C372=0,"",IF(I372=0,"",MAX(A$2:A371)+1))</f>
        <v/>
      </c>
      <c r="B372" s="269" t="str">
        <f t="shared" si="81"/>
        <v>Fred</v>
      </c>
      <c r="C372" s="211">
        <f>IF(P$347="J",SUMIF('Driebanden-groot tot'!A$33:A$54,B372,'Driebanden-groot tot'!B$33:B$54),0)</f>
        <v>0</v>
      </c>
      <c r="D372" s="6"/>
      <c r="E372" s="6"/>
      <c r="F372" s="267" t="str">
        <f t="shared" si="75"/>
        <v/>
      </c>
      <c r="G372" s="268" t="str">
        <f t="shared" si="76"/>
        <v/>
      </c>
      <c r="H372" s="269" t="str">
        <f t="shared" si="82"/>
        <v>Jan de Hoorn</v>
      </c>
      <c r="I372" s="211">
        <f>IF(P$347="J",SUMIF('Driebanden-groot tot'!A$33:A$54,H372,'Driebanden-groot tot'!B$33:B$54),0)</f>
        <v>0</v>
      </c>
      <c r="J372" s="6"/>
      <c r="K372" s="211" t="str">
        <f t="shared" si="77"/>
        <v/>
      </c>
      <c r="L372" s="267" t="str">
        <f t="shared" si="78"/>
        <v/>
      </c>
      <c r="M372" s="268" t="str">
        <f t="shared" si="79"/>
        <v/>
      </c>
      <c r="N372" s="216" t="str">
        <f t="shared" si="80"/>
        <v/>
      </c>
      <c r="O372" s="266">
        <v>3</v>
      </c>
      <c r="Q372" s="273"/>
      <c r="R372" s="273"/>
      <c r="S372" s="273"/>
      <c r="T372" s="273"/>
      <c r="U372" s="273"/>
      <c r="AB372" s="325">
        <f t="shared" si="68"/>
        <v>0</v>
      </c>
    </row>
    <row r="373" spans="1:28" ht="15" customHeight="1" x14ac:dyDescent="0.25">
      <c r="A373" s="218" t="str">
        <f>IF(C373=0,"",IF(I373=0,"",MAX(A$2:A372)+1))</f>
        <v/>
      </c>
      <c r="B373" s="269" t="str">
        <f t="shared" si="81"/>
        <v>Fred</v>
      </c>
      <c r="C373" s="211">
        <f>IF(P$347="J",SUMIF('Driebanden-groot tot'!A$33:A$54,B373,'Driebanden-groot tot'!B$33:B$54),0)</f>
        <v>0</v>
      </c>
      <c r="D373" s="6"/>
      <c r="E373" s="6"/>
      <c r="F373" s="267" t="str">
        <f t="shared" si="75"/>
        <v/>
      </c>
      <c r="G373" s="268" t="str">
        <f t="shared" si="76"/>
        <v/>
      </c>
      <c r="H373" s="269" t="str">
        <f t="shared" si="82"/>
        <v>Bas</v>
      </c>
      <c r="I373" s="211">
        <f>IF(P$347="J",SUMIF('Driebanden-groot tot'!A$33:A$54,H373,'Driebanden-groot tot'!B$33:B$54),0)</f>
        <v>0</v>
      </c>
      <c r="J373" s="6"/>
      <c r="K373" s="211" t="str">
        <f t="shared" si="77"/>
        <v/>
      </c>
      <c r="L373" s="267" t="str">
        <f t="shared" si="78"/>
        <v/>
      </c>
      <c r="M373" s="268" t="str">
        <f t="shared" si="79"/>
        <v/>
      </c>
      <c r="N373" s="216" t="str">
        <f t="shared" si="80"/>
        <v/>
      </c>
      <c r="O373" s="266">
        <v>3</v>
      </c>
      <c r="Q373" s="273"/>
      <c r="R373" s="273"/>
      <c r="S373" s="273"/>
      <c r="T373" s="273"/>
      <c r="U373" s="273"/>
      <c r="AB373" s="325">
        <f t="shared" si="68"/>
        <v>0</v>
      </c>
    </row>
    <row r="374" spans="1:28" ht="15" customHeight="1" x14ac:dyDescent="0.25">
      <c r="A374" s="218" t="str">
        <f>IF(C374=0,"",IF(I374=0,"",MAX(A$2:A373)+1))</f>
        <v/>
      </c>
      <c r="B374" s="269" t="str">
        <f t="shared" si="81"/>
        <v>Fred</v>
      </c>
      <c r="C374" s="211">
        <f>IF(P$347="J",SUMIF('Driebanden-groot tot'!A$33:A$54,B374,'Driebanden-groot tot'!B$33:B$54),0)</f>
        <v>0</v>
      </c>
      <c r="D374" s="6"/>
      <c r="E374" s="6"/>
      <c r="F374" s="267" t="str">
        <f t="shared" si="75"/>
        <v/>
      </c>
      <c r="G374" s="268" t="str">
        <f t="shared" si="76"/>
        <v/>
      </c>
      <c r="H374" s="269" t="str">
        <f t="shared" si="82"/>
        <v>Jan Zuijlen</v>
      </c>
      <c r="I374" s="211">
        <f>IF(P$347="J",SUMIF('Driebanden-groot tot'!A$33:A$54,H374,'Driebanden-groot tot'!B$33:B$54),0)</f>
        <v>0</v>
      </c>
      <c r="J374" s="6"/>
      <c r="K374" s="211" t="str">
        <f t="shared" si="77"/>
        <v/>
      </c>
      <c r="L374" s="267" t="str">
        <f t="shared" si="78"/>
        <v/>
      </c>
      <c r="M374" s="268" t="str">
        <f t="shared" si="79"/>
        <v/>
      </c>
      <c r="N374" s="216" t="str">
        <f t="shared" si="80"/>
        <v/>
      </c>
      <c r="O374" s="266">
        <v>3</v>
      </c>
      <c r="Q374" s="273"/>
      <c r="R374" s="273"/>
      <c r="S374" s="273"/>
      <c r="T374" s="273"/>
      <c r="U374" s="273"/>
      <c r="AB374" s="325">
        <f t="shared" si="68"/>
        <v>0</v>
      </c>
    </row>
    <row r="375" spans="1:28" ht="15" customHeight="1" x14ac:dyDescent="0.25">
      <c r="A375" s="218" t="str">
        <f>IF(C375=0,"",IF(I375=0,"",MAX(A$2:A374)+1))</f>
        <v/>
      </c>
      <c r="B375" s="269" t="str">
        <f t="shared" si="81"/>
        <v>Fred</v>
      </c>
      <c r="C375" s="211">
        <f>IF(P$347="J",SUMIF('Driebanden-groot tot'!A$33:A$54,B375,'Driebanden-groot tot'!B$33:B$54),0)</f>
        <v>0</v>
      </c>
      <c r="D375" s="6"/>
      <c r="E375" s="6"/>
      <c r="F375" s="267" t="str">
        <f t="shared" si="75"/>
        <v/>
      </c>
      <c r="G375" s="268" t="str">
        <f t="shared" si="76"/>
        <v/>
      </c>
      <c r="H375" s="269" t="str">
        <f t="shared" si="82"/>
        <v xml:space="preserve">Jordy </v>
      </c>
      <c r="I375" s="211">
        <f>IF(P$347="J",SUMIF('Driebanden-groot tot'!A$33:A$54,H375,'Driebanden-groot tot'!B$33:B$54),0)</f>
        <v>0</v>
      </c>
      <c r="J375" s="6"/>
      <c r="K375" s="211" t="str">
        <f t="shared" si="77"/>
        <v/>
      </c>
      <c r="L375" s="267" t="str">
        <f t="shared" si="78"/>
        <v/>
      </c>
      <c r="M375" s="268" t="str">
        <f t="shared" si="79"/>
        <v/>
      </c>
      <c r="N375" s="216" t="str">
        <f t="shared" si="80"/>
        <v/>
      </c>
      <c r="O375" s="266">
        <v>3</v>
      </c>
      <c r="Q375" s="273"/>
      <c r="R375" s="273"/>
      <c r="S375" s="273"/>
      <c r="T375" s="273"/>
      <c r="U375" s="273"/>
      <c r="AB375" s="325">
        <f t="shared" si="68"/>
        <v>0</v>
      </c>
    </row>
    <row r="376" spans="1:28" ht="15" customHeight="1" x14ac:dyDescent="0.25">
      <c r="A376" s="218" t="str">
        <f>IF(C376=0,"",IF(I376=0,"",MAX(A$2:A375)+1))</f>
        <v/>
      </c>
      <c r="B376" s="269" t="str">
        <f t="shared" si="81"/>
        <v>Fred</v>
      </c>
      <c r="C376" s="211">
        <f>IF(P$347="J",SUMIF('Driebanden-groot tot'!A$33:A$54,B376,'Driebanden-groot tot'!B$33:B$54),0)</f>
        <v>0</v>
      </c>
      <c r="D376" s="6"/>
      <c r="E376" s="6"/>
      <c r="F376" s="267" t="str">
        <f t="shared" si="75"/>
        <v/>
      </c>
      <c r="G376" s="268" t="str">
        <f t="shared" si="76"/>
        <v/>
      </c>
      <c r="H376" s="269" t="str">
        <f t="shared" si="82"/>
        <v>Mukesh</v>
      </c>
      <c r="I376" s="211">
        <f>IF(P$347="J",SUMIF('Driebanden-groot tot'!A$33:A$54,H376,'Driebanden-groot tot'!B$33:B$54),0)</f>
        <v>0</v>
      </c>
      <c r="J376" s="6"/>
      <c r="K376" s="211" t="str">
        <f t="shared" si="77"/>
        <v/>
      </c>
      <c r="L376" s="267" t="str">
        <f t="shared" si="78"/>
        <v/>
      </c>
      <c r="M376" s="268" t="str">
        <f t="shared" si="79"/>
        <v/>
      </c>
      <c r="N376" s="216" t="str">
        <f t="shared" si="80"/>
        <v/>
      </c>
      <c r="O376" s="266">
        <v>3</v>
      </c>
      <c r="Q376" s="273"/>
      <c r="R376" s="273"/>
      <c r="S376" s="273"/>
      <c r="T376" s="273"/>
      <c r="U376" s="273"/>
      <c r="AB376" s="325">
        <f t="shared" si="68"/>
        <v>0</v>
      </c>
    </row>
    <row r="377" spans="1:28" ht="15" customHeight="1" x14ac:dyDescent="0.25">
      <c r="A377" s="218" t="str">
        <f>IF(C377=0,"",IF(I377=0,"",MAX(A$2:A376)+1))</f>
        <v/>
      </c>
      <c r="B377" s="269" t="str">
        <f t="shared" si="81"/>
        <v>Fred</v>
      </c>
      <c r="C377" s="211">
        <f>IF(P$347="J",SUMIF('Driebanden-groot tot'!A$33:A$54,B377,'Driebanden-groot tot'!B$33:B$54),0)</f>
        <v>0</v>
      </c>
      <c r="D377" s="6"/>
      <c r="E377" s="6"/>
      <c r="F377" s="267" t="str">
        <f t="shared" si="75"/>
        <v/>
      </c>
      <c r="G377" s="268" t="str">
        <f t="shared" si="76"/>
        <v/>
      </c>
      <c r="H377" s="269" t="str">
        <f t="shared" si="82"/>
        <v>Marco</v>
      </c>
      <c r="I377" s="211">
        <f>IF(P$347="J",SUMIF('Driebanden-groot tot'!A$33:A$54,H377,'Driebanden-groot tot'!B$33:B$54),0)</f>
        <v>0</v>
      </c>
      <c r="J377" s="6"/>
      <c r="K377" s="211" t="str">
        <f t="shared" si="77"/>
        <v/>
      </c>
      <c r="L377" s="267" t="str">
        <f t="shared" si="78"/>
        <v/>
      </c>
      <c r="M377" s="268" t="str">
        <f t="shared" si="79"/>
        <v/>
      </c>
      <c r="N377" s="216" t="str">
        <f t="shared" si="80"/>
        <v/>
      </c>
      <c r="O377" s="266">
        <v>3</v>
      </c>
      <c r="Q377" s="273"/>
      <c r="R377" s="273"/>
      <c r="S377" s="273"/>
      <c r="T377" s="273"/>
      <c r="U377" s="273"/>
      <c r="AB377" s="325">
        <f t="shared" si="68"/>
        <v>0</v>
      </c>
    </row>
    <row r="378" spans="1:28" ht="15" customHeight="1" x14ac:dyDescent="0.25">
      <c r="A378" s="218" t="str">
        <f>IF(C378=0,"",IF(I378=0,"",MAX(A$2:A377)+1))</f>
        <v/>
      </c>
      <c r="B378" s="269" t="str">
        <f t="shared" si="81"/>
        <v>Fred</v>
      </c>
      <c r="C378" s="211">
        <f>IF(P$347="J",SUMIF('Driebanden-groot tot'!A$33:A$54,B378,'Driebanden-groot tot'!B$33:B$54),0)</f>
        <v>0</v>
      </c>
      <c r="D378" s="6"/>
      <c r="E378" s="6"/>
      <c r="F378" s="267" t="str">
        <f t="shared" si="75"/>
        <v/>
      </c>
      <c r="G378" s="268" t="str">
        <f t="shared" si="76"/>
        <v/>
      </c>
      <c r="H378" s="269" t="str">
        <f t="shared" si="82"/>
        <v>n</v>
      </c>
      <c r="I378" s="211">
        <f>IF(P$347="J",SUMIF('Driebanden-groot tot'!A$33:A$54,H378,'Driebanden-groot tot'!B$33:B$54),0)</f>
        <v>0</v>
      </c>
      <c r="J378" s="6"/>
      <c r="K378" s="211" t="str">
        <f t="shared" si="77"/>
        <v/>
      </c>
      <c r="L378" s="267" t="str">
        <f t="shared" si="78"/>
        <v/>
      </c>
      <c r="M378" s="268" t="str">
        <f t="shared" si="79"/>
        <v/>
      </c>
      <c r="N378" s="216" t="str">
        <f t="shared" si="80"/>
        <v/>
      </c>
      <c r="O378" s="266">
        <v>3</v>
      </c>
      <c r="Q378" s="273"/>
      <c r="R378" s="273"/>
      <c r="S378" s="273"/>
      <c r="T378" s="273"/>
      <c r="U378" s="273"/>
      <c r="AB378" s="325">
        <f t="shared" si="68"/>
        <v>0</v>
      </c>
    </row>
    <row r="379" spans="1:28" ht="15" customHeight="1" x14ac:dyDescent="0.25">
      <c r="A379" s="218" t="str">
        <f>IF(C379=0,"",IF(I379=0,"",MAX(A$2:A378)+1))</f>
        <v/>
      </c>
      <c r="B379" s="269" t="str">
        <f t="shared" si="81"/>
        <v>Fred</v>
      </c>
      <c r="C379" s="211">
        <f>IF(P$347="J",SUMIF('Driebanden-groot tot'!A$33:A$54,B379,'Driebanden-groot tot'!B$33:B$54),0)</f>
        <v>0</v>
      </c>
      <c r="D379" s="6"/>
      <c r="E379" s="6"/>
      <c r="F379" s="267" t="str">
        <f t="shared" si="75"/>
        <v/>
      </c>
      <c r="G379" s="268" t="str">
        <f t="shared" si="76"/>
        <v/>
      </c>
      <c r="H379" s="269" t="str">
        <f t="shared" si="82"/>
        <v>n</v>
      </c>
      <c r="I379" s="211">
        <f>IF(P$347="J",SUMIF('Driebanden-groot tot'!A$33:A$54,H379,'Driebanden-groot tot'!B$33:B$54),0)</f>
        <v>0</v>
      </c>
      <c r="J379" s="6"/>
      <c r="K379" s="211" t="str">
        <f t="shared" si="77"/>
        <v/>
      </c>
      <c r="L379" s="267" t="str">
        <f t="shared" si="78"/>
        <v/>
      </c>
      <c r="M379" s="268" t="str">
        <f t="shared" ref="M379:M410" si="83">IF(J379&gt;0,IF(I379-J379=0,R$2,IF(J379&lt;I379,ROUND(J379/I379*T$2,1),Q$2)),"")</f>
        <v/>
      </c>
      <c r="N379" s="216" t="str">
        <f t="shared" si="80"/>
        <v/>
      </c>
      <c r="O379" s="266">
        <v>3</v>
      </c>
      <c r="Q379" s="273"/>
      <c r="R379" s="273"/>
      <c r="S379" s="273"/>
      <c r="T379" s="273"/>
      <c r="U379" s="273"/>
      <c r="AB379" s="325">
        <f t="shared" si="68"/>
        <v>0</v>
      </c>
    </row>
    <row r="380" spans="1:28" ht="15" customHeight="1" x14ac:dyDescent="0.25">
      <c r="A380" s="218" t="str">
        <f>IF(C380=0,"",IF(I380=0,"",MAX(A$2:A379)+1))</f>
        <v/>
      </c>
      <c r="B380" s="269" t="str">
        <f t="shared" si="81"/>
        <v>Fred</v>
      </c>
      <c r="C380" s="211">
        <f>IF(P$347="J",SUMIF('Driebanden-groot tot'!A$33:A$54,B380,'Driebanden-groot tot'!B$33:B$54),0)</f>
        <v>0</v>
      </c>
      <c r="D380" s="6"/>
      <c r="E380" s="6"/>
      <c r="F380" s="267" t="str">
        <f t="shared" si="75"/>
        <v/>
      </c>
      <c r="G380" s="268" t="str">
        <f t="shared" si="76"/>
        <v/>
      </c>
      <c r="H380" s="269" t="str">
        <f t="shared" si="82"/>
        <v>n</v>
      </c>
      <c r="I380" s="211">
        <f>IF(P$347="J",SUMIF('Driebanden-groot tot'!A$33:A$54,H380,'Driebanden-groot tot'!B$33:B$54),0)</f>
        <v>0</v>
      </c>
      <c r="J380" s="6"/>
      <c r="K380" s="211" t="str">
        <f t="shared" si="77"/>
        <v/>
      </c>
      <c r="L380" s="267" t="str">
        <f t="shared" si="78"/>
        <v/>
      </c>
      <c r="M380" s="268" t="str">
        <f t="shared" si="83"/>
        <v/>
      </c>
      <c r="N380" s="216" t="str">
        <f t="shared" si="80"/>
        <v/>
      </c>
      <c r="O380" s="266">
        <v>3</v>
      </c>
      <c r="Q380" s="273"/>
      <c r="R380" s="273"/>
      <c r="S380" s="273"/>
      <c r="T380" s="273"/>
      <c r="U380" s="273"/>
      <c r="AB380" s="325">
        <f t="shared" si="68"/>
        <v>0</v>
      </c>
    </row>
    <row r="381" spans="1:28" ht="15" customHeight="1" x14ac:dyDescent="0.25">
      <c r="A381" s="218" t="str">
        <f>IF(C381=0,"",IF(I381=0,"",MAX(A$2:A380)+1))</f>
        <v/>
      </c>
      <c r="B381" s="269" t="str">
        <f t="shared" si="81"/>
        <v>Fred</v>
      </c>
      <c r="C381" s="211">
        <f>IF(P$347="J",SUMIF('Driebanden-groot tot'!A$33:A$54,B381,'Driebanden-groot tot'!B$33:B$54),0)</f>
        <v>0</v>
      </c>
      <c r="D381" s="6"/>
      <c r="E381" s="6"/>
      <c r="F381" s="267" t="str">
        <f t="shared" si="75"/>
        <v/>
      </c>
      <c r="G381" s="268" t="str">
        <f t="shared" si="76"/>
        <v/>
      </c>
      <c r="H381" s="269" t="str">
        <f t="shared" si="82"/>
        <v>n</v>
      </c>
      <c r="I381" s="211">
        <f>IF(P$347="J",SUMIF('Driebanden-groot tot'!A$33:A$54,H381,'Driebanden-groot tot'!B$33:B$54),0)</f>
        <v>0</v>
      </c>
      <c r="J381" s="6"/>
      <c r="K381" s="211" t="str">
        <f t="shared" si="77"/>
        <v/>
      </c>
      <c r="L381" s="267" t="str">
        <f t="shared" si="78"/>
        <v/>
      </c>
      <c r="M381" s="268" t="str">
        <f t="shared" si="83"/>
        <v/>
      </c>
      <c r="N381" s="216" t="str">
        <f t="shared" si="80"/>
        <v/>
      </c>
      <c r="O381" s="266">
        <v>3</v>
      </c>
      <c r="Q381" s="273"/>
      <c r="R381" s="273"/>
      <c r="S381" s="273"/>
      <c r="T381" s="273"/>
      <c r="U381" s="273"/>
      <c r="AB381" s="325">
        <f t="shared" si="68"/>
        <v>0</v>
      </c>
    </row>
    <row r="382" spans="1:28" ht="15" customHeight="1" x14ac:dyDescent="0.25">
      <c r="A382" s="218" t="str">
        <f>IF(C382=0,"",IF(I382=0,"",MAX(A$2:A381)+1))</f>
        <v/>
      </c>
      <c r="B382" s="269" t="str">
        <f t="shared" si="81"/>
        <v>Jan Hartog</v>
      </c>
      <c r="C382" s="211">
        <f>IF(P$347="J",SUMIF('Driebanden-groot tot'!A$33:A$54,B382,'Driebanden-groot tot'!B$33:B$54),0)</f>
        <v>0</v>
      </c>
      <c r="D382" s="6"/>
      <c r="E382" s="6"/>
      <c r="F382" s="267" t="str">
        <f t="shared" si="75"/>
        <v/>
      </c>
      <c r="G382" s="268" t="str">
        <f t="shared" si="76"/>
        <v/>
      </c>
      <c r="H382" s="269" t="str">
        <f t="shared" si="82"/>
        <v>Martijn</v>
      </c>
      <c r="I382" s="211">
        <f>IF(P$347="J",SUMIF('Driebanden-groot tot'!A$33:A$54,H382,'Driebanden-groot tot'!B$33:B$54),0)</f>
        <v>0</v>
      </c>
      <c r="J382" s="6"/>
      <c r="K382" s="211" t="str">
        <f t="shared" si="77"/>
        <v/>
      </c>
      <c r="L382" s="267" t="str">
        <f t="shared" si="78"/>
        <v/>
      </c>
      <c r="M382" s="268" t="str">
        <f t="shared" si="83"/>
        <v/>
      </c>
      <c r="N382" s="216" t="str">
        <f t="shared" si="80"/>
        <v/>
      </c>
      <c r="O382" s="266">
        <v>3</v>
      </c>
      <c r="Q382" s="273"/>
      <c r="R382" s="273"/>
      <c r="S382" s="273"/>
      <c r="T382" s="273"/>
      <c r="U382" s="273"/>
      <c r="AB382" s="325">
        <f t="shared" si="68"/>
        <v>0</v>
      </c>
    </row>
    <row r="383" spans="1:28" ht="15" customHeight="1" x14ac:dyDescent="0.25">
      <c r="A383" s="218" t="str">
        <f>IF(C383=0,"",IF(I383=0,"",MAX(A$2:A382)+1))</f>
        <v/>
      </c>
      <c r="B383" s="269" t="str">
        <f t="shared" si="81"/>
        <v>Jan Hartog</v>
      </c>
      <c r="C383" s="211">
        <f>IF(P$347="J",SUMIF('Driebanden-groot tot'!A$33:A$54,B383,'Driebanden-groot tot'!B$33:B$54),0)</f>
        <v>0</v>
      </c>
      <c r="D383" s="6"/>
      <c r="E383" s="6"/>
      <c r="F383" s="267" t="str">
        <f t="shared" si="75"/>
        <v/>
      </c>
      <c r="G383" s="268" t="str">
        <f t="shared" si="76"/>
        <v/>
      </c>
      <c r="H383" s="269" t="str">
        <f t="shared" si="82"/>
        <v>Michael</v>
      </c>
      <c r="I383" s="211">
        <f>IF(P$347="J",SUMIF('Driebanden-groot tot'!A$33:A$54,H383,'Driebanden-groot tot'!B$33:B$54),0)</f>
        <v>0</v>
      </c>
      <c r="J383" s="6"/>
      <c r="K383" s="211" t="str">
        <f t="shared" si="77"/>
        <v/>
      </c>
      <c r="L383" s="267" t="str">
        <f t="shared" si="78"/>
        <v/>
      </c>
      <c r="M383" s="268" t="str">
        <f t="shared" si="83"/>
        <v/>
      </c>
      <c r="N383" s="216" t="str">
        <f t="shared" si="80"/>
        <v/>
      </c>
      <c r="O383" s="266">
        <v>3</v>
      </c>
      <c r="Q383" s="273"/>
      <c r="R383" s="273"/>
      <c r="S383" s="273"/>
      <c r="T383" s="273"/>
      <c r="U383" s="273"/>
      <c r="AB383" s="325">
        <f t="shared" si="68"/>
        <v>0</v>
      </c>
    </row>
    <row r="384" spans="1:28" ht="15" customHeight="1" x14ac:dyDescent="0.25">
      <c r="A384" s="218" t="str">
        <f>IF(C384=0,"",IF(I384=0,"",MAX(A$2:A383)+1))</f>
        <v/>
      </c>
      <c r="B384" s="269" t="str">
        <f t="shared" si="81"/>
        <v>Jan Hartog</v>
      </c>
      <c r="C384" s="211">
        <f>IF(P$347="J",SUMIF('Driebanden-groot tot'!A$33:A$54,B384,'Driebanden-groot tot'!B$33:B$54),0)</f>
        <v>0</v>
      </c>
      <c r="D384" s="6"/>
      <c r="E384" s="6"/>
      <c r="F384" s="267" t="str">
        <f t="shared" si="75"/>
        <v/>
      </c>
      <c r="G384" s="268" t="str">
        <f t="shared" si="76"/>
        <v/>
      </c>
      <c r="H384" s="269" t="str">
        <f t="shared" si="82"/>
        <v>Peter</v>
      </c>
      <c r="I384" s="211">
        <f>IF(P$347="J",SUMIF('Driebanden-groot tot'!A$33:A$54,H384,'Driebanden-groot tot'!B$33:B$54),0)</f>
        <v>0</v>
      </c>
      <c r="J384" s="6"/>
      <c r="K384" s="211" t="str">
        <f t="shared" si="77"/>
        <v/>
      </c>
      <c r="L384" s="267" t="str">
        <f t="shared" si="78"/>
        <v/>
      </c>
      <c r="M384" s="268" t="str">
        <f t="shared" si="83"/>
        <v/>
      </c>
      <c r="N384" s="216" t="str">
        <f t="shared" si="80"/>
        <v/>
      </c>
      <c r="O384" s="266">
        <v>3</v>
      </c>
      <c r="Q384" s="273"/>
      <c r="R384" s="273"/>
      <c r="S384" s="273"/>
      <c r="T384" s="273"/>
      <c r="U384" s="273"/>
      <c r="AB384" s="325">
        <f t="shared" si="68"/>
        <v>0</v>
      </c>
    </row>
    <row r="385" spans="1:28" ht="15" customHeight="1" x14ac:dyDescent="0.25">
      <c r="A385" s="218" t="str">
        <f>IF(C385=0,"",IF(I385=0,"",MAX(A$2:A384)+1))</f>
        <v/>
      </c>
      <c r="B385" s="269" t="str">
        <f t="shared" si="81"/>
        <v>Jan Hartog</v>
      </c>
      <c r="C385" s="211">
        <f>IF(P$347="J",SUMIF('Driebanden-groot tot'!A$33:A$54,B385,'Driebanden-groot tot'!B$33:B$54),0)</f>
        <v>0</v>
      </c>
      <c r="D385" s="6"/>
      <c r="E385" s="6"/>
      <c r="F385" s="267" t="str">
        <f t="shared" si="75"/>
        <v/>
      </c>
      <c r="G385" s="268" t="str">
        <f t="shared" si="76"/>
        <v/>
      </c>
      <c r="H385" s="269" t="str">
        <f t="shared" si="82"/>
        <v>Piet</v>
      </c>
      <c r="I385" s="211">
        <f>IF(P$347="J",SUMIF('Driebanden-groot tot'!A$33:A$54,H385,'Driebanden-groot tot'!B$33:B$54),0)</f>
        <v>0</v>
      </c>
      <c r="J385" s="6"/>
      <c r="K385" s="211" t="str">
        <f t="shared" si="77"/>
        <v/>
      </c>
      <c r="L385" s="267" t="str">
        <f t="shared" si="78"/>
        <v/>
      </c>
      <c r="M385" s="268" t="str">
        <f t="shared" si="83"/>
        <v/>
      </c>
      <c r="N385" s="216" t="str">
        <f t="shared" si="80"/>
        <v/>
      </c>
      <c r="O385" s="266">
        <v>3</v>
      </c>
      <c r="Q385" s="273"/>
      <c r="R385" s="273"/>
      <c r="S385" s="273"/>
      <c r="T385" s="273"/>
      <c r="U385" s="273"/>
      <c r="AB385" s="325">
        <f t="shared" si="68"/>
        <v>0</v>
      </c>
    </row>
    <row r="386" spans="1:28" ht="15" customHeight="1" x14ac:dyDescent="0.25">
      <c r="A386" s="218" t="str">
        <f>IF(C386=0,"",IF(I386=0,"",MAX(A$2:A385)+1))</f>
        <v/>
      </c>
      <c r="B386" s="269" t="str">
        <f t="shared" si="81"/>
        <v>Jan Hartog</v>
      </c>
      <c r="C386" s="211">
        <f>IF(P$347="J",SUMIF('Driebanden-groot tot'!A$33:A$54,B386,'Driebanden-groot tot'!B$33:B$54),0)</f>
        <v>0</v>
      </c>
      <c r="D386" s="6"/>
      <c r="E386" s="6"/>
      <c r="F386" s="267" t="str">
        <f t="shared" si="75"/>
        <v/>
      </c>
      <c r="G386" s="268" t="str">
        <f t="shared" si="76"/>
        <v/>
      </c>
      <c r="H386" s="269" t="str">
        <f t="shared" si="82"/>
        <v>Tukker</v>
      </c>
      <c r="I386" s="211">
        <f>IF(P$347="J",SUMIF('Driebanden-groot tot'!A$33:A$54,H386,'Driebanden-groot tot'!B$33:B$54),0)</f>
        <v>0</v>
      </c>
      <c r="J386" s="6"/>
      <c r="K386" s="211" t="str">
        <f t="shared" si="77"/>
        <v/>
      </c>
      <c r="L386" s="267" t="str">
        <f t="shared" si="78"/>
        <v/>
      </c>
      <c r="M386" s="268" t="str">
        <f t="shared" si="83"/>
        <v/>
      </c>
      <c r="N386" s="216" t="str">
        <f t="shared" si="80"/>
        <v/>
      </c>
      <c r="O386" s="266">
        <v>3</v>
      </c>
      <c r="Q386" s="273"/>
      <c r="R386" s="273"/>
      <c r="S386" s="273"/>
      <c r="T386" s="273"/>
      <c r="U386" s="273"/>
      <c r="AB386" s="325">
        <f t="shared" si="68"/>
        <v>0</v>
      </c>
    </row>
    <row r="387" spans="1:28" ht="15" customHeight="1" x14ac:dyDescent="0.25">
      <c r="A387" s="218" t="str">
        <f>IF(C387=0,"",IF(I387=0,"",MAX(A$2:A386)+1))</f>
        <v/>
      </c>
      <c r="B387" s="269" t="str">
        <f t="shared" si="81"/>
        <v>Jan Hartog</v>
      </c>
      <c r="C387" s="211">
        <f>IF(P$347="J",SUMIF('Driebanden-groot tot'!A$33:A$54,B387,'Driebanden-groot tot'!B$33:B$54),0)</f>
        <v>0</v>
      </c>
      <c r="D387" s="6"/>
      <c r="E387" s="6"/>
      <c r="F387" s="267" t="str">
        <f t="shared" si="75"/>
        <v/>
      </c>
      <c r="G387" s="268" t="str">
        <f t="shared" si="76"/>
        <v/>
      </c>
      <c r="H387" s="269" t="str">
        <f t="shared" si="82"/>
        <v>Bernard</v>
      </c>
      <c r="I387" s="211">
        <f>IF(P$347="J",SUMIF('Driebanden-groot tot'!A$33:A$54,H387,'Driebanden-groot tot'!B$33:B$54),0)</f>
        <v>0</v>
      </c>
      <c r="J387" s="6"/>
      <c r="K387" s="211" t="str">
        <f t="shared" si="77"/>
        <v/>
      </c>
      <c r="L387" s="267" t="str">
        <f t="shared" si="78"/>
        <v/>
      </c>
      <c r="M387" s="268" t="str">
        <f t="shared" si="83"/>
        <v/>
      </c>
      <c r="N387" s="216" t="str">
        <f t="shared" si="80"/>
        <v/>
      </c>
      <c r="O387" s="266">
        <v>3</v>
      </c>
      <c r="Q387" s="273"/>
      <c r="R387" s="273"/>
      <c r="S387" s="273"/>
      <c r="T387" s="273"/>
      <c r="U387" s="273"/>
      <c r="AB387" s="325">
        <f t="shared" ref="AB387:AB450" si="84">IF(A387="",0,1)</f>
        <v>0</v>
      </c>
    </row>
    <row r="388" spans="1:28" ht="15" customHeight="1" x14ac:dyDescent="0.25">
      <c r="A388" s="218" t="str">
        <f>IF(C388=0,"",IF(I388=0,"",MAX(A$2:A387)+1))</f>
        <v/>
      </c>
      <c r="B388" s="269" t="str">
        <f t="shared" si="81"/>
        <v>Jan Hartog</v>
      </c>
      <c r="C388" s="211">
        <f>IF(P$347="J",SUMIF('Driebanden-groot tot'!A$33:A$54,B388,'Driebanden-groot tot'!B$33:B$54),0)</f>
        <v>0</v>
      </c>
      <c r="D388" s="6"/>
      <c r="E388" s="6"/>
      <c r="F388" s="267" t="str">
        <f t="shared" si="75"/>
        <v/>
      </c>
      <c r="G388" s="268" t="str">
        <f t="shared" si="76"/>
        <v/>
      </c>
      <c r="H388" s="269" t="str">
        <f t="shared" si="82"/>
        <v>Jan de Hoorn</v>
      </c>
      <c r="I388" s="211">
        <f>IF(P$347="J",SUMIF('Driebanden-groot tot'!A$33:A$54,H388,'Driebanden-groot tot'!B$33:B$54),0)</f>
        <v>0</v>
      </c>
      <c r="J388" s="6"/>
      <c r="K388" s="211" t="str">
        <f t="shared" si="77"/>
        <v/>
      </c>
      <c r="L388" s="267" t="str">
        <f t="shared" si="78"/>
        <v/>
      </c>
      <c r="M388" s="268" t="str">
        <f t="shared" si="83"/>
        <v/>
      </c>
      <c r="N388" s="216" t="str">
        <f t="shared" si="80"/>
        <v/>
      </c>
      <c r="O388" s="266">
        <v>3</v>
      </c>
      <c r="Q388" s="273"/>
      <c r="R388" s="273"/>
      <c r="S388" s="273"/>
      <c r="T388" s="273"/>
      <c r="U388" s="273"/>
      <c r="AB388" s="325">
        <f t="shared" si="84"/>
        <v>0</v>
      </c>
    </row>
    <row r="389" spans="1:28" ht="15" customHeight="1" x14ac:dyDescent="0.25">
      <c r="A389" s="218" t="str">
        <f>IF(C389=0,"",IF(I389=0,"",MAX(A$2:A388)+1))</f>
        <v/>
      </c>
      <c r="B389" s="269" t="str">
        <f t="shared" si="81"/>
        <v>Jan Hartog</v>
      </c>
      <c r="C389" s="211">
        <f>IF(P$347="J",SUMIF('Driebanden-groot tot'!A$33:A$54,B389,'Driebanden-groot tot'!B$33:B$54),0)</f>
        <v>0</v>
      </c>
      <c r="D389" s="6"/>
      <c r="E389" s="6"/>
      <c r="F389" s="267" t="str">
        <f t="shared" si="75"/>
        <v/>
      </c>
      <c r="G389" s="268" t="str">
        <f t="shared" si="76"/>
        <v/>
      </c>
      <c r="H389" s="269" t="str">
        <f t="shared" si="82"/>
        <v>Bas</v>
      </c>
      <c r="I389" s="211">
        <f>IF(P$347="J",SUMIF('Driebanden-groot tot'!A$33:A$54,H389,'Driebanden-groot tot'!B$33:B$54),0)</f>
        <v>0</v>
      </c>
      <c r="J389" s="6"/>
      <c r="K389" s="211" t="str">
        <f t="shared" si="77"/>
        <v/>
      </c>
      <c r="L389" s="267" t="str">
        <f t="shared" si="78"/>
        <v/>
      </c>
      <c r="M389" s="268" t="str">
        <f t="shared" si="83"/>
        <v/>
      </c>
      <c r="N389" s="216" t="str">
        <f t="shared" si="80"/>
        <v/>
      </c>
      <c r="O389" s="266">
        <v>3</v>
      </c>
      <c r="Q389" s="273"/>
      <c r="R389" s="273"/>
      <c r="S389" s="273"/>
      <c r="T389" s="273"/>
      <c r="U389" s="273"/>
      <c r="AB389" s="325">
        <f t="shared" si="84"/>
        <v>0</v>
      </c>
    </row>
    <row r="390" spans="1:28" ht="15" customHeight="1" x14ac:dyDescent="0.25">
      <c r="A390" s="218" t="str">
        <f>IF(C390=0,"",IF(I390=0,"",MAX(A$2:A389)+1))</f>
        <v/>
      </c>
      <c r="B390" s="269" t="str">
        <f t="shared" si="81"/>
        <v>Jan Hartog</v>
      </c>
      <c r="C390" s="211">
        <f>IF(P$347="J",SUMIF('Driebanden-groot tot'!A$33:A$54,B390,'Driebanden-groot tot'!B$33:B$54),0)</f>
        <v>0</v>
      </c>
      <c r="D390" s="6"/>
      <c r="E390" s="6"/>
      <c r="F390" s="267" t="str">
        <f t="shared" si="75"/>
        <v/>
      </c>
      <c r="G390" s="268" t="str">
        <f t="shared" si="76"/>
        <v/>
      </c>
      <c r="H390" s="269" t="str">
        <f t="shared" si="82"/>
        <v>Jan Zuijlen</v>
      </c>
      <c r="I390" s="211">
        <f>IF(P$347="J",SUMIF('Driebanden-groot tot'!A$33:A$54,H390,'Driebanden-groot tot'!B$33:B$54),0)</f>
        <v>0</v>
      </c>
      <c r="J390" s="6"/>
      <c r="K390" s="211" t="str">
        <f t="shared" si="77"/>
        <v/>
      </c>
      <c r="L390" s="267" t="str">
        <f t="shared" si="78"/>
        <v/>
      </c>
      <c r="M390" s="268" t="str">
        <f t="shared" si="83"/>
        <v/>
      </c>
      <c r="N390" s="216" t="str">
        <f t="shared" si="80"/>
        <v/>
      </c>
      <c r="O390" s="266">
        <v>3</v>
      </c>
      <c r="Q390" s="273"/>
      <c r="R390" s="273"/>
      <c r="S390" s="273"/>
      <c r="T390" s="273"/>
      <c r="U390" s="273"/>
      <c r="AB390" s="325">
        <f t="shared" si="84"/>
        <v>0</v>
      </c>
    </row>
    <row r="391" spans="1:28" ht="15" customHeight="1" x14ac:dyDescent="0.25">
      <c r="A391" s="218" t="str">
        <f>IF(C391=0,"",IF(I391=0,"",MAX(A$2:A390)+1))</f>
        <v/>
      </c>
      <c r="B391" s="269" t="str">
        <f t="shared" si="81"/>
        <v>Jan Hartog</v>
      </c>
      <c r="C391" s="211">
        <f>IF(P$347="J",SUMIF('Driebanden-groot tot'!A$33:A$54,B391,'Driebanden-groot tot'!B$33:B$54),0)</f>
        <v>0</v>
      </c>
      <c r="D391" s="6"/>
      <c r="E391" s="6"/>
      <c r="F391" s="267" t="str">
        <f t="shared" si="75"/>
        <v/>
      </c>
      <c r="G391" s="268" t="str">
        <f t="shared" si="76"/>
        <v/>
      </c>
      <c r="H391" s="269" t="str">
        <f t="shared" si="82"/>
        <v xml:space="preserve">Jordy </v>
      </c>
      <c r="I391" s="211">
        <f>IF(P$347="J",SUMIF('Driebanden-groot tot'!A$33:A$54,H391,'Driebanden-groot tot'!B$33:B$54),0)</f>
        <v>0</v>
      </c>
      <c r="J391" s="6"/>
      <c r="K391" s="211" t="str">
        <f t="shared" si="77"/>
        <v/>
      </c>
      <c r="L391" s="267" t="str">
        <f t="shared" si="78"/>
        <v/>
      </c>
      <c r="M391" s="268" t="str">
        <f t="shared" si="83"/>
        <v/>
      </c>
      <c r="N391" s="216" t="str">
        <f t="shared" si="80"/>
        <v/>
      </c>
      <c r="O391" s="266">
        <v>3</v>
      </c>
      <c r="Q391" s="273"/>
      <c r="R391" s="273"/>
      <c r="S391" s="273"/>
      <c r="T391" s="273"/>
      <c r="U391" s="273"/>
      <c r="AB391" s="325">
        <f t="shared" si="84"/>
        <v>0</v>
      </c>
    </row>
    <row r="392" spans="1:28" ht="15" customHeight="1" x14ac:dyDescent="0.25">
      <c r="A392" s="218" t="str">
        <f>IF(C392=0,"",IF(I392=0,"",MAX(A$2:A391)+1))</f>
        <v/>
      </c>
      <c r="B392" s="269" t="str">
        <f t="shared" si="81"/>
        <v>Jan Hartog</v>
      </c>
      <c r="C392" s="211">
        <f>IF(P$347="J",SUMIF('Driebanden-groot tot'!A$33:A$54,B392,'Driebanden-groot tot'!B$33:B$54),0)</f>
        <v>0</v>
      </c>
      <c r="D392" s="6"/>
      <c r="E392" s="6"/>
      <c r="F392" s="267" t="str">
        <f t="shared" si="75"/>
        <v/>
      </c>
      <c r="G392" s="268" t="str">
        <f t="shared" si="76"/>
        <v/>
      </c>
      <c r="H392" s="269" t="str">
        <f t="shared" si="82"/>
        <v>Mukesh</v>
      </c>
      <c r="I392" s="211">
        <f>IF(P$347="J",SUMIF('Driebanden-groot tot'!A$33:A$54,H392,'Driebanden-groot tot'!B$33:B$54),0)</f>
        <v>0</v>
      </c>
      <c r="J392" s="6"/>
      <c r="K392" s="211" t="str">
        <f t="shared" si="77"/>
        <v/>
      </c>
      <c r="L392" s="267" t="str">
        <f t="shared" si="78"/>
        <v/>
      </c>
      <c r="M392" s="268" t="str">
        <f t="shared" si="83"/>
        <v/>
      </c>
      <c r="N392" s="216" t="str">
        <f t="shared" si="80"/>
        <v/>
      </c>
      <c r="O392" s="266">
        <v>3</v>
      </c>
      <c r="Q392" s="273"/>
      <c r="R392" s="273"/>
      <c r="S392" s="273"/>
      <c r="T392" s="273"/>
      <c r="U392" s="273"/>
      <c r="AB392" s="325">
        <f t="shared" si="84"/>
        <v>0</v>
      </c>
    </row>
    <row r="393" spans="1:28" ht="15" customHeight="1" x14ac:dyDescent="0.25">
      <c r="A393" s="218" t="str">
        <f>IF(C393=0,"",IF(I393=0,"",MAX(A$2:A392)+1))</f>
        <v/>
      </c>
      <c r="B393" s="269" t="str">
        <f t="shared" si="81"/>
        <v>Jan Hartog</v>
      </c>
      <c r="C393" s="211">
        <f>IF(P$347="J",SUMIF('Driebanden-groot tot'!A$33:A$54,B393,'Driebanden-groot tot'!B$33:B$54),0)</f>
        <v>0</v>
      </c>
      <c r="D393" s="6"/>
      <c r="E393" s="6"/>
      <c r="F393" s="267" t="str">
        <f t="shared" si="75"/>
        <v/>
      </c>
      <c r="G393" s="268" t="str">
        <f t="shared" si="76"/>
        <v/>
      </c>
      <c r="H393" s="269" t="str">
        <f t="shared" si="82"/>
        <v>Marco</v>
      </c>
      <c r="I393" s="211">
        <f>IF(P$347="J",SUMIF('Driebanden-groot tot'!A$33:A$54,H393,'Driebanden-groot tot'!B$33:B$54),0)</f>
        <v>0</v>
      </c>
      <c r="J393" s="6"/>
      <c r="K393" s="211" t="str">
        <f t="shared" si="77"/>
        <v/>
      </c>
      <c r="L393" s="267" t="str">
        <f t="shared" si="78"/>
        <v/>
      </c>
      <c r="M393" s="268" t="str">
        <f t="shared" si="83"/>
        <v/>
      </c>
      <c r="N393" s="216" t="str">
        <f t="shared" si="80"/>
        <v/>
      </c>
      <c r="O393" s="266">
        <v>3</v>
      </c>
      <c r="Q393" s="273"/>
      <c r="R393" s="273"/>
      <c r="S393" s="273"/>
      <c r="T393" s="273"/>
      <c r="U393" s="273"/>
      <c r="AB393" s="325">
        <f t="shared" si="84"/>
        <v>0</v>
      </c>
    </row>
    <row r="394" spans="1:28" ht="15" customHeight="1" x14ac:dyDescent="0.25">
      <c r="A394" s="218" t="str">
        <f>IF(C394=0,"",IF(I394=0,"",MAX(A$2:A393)+1))</f>
        <v/>
      </c>
      <c r="B394" s="269" t="str">
        <f t="shared" si="81"/>
        <v>Jan Hartog</v>
      </c>
      <c r="C394" s="211">
        <f>IF(P$347="J",SUMIF('Driebanden-groot tot'!A$33:A$54,B394,'Driebanden-groot tot'!B$33:B$54),0)</f>
        <v>0</v>
      </c>
      <c r="D394" s="6"/>
      <c r="E394" s="6"/>
      <c r="F394" s="267" t="str">
        <f t="shared" si="75"/>
        <v/>
      </c>
      <c r="G394" s="268" t="str">
        <f t="shared" si="76"/>
        <v/>
      </c>
      <c r="H394" s="269" t="str">
        <f t="shared" si="82"/>
        <v>n</v>
      </c>
      <c r="I394" s="211">
        <f>IF(P$347="J",SUMIF('Driebanden-groot tot'!A$33:A$54,H394,'Driebanden-groot tot'!B$33:B$54),0)</f>
        <v>0</v>
      </c>
      <c r="J394" s="6"/>
      <c r="K394" s="211" t="str">
        <f t="shared" si="77"/>
        <v/>
      </c>
      <c r="L394" s="267" t="str">
        <f t="shared" si="78"/>
        <v/>
      </c>
      <c r="M394" s="268" t="str">
        <f t="shared" si="83"/>
        <v/>
      </c>
      <c r="N394" s="216" t="str">
        <f t="shared" si="80"/>
        <v/>
      </c>
      <c r="O394" s="266">
        <v>3</v>
      </c>
      <c r="Q394" s="273"/>
      <c r="R394" s="273"/>
      <c r="S394" s="273"/>
      <c r="T394" s="273"/>
      <c r="U394" s="273"/>
      <c r="AB394" s="325">
        <f t="shared" si="84"/>
        <v>0</v>
      </c>
    </row>
    <row r="395" spans="1:28" ht="15" customHeight="1" x14ac:dyDescent="0.25">
      <c r="A395" s="218" t="str">
        <f>IF(C395=0,"",IF(I395=0,"",MAX(A$2:A394)+1))</f>
        <v/>
      </c>
      <c r="B395" s="269" t="str">
        <f t="shared" si="81"/>
        <v>Jan Hartog</v>
      </c>
      <c r="C395" s="211">
        <f>IF(P$347="J",SUMIF('Driebanden-groot tot'!A$33:A$54,B395,'Driebanden-groot tot'!B$33:B$54),0)</f>
        <v>0</v>
      </c>
      <c r="D395" s="6"/>
      <c r="E395" s="6"/>
      <c r="F395" s="267" t="str">
        <f t="shared" si="75"/>
        <v/>
      </c>
      <c r="G395" s="268" t="str">
        <f t="shared" si="76"/>
        <v/>
      </c>
      <c r="H395" s="269" t="str">
        <f t="shared" si="82"/>
        <v>n</v>
      </c>
      <c r="I395" s="211">
        <f>IF(P$347="J",SUMIF('Driebanden-groot tot'!A$33:A$54,H395,'Driebanden-groot tot'!B$33:B$54),0)</f>
        <v>0</v>
      </c>
      <c r="J395" s="6"/>
      <c r="K395" s="211" t="str">
        <f t="shared" si="77"/>
        <v/>
      </c>
      <c r="L395" s="267" t="str">
        <f t="shared" si="78"/>
        <v/>
      </c>
      <c r="M395" s="268" t="str">
        <f t="shared" si="83"/>
        <v/>
      </c>
      <c r="N395" s="216" t="str">
        <f t="shared" si="80"/>
        <v/>
      </c>
      <c r="O395" s="266">
        <v>3</v>
      </c>
      <c r="Q395" s="273"/>
      <c r="R395" s="273"/>
      <c r="S395" s="273"/>
      <c r="T395" s="273"/>
      <c r="U395" s="273"/>
      <c r="AB395" s="325">
        <f t="shared" si="84"/>
        <v>0</v>
      </c>
    </row>
    <row r="396" spans="1:28" ht="15" customHeight="1" x14ac:dyDescent="0.25">
      <c r="A396" s="218" t="str">
        <f>IF(C396=0,"",IF(I396=0,"",MAX(A$2:A395)+1))</f>
        <v/>
      </c>
      <c r="B396" s="269" t="str">
        <f t="shared" si="81"/>
        <v>Jan Hartog</v>
      </c>
      <c r="C396" s="211">
        <f>IF(P$347="J",SUMIF('Driebanden-groot tot'!A$33:A$54,B396,'Driebanden-groot tot'!B$33:B$54),0)</f>
        <v>0</v>
      </c>
      <c r="D396" s="6"/>
      <c r="E396" s="6"/>
      <c r="F396" s="267" t="str">
        <f t="shared" si="75"/>
        <v/>
      </c>
      <c r="G396" s="268" t="str">
        <f t="shared" si="76"/>
        <v/>
      </c>
      <c r="H396" s="269" t="str">
        <f t="shared" si="82"/>
        <v>n</v>
      </c>
      <c r="I396" s="211">
        <f>IF(P$347="J",SUMIF('Driebanden-groot tot'!A$33:A$54,H396,'Driebanden-groot tot'!B$33:B$54),0)</f>
        <v>0</v>
      </c>
      <c r="J396" s="6"/>
      <c r="K396" s="211" t="str">
        <f t="shared" si="77"/>
        <v/>
      </c>
      <c r="L396" s="267" t="str">
        <f t="shared" si="78"/>
        <v/>
      </c>
      <c r="M396" s="268" t="str">
        <f t="shared" si="83"/>
        <v/>
      </c>
      <c r="N396" s="216" t="str">
        <f t="shared" si="80"/>
        <v/>
      </c>
      <c r="O396" s="266">
        <v>3</v>
      </c>
      <c r="Q396" s="273"/>
      <c r="R396" s="273"/>
      <c r="S396" s="273"/>
      <c r="T396" s="273"/>
      <c r="U396" s="273"/>
      <c r="AB396" s="325">
        <f t="shared" si="84"/>
        <v>0</v>
      </c>
    </row>
    <row r="397" spans="1:28" ht="15" customHeight="1" x14ac:dyDescent="0.25">
      <c r="A397" s="218" t="str">
        <f>IF(C397=0,"",IF(I397=0,"",MAX(A$2:A396)+1))</f>
        <v/>
      </c>
      <c r="B397" s="269" t="str">
        <f t="shared" si="81"/>
        <v>Jan Hartog</v>
      </c>
      <c r="C397" s="211">
        <f>IF(P$347="J",SUMIF('Driebanden-groot tot'!A$33:A$54,B397,'Driebanden-groot tot'!B$33:B$54),0)</f>
        <v>0</v>
      </c>
      <c r="D397" s="6"/>
      <c r="E397" s="6"/>
      <c r="F397" s="267" t="str">
        <f t="shared" si="75"/>
        <v/>
      </c>
      <c r="G397" s="268" t="str">
        <f t="shared" si="76"/>
        <v/>
      </c>
      <c r="H397" s="269" t="str">
        <f t="shared" si="82"/>
        <v>n</v>
      </c>
      <c r="I397" s="211">
        <f>IF(P$347="J",SUMIF('Driebanden-groot tot'!A$33:A$54,H397,'Driebanden-groot tot'!B$33:B$54),0)</f>
        <v>0</v>
      </c>
      <c r="J397" s="6"/>
      <c r="K397" s="211" t="str">
        <f t="shared" si="77"/>
        <v/>
      </c>
      <c r="L397" s="267" t="str">
        <f t="shared" si="78"/>
        <v/>
      </c>
      <c r="M397" s="268" t="str">
        <f t="shared" si="83"/>
        <v/>
      </c>
      <c r="N397" s="216" t="str">
        <f t="shared" si="80"/>
        <v/>
      </c>
      <c r="O397" s="266">
        <v>3</v>
      </c>
      <c r="Q397" s="273"/>
      <c r="R397" s="273"/>
      <c r="S397" s="273"/>
      <c r="T397" s="273"/>
      <c r="U397" s="273"/>
      <c r="AB397" s="325">
        <f t="shared" si="84"/>
        <v>0</v>
      </c>
    </row>
    <row r="398" spans="1:28" ht="15" customHeight="1" x14ac:dyDescent="0.25">
      <c r="A398" s="218" t="str">
        <f>IF(C398=0,"",IF(I398=0,"",MAX(A$2:A397)+1))</f>
        <v/>
      </c>
      <c r="B398" s="269" t="str">
        <f t="shared" si="81"/>
        <v>Martijn</v>
      </c>
      <c r="C398" s="211">
        <f>IF(P$347="J",SUMIF('Driebanden-groot tot'!A$33:A$54,B398,'Driebanden-groot tot'!B$33:B$54),0)</f>
        <v>0</v>
      </c>
      <c r="D398" s="6"/>
      <c r="E398" s="6"/>
      <c r="F398" s="267" t="str">
        <f t="shared" si="75"/>
        <v/>
      </c>
      <c r="G398" s="268" t="str">
        <f t="shared" si="76"/>
        <v/>
      </c>
      <c r="H398" s="269" t="str">
        <f t="shared" si="82"/>
        <v>Michael</v>
      </c>
      <c r="I398" s="211">
        <f>IF(P$347="J",SUMIF('Driebanden-groot tot'!A$33:A$54,H398,'Driebanden-groot tot'!B$33:B$54),0)</f>
        <v>0</v>
      </c>
      <c r="J398" s="6"/>
      <c r="K398" s="211" t="str">
        <f t="shared" si="77"/>
        <v/>
      </c>
      <c r="L398" s="267" t="str">
        <f t="shared" si="78"/>
        <v/>
      </c>
      <c r="M398" s="268" t="str">
        <f t="shared" si="83"/>
        <v/>
      </c>
      <c r="N398" s="216" t="str">
        <f t="shared" si="80"/>
        <v/>
      </c>
      <c r="O398" s="266">
        <v>3</v>
      </c>
      <c r="Q398" s="273"/>
      <c r="R398" s="273"/>
      <c r="S398" s="273"/>
      <c r="T398" s="273"/>
      <c r="U398" s="273"/>
      <c r="AB398" s="325">
        <f t="shared" si="84"/>
        <v>0</v>
      </c>
    </row>
    <row r="399" spans="1:28" ht="15" customHeight="1" x14ac:dyDescent="0.25">
      <c r="A399" s="218" t="str">
        <f>IF(C399=0,"",IF(I399=0,"",MAX(A$2:A398)+1))</f>
        <v/>
      </c>
      <c r="B399" s="269" t="str">
        <f t="shared" si="81"/>
        <v>Martijn</v>
      </c>
      <c r="C399" s="211">
        <f>IF(P$347="J",SUMIF('Driebanden-groot tot'!A$33:A$54,B399,'Driebanden-groot tot'!B$33:B$54),0)</f>
        <v>0</v>
      </c>
      <c r="D399" s="6"/>
      <c r="E399" s="6"/>
      <c r="F399" s="267" t="str">
        <f t="shared" si="75"/>
        <v/>
      </c>
      <c r="G399" s="268" t="str">
        <f t="shared" si="76"/>
        <v/>
      </c>
      <c r="H399" s="269" t="str">
        <f t="shared" si="82"/>
        <v>Peter</v>
      </c>
      <c r="I399" s="211">
        <f>IF(P$347="J",SUMIF('Driebanden-groot tot'!A$33:A$54,H399,'Driebanden-groot tot'!B$33:B$54),0)</f>
        <v>0</v>
      </c>
      <c r="J399" s="6"/>
      <c r="K399" s="211" t="str">
        <f t="shared" si="77"/>
        <v/>
      </c>
      <c r="L399" s="267" t="str">
        <f t="shared" si="78"/>
        <v/>
      </c>
      <c r="M399" s="268" t="str">
        <f t="shared" si="83"/>
        <v/>
      </c>
      <c r="N399" s="216" t="str">
        <f t="shared" si="80"/>
        <v/>
      </c>
      <c r="O399" s="266">
        <v>3</v>
      </c>
      <c r="Q399" s="273"/>
      <c r="R399" s="273"/>
      <c r="S399" s="273"/>
      <c r="T399" s="273"/>
      <c r="U399" s="273"/>
      <c r="AB399" s="325">
        <f t="shared" si="84"/>
        <v>0</v>
      </c>
    </row>
    <row r="400" spans="1:28" ht="15" customHeight="1" x14ac:dyDescent="0.25">
      <c r="A400" s="218" t="str">
        <f>IF(C400=0,"",IF(I400=0,"",MAX(A$2:A399)+1))</f>
        <v/>
      </c>
      <c r="B400" s="269" t="str">
        <f t="shared" si="81"/>
        <v>Martijn</v>
      </c>
      <c r="C400" s="211">
        <f>IF(P$347="J",SUMIF('Driebanden-groot tot'!A$33:A$54,B400,'Driebanden-groot tot'!B$33:B$54),0)</f>
        <v>0</v>
      </c>
      <c r="D400" s="6"/>
      <c r="E400" s="6"/>
      <c r="F400" s="267" t="str">
        <f t="shared" si="75"/>
        <v/>
      </c>
      <c r="G400" s="268" t="str">
        <f t="shared" si="76"/>
        <v/>
      </c>
      <c r="H400" s="269" t="str">
        <f t="shared" si="82"/>
        <v>Piet</v>
      </c>
      <c r="I400" s="211">
        <f>IF(P$347="J",SUMIF('Driebanden-groot tot'!A$33:A$54,H400,'Driebanden-groot tot'!B$33:B$54),0)</f>
        <v>0</v>
      </c>
      <c r="J400" s="6"/>
      <c r="K400" s="211" t="str">
        <f t="shared" si="77"/>
        <v/>
      </c>
      <c r="L400" s="267" t="str">
        <f t="shared" si="78"/>
        <v/>
      </c>
      <c r="M400" s="268" t="str">
        <f t="shared" si="83"/>
        <v/>
      </c>
      <c r="N400" s="216" t="str">
        <f t="shared" si="80"/>
        <v/>
      </c>
      <c r="O400" s="266">
        <v>3</v>
      </c>
      <c r="Q400" s="273"/>
      <c r="R400" s="273"/>
      <c r="S400" s="273"/>
      <c r="T400" s="273"/>
      <c r="U400" s="273"/>
      <c r="AB400" s="325">
        <f t="shared" si="84"/>
        <v>0</v>
      </c>
    </row>
    <row r="401" spans="1:28" ht="15" customHeight="1" x14ac:dyDescent="0.25">
      <c r="A401" s="218" t="str">
        <f>IF(C401=0,"",IF(I401=0,"",MAX(A$2:A400)+1))</f>
        <v/>
      </c>
      <c r="B401" s="269" t="str">
        <f t="shared" si="81"/>
        <v>Martijn</v>
      </c>
      <c r="C401" s="211">
        <f>IF(P$347="J",SUMIF('Driebanden-groot tot'!A$33:A$54,B401,'Driebanden-groot tot'!B$33:B$54),0)</f>
        <v>0</v>
      </c>
      <c r="D401" s="6"/>
      <c r="E401" s="6"/>
      <c r="F401" s="267" t="str">
        <f t="shared" si="75"/>
        <v/>
      </c>
      <c r="G401" s="268" t="str">
        <f t="shared" si="76"/>
        <v/>
      </c>
      <c r="H401" s="269" t="str">
        <f t="shared" si="82"/>
        <v>Tukker</v>
      </c>
      <c r="I401" s="211">
        <f>IF(P$347="J",SUMIF('Driebanden-groot tot'!A$33:A$54,H401,'Driebanden-groot tot'!B$33:B$54),0)</f>
        <v>0</v>
      </c>
      <c r="J401" s="6"/>
      <c r="K401" s="211" t="str">
        <f t="shared" si="77"/>
        <v/>
      </c>
      <c r="L401" s="267" t="str">
        <f t="shared" si="78"/>
        <v/>
      </c>
      <c r="M401" s="268" t="str">
        <f t="shared" si="83"/>
        <v/>
      </c>
      <c r="N401" s="216" t="str">
        <f t="shared" si="80"/>
        <v/>
      </c>
      <c r="O401" s="266">
        <v>3</v>
      </c>
      <c r="Q401" s="273"/>
      <c r="R401" s="273"/>
      <c r="S401" s="273"/>
      <c r="T401" s="273"/>
      <c r="U401" s="273"/>
      <c r="AB401" s="325">
        <f t="shared" si="84"/>
        <v>0</v>
      </c>
    </row>
    <row r="402" spans="1:28" ht="15" customHeight="1" x14ac:dyDescent="0.25">
      <c r="A402" s="218" t="str">
        <f>IF(C402=0,"",IF(I402=0,"",MAX(A$2:A401)+1))</f>
        <v/>
      </c>
      <c r="B402" s="269" t="str">
        <f t="shared" si="81"/>
        <v>Martijn</v>
      </c>
      <c r="C402" s="211">
        <f>IF(P$347="J",SUMIF('Driebanden-groot tot'!A$33:A$54,B402,'Driebanden-groot tot'!B$33:B$54),0)</f>
        <v>0</v>
      </c>
      <c r="D402" s="6"/>
      <c r="E402" s="6"/>
      <c r="F402" s="267" t="str">
        <f t="shared" si="75"/>
        <v/>
      </c>
      <c r="G402" s="268" t="str">
        <f t="shared" si="76"/>
        <v/>
      </c>
      <c r="H402" s="269" t="str">
        <f t="shared" si="82"/>
        <v>Bernard</v>
      </c>
      <c r="I402" s="211">
        <f>IF(P$347="J",SUMIF('Driebanden-groot tot'!A$33:A$54,H402,'Driebanden-groot tot'!B$33:B$54),0)</f>
        <v>0</v>
      </c>
      <c r="J402" s="6"/>
      <c r="K402" s="211" t="str">
        <f t="shared" si="77"/>
        <v/>
      </c>
      <c r="L402" s="267" t="str">
        <f t="shared" si="78"/>
        <v/>
      </c>
      <c r="M402" s="268" t="str">
        <f t="shared" si="83"/>
        <v/>
      </c>
      <c r="N402" s="216" t="str">
        <f t="shared" si="80"/>
        <v/>
      </c>
      <c r="O402" s="266">
        <v>3</v>
      </c>
      <c r="Q402" s="273"/>
      <c r="R402" s="273"/>
      <c r="S402" s="273"/>
      <c r="T402" s="273"/>
      <c r="U402" s="273"/>
      <c r="AB402" s="325">
        <f t="shared" si="84"/>
        <v>0</v>
      </c>
    </row>
    <row r="403" spans="1:28" ht="15" customHeight="1" x14ac:dyDescent="0.25">
      <c r="A403" s="218" t="str">
        <f>IF(C403=0,"",IF(I403=0,"",MAX(A$2:A402)+1))</f>
        <v/>
      </c>
      <c r="B403" s="269" t="str">
        <f t="shared" si="81"/>
        <v>Martijn</v>
      </c>
      <c r="C403" s="211">
        <f>IF(P$347="J",SUMIF('Driebanden-groot tot'!A$33:A$54,B403,'Driebanden-groot tot'!B$33:B$54),0)</f>
        <v>0</v>
      </c>
      <c r="D403" s="6"/>
      <c r="E403" s="6"/>
      <c r="F403" s="267" t="str">
        <f t="shared" si="75"/>
        <v/>
      </c>
      <c r="G403" s="268" t="str">
        <f t="shared" si="76"/>
        <v/>
      </c>
      <c r="H403" s="269" t="str">
        <f t="shared" si="82"/>
        <v>Jan de Hoorn</v>
      </c>
      <c r="I403" s="211">
        <f>IF(P$347="J",SUMIF('Driebanden-groot tot'!A$33:A$54,H403,'Driebanden-groot tot'!B$33:B$54),0)</f>
        <v>0</v>
      </c>
      <c r="J403" s="6"/>
      <c r="K403" s="211" t="str">
        <f t="shared" si="77"/>
        <v/>
      </c>
      <c r="L403" s="267" t="str">
        <f t="shared" si="78"/>
        <v/>
      </c>
      <c r="M403" s="268" t="str">
        <f t="shared" si="83"/>
        <v/>
      </c>
      <c r="N403" s="216" t="str">
        <f t="shared" si="80"/>
        <v/>
      </c>
      <c r="O403" s="266">
        <v>3</v>
      </c>
      <c r="Q403" s="273"/>
      <c r="R403" s="273"/>
      <c r="S403" s="273"/>
      <c r="T403" s="273"/>
      <c r="U403" s="273"/>
      <c r="AB403" s="325">
        <f t="shared" si="84"/>
        <v>0</v>
      </c>
    </row>
    <row r="404" spans="1:28" ht="15" customHeight="1" x14ac:dyDescent="0.25">
      <c r="A404" s="218" t="str">
        <f>IF(C404=0,"",IF(I404=0,"",MAX(A$2:A403)+1))</f>
        <v/>
      </c>
      <c r="B404" s="269" t="str">
        <f t="shared" si="81"/>
        <v>Martijn</v>
      </c>
      <c r="C404" s="211">
        <f>IF(P$347="J",SUMIF('Driebanden-groot tot'!A$33:A$54,B404,'Driebanden-groot tot'!B$33:B$54),0)</f>
        <v>0</v>
      </c>
      <c r="D404" s="6"/>
      <c r="E404" s="6"/>
      <c r="F404" s="267"/>
      <c r="G404" s="268" t="str">
        <f t="shared" si="76"/>
        <v/>
      </c>
      <c r="H404" s="269" t="str">
        <f t="shared" si="82"/>
        <v>Bas</v>
      </c>
      <c r="I404" s="211">
        <f>IF(P$347="J",SUMIF('Driebanden-groot tot'!A$33:A$54,H404,'Driebanden-groot tot'!B$33:B$54),0)</f>
        <v>0</v>
      </c>
      <c r="J404" s="6"/>
      <c r="K404" s="211" t="str">
        <f t="shared" si="77"/>
        <v/>
      </c>
      <c r="L404" s="267" t="str">
        <f t="shared" si="78"/>
        <v/>
      </c>
      <c r="M404" s="268" t="str">
        <f t="shared" si="83"/>
        <v/>
      </c>
      <c r="N404" s="216" t="str">
        <f t="shared" si="80"/>
        <v/>
      </c>
      <c r="O404" s="266">
        <v>3</v>
      </c>
      <c r="Q404" s="273"/>
      <c r="R404" s="273"/>
      <c r="S404" s="273"/>
      <c r="T404" s="273"/>
      <c r="U404" s="273"/>
      <c r="AB404" s="325">
        <f t="shared" si="84"/>
        <v>0</v>
      </c>
    </row>
    <row r="405" spans="1:28" ht="15" customHeight="1" x14ac:dyDescent="0.25">
      <c r="A405" s="218" t="str">
        <f>IF(C405=0,"",IF(I405=0,"",MAX(A$2:A404)+1))</f>
        <v/>
      </c>
      <c r="B405" s="269" t="str">
        <f t="shared" si="81"/>
        <v>Martijn</v>
      </c>
      <c r="C405" s="211">
        <f>IF(P$347="J",SUMIF('Driebanden-groot tot'!A$33:A$54,B405,'Driebanden-groot tot'!B$33:B$54),0)</f>
        <v>0</v>
      </c>
      <c r="D405" s="6"/>
      <c r="E405" s="6"/>
      <c r="F405" s="267" t="str">
        <f t="shared" ref="F405:F468" si="85">IF(D405&gt;0,ROUND(D405/E405,3),"")</f>
        <v/>
      </c>
      <c r="G405" s="268" t="str">
        <f t="shared" si="76"/>
        <v/>
      </c>
      <c r="H405" s="269" t="str">
        <f t="shared" si="82"/>
        <v>Jan Zuijlen</v>
      </c>
      <c r="I405" s="211">
        <f>IF(P$347="J",SUMIF('Driebanden-groot tot'!A$33:A$54,H405,'Driebanden-groot tot'!B$33:B$54),0)</f>
        <v>0</v>
      </c>
      <c r="J405" s="6"/>
      <c r="K405" s="211" t="str">
        <f t="shared" si="77"/>
        <v/>
      </c>
      <c r="L405" s="267" t="str">
        <f t="shared" si="78"/>
        <v/>
      </c>
      <c r="M405" s="268" t="str">
        <f t="shared" si="83"/>
        <v/>
      </c>
      <c r="N405" s="216" t="str">
        <f t="shared" si="80"/>
        <v/>
      </c>
      <c r="O405" s="266">
        <v>3</v>
      </c>
      <c r="Q405" s="273"/>
      <c r="R405" s="273"/>
      <c r="S405" s="273"/>
      <c r="T405" s="273"/>
      <c r="U405" s="273"/>
      <c r="AB405" s="325">
        <f t="shared" si="84"/>
        <v>0</v>
      </c>
    </row>
    <row r="406" spans="1:28" ht="15" customHeight="1" x14ac:dyDescent="0.25">
      <c r="A406" s="218" t="str">
        <f>IF(C406=0,"",IF(I406=0,"",MAX(A$2:A405)+1))</f>
        <v/>
      </c>
      <c r="B406" s="269" t="str">
        <f t="shared" si="81"/>
        <v>Martijn</v>
      </c>
      <c r="C406" s="211">
        <f>IF(P$347="J",SUMIF('Driebanden-groot tot'!A$33:A$54,B406,'Driebanden-groot tot'!B$33:B$54),0)</f>
        <v>0</v>
      </c>
      <c r="D406" s="6"/>
      <c r="E406" s="6"/>
      <c r="F406" s="267" t="str">
        <f t="shared" si="85"/>
        <v/>
      </c>
      <c r="G406" s="268" t="str">
        <f t="shared" si="76"/>
        <v/>
      </c>
      <c r="H406" s="269" t="str">
        <f t="shared" si="82"/>
        <v xml:space="preserve">Jordy </v>
      </c>
      <c r="I406" s="211">
        <f>IF(P$347="J",SUMIF('Driebanden-groot tot'!A$33:A$54,H406,'Driebanden-groot tot'!B$33:B$54),0)</f>
        <v>0</v>
      </c>
      <c r="J406" s="6"/>
      <c r="K406" s="211" t="str">
        <f t="shared" si="77"/>
        <v/>
      </c>
      <c r="L406" s="267" t="str">
        <f t="shared" si="78"/>
        <v/>
      </c>
      <c r="M406" s="268" t="str">
        <f t="shared" si="83"/>
        <v/>
      </c>
      <c r="N406" s="216" t="str">
        <f t="shared" si="80"/>
        <v/>
      </c>
      <c r="O406" s="266">
        <v>3</v>
      </c>
      <c r="Q406" s="273"/>
      <c r="R406" s="273"/>
      <c r="S406" s="273"/>
      <c r="T406" s="273"/>
      <c r="U406" s="273"/>
      <c r="AB406" s="325">
        <f t="shared" si="84"/>
        <v>0</v>
      </c>
    </row>
    <row r="407" spans="1:28" ht="15" customHeight="1" x14ac:dyDescent="0.25">
      <c r="A407" s="218" t="str">
        <f>IF(C407=0,"",IF(I407=0,"",MAX(A$2:A406)+1))</f>
        <v/>
      </c>
      <c r="B407" s="269" t="str">
        <f t="shared" si="81"/>
        <v>Martijn</v>
      </c>
      <c r="C407" s="211">
        <f>IF(P$347="J",SUMIF('Driebanden-groot tot'!A$33:A$54,B407,'Driebanden-groot tot'!B$33:B$54),0)</f>
        <v>0</v>
      </c>
      <c r="D407" s="6"/>
      <c r="E407" s="6"/>
      <c r="F407" s="267" t="str">
        <f t="shared" si="85"/>
        <v/>
      </c>
      <c r="G407" s="268" t="str">
        <f t="shared" si="76"/>
        <v/>
      </c>
      <c r="H407" s="269" t="str">
        <f t="shared" si="82"/>
        <v>Mukesh</v>
      </c>
      <c r="I407" s="211">
        <f>IF(P$347="J",SUMIF('Driebanden-groot tot'!A$33:A$54,H407,'Driebanden-groot tot'!B$33:B$54),0)</f>
        <v>0</v>
      </c>
      <c r="J407" s="6"/>
      <c r="K407" s="211" t="str">
        <f t="shared" si="77"/>
        <v/>
      </c>
      <c r="L407" s="267" t="str">
        <f t="shared" si="78"/>
        <v/>
      </c>
      <c r="M407" s="268" t="str">
        <f t="shared" si="83"/>
        <v/>
      </c>
      <c r="N407" s="216" t="str">
        <f t="shared" si="80"/>
        <v/>
      </c>
      <c r="O407" s="266">
        <v>3</v>
      </c>
      <c r="Q407" s="273"/>
      <c r="R407" s="273"/>
      <c r="S407" s="273"/>
      <c r="T407" s="273"/>
      <c r="U407" s="273"/>
      <c r="AB407" s="325">
        <f t="shared" si="84"/>
        <v>0</v>
      </c>
    </row>
    <row r="408" spans="1:28" ht="15" customHeight="1" x14ac:dyDescent="0.25">
      <c r="A408" s="218" t="str">
        <f>IF(C408=0,"",IF(I408=0,"",MAX(A$2:A407)+1))</f>
        <v/>
      </c>
      <c r="B408" s="269" t="str">
        <f t="shared" si="81"/>
        <v>Martijn</v>
      </c>
      <c r="C408" s="211">
        <f>IF(P$347="J",SUMIF('Driebanden-groot tot'!A$33:A$54,B408,'Driebanden-groot tot'!B$33:B$54),0)</f>
        <v>0</v>
      </c>
      <c r="D408" s="6"/>
      <c r="E408" s="6"/>
      <c r="F408" s="267" t="str">
        <f t="shared" si="85"/>
        <v/>
      </c>
      <c r="G408" s="268" t="str">
        <f t="shared" si="76"/>
        <v/>
      </c>
      <c r="H408" s="269" t="str">
        <f t="shared" si="82"/>
        <v>Marco</v>
      </c>
      <c r="I408" s="211">
        <f>IF(P$347="J",SUMIF('Driebanden-groot tot'!A$33:A$54,H408,'Driebanden-groot tot'!B$33:B$54),0)</f>
        <v>0</v>
      </c>
      <c r="J408" s="6"/>
      <c r="K408" s="211" t="str">
        <f t="shared" si="77"/>
        <v/>
      </c>
      <c r="L408" s="267" t="str">
        <f t="shared" si="78"/>
        <v/>
      </c>
      <c r="M408" s="268" t="str">
        <f t="shared" si="83"/>
        <v/>
      </c>
      <c r="N408" s="216" t="str">
        <f t="shared" si="80"/>
        <v/>
      </c>
      <c r="O408" s="266">
        <v>3</v>
      </c>
      <c r="Q408" s="273"/>
      <c r="R408" s="273"/>
      <c r="S408" s="273"/>
      <c r="T408" s="273"/>
      <c r="U408" s="273"/>
      <c r="AB408" s="325">
        <f t="shared" si="84"/>
        <v>0</v>
      </c>
    </row>
    <row r="409" spans="1:28" ht="15" customHeight="1" x14ac:dyDescent="0.25">
      <c r="A409" s="218" t="str">
        <f>IF(C409=0,"",IF(I409=0,"",MAX(A$2:A408)+1))</f>
        <v/>
      </c>
      <c r="B409" s="269" t="str">
        <f t="shared" si="81"/>
        <v>Martijn</v>
      </c>
      <c r="C409" s="211">
        <f>IF(P$347="J",SUMIF('Driebanden-groot tot'!A$33:A$54,B409,'Driebanden-groot tot'!B$33:B$54),0)</f>
        <v>0</v>
      </c>
      <c r="D409" s="6"/>
      <c r="E409" s="6"/>
      <c r="F409" s="267" t="str">
        <f t="shared" si="85"/>
        <v/>
      </c>
      <c r="G409" s="268" t="str">
        <f t="shared" si="76"/>
        <v/>
      </c>
      <c r="H409" s="269" t="str">
        <f t="shared" si="82"/>
        <v>n</v>
      </c>
      <c r="I409" s="211">
        <f>IF(P$347="J",SUMIF('Driebanden-groot tot'!A$33:A$54,H409,'Driebanden-groot tot'!B$33:B$54),0)</f>
        <v>0</v>
      </c>
      <c r="J409" s="6"/>
      <c r="K409" s="211" t="str">
        <f t="shared" si="77"/>
        <v/>
      </c>
      <c r="L409" s="267" t="str">
        <f t="shared" si="78"/>
        <v/>
      </c>
      <c r="M409" s="268" t="str">
        <f t="shared" si="83"/>
        <v/>
      </c>
      <c r="N409" s="216" t="str">
        <f t="shared" si="80"/>
        <v/>
      </c>
      <c r="O409" s="266">
        <v>3</v>
      </c>
      <c r="Q409" s="273"/>
      <c r="R409" s="273"/>
      <c r="S409" s="273"/>
      <c r="T409" s="273"/>
      <c r="U409" s="273"/>
      <c r="AB409" s="325">
        <f t="shared" si="84"/>
        <v>0</v>
      </c>
    </row>
    <row r="410" spans="1:28" ht="15" customHeight="1" x14ac:dyDescent="0.25">
      <c r="A410" s="218" t="str">
        <f>IF(C410=0,"",IF(I410=0,"",MAX(A$2:A409)+1))</f>
        <v/>
      </c>
      <c r="B410" s="269" t="str">
        <f t="shared" si="81"/>
        <v>Martijn</v>
      </c>
      <c r="C410" s="211">
        <f>IF(P$347="J",SUMIF('Driebanden-groot tot'!A$33:A$54,B410,'Driebanden-groot tot'!B$33:B$54),0)</f>
        <v>0</v>
      </c>
      <c r="D410" s="6"/>
      <c r="E410" s="6"/>
      <c r="F410" s="267" t="str">
        <f t="shared" si="85"/>
        <v/>
      </c>
      <c r="G410" s="268" t="str">
        <f t="shared" si="76"/>
        <v/>
      </c>
      <c r="H410" s="269" t="str">
        <f t="shared" si="82"/>
        <v>n</v>
      </c>
      <c r="I410" s="211">
        <f>IF(P$347="J",SUMIF('Driebanden-groot tot'!A$33:A$54,H410,'Driebanden-groot tot'!B$33:B$54),0)</f>
        <v>0</v>
      </c>
      <c r="J410" s="6"/>
      <c r="K410" s="211" t="str">
        <f t="shared" si="77"/>
        <v/>
      </c>
      <c r="L410" s="267" t="str">
        <f t="shared" si="78"/>
        <v/>
      </c>
      <c r="M410" s="268" t="str">
        <f t="shared" si="83"/>
        <v/>
      </c>
      <c r="N410" s="216" t="str">
        <f t="shared" si="80"/>
        <v/>
      </c>
      <c r="O410" s="266">
        <v>3</v>
      </c>
      <c r="Q410" s="273"/>
      <c r="R410" s="273"/>
      <c r="S410" s="273"/>
      <c r="T410" s="273"/>
      <c r="U410" s="273"/>
      <c r="AB410" s="325">
        <f t="shared" si="84"/>
        <v>0</v>
      </c>
    </row>
    <row r="411" spans="1:28" ht="15" customHeight="1" x14ac:dyDescent="0.25">
      <c r="A411" s="218" t="str">
        <f>IF(C411=0,"",IF(I411=0,"",MAX(A$2:A410)+1))</f>
        <v/>
      </c>
      <c r="B411" s="269" t="str">
        <f t="shared" si="81"/>
        <v>Martijn</v>
      </c>
      <c r="C411" s="211">
        <f>IF(P$347="J",SUMIF('Driebanden-groot tot'!A$33:A$54,B411,'Driebanden-groot tot'!B$33:B$54),0)</f>
        <v>0</v>
      </c>
      <c r="D411" s="6"/>
      <c r="E411" s="6"/>
      <c r="F411" s="267" t="str">
        <f t="shared" si="85"/>
        <v/>
      </c>
      <c r="G411" s="268" t="str">
        <f t="shared" ref="G411:G474" si="86">IF(D411&gt;0,IF(C411-D411=0,R$2,IF(D411&lt;C411,ROUND(D411/C411*T$2,1),Q$2)),"")</f>
        <v/>
      </c>
      <c r="H411" s="269" t="str">
        <f t="shared" si="82"/>
        <v>n</v>
      </c>
      <c r="I411" s="211">
        <f>IF(P$347="J",SUMIF('Driebanden-groot tot'!A$33:A$54,H411,'Driebanden-groot tot'!B$33:B$54),0)</f>
        <v>0</v>
      </c>
      <c r="J411" s="6"/>
      <c r="K411" s="211" t="str">
        <f t="shared" ref="K411:K474" si="87">IF(E411&gt;0,E411,"")</f>
        <v/>
      </c>
      <c r="L411" s="267" t="str">
        <f t="shared" ref="L411:L474" si="88">IF(J411&gt;0,ROUND(J411/K411,3),"")</f>
        <v/>
      </c>
      <c r="M411" s="268" t="str">
        <f t="shared" ref="M411:M442" si="89">IF(J411&gt;0,IF(I411-J411=0,R$2,IF(J411&lt;I411,ROUND(J411/I411*T$2,1),Q$2)),"")</f>
        <v/>
      </c>
      <c r="N411" s="216" t="str">
        <f t="shared" ref="N411:N474" si="90">IF(E411&gt;0,1,"")</f>
        <v/>
      </c>
      <c r="O411" s="266">
        <v>3</v>
      </c>
      <c r="Q411" s="273"/>
      <c r="R411" s="273"/>
      <c r="S411" s="273"/>
      <c r="T411" s="273"/>
      <c r="U411" s="273"/>
      <c r="AB411" s="325">
        <f t="shared" si="84"/>
        <v>0</v>
      </c>
    </row>
    <row r="412" spans="1:28" ht="15" customHeight="1" x14ac:dyDescent="0.25">
      <c r="A412" s="218" t="str">
        <f>IF(C412=0,"",IF(I412=0,"",MAX(A$2:A411)+1))</f>
        <v/>
      </c>
      <c r="B412" s="269" t="str">
        <f t="shared" ref="B412:B475" si="91">B68</f>
        <v>Martijn</v>
      </c>
      <c r="C412" s="211">
        <f>IF(P$347="J",SUMIF('Driebanden-groot tot'!A$33:A$54,B412,'Driebanden-groot tot'!B$33:B$54),0)</f>
        <v>0</v>
      </c>
      <c r="D412" s="6"/>
      <c r="E412" s="6"/>
      <c r="F412" s="267" t="str">
        <f t="shared" si="85"/>
        <v/>
      </c>
      <c r="G412" s="268" t="str">
        <f t="shared" si="86"/>
        <v/>
      </c>
      <c r="H412" s="269" t="str">
        <f t="shared" ref="H412:H475" si="92">H68</f>
        <v>n</v>
      </c>
      <c r="I412" s="211">
        <f>IF(P$347="J",SUMIF('Driebanden-groot tot'!A$33:A$54,H412,'Driebanden-groot tot'!B$33:B$54),0)</f>
        <v>0</v>
      </c>
      <c r="J412" s="6"/>
      <c r="K412" s="211" t="str">
        <f t="shared" si="87"/>
        <v/>
      </c>
      <c r="L412" s="267" t="str">
        <f t="shared" si="88"/>
        <v/>
      </c>
      <c r="M412" s="268" t="str">
        <f t="shared" si="89"/>
        <v/>
      </c>
      <c r="N412" s="216" t="str">
        <f t="shared" si="90"/>
        <v/>
      </c>
      <c r="O412" s="266">
        <v>3</v>
      </c>
      <c r="Q412" s="273"/>
      <c r="R412" s="273"/>
      <c r="S412" s="273"/>
      <c r="T412" s="273"/>
      <c r="U412" s="273"/>
      <c r="AB412" s="325">
        <f t="shared" si="84"/>
        <v>0</v>
      </c>
    </row>
    <row r="413" spans="1:28" ht="15" customHeight="1" x14ac:dyDescent="0.25">
      <c r="A413" s="218" t="str">
        <f>IF(C413=0,"",IF(I413=0,"",MAX(A$2:A412)+1))</f>
        <v/>
      </c>
      <c r="B413" s="269" t="str">
        <f t="shared" si="91"/>
        <v>Michael</v>
      </c>
      <c r="C413" s="211">
        <f>IF(P$347="J",SUMIF('Driebanden-groot tot'!A$33:A$54,B413,'Driebanden-groot tot'!B$33:B$54),0)</f>
        <v>0</v>
      </c>
      <c r="D413" s="6"/>
      <c r="E413" s="6"/>
      <c r="F413" s="267" t="str">
        <f t="shared" si="85"/>
        <v/>
      </c>
      <c r="G413" s="268" t="str">
        <f t="shared" si="86"/>
        <v/>
      </c>
      <c r="H413" s="269" t="str">
        <f t="shared" si="92"/>
        <v>Peter</v>
      </c>
      <c r="I413" s="211">
        <f>IF(P$347="J",SUMIF('Driebanden-groot tot'!A$33:A$54,H413,'Driebanden-groot tot'!B$33:B$54),0)</f>
        <v>0</v>
      </c>
      <c r="J413" s="6"/>
      <c r="K413" s="211" t="str">
        <f t="shared" si="87"/>
        <v/>
      </c>
      <c r="L413" s="267" t="str">
        <f t="shared" si="88"/>
        <v/>
      </c>
      <c r="M413" s="268" t="str">
        <f t="shared" si="89"/>
        <v/>
      </c>
      <c r="N413" s="216" t="str">
        <f t="shared" si="90"/>
        <v/>
      </c>
      <c r="O413" s="266">
        <v>3</v>
      </c>
      <c r="Q413" s="273"/>
      <c r="R413" s="273"/>
      <c r="S413" s="273"/>
      <c r="T413" s="273"/>
      <c r="U413" s="273"/>
      <c r="AB413" s="325">
        <f t="shared" si="84"/>
        <v>0</v>
      </c>
    </row>
    <row r="414" spans="1:28" ht="15" customHeight="1" x14ac:dyDescent="0.25">
      <c r="A414" s="218" t="str">
        <f>IF(C414=0,"",IF(I414=0,"",MAX(A$2:A413)+1))</f>
        <v/>
      </c>
      <c r="B414" s="269" t="str">
        <f t="shared" si="91"/>
        <v>Michael</v>
      </c>
      <c r="C414" s="211">
        <f>IF(P$347="J",SUMIF('Driebanden-groot tot'!A$33:A$54,B414,'Driebanden-groot tot'!B$33:B$54),0)</f>
        <v>0</v>
      </c>
      <c r="D414" s="6"/>
      <c r="E414" s="6"/>
      <c r="F414" s="267" t="str">
        <f t="shared" si="85"/>
        <v/>
      </c>
      <c r="G414" s="268" t="str">
        <f t="shared" si="86"/>
        <v/>
      </c>
      <c r="H414" s="269" t="str">
        <f t="shared" si="92"/>
        <v>Piet</v>
      </c>
      <c r="I414" s="211">
        <f>IF(P$347="J",SUMIF('Driebanden-groot tot'!A$33:A$54,H414,'Driebanden-groot tot'!B$33:B$54),0)</f>
        <v>0</v>
      </c>
      <c r="J414" s="6"/>
      <c r="K414" s="211" t="str">
        <f t="shared" si="87"/>
        <v/>
      </c>
      <c r="L414" s="267" t="str">
        <f t="shared" si="88"/>
        <v/>
      </c>
      <c r="M414" s="268" t="str">
        <f t="shared" si="89"/>
        <v/>
      </c>
      <c r="N414" s="216" t="str">
        <f t="shared" si="90"/>
        <v/>
      </c>
      <c r="O414" s="266">
        <v>3</v>
      </c>
      <c r="Q414" s="273"/>
      <c r="R414" s="273"/>
      <c r="S414" s="273"/>
      <c r="T414" s="273"/>
      <c r="U414" s="273"/>
      <c r="AB414" s="325">
        <f t="shared" si="84"/>
        <v>0</v>
      </c>
    </row>
    <row r="415" spans="1:28" ht="15" customHeight="1" x14ac:dyDescent="0.25">
      <c r="A415" s="218" t="str">
        <f>IF(C415=0,"",IF(I415=0,"",MAX(A$2:A414)+1))</f>
        <v/>
      </c>
      <c r="B415" s="269" t="str">
        <f t="shared" si="91"/>
        <v>Michael</v>
      </c>
      <c r="C415" s="211">
        <f>IF(P$347="J",SUMIF('Driebanden-groot tot'!A$33:A$54,B415,'Driebanden-groot tot'!B$33:B$54),0)</f>
        <v>0</v>
      </c>
      <c r="D415" s="6"/>
      <c r="E415" s="6"/>
      <c r="F415" s="267" t="str">
        <f t="shared" si="85"/>
        <v/>
      </c>
      <c r="G415" s="268" t="str">
        <f t="shared" si="86"/>
        <v/>
      </c>
      <c r="H415" s="269" t="str">
        <f t="shared" si="92"/>
        <v>Tukker</v>
      </c>
      <c r="I415" s="211">
        <f>IF(P$347="J",SUMIF('Driebanden-groot tot'!A$33:A$54,H415,'Driebanden-groot tot'!B$33:B$54),0)</f>
        <v>0</v>
      </c>
      <c r="J415" s="6"/>
      <c r="K415" s="211" t="str">
        <f t="shared" si="87"/>
        <v/>
      </c>
      <c r="L415" s="267" t="str">
        <f t="shared" si="88"/>
        <v/>
      </c>
      <c r="M415" s="268" t="str">
        <f t="shared" si="89"/>
        <v/>
      </c>
      <c r="N415" s="216" t="str">
        <f t="shared" si="90"/>
        <v/>
      </c>
      <c r="O415" s="266">
        <v>3</v>
      </c>
      <c r="Q415" s="273"/>
      <c r="R415" s="273"/>
      <c r="S415" s="273"/>
      <c r="T415" s="273"/>
      <c r="U415" s="273"/>
      <c r="AB415" s="325">
        <f t="shared" si="84"/>
        <v>0</v>
      </c>
    </row>
    <row r="416" spans="1:28" ht="15" customHeight="1" x14ac:dyDescent="0.25">
      <c r="A416" s="218" t="str">
        <f>IF(C416=0,"",IF(I416=0,"",MAX(A$2:A415)+1))</f>
        <v/>
      </c>
      <c r="B416" s="269" t="str">
        <f t="shared" si="91"/>
        <v>Michael</v>
      </c>
      <c r="C416" s="211">
        <f>IF(P$347="J",SUMIF('Driebanden-groot tot'!A$33:A$54,B416,'Driebanden-groot tot'!B$33:B$54),0)</f>
        <v>0</v>
      </c>
      <c r="D416" s="6"/>
      <c r="E416" s="6"/>
      <c r="F416" s="267" t="str">
        <f t="shared" si="85"/>
        <v/>
      </c>
      <c r="G416" s="268" t="str">
        <f t="shared" si="86"/>
        <v/>
      </c>
      <c r="H416" s="269" t="str">
        <f t="shared" si="92"/>
        <v>Bernard</v>
      </c>
      <c r="I416" s="211">
        <f>IF(P$347="J",SUMIF('Driebanden-groot tot'!A$33:A$54,H416,'Driebanden-groot tot'!B$33:B$54),0)</f>
        <v>0</v>
      </c>
      <c r="J416" s="6"/>
      <c r="K416" s="211" t="str">
        <f t="shared" si="87"/>
        <v/>
      </c>
      <c r="L416" s="267" t="str">
        <f t="shared" si="88"/>
        <v/>
      </c>
      <c r="M416" s="268" t="str">
        <f t="shared" si="89"/>
        <v/>
      </c>
      <c r="N416" s="216" t="str">
        <f t="shared" si="90"/>
        <v/>
      </c>
      <c r="O416" s="266">
        <v>3</v>
      </c>
      <c r="Q416" s="273"/>
      <c r="R416" s="273"/>
      <c r="S416" s="273"/>
      <c r="T416" s="273"/>
      <c r="U416" s="273"/>
      <c r="AB416" s="325">
        <f t="shared" si="84"/>
        <v>0</v>
      </c>
    </row>
    <row r="417" spans="1:28" ht="15" customHeight="1" x14ac:dyDescent="0.25">
      <c r="A417" s="218" t="str">
        <f>IF(C417=0,"",IF(I417=0,"",MAX(A$2:A416)+1))</f>
        <v/>
      </c>
      <c r="B417" s="269" t="str">
        <f t="shared" si="91"/>
        <v>Michael</v>
      </c>
      <c r="C417" s="211">
        <f>IF(P$347="J",SUMIF('Driebanden-groot tot'!A$33:A$54,B417,'Driebanden-groot tot'!B$33:B$54),0)</f>
        <v>0</v>
      </c>
      <c r="D417" s="6"/>
      <c r="E417" s="6"/>
      <c r="F417" s="267" t="str">
        <f t="shared" si="85"/>
        <v/>
      </c>
      <c r="G417" s="268" t="str">
        <f t="shared" si="86"/>
        <v/>
      </c>
      <c r="H417" s="269" t="str">
        <f t="shared" si="92"/>
        <v>Jan de Hoorn</v>
      </c>
      <c r="I417" s="211">
        <f>IF(P$347="J",SUMIF('Driebanden-groot tot'!A$33:A$54,H417,'Driebanden-groot tot'!B$33:B$54),0)</f>
        <v>0</v>
      </c>
      <c r="J417" s="6"/>
      <c r="K417" s="211" t="str">
        <f t="shared" si="87"/>
        <v/>
      </c>
      <c r="L417" s="267" t="str">
        <f t="shared" si="88"/>
        <v/>
      </c>
      <c r="M417" s="268" t="str">
        <f t="shared" si="89"/>
        <v/>
      </c>
      <c r="N417" s="216" t="str">
        <f t="shared" si="90"/>
        <v/>
      </c>
      <c r="O417" s="266">
        <v>3</v>
      </c>
      <c r="Q417" s="273"/>
      <c r="R417" s="273"/>
      <c r="S417" s="273"/>
      <c r="T417" s="273"/>
      <c r="U417" s="273"/>
      <c r="AB417" s="325">
        <f t="shared" si="84"/>
        <v>0</v>
      </c>
    </row>
    <row r="418" spans="1:28" ht="15" customHeight="1" x14ac:dyDescent="0.25">
      <c r="A418" s="218" t="str">
        <f>IF(C418=0,"",IF(I418=0,"",MAX(A$2:A417)+1))</f>
        <v/>
      </c>
      <c r="B418" s="269" t="str">
        <f t="shared" si="91"/>
        <v>Michael</v>
      </c>
      <c r="C418" s="211">
        <f>IF(P$347="J",SUMIF('Driebanden-groot tot'!A$33:A$54,B418,'Driebanden-groot tot'!B$33:B$54),0)</f>
        <v>0</v>
      </c>
      <c r="D418" s="6"/>
      <c r="E418" s="6"/>
      <c r="F418" s="267" t="str">
        <f t="shared" si="85"/>
        <v/>
      </c>
      <c r="G418" s="268" t="str">
        <f t="shared" si="86"/>
        <v/>
      </c>
      <c r="H418" s="269" t="str">
        <f t="shared" si="92"/>
        <v>Bas</v>
      </c>
      <c r="I418" s="211">
        <f>IF(P$347="J",SUMIF('Driebanden-groot tot'!A$33:A$54,H418,'Driebanden-groot tot'!B$33:B$54),0)</f>
        <v>0</v>
      </c>
      <c r="J418" s="6"/>
      <c r="K418" s="211" t="str">
        <f t="shared" si="87"/>
        <v/>
      </c>
      <c r="L418" s="267" t="str">
        <f t="shared" si="88"/>
        <v/>
      </c>
      <c r="M418" s="268" t="str">
        <f t="shared" si="89"/>
        <v/>
      </c>
      <c r="N418" s="216" t="str">
        <f t="shared" si="90"/>
        <v/>
      </c>
      <c r="O418" s="266">
        <v>3</v>
      </c>
      <c r="Q418" s="273"/>
      <c r="R418" s="273"/>
      <c r="S418" s="273"/>
      <c r="T418" s="273"/>
      <c r="U418" s="273"/>
      <c r="AB418" s="325">
        <f t="shared" si="84"/>
        <v>0</v>
      </c>
    </row>
    <row r="419" spans="1:28" ht="15" customHeight="1" x14ac:dyDescent="0.25">
      <c r="A419" s="218" t="str">
        <f>IF(C419=0,"",IF(I419=0,"",MAX(A$2:A418)+1))</f>
        <v/>
      </c>
      <c r="B419" s="269" t="str">
        <f t="shared" si="91"/>
        <v>Michael</v>
      </c>
      <c r="C419" s="211">
        <f>IF(P$347="J",SUMIF('Driebanden-groot tot'!A$33:A$54,B419,'Driebanden-groot tot'!B$33:B$54),0)</f>
        <v>0</v>
      </c>
      <c r="D419" s="6"/>
      <c r="E419" s="6"/>
      <c r="F419" s="267" t="str">
        <f t="shared" si="85"/>
        <v/>
      </c>
      <c r="G419" s="268" t="str">
        <f t="shared" si="86"/>
        <v/>
      </c>
      <c r="H419" s="269" t="str">
        <f t="shared" si="92"/>
        <v>Jan Zuijlen</v>
      </c>
      <c r="I419" s="211">
        <f>IF(P$347="J",SUMIF('Driebanden-groot tot'!A$33:A$54,H419,'Driebanden-groot tot'!B$33:B$54),0)</f>
        <v>0</v>
      </c>
      <c r="J419" s="6"/>
      <c r="K419" s="211" t="str">
        <f t="shared" si="87"/>
        <v/>
      </c>
      <c r="L419" s="267" t="str">
        <f t="shared" si="88"/>
        <v/>
      </c>
      <c r="M419" s="268" t="str">
        <f t="shared" si="89"/>
        <v/>
      </c>
      <c r="N419" s="216" t="str">
        <f t="shared" si="90"/>
        <v/>
      </c>
      <c r="O419" s="266">
        <v>3</v>
      </c>
      <c r="Q419" s="273"/>
      <c r="R419" s="273"/>
      <c r="S419" s="273"/>
      <c r="T419" s="273"/>
      <c r="U419" s="273"/>
      <c r="AB419" s="325">
        <f t="shared" si="84"/>
        <v>0</v>
      </c>
    </row>
    <row r="420" spans="1:28" ht="15" customHeight="1" x14ac:dyDescent="0.25">
      <c r="A420" s="218" t="str">
        <f>IF(C420=0,"",IF(I420=0,"",MAX(A$2:A419)+1))</f>
        <v/>
      </c>
      <c r="B420" s="269" t="str">
        <f t="shared" si="91"/>
        <v>Michael</v>
      </c>
      <c r="C420" s="211">
        <f>IF(P$347="J",SUMIF('Driebanden-groot tot'!A$33:A$54,B420,'Driebanden-groot tot'!B$33:B$54),0)</f>
        <v>0</v>
      </c>
      <c r="D420" s="6"/>
      <c r="E420" s="6"/>
      <c r="F420" s="267" t="str">
        <f t="shared" si="85"/>
        <v/>
      </c>
      <c r="G420" s="268" t="str">
        <f t="shared" si="86"/>
        <v/>
      </c>
      <c r="H420" s="269" t="str">
        <f t="shared" si="92"/>
        <v xml:space="preserve">Jordy </v>
      </c>
      <c r="I420" s="211">
        <f>IF(P$347="J",SUMIF('Driebanden-groot tot'!A$33:A$54,H420,'Driebanden-groot tot'!B$33:B$54),0)</f>
        <v>0</v>
      </c>
      <c r="J420" s="6"/>
      <c r="K420" s="211" t="str">
        <f t="shared" si="87"/>
        <v/>
      </c>
      <c r="L420" s="267" t="str">
        <f t="shared" si="88"/>
        <v/>
      </c>
      <c r="M420" s="268" t="str">
        <f t="shared" si="89"/>
        <v/>
      </c>
      <c r="N420" s="216" t="str">
        <f t="shared" si="90"/>
        <v/>
      </c>
      <c r="O420" s="266">
        <v>3</v>
      </c>
      <c r="Q420" s="273"/>
      <c r="R420" s="273"/>
      <c r="S420" s="273"/>
      <c r="T420" s="273"/>
      <c r="U420" s="273"/>
      <c r="AB420" s="325">
        <f t="shared" si="84"/>
        <v>0</v>
      </c>
    </row>
    <row r="421" spans="1:28" ht="15" customHeight="1" x14ac:dyDescent="0.25">
      <c r="A421" s="218" t="str">
        <f>IF(C421=0,"",IF(I421=0,"",MAX(A$2:A420)+1))</f>
        <v/>
      </c>
      <c r="B421" s="269" t="str">
        <f t="shared" si="91"/>
        <v>Michael</v>
      </c>
      <c r="C421" s="211">
        <f>IF(P$347="J",SUMIF('Driebanden-groot tot'!A$33:A$54,B421,'Driebanden-groot tot'!B$33:B$54),0)</f>
        <v>0</v>
      </c>
      <c r="D421" s="6"/>
      <c r="E421" s="6"/>
      <c r="F421" s="267" t="str">
        <f t="shared" si="85"/>
        <v/>
      </c>
      <c r="G421" s="268" t="str">
        <f t="shared" si="86"/>
        <v/>
      </c>
      <c r="H421" s="269" t="str">
        <f t="shared" si="92"/>
        <v>Mukesh</v>
      </c>
      <c r="I421" s="211">
        <f>IF(P$347="J",SUMIF('Driebanden-groot tot'!A$33:A$54,H421,'Driebanden-groot tot'!B$33:B$54),0)</f>
        <v>0</v>
      </c>
      <c r="J421" s="6"/>
      <c r="K421" s="211" t="str">
        <f t="shared" si="87"/>
        <v/>
      </c>
      <c r="L421" s="267" t="str">
        <f t="shared" si="88"/>
        <v/>
      </c>
      <c r="M421" s="268" t="str">
        <f t="shared" si="89"/>
        <v/>
      </c>
      <c r="N421" s="216" t="str">
        <f t="shared" si="90"/>
        <v/>
      </c>
      <c r="O421" s="266">
        <v>3</v>
      </c>
      <c r="Q421" s="273"/>
      <c r="R421" s="273"/>
      <c r="S421" s="273"/>
      <c r="T421" s="273"/>
      <c r="U421" s="273"/>
      <c r="AB421" s="325">
        <f t="shared" si="84"/>
        <v>0</v>
      </c>
    </row>
    <row r="422" spans="1:28" ht="15" customHeight="1" x14ac:dyDescent="0.25">
      <c r="A422" s="218" t="str">
        <f>IF(C422=0,"",IF(I422=0,"",MAX(A$2:A421)+1))</f>
        <v/>
      </c>
      <c r="B422" s="269" t="str">
        <f t="shared" si="91"/>
        <v>Michael</v>
      </c>
      <c r="C422" s="211">
        <f>IF(P$347="J",SUMIF('Driebanden-groot tot'!A$33:A$54,B422,'Driebanden-groot tot'!B$33:B$54),0)</f>
        <v>0</v>
      </c>
      <c r="D422" s="6"/>
      <c r="E422" s="6"/>
      <c r="F422" s="267" t="str">
        <f t="shared" si="85"/>
        <v/>
      </c>
      <c r="G422" s="268" t="str">
        <f t="shared" si="86"/>
        <v/>
      </c>
      <c r="H422" s="269" t="str">
        <f t="shared" si="92"/>
        <v>Marco</v>
      </c>
      <c r="I422" s="211">
        <f>IF(P$347="J",SUMIF('Driebanden-groot tot'!A$33:A$54,H422,'Driebanden-groot tot'!B$33:B$54),0)</f>
        <v>0</v>
      </c>
      <c r="J422" s="6"/>
      <c r="K422" s="211" t="str">
        <f t="shared" si="87"/>
        <v/>
      </c>
      <c r="L422" s="267" t="str">
        <f t="shared" si="88"/>
        <v/>
      </c>
      <c r="M422" s="268" t="str">
        <f t="shared" si="89"/>
        <v/>
      </c>
      <c r="N422" s="216" t="str">
        <f t="shared" si="90"/>
        <v/>
      </c>
      <c r="O422" s="266">
        <v>3</v>
      </c>
      <c r="Q422" s="273"/>
      <c r="R422" s="273"/>
      <c r="S422" s="273"/>
      <c r="T422" s="273"/>
      <c r="U422" s="273"/>
      <c r="AB422" s="325">
        <f t="shared" si="84"/>
        <v>0</v>
      </c>
    </row>
    <row r="423" spans="1:28" ht="15" customHeight="1" x14ac:dyDescent="0.25">
      <c r="A423" s="218" t="str">
        <f>IF(C423=0,"",IF(I423=0,"",MAX(A$2:A422)+1))</f>
        <v/>
      </c>
      <c r="B423" s="269" t="str">
        <f t="shared" si="91"/>
        <v>Michael</v>
      </c>
      <c r="C423" s="211">
        <f>IF(P$347="J",SUMIF('Driebanden-groot tot'!A$33:A$54,B423,'Driebanden-groot tot'!B$33:B$54),0)</f>
        <v>0</v>
      </c>
      <c r="D423" s="6"/>
      <c r="E423" s="6"/>
      <c r="F423" s="267" t="str">
        <f t="shared" si="85"/>
        <v/>
      </c>
      <c r="G423" s="268" t="str">
        <f t="shared" si="86"/>
        <v/>
      </c>
      <c r="H423" s="269" t="str">
        <f t="shared" si="92"/>
        <v>n</v>
      </c>
      <c r="I423" s="211">
        <f>IF(P$347="J",SUMIF('Driebanden-groot tot'!A$33:A$54,H423,'Driebanden-groot tot'!B$33:B$54),0)</f>
        <v>0</v>
      </c>
      <c r="J423" s="6"/>
      <c r="K423" s="211" t="str">
        <f t="shared" si="87"/>
        <v/>
      </c>
      <c r="L423" s="267" t="str">
        <f t="shared" si="88"/>
        <v/>
      </c>
      <c r="M423" s="268" t="str">
        <f t="shared" si="89"/>
        <v/>
      </c>
      <c r="N423" s="216" t="str">
        <f t="shared" si="90"/>
        <v/>
      </c>
      <c r="O423" s="266">
        <v>3</v>
      </c>
      <c r="Q423" s="273"/>
      <c r="R423" s="273"/>
      <c r="S423" s="273"/>
      <c r="T423" s="273"/>
      <c r="U423" s="273"/>
      <c r="AB423" s="325">
        <f t="shared" si="84"/>
        <v>0</v>
      </c>
    </row>
    <row r="424" spans="1:28" ht="15" customHeight="1" x14ac:dyDescent="0.25">
      <c r="A424" s="218" t="str">
        <f>IF(C424=0,"",IF(I424=0,"",MAX(A$2:A423)+1))</f>
        <v/>
      </c>
      <c r="B424" s="269" t="str">
        <f t="shared" si="91"/>
        <v>Michael</v>
      </c>
      <c r="C424" s="211">
        <f>IF(P$347="J",SUMIF('Driebanden-groot tot'!A$33:A$54,B424,'Driebanden-groot tot'!B$33:B$54),0)</f>
        <v>0</v>
      </c>
      <c r="D424" s="6"/>
      <c r="E424" s="6"/>
      <c r="F424" s="267" t="str">
        <f t="shared" si="85"/>
        <v/>
      </c>
      <c r="G424" s="268" t="str">
        <f t="shared" si="86"/>
        <v/>
      </c>
      <c r="H424" s="269" t="str">
        <f t="shared" si="92"/>
        <v>n</v>
      </c>
      <c r="I424" s="211">
        <f>IF(P$347="J",SUMIF('Driebanden-groot tot'!A$33:A$54,H424,'Driebanden-groot tot'!B$33:B$54),0)</f>
        <v>0</v>
      </c>
      <c r="J424" s="6"/>
      <c r="K424" s="211" t="str">
        <f t="shared" si="87"/>
        <v/>
      </c>
      <c r="L424" s="267" t="str">
        <f t="shared" si="88"/>
        <v/>
      </c>
      <c r="M424" s="268" t="str">
        <f t="shared" si="89"/>
        <v/>
      </c>
      <c r="N424" s="216" t="str">
        <f t="shared" si="90"/>
        <v/>
      </c>
      <c r="O424" s="266">
        <v>3</v>
      </c>
      <c r="Q424" s="273"/>
      <c r="R424" s="273"/>
      <c r="S424" s="273"/>
      <c r="T424" s="273"/>
      <c r="U424" s="273"/>
      <c r="AB424" s="325">
        <f t="shared" si="84"/>
        <v>0</v>
      </c>
    </row>
    <row r="425" spans="1:28" ht="15" customHeight="1" x14ac:dyDescent="0.25">
      <c r="A425" s="218" t="str">
        <f>IF(C425=0,"",IF(I425=0,"",MAX(A$2:A424)+1))</f>
        <v/>
      </c>
      <c r="B425" s="269" t="str">
        <f t="shared" si="91"/>
        <v>Michael</v>
      </c>
      <c r="C425" s="211">
        <f>IF(P$347="J",SUMIF('Driebanden-groot tot'!A$33:A$54,B425,'Driebanden-groot tot'!B$33:B$54),0)</f>
        <v>0</v>
      </c>
      <c r="D425" s="6"/>
      <c r="E425" s="6"/>
      <c r="F425" s="267" t="str">
        <f t="shared" si="85"/>
        <v/>
      </c>
      <c r="G425" s="268" t="str">
        <f t="shared" si="86"/>
        <v/>
      </c>
      <c r="H425" s="269" t="str">
        <f t="shared" si="92"/>
        <v>n</v>
      </c>
      <c r="I425" s="211">
        <f>IF(P$347="J",SUMIF('Driebanden-groot tot'!A$33:A$54,H425,'Driebanden-groot tot'!B$33:B$54),0)</f>
        <v>0</v>
      </c>
      <c r="J425" s="6"/>
      <c r="K425" s="211" t="str">
        <f t="shared" si="87"/>
        <v/>
      </c>
      <c r="L425" s="267" t="str">
        <f t="shared" si="88"/>
        <v/>
      </c>
      <c r="M425" s="268" t="str">
        <f t="shared" si="89"/>
        <v/>
      </c>
      <c r="N425" s="216" t="str">
        <f t="shared" si="90"/>
        <v/>
      </c>
      <c r="O425" s="266">
        <v>3</v>
      </c>
      <c r="Q425" s="273"/>
      <c r="R425" s="273"/>
      <c r="S425" s="273"/>
      <c r="T425" s="273"/>
      <c r="U425" s="273"/>
      <c r="AB425" s="325">
        <f t="shared" si="84"/>
        <v>0</v>
      </c>
    </row>
    <row r="426" spans="1:28" ht="15" customHeight="1" x14ac:dyDescent="0.25">
      <c r="A426" s="218" t="str">
        <f>IF(C426=0,"",IF(I426=0,"",MAX(A$2:A425)+1))</f>
        <v/>
      </c>
      <c r="B426" s="269" t="str">
        <f t="shared" si="91"/>
        <v>Michael</v>
      </c>
      <c r="C426" s="211">
        <f>IF(P$347="J",SUMIF('Driebanden-groot tot'!A$33:A$54,B426,'Driebanden-groot tot'!B$33:B$54),0)</f>
        <v>0</v>
      </c>
      <c r="D426" s="6"/>
      <c r="E426" s="6"/>
      <c r="F426" s="267" t="str">
        <f t="shared" si="85"/>
        <v/>
      </c>
      <c r="G426" s="268" t="str">
        <f t="shared" si="86"/>
        <v/>
      </c>
      <c r="H426" s="269" t="str">
        <f t="shared" si="92"/>
        <v>n</v>
      </c>
      <c r="I426" s="211">
        <f>IF(P$347="J",SUMIF('Driebanden-groot tot'!A$33:A$54,H426,'Driebanden-groot tot'!B$33:B$54),0)</f>
        <v>0</v>
      </c>
      <c r="J426" s="6"/>
      <c r="K426" s="211" t="str">
        <f t="shared" si="87"/>
        <v/>
      </c>
      <c r="L426" s="267" t="str">
        <f t="shared" si="88"/>
        <v/>
      </c>
      <c r="M426" s="268" t="str">
        <f t="shared" si="89"/>
        <v/>
      </c>
      <c r="N426" s="216" t="str">
        <f t="shared" si="90"/>
        <v/>
      </c>
      <c r="O426" s="266">
        <v>3</v>
      </c>
      <c r="Q426" s="273"/>
      <c r="R426" s="273"/>
      <c r="S426" s="273"/>
      <c r="T426" s="273"/>
      <c r="U426" s="273"/>
      <c r="AB426" s="325">
        <f t="shared" si="84"/>
        <v>0</v>
      </c>
    </row>
    <row r="427" spans="1:28" ht="15" customHeight="1" x14ac:dyDescent="0.25">
      <c r="A427" s="218" t="str">
        <f>IF(C427=0,"",IF(I427=0,"",MAX(A$2:A426)+1))</f>
        <v/>
      </c>
      <c r="B427" s="269" t="str">
        <f t="shared" si="91"/>
        <v>Peter</v>
      </c>
      <c r="C427" s="211">
        <f>IF(P$347="J",SUMIF('Driebanden-groot tot'!A$33:A$54,B427,'Driebanden-groot tot'!B$33:B$54),0)</f>
        <v>0</v>
      </c>
      <c r="D427" s="6"/>
      <c r="E427" s="6"/>
      <c r="F427" s="267" t="str">
        <f t="shared" si="85"/>
        <v/>
      </c>
      <c r="G427" s="268" t="str">
        <f t="shared" si="86"/>
        <v/>
      </c>
      <c r="H427" s="269" t="str">
        <f t="shared" si="92"/>
        <v>Piet</v>
      </c>
      <c r="I427" s="211">
        <f>IF(P$347="J",SUMIF('Driebanden-groot tot'!A$33:A$54,H427,'Driebanden-groot tot'!B$33:B$54),0)</f>
        <v>0</v>
      </c>
      <c r="J427" s="6"/>
      <c r="K427" s="211" t="str">
        <f t="shared" si="87"/>
        <v/>
      </c>
      <c r="L427" s="267" t="str">
        <f t="shared" si="88"/>
        <v/>
      </c>
      <c r="M427" s="268" t="str">
        <f t="shared" si="89"/>
        <v/>
      </c>
      <c r="N427" s="216" t="str">
        <f t="shared" si="90"/>
        <v/>
      </c>
      <c r="O427" s="266">
        <v>3</v>
      </c>
      <c r="Q427" s="273"/>
      <c r="R427" s="273"/>
      <c r="S427" s="273"/>
      <c r="T427" s="273"/>
      <c r="U427" s="273"/>
      <c r="AB427" s="325">
        <f t="shared" si="84"/>
        <v>0</v>
      </c>
    </row>
    <row r="428" spans="1:28" ht="15" customHeight="1" x14ac:dyDescent="0.25">
      <c r="A428" s="218" t="str">
        <f>IF(C428=0,"",IF(I428=0,"",MAX(A$2:A427)+1))</f>
        <v/>
      </c>
      <c r="B428" s="269" t="str">
        <f t="shared" si="91"/>
        <v>Peter</v>
      </c>
      <c r="C428" s="211">
        <f>IF(P$347="J",SUMIF('Driebanden-groot tot'!A$33:A$54,B428,'Driebanden-groot tot'!B$33:B$54),0)</f>
        <v>0</v>
      </c>
      <c r="D428" s="6"/>
      <c r="E428" s="6"/>
      <c r="F428" s="267" t="str">
        <f t="shared" si="85"/>
        <v/>
      </c>
      <c r="G428" s="268" t="str">
        <f t="shared" si="86"/>
        <v/>
      </c>
      <c r="H428" s="269" t="str">
        <f t="shared" si="92"/>
        <v>Tukker</v>
      </c>
      <c r="I428" s="211">
        <f>IF(P$347="J",SUMIF('Driebanden-groot tot'!A$33:A$54,H428,'Driebanden-groot tot'!B$33:B$54),0)</f>
        <v>0</v>
      </c>
      <c r="J428" s="6"/>
      <c r="K428" s="211" t="str">
        <f t="shared" si="87"/>
        <v/>
      </c>
      <c r="L428" s="267" t="str">
        <f t="shared" si="88"/>
        <v/>
      </c>
      <c r="M428" s="268" t="str">
        <f t="shared" si="89"/>
        <v/>
      </c>
      <c r="N428" s="216" t="str">
        <f t="shared" si="90"/>
        <v/>
      </c>
      <c r="O428" s="266">
        <v>3</v>
      </c>
      <c r="Q428" s="273"/>
      <c r="R428" s="273"/>
      <c r="S428" s="273"/>
      <c r="T428" s="273"/>
      <c r="U428" s="273"/>
      <c r="AB428" s="325">
        <f t="shared" si="84"/>
        <v>0</v>
      </c>
    </row>
    <row r="429" spans="1:28" ht="15" customHeight="1" x14ac:dyDescent="0.25">
      <c r="A429" s="218" t="str">
        <f>IF(C429=0,"",IF(I429=0,"",MAX(A$2:A428)+1))</f>
        <v/>
      </c>
      <c r="B429" s="269" t="str">
        <f t="shared" si="91"/>
        <v>Peter</v>
      </c>
      <c r="C429" s="211">
        <f>IF(P$347="J",SUMIF('Driebanden-groot tot'!A$33:A$54,B429,'Driebanden-groot tot'!B$33:B$54),0)</f>
        <v>0</v>
      </c>
      <c r="D429" s="6"/>
      <c r="E429" s="6"/>
      <c r="F429" s="267" t="str">
        <f t="shared" si="85"/>
        <v/>
      </c>
      <c r="G429" s="268" t="str">
        <f t="shared" si="86"/>
        <v/>
      </c>
      <c r="H429" s="269" t="str">
        <f t="shared" si="92"/>
        <v>Bernard</v>
      </c>
      <c r="I429" s="211">
        <f>IF(P$347="J",SUMIF('Driebanden-groot tot'!A$33:A$54,H429,'Driebanden-groot tot'!B$33:B$54),0)</f>
        <v>0</v>
      </c>
      <c r="J429" s="6"/>
      <c r="K429" s="211" t="str">
        <f t="shared" si="87"/>
        <v/>
      </c>
      <c r="L429" s="267" t="str">
        <f t="shared" si="88"/>
        <v/>
      </c>
      <c r="M429" s="268" t="str">
        <f t="shared" si="89"/>
        <v/>
      </c>
      <c r="N429" s="216" t="str">
        <f t="shared" si="90"/>
        <v/>
      </c>
      <c r="O429" s="266">
        <v>3</v>
      </c>
      <c r="Q429" s="273"/>
      <c r="R429" s="273"/>
      <c r="S429" s="273"/>
      <c r="T429" s="273"/>
      <c r="U429" s="273"/>
      <c r="AB429" s="325">
        <f t="shared" si="84"/>
        <v>0</v>
      </c>
    </row>
    <row r="430" spans="1:28" ht="15" customHeight="1" x14ac:dyDescent="0.25">
      <c r="A430" s="218" t="str">
        <f>IF(C430=0,"",IF(I430=0,"",MAX(A$2:A429)+1))</f>
        <v/>
      </c>
      <c r="B430" s="269" t="str">
        <f t="shared" si="91"/>
        <v>Peter</v>
      </c>
      <c r="C430" s="211">
        <f>IF(P$347="J",SUMIF('Driebanden-groot tot'!A$33:A$54,B430,'Driebanden-groot tot'!B$33:B$54),0)</f>
        <v>0</v>
      </c>
      <c r="D430" s="6"/>
      <c r="E430" s="6"/>
      <c r="F430" s="267" t="str">
        <f t="shared" si="85"/>
        <v/>
      </c>
      <c r="G430" s="268" t="str">
        <f t="shared" si="86"/>
        <v/>
      </c>
      <c r="H430" s="269" t="str">
        <f t="shared" si="92"/>
        <v>Jan de Hoorn</v>
      </c>
      <c r="I430" s="211">
        <f>IF(P$347="J",SUMIF('Driebanden-groot tot'!A$33:A$54,H430,'Driebanden-groot tot'!B$33:B$54),0)</f>
        <v>0</v>
      </c>
      <c r="J430" s="6"/>
      <c r="K430" s="211" t="str">
        <f t="shared" si="87"/>
        <v/>
      </c>
      <c r="L430" s="267" t="str">
        <f t="shared" si="88"/>
        <v/>
      </c>
      <c r="M430" s="268" t="str">
        <f t="shared" si="89"/>
        <v/>
      </c>
      <c r="N430" s="216" t="str">
        <f t="shared" si="90"/>
        <v/>
      </c>
      <c r="O430" s="266">
        <v>3</v>
      </c>
      <c r="Q430" s="273"/>
      <c r="R430" s="273"/>
      <c r="S430" s="273"/>
      <c r="T430" s="273"/>
      <c r="U430" s="273"/>
      <c r="AB430" s="325">
        <f t="shared" si="84"/>
        <v>0</v>
      </c>
    </row>
    <row r="431" spans="1:28" ht="15" customHeight="1" x14ac:dyDescent="0.25">
      <c r="A431" s="218" t="str">
        <f>IF(C431=0,"",IF(I431=0,"",MAX(A$2:A430)+1))</f>
        <v/>
      </c>
      <c r="B431" s="269" t="str">
        <f t="shared" si="91"/>
        <v>Peter</v>
      </c>
      <c r="C431" s="211">
        <f>IF(P$347="J",SUMIF('Driebanden-groot tot'!A$33:A$54,B431,'Driebanden-groot tot'!B$33:B$54),0)</f>
        <v>0</v>
      </c>
      <c r="D431" s="6"/>
      <c r="E431" s="6"/>
      <c r="F431" s="267" t="str">
        <f t="shared" si="85"/>
        <v/>
      </c>
      <c r="G431" s="268" t="str">
        <f t="shared" si="86"/>
        <v/>
      </c>
      <c r="H431" s="269" t="str">
        <f t="shared" si="92"/>
        <v>Bas</v>
      </c>
      <c r="I431" s="211">
        <f>IF(P$347="J",SUMIF('Driebanden-groot tot'!A$33:A$54,H431,'Driebanden-groot tot'!B$33:B$54),0)</f>
        <v>0</v>
      </c>
      <c r="J431" s="6"/>
      <c r="K431" s="211" t="str">
        <f t="shared" si="87"/>
        <v/>
      </c>
      <c r="L431" s="267" t="str">
        <f t="shared" si="88"/>
        <v/>
      </c>
      <c r="M431" s="268" t="str">
        <f t="shared" si="89"/>
        <v/>
      </c>
      <c r="N431" s="216" t="str">
        <f t="shared" si="90"/>
        <v/>
      </c>
      <c r="O431" s="266">
        <v>3</v>
      </c>
      <c r="Q431" s="273"/>
      <c r="R431" s="273"/>
      <c r="S431" s="273"/>
      <c r="T431" s="273"/>
      <c r="U431" s="273"/>
      <c r="AB431" s="325">
        <f t="shared" si="84"/>
        <v>0</v>
      </c>
    </row>
    <row r="432" spans="1:28" ht="15" customHeight="1" x14ac:dyDescent="0.25">
      <c r="A432" s="218" t="str">
        <f>IF(C432=0,"",IF(I432=0,"",MAX(A$2:A431)+1))</f>
        <v/>
      </c>
      <c r="B432" s="269" t="str">
        <f t="shared" si="91"/>
        <v>Peter</v>
      </c>
      <c r="C432" s="211">
        <f>IF(P$347="J",SUMIF('Driebanden-groot tot'!A$33:A$54,B432,'Driebanden-groot tot'!B$33:B$54),0)</f>
        <v>0</v>
      </c>
      <c r="D432" s="6"/>
      <c r="E432" s="6"/>
      <c r="F432" s="267" t="str">
        <f t="shared" si="85"/>
        <v/>
      </c>
      <c r="G432" s="268" t="str">
        <f t="shared" si="86"/>
        <v/>
      </c>
      <c r="H432" s="269" t="str">
        <f t="shared" si="92"/>
        <v>Jan Zuijlen</v>
      </c>
      <c r="I432" s="211">
        <f>IF(P$347="J",SUMIF('Driebanden-groot tot'!A$33:A$54,H432,'Driebanden-groot tot'!B$33:B$54),0)</f>
        <v>0</v>
      </c>
      <c r="J432" s="6"/>
      <c r="K432" s="211" t="str">
        <f t="shared" si="87"/>
        <v/>
      </c>
      <c r="L432" s="267" t="str">
        <f t="shared" si="88"/>
        <v/>
      </c>
      <c r="M432" s="268" t="str">
        <f t="shared" si="89"/>
        <v/>
      </c>
      <c r="N432" s="216" t="str">
        <f t="shared" si="90"/>
        <v/>
      </c>
      <c r="O432" s="266">
        <v>3</v>
      </c>
      <c r="Q432" s="273"/>
      <c r="R432" s="273"/>
      <c r="S432" s="273"/>
      <c r="T432" s="273"/>
      <c r="U432" s="273"/>
      <c r="AB432" s="325">
        <f t="shared" si="84"/>
        <v>0</v>
      </c>
    </row>
    <row r="433" spans="1:28" ht="15" customHeight="1" x14ac:dyDescent="0.25">
      <c r="A433" s="218" t="str">
        <f>IF(C433=0,"",IF(I433=0,"",MAX(A$2:A432)+1))</f>
        <v/>
      </c>
      <c r="B433" s="269" t="str">
        <f t="shared" si="91"/>
        <v>Peter</v>
      </c>
      <c r="C433" s="211">
        <f>IF(P$347="J",SUMIF('Driebanden-groot tot'!A$33:A$54,B433,'Driebanden-groot tot'!B$33:B$54),0)</f>
        <v>0</v>
      </c>
      <c r="D433" s="6"/>
      <c r="E433" s="6"/>
      <c r="F433" s="267" t="str">
        <f t="shared" si="85"/>
        <v/>
      </c>
      <c r="G433" s="268" t="str">
        <f t="shared" si="86"/>
        <v/>
      </c>
      <c r="H433" s="269" t="str">
        <f t="shared" si="92"/>
        <v xml:space="preserve">Jordy </v>
      </c>
      <c r="I433" s="211">
        <f>IF(P$347="J",SUMIF('Driebanden-groot tot'!A$33:A$54,H433,'Driebanden-groot tot'!B$33:B$54),0)</f>
        <v>0</v>
      </c>
      <c r="J433" s="6"/>
      <c r="K433" s="211" t="str">
        <f t="shared" si="87"/>
        <v/>
      </c>
      <c r="L433" s="267" t="str">
        <f t="shared" si="88"/>
        <v/>
      </c>
      <c r="M433" s="268" t="str">
        <f t="shared" si="89"/>
        <v/>
      </c>
      <c r="N433" s="216" t="str">
        <f t="shared" si="90"/>
        <v/>
      </c>
      <c r="O433" s="266">
        <v>3</v>
      </c>
      <c r="Q433" s="273"/>
      <c r="R433" s="273"/>
      <c r="S433" s="273"/>
      <c r="T433" s="273"/>
      <c r="U433" s="273"/>
      <c r="AB433" s="325">
        <f t="shared" si="84"/>
        <v>0</v>
      </c>
    </row>
    <row r="434" spans="1:28" ht="15" customHeight="1" x14ac:dyDescent="0.25">
      <c r="A434" s="218" t="str">
        <f>IF(C434=0,"",IF(I434=0,"",MAX(A$2:A433)+1))</f>
        <v/>
      </c>
      <c r="B434" s="269" t="str">
        <f t="shared" si="91"/>
        <v>Peter</v>
      </c>
      <c r="C434" s="211">
        <f>IF(P$347="J",SUMIF('Driebanden-groot tot'!A$33:A$54,B434,'Driebanden-groot tot'!B$33:B$54),0)</f>
        <v>0</v>
      </c>
      <c r="D434" s="6"/>
      <c r="E434" s="6"/>
      <c r="F434" s="267" t="str">
        <f t="shared" si="85"/>
        <v/>
      </c>
      <c r="G434" s="268" t="str">
        <f t="shared" si="86"/>
        <v/>
      </c>
      <c r="H434" s="269" t="str">
        <f t="shared" si="92"/>
        <v>Mukesh</v>
      </c>
      <c r="I434" s="211">
        <f>IF(P$347="J",SUMIF('Driebanden-groot tot'!A$33:A$54,H434,'Driebanden-groot tot'!B$33:B$54),0)</f>
        <v>0</v>
      </c>
      <c r="J434" s="6"/>
      <c r="K434" s="211" t="str">
        <f t="shared" si="87"/>
        <v/>
      </c>
      <c r="L434" s="267" t="str">
        <f t="shared" si="88"/>
        <v/>
      </c>
      <c r="M434" s="268" t="str">
        <f t="shared" si="89"/>
        <v/>
      </c>
      <c r="N434" s="216" t="str">
        <f t="shared" si="90"/>
        <v/>
      </c>
      <c r="O434" s="266">
        <v>3</v>
      </c>
      <c r="Q434" s="273"/>
      <c r="R434" s="273"/>
      <c r="S434" s="273"/>
      <c r="T434" s="273"/>
      <c r="U434" s="273"/>
      <c r="AB434" s="325">
        <f t="shared" si="84"/>
        <v>0</v>
      </c>
    </row>
    <row r="435" spans="1:28" ht="15" customHeight="1" x14ac:dyDescent="0.25">
      <c r="A435" s="218" t="str">
        <f>IF(C435=0,"",IF(I435=0,"",MAX(A$2:A434)+1))</f>
        <v/>
      </c>
      <c r="B435" s="269" t="str">
        <f t="shared" si="91"/>
        <v>Peter</v>
      </c>
      <c r="C435" s="211">
        <f>IF(P$347="J",SUMIF('Driebanden-groot tot'!A$33:A$54,B435,'Driebanden-groot tot'!B$33:B$54),0)</f>
        <v>0</v>
      </c>
      <c r="D435" s="6"/>
      <c r="E435" s="6"/>
      <c r="F435" s="267" t="str">
        <f t="shared" si="85"/>
        <v/>
      </c>
      <c r="G435" s="268" t="str">
        <f t="shared" si="86"/>
        <v/>
      </c>
      <c r="H435" s="269" t="str">
        <f t="shared" si="92"/>
        <v>Marco</v>
      </c>
      <c r="I435" s="211">
        <f>IF(P$347="J",SUMIF('Driebanden-groot tot'!A$33:A$54,H435,'Driebanden-groot tot'!B$33:B$54),0)</f>
        <v>0</v>
      </c>
      <c r="J435" s="6"/>
      <c r="K435" s="211" t="str">
        <f t="shared" si="87"/>
        <v/>
      </c>
      <c r="L435" s="267" t="str">
        <f t="shared" si="88"/>
        <v/>
      </c>
      <c r="M435" s="268" t="str">
        <f t="shared" si="89"/>
        <v/>
      </c>
      <c r="N435" s="216" t="str">
        <f t="shared" si="90"/>
        <v/>
      </c>
      <c r="O435" s="266">
        <v>3</v>
      </c>
      <c r="Q435" s="273"/>
      <c r="R435" s="273"/>
      <c r="S435" s="273"/>
      <c r="T435" s="273"/>
      <c r="U435" s="273"/>
      <c r="AB435" s="325">
        <f t="shared" si="84"/>
        <v>0</v>
      </c>
    </row>
    <row r="436" spans="1:28" ht="15" customHeight="1" x14ac:dyDescent="0.25">
      <c r="A436" s="218" t="str">
        <f>IF(C436=0,"",IF(I436=0,"",MAX(A$2:A435)+1))</f>
        <v/>
      </c>
      <c r="B436" s="269" t="str">
        <f t="shared" si="91"/>
        <v>Peter</v>
      </c>
      <c r="C436" s="211">
        <f>IF(P$347="J",SUMIF('Driebanden-groot tot'!A$33:A$54,B436,'Driebanden-groot tot'!B$33:B$54),0)</f>
        <v>0</v>
      </c>
      <c r="D436" s="6"/>
      <c r="E436" s="6"/>
      <c r="F436" s="267" t="str">
        <f t="shared" si="85"/>
        <v/>
      </c>
      <c r="G436" s="268" t="str">
        <f t="shared" si="86"/>
        <v/>
      </c>
      <c r="H436" s="269" t="str">
        <f t="shared" si="92"/>
        <v>n</v>
      </c>
      <c r="I436" s="211">
        <f>IF(P$347="J",SUMIF('Driebanden-groot tot'!A$33:A$54,H436,'Driebanden-groot tot'!B$33:B$54),0)</f>
        <v>0</v>
      </c>
      <c r="J436" s="6"/>
      <c r="K436" s="211" t="str">
        <f t="shared" si="87"/>
        <v/>
      </c>
      <c r="L436" s="267" t="str">
        <f t="shared" si="88"/>
        <v/>
      </c>
      <c r="M436" s="268" t="str">
        <f t="shared" si="89"/>
        <v/>
      </c>
      <c r="N436" s="216" t="str">
        <f t="shared" si="90"/>
        <v/>
      </c>
      <c r="O436" s="266">
        <v>3</v>
      </c>
      <c r="Q436" s="273"/>
      <c r="R436" s="273"/>
      <c r="S436" s="273"/>
      <c r="T436" s="273"/>
      <c r="U436" s="273"/>
      <c r="AB436" s="325">
        <f t="shared" si="84"/>
        <v>0</v>
      </c>
    </row>
    <row r="437" spans="1:28" ht="15" customHeight="1" x14ac:dyDescent="0.25">
      <c r="A437" s="218" t="str">
        <f>IF(C437=0,"",IF(I437=0,"",MAX(A$2:A436)+1))</f>
        <v/>
      </c>
      <c r="B437" s="269" t="str">
        <f t="shared" si="91"/>
        <v>Peter</v>
      </c>
      <c r="C437" s="211">
        <f>IF(P$347="J",SUMIF('Driebanden-groot tot'!A$33:A$54,B437,'Driebanden-groot tot'!B$33:B$54),0)</f>
        <v>0</v>
      </c>
      <c r="D437" s="6"/>
      <c r="E437" s="6"/>
      <c r="F437" s="267" t="str">
        <f t="shared" si="85"/>
        <v/>
      </c>
      <c r="G437" s="268" t="str">
        <f t="shared" si="86"/>
        <v/>
      </c>
      <c r="H437" s="269" t="str">
        <f t="shared" si="92"/>
        <v>n</v>
      </c>
      <c r="I437" s="211">
        <f>IF(P$347="J",SUMIF('Driebanden-groot tot'!A$33:A$54,H437,'Driebanden-groot tot'!B$33:B$54),0)</f>
        <v>0</v>
      </c>
      <c r="J437" s="6"/>
      <c r="K437" s="211" t="str">
        <f t="shared" si="87"/>
        <v/>
      </c>
      <c r="L437" s="267" t="str">
        <f t="shared" si="88"/>
        <v/>
      </c>
      <c r="M437" s="268" t="str">
        <f t="shared" si="89"/>
        <v/>
      </c>
      <c r="N437" s="216" t="str">
        <f t="shared" si="90"/>
        <v/>
      </c>
      <c r="O437" s="266">
        <v>3</v>
      </c>
      <c r="Q437" s="273"/>
      <c r="R437" s="273"/>
      <c r="S437" s="273"/>
      <c r="T437" s="273"/>
      <c r="U437" s="273"/>
      <c r="AB437" s="325">
        <f t="shared" si="84"/>
        <v>0</v>
      </c>
    </row>
    <row r="438" spans="1:28" ht="15" customHeight="1" x14ac:dyDescent="0.25">
      <c r="A438" s="218" t="str">
        <f>IF(C438=0,"",IF(I438=0,"",MAX(A$2:A437)+1))</f>
        <v/>
      </c>
      <c r="B438" s="269" t="str">
        <f t="shared" si="91"/>
        <v>Peter</v>
      </c>
      <c r="C438" s="211">
        <f>IF(P$347="J",SUMIF('Driebanden-groot tot'!A$33:A$54,B438,'Driebanden-groot tot'!B$33:B$54),0)</f>
        <v>0</v>
      </c>
      <c r="D438" s="6"/>
      <c r="E438" s="6"/>
      <c r="F438" s="267" t="str">
        <f t="shared" si="85"/>
        <v/>
      </c>
      <c r="G438" s="268" t="str">
        <f t="shared" si="86"/>
        <v/>
      </c>
      <c r="H438" s="269" t="str">
        <f t="shared" si="92"/>
        <v>n</v>
      </c>
      <c r="I438" s="211">
        <f>IF(P$347="J",SUMIF('Driebanden-groot tot'!A$33:A$54,H438,'Driebanden-groot tot'!B$33:B$54),0)</f>
        <v>0</v>
      </c>
      <c r="J438" s="6"/>
      <c r="K438" s="211" t="str">
        <f t="shared" si="87"/>
        <v/>
      </c>
      <c r="L438" s="267" t="str">
        <f t="shared" si="88"/>
        <v/>
      </c>
      <c r="M438" s="268" t="str">
        <f t="shared" si="89"/>
        <v/>
      </c>
      <c r="N438" s="216" t="str">
        <f t="shared" si="90"/>
        <v/>
      </c>
      <c r="O438" s="266">
        <v>3</v>
      </c>
      <c r="Q438" s="273"/>
      <c r="R438" s="273"/>
      <c r="S438" s="273"/>
      <c r="T438" s="273"/>
      <c r="U438" s="273"/>
      <c r="AB438" s="325">
        <f t="shared" si="84"/>
        <v>0</v>
      </c>
    </row>
    <row r="439" spans="1:28" ht="15" customHeight="1" x14ac:dyDescent="0.25">
      <c r="A439" s="218" t="str">
        <f>IF(C439=0,"",IF(I439=0,"",MAX(A$2:A438)+1))</f>
        <v/>
      </c>
      <c r="B439" s="269" t="str">
        <f t="shared" si="91"/>
        <v>Peter</v>
      </c>
      <c r="C439" s="211">
        <f>IF(P$347="J",SUMIF('Driebanden-groot tot'!A$33:A$54,B439,'Driebanden-groot tot'!B$33:B$54),0)</f>
        <v>0</v>
      </c>
      <c r="D439" s="6"/>
      <c r="E439" s="6"/>
      <c r="F439" s="267" t="str">
        <f t="shared" si="85"/>
        <v/>
      </c>
      <c r="G439" s="268" t="str">
        <f t="shared" si="86"/>
        <v/>
      </c>
      <c r="H439" s="269" t="str">
        <f t="shared" si="92"/>
        <v>n</v>
      </c>
      <c r="I439" s="211">
        <f>IF(P$347="J",SUMIF('Driebanden-groot tot'!A$33:A$54,H439,'Driebanden-groot tot'!B$33:B$54),0)</f>
        <v>0</v>
      </c>
      <c r="J439" s="6"/>
      <c r="K439" s="211" t="str">
        <f t="shared" si="87"/>
        <v/>
      </c>
      <c r="L439" s="267" t="str">
        <f t="shared" si="88"/>
        <v/>
      </c>
      <c r="M439" s="268" t="str">
        <f t="shared" si="89"/>
        <v/>
      </c>
      <c r="N439" s="216" t="str">
        <f t="shared" si="90"/>
        <v/>
      </c>
      <c r="O439" s="266">
        <v>3</v>
      </c>
      <c r="Q439" s="273"/>
      <c r="R439" s="273"/>
      <c r="S439" s="273"/>
      <c r="T439" s="273"/>
      <c r="U439" s="273"/>
      <c r="AB439" s="325">
        <f t="shared" si="84"/>
        <v>0</v>
      </c>
    </row>
    <row r="440" spans="1:28" ht="15" customHeight="1" x14ac:dyDescent="0.25">
      <c r="A440" s="218" t="str">
        <f>IF(C440=0,"",IF(I440=0,"",MAX(A$2:A439)+1))</f>
        <v/>
      </c>
      <c r="B440" s="269" t="str">
        <f t="shared" si="91"/>
        <v>Piet</v>
      </c>
      <c r="C440" s="211">
        <f>IF(P$347="J",SUMIF('Driebanden-groot tot'!A$33:A$54,B440,'Driebanden-groot tot'!B$33:B$54),0)</f>
        <v>0</v>
      </c>
      <c r="D440" s="6"/>
      <c r="E440" s="6"/>
      <c r="F440" s="267" t="str">
        <f t="shared" si="85"/>
        <v/>
      </c>
      <c r="G440" s="268" t="str">
        <f t="shared" si="86"/>
        <v/>
      </c>
      <c r="H440" s="269" t="str">
        <f t="shared" si="92"/>
        <v>Tukker</v>
      </c>
      <c r="I440" s="211">
        <f>IF(P$347="J",SUMIF('Driebanden-groot tot'!A$33:A$54,H440,'Driebanden-groot tot'!B$33:B$54),0)</f>
        <v>0</v>
      </c>
      <c r="J440" s="6"/>
      <c r="K440" s="211" t="str">
        <f t="shared" si="87"/>
        <v/>
      </c>
      <c r="L440" s="267" t="str">
        <f t="shared" si="88"/>
        <v/>
      </c>
      <c r="M440" s="268" t="str">
        <f t="shared" si="89"/>
        <v/>
      </c>
      <c r="N440" s="216" t="str">
        <f t="shared" si="90"/>
        <v/>
      </c>
      <c r="O440" s="266">
        <v>3</v>
      </c>
      <c r="Q440" s="273"/>
      <c r="R440" s="273"/>
      <c r="S440" s="273"/>
      <c r="T440" s="273"/>
      <c r="U440" s="273"/>
      <c r="AB440" s="325">
        <f t="shared" si="84"/>
        <v>0</v>
      </c>
    </row>
    <row r="441" spans="1:28" ht="15" customHeight="1" x14ac:dyDescent="0.25">
      <c r="A441" s="218" t="str">
        <f>IF(C441=0,"",IF(I441=0,"",MAX(A$2:A440)+1))</f>
        <v/>
      </c>
      <c r="B441" s="269" t="str">
        <f t="shared" si="91"/>
        <v>Piet</v>
      </c>
      <c r="C441" s="211">
        <f>IF(P$347="J",SUMIF('Driebanden-groot tot'!A$33:A$54,B441,'Driebanden-groot tot'!B$33:B$54),0)</f>
        <v>0</v>
      </c>
      <c r="D441" s="6"/>
      <c r="E441" s="6"/>
      <c r="F441" s="267" t="str">
        <f t="shared" si="85"/>
        <v/>
      </c>
      <c r="G441" s="268" t="str">
        <f t="shared" si="86"/>
        <v/>
      </c>
      <c r="H441" s="269" t="str">
        <f t="shared" si="92"/>
        <v>Bernard</v>
      </c>
      <c r="I441" s="211">
        <f>IF(P$347="J",SUMIF('Driebanden-groot tot'!A$33:A$54,H441,'Driebanden-groot tot'!B$33:B$54),0)</f>
        <v>0</v>
      </c>
      <c r="J441" s="6"/>
      <c r="K441" s="211" t="str">
        <f t="shared" si="87"/>
        <v/>
      </c>
      <c r="L441" s="267" t="str">
        <f t="shared" si="88"/>
        <v/>
      </c>
      <c r="M441" s="268" t="str">
        <f t="shared" si="89"/>
        <v/>
      </c>
      <c r="N441" s="216" t="str">
        <f t="shared" si="90"/>
        <v/>
      </c>
      <c r="O441" s="266">
        <v>3</v>
      </c>
      <c r="Q441" s="273"/>
      <c r="R441" s="273"/>
      <c r="S441" s="273"/>
      <c r="T441" s="273"/>
      <c r="U441" s="273"/>
      <c r="AB441" s="325">
        <f t="shared" si="84"/>
        <v>0</v>
      </c>
    </row>
    <row r="442" spans="1:28" ht="15" customHeight="1" x14ac:dyDescent="0.25">
      <c r="A442" s="218" t="str">
        <f>IF(C442=0,"",IF(I442=0,"",MAX(A$2:A441)+1))</f>
        <v/>
      </c>
      <c r="B442" s="269" t="str">
        <f t="shared" si="91"/>
        <v>Piet</v>
      </c>
      <c r="C442" s="211">
        <f>IF(P$347="J",SUMIF('Driebanden-groot tot'!A$33:A$54,B442,'Driebanden-groot tot'!B$33:B$54),0)</f>
        <v>0</v>
      </c>
      <c r="D442" s="6"/>
      <c r="E442" s="6"/>
      <c r="F442" s="267" t="str">
        <f t="shared" si="85"/>
        <v/>
      </c>
      <c r="G442" s="268" t="str">
        <f t="shared" si="86"/>
        <v/>
      </c>
      <c r="H442" s="269" t="str">
        <f t="shared" si="92"/>
        <v>Jan de Hoorn</v>
      </c>
      <c r="I442" s="211">
        <f>IF(P$347="J",SUMIF('Driebanden-groot tot'!A$33:A$54,H442,'Driebanden-groot tot'!B$33:B$54),0)</f>
        <v>0</v>
      </c>
      <c r="J442" s="6"/>
      <c r="K442" s="211" t="str">
        <f t="shared" si="87"/>
        <v/>
      </c>
      <c r="L442" s="267" t="str">
        <f t="shared" si="88"/>
        <v/>
      </c>
      <c r="M442" s="268" t="str">
        <f t="shared" si="89"/>
        <v/>
      </c>
      <c r="N442" s="216" t="str">
        <f t="shared" si="90"/>
        <v/>
      </c>
      <c r="O442" s="266">
        <v>3</v>
      </c>
      <c r="Q442" s="273"/>
      <c r="R442" s="273"/>
      <c r="S442" s="273"/>
      <c r="T442" s="273"/>
      <c r="U442" s="273"/>
      <c r="AB442" s="325">
        <f t="shared" si="84"/>
        <v>0</v>
      </c>
    </row>
    <row r="443" spans="1:28" ht="15" customHeight="1" x14ac:dyDescent="0.25">
      <c r="A443" s="218" t="str">
        <f>IF(C443=0,"",IF(I443=0,"",MAX(A$2:A442)+1))</f>
        <v/>
      </c>
      <c r="B443" s="269" t="str">
        <f t="shared" si="91"/>
        <v>Piet</v>
      </c>
      <c r="C443" s="211">
        <f>IF(P$347="J",SUMIF('Driebanden-groot tot'!A$33:A$54,B443,'Driebanden-groot tot'!B$33:B$54),0)</f>
        <v>0</v>
      </c>
      <c r="D443" s="6"/>
      <c r="E443" s="6"/>
      <c r="F443" s="267" t="str">
        <f t="shared" si="85"/>
        <v/>
      </c>
      <c r="G443" s="268" t="str">
        <f t="shared" si="86"/>
        <v/>
      </c>
      <c r="H443" s="269" t="str">
        <f t="shared" si="92"/>
        <v>Bas</v>
      </c>
      <c r="I443" s="211">
        <f>IF(P$347="J",SUMIF('Driebanden-groot tot'!A$33:A$54,H443,'Driebanden-groot tot'!B$33:B$54),0)</f>
        <v>0</v>
      </c>
      <c r="J443" s="6"/>
      <c r="K443" s="211" t="str">
        <f t="shared" si="87"/>
        <v/>
      </c>
      <c r="L443" s="267" t="str">
        <f t="shared" si="88"/>
        <v/>
      </c>
      <c r="M443" s="268" t="str">
        <f t="shared" ref="M443:M474" si="93">IF(J443&gt;0,IF(I443-J443=0,R$2,IF(J443&lt;I443,ROUND(J443/I443*T$2,1),Q$2)),"")</f>
        <v/>
      </c>
      <c r="N443" s="216" t="str">
        <f t="shared" si="90"/>
        <v/>
      </c>
      <c r="O443" s="266">
        <v>3</v>
      </c>
      <c r="Q443" s="273"/>
      <c r="R443" s="273"/>
      <c r="S443" s="273"/>
      <c r="T443" s="273"/>
      <c r="U443" s="273"/>
      <c r="AB443" s="325">
        <f t="shared" si="84"/>
        <v>0</v>
      </c>
    </row>
    <row r="444" spans="1:28" ht="15" customHeight="1" x14ac:dyDescent="0.25">
      <c r="A444" s="218" t="str">
        <f>IF(C444=0,"",IF(I444=0,"",MAX(A$2:A443)+1))</f>
        <v/>
      </c>
      <c r="B444" s="269" t="str">
        <f t="shared" si="91"/>
        <v>Piet</v>
      </c>
      <c r="C444" s="211">
        <f>IF(P$347="J",SUMIF('Driebanden-groot tot'!A$33:A$54,B444,'Driebanden-groot tot'!B$33:B$54),0)</f>
        <v>0</v>
      </c>
      <c r="D444" s="6"/>
      <c r="E444" s="6"/>
      <c r="F444" s="267" t="str">
        <f t="shared" si="85"/>
        <v/>
      </c>
      <c r="G444" s="268" t="str">
        <f t="shared" si="86"/>
        <v/>
      </c>
      <c r="H444" s="269" t="str">
        <f t="shared" si="92"/>
        <v>Jan Zuijlen</v>
      </c>
      <c r="I444" s="211">
        <f>IF(P$347="J",SUMIF('Driebanden-groot tot'!A$33:A$54,H444,'Driebanden-groot tot'!B$33:B$54),0)</f>
        <v>0</v>
      </c>
      <c r="J444" s="6"/>
      <c r="K444" s="211" t="str">
        <f t="shared" si="87"/>
        <v/>
      </c>
      <c r="L444" s="267" t="str">
        <f t="shared" si="88"/>
        <v/>
      </c>
      <c r="M444" s="268" t="str">
        <f t="shared" si="93"/>
        <v/>
      </c>
      <c r="N444" s="216" t="str">
        <f t="shared" si="90"/>
        <v/>
      </c>
      <c r="O444" s="266">
        <v>3</v>
      </c>
      <c r="Q444" s="273"/>
      <c r="R444" s="273"/>
      <c r="S444" s="273"/>
      <c r="T444" s="273"/>
      <c r="U444" s="273"/>
      <c r="AB444" s="325">
        <f t="shared" si="84"/>
        <v>0</v>
      </c>
    </row>
    <row r="445" spans="1:28" ht="15" customHeight="1" x14ac:dyDescent="0.25">
      <c r="A445" s="218" t="str">
        <f>IF(C445=0,"",IF(I445=0,"",MAX(A$2:A444)+1))</f>
        <v/>
      </c>
      <c r="B445" s="269" t="str">
        <f t="shared" si="91"/>
        <v>Piet</v>
      </c>
      <c r="C445" s="211">
        <f>IF(P$347="J",SUMIF('Driebanden-groot tot'!A$33:A$54,B445,'Driebanden-groot tot'!B$33:B$54),0)</f>
        <v>0</v>
      </c>
      <c r="D445" s="6"/>
      <c r="E445" s="6"/>
      <c r="F445" s="267" t="str">
        <f t="shared" si="85"/>
        <v/>
      </c>
      <c r="G445" s="268" t="str">
        <f t="shared" si="86"/>
        <v/>
      </c>
      <c r="H445" s="269" t="str">
        <f t="shared" si="92"/>
        <v xml:space="preserve">Jordy </v>
      </c>
      <c r="I445" s="211">
        <f>IF(P$347="J",SUMIF('Driebanden-groot tot'!A$33:A$54,H445,'Driebanden-groot tot'!B$33:B$54),0)</f>
        <v>0</v>
      </c>
      <c r="J445" s="6"/>
      <c r="K445" s="211" t="str">
        <f t="shared" si="87"/>
        <v/>
      </c>
      <c r="L445" s="267" t="str">
        <f t="shared" si="88"/>
        <v/>
      </c>
      <c r="M445" s="268" t="str">
        <f t="shared" si="93"/>
        <v/>
      </c>
      <c r="N445" s="216" t="str">
        <f t="shared" si="90"/>
        <v/>
      </c>
      <c r="O445" s="266">
        <v>3</v>
      </c>
      <c r="Q445" s="273"/>
      <c r="R445" s="273"/>
      <c r="S445" s="273"/>
      <c r="T445" s="273"/>
      <c r="U445" s="273"/>
      <c r="AB445" s="325">
        <f t="shared" si="84"/>
        <v>0</v>
      </c>
    </row>
    <row r="446" spans="1:28" ht="15" customHeight="1" x14ac:dyDescent="0.25">
      <c r="A446" s="218" t="str">
        <f>IF(C446=0,"",IF(I446=0,"",MAX(A$2:A445)+1))</f>
        <v/>
      </c>
      <c r="B446" s="269" t="str">
        <f t="shared" si="91"/>
        <v>Piet</v>
      </c>
      <c r="C446" s="211">
        <f>IF(P$347="J",SUMIF('Driebanden-groot tot'!A$33:A$54,B446,'Driebanden-groot tot'!B$33:B$54),0)</f>
        <v>0</v>
      </c>
      <c r="D446" s="6"/>
      <c r="E446" s="6"/>
      <c r="F446" s="267" t="str">
        <f t="shared" si="85"/>
        <v/>
      </c>
      <c r="G446" s="268" t="str">
        <f t="shared" si="86"/>
        <v/>
      </c>
      <c r="H446" s="269" t="str">
        <f t="shared" si="92"/>
        <v>Mukesh</v>
      </c>
      <c r="I446" s="211">
        <f>IF(P$347="J",SUMIF('Driebanden-groot tot'!A$33:A$54,H446,'Driebanden-groot tot'!B$33:B$54),0)</f>
        <v>0</v>
      </c>
      <c r="J446" s="6"/>
      <c r="K446" s="211" t="str">
        <f t="shared" si="87"/>
        <v/>
      </c>
      <c r="L446" s="267" t="str">
        <f t="shared" si="88"/>
        <v/>
      </c>
      <c r="M446" s="268" t="str">
        <f t="shared" si="93"/>
        <v/>
      </c>
      <c r="N446" s="216" t="str">
        <f t="shared" si="90"/>
        <v/>
      </c>
      <c r="O446" s="266">
        <v>3</v>
      </c>
      <c r="Q446" s="273"/>
      <c r="R446" s="273"/>
      <c r="S446" s="273"/>
      <c r="T446" s="273"/>
      <c r="U446" s="273"/>
      <c r="AB446" s="325">
        <f t="shared" si="84"/>
        <v>0</v>
      </c>
    </row>
    <row r="447" spans="1:28" ht="15" customHeight="1" x14ac:dyDescent="0.25">
      <c r="A447" s="218" t="str">
        <f>IF(C447=0,"",IF(I447=0,"",MAX(A$2:A446)+1))</f>
        <v/>
      </c>
      <c r="B447" s="269" t="str">
        <f t="shared" si="91"/>
        <v>Piet</v>
      </c>
      <c r="C447" s="211">
        <f>IF(P$347="J",SUMIF('Driebanden-groot tot'!A$33:A$54,B447,'Driebanden-groot tot'!B$33:B$54),0)</f>
        <v>0</v>
      </c>
      <c r="D447" s="6"/>
      <c r="E447" s="6"/>
      <c r="F447" s="267" t="str">
        <f t="shared" si="85"/>
        <v/>
      </c>
      <c r="G447" s="268" t="str">
        <f t="shared" si="86"/>
        <v/>
      </c>
      <c r="H447" s="269" t="str">
        <f t="shared" si="92"/>
        <v>Marco</v>
      </c>
      <c r="I447" s="211">
        <f>IF(P$347="J",SUMIF('Driebanden-groot tot'!A$33:A$54,H447,'Driebanden-groot tot'!B$33:B$54),0)</f>
        <v>0</v>
      </c>
      <c r="J447" s="6"/>
      <c r="K447" s="211" t="str">
        <f t="shared" si="87"/>
        <v/>
      </c>
      <c r="L447" s="267" t="str">
        <f t="shared" si="88"/>
        <v/>
      </c>
      <c r="M447" s="268" t="str">
        <f t="shared" si="93"/>
        <v/>
      </c>
      <c r="N447" s="216" t="str">
        <f t="shared" si="90"/>
        <v/>
      </c>
      <c r="O447" s="266">
        <v>3</v>
      </c>
      <c r="Q447" s="273"/>
      <c r="R447" s="273"/>
      <c r="S447" s="273"/>
      <c r="T447" s="273"/>
      <c r="U447" s="273"/>
      <c r="AB447" s="325">
        <f t="shared" si="84"/>
        <v>0</v>
      </c>
    </row>
    <row r="448" spans="1:28" ht="15" customHeight="1" x14ac:dyDescent="0.25">
      <c r="A448" s="218" t="str">
        <f>IF(C448=0,"",IF(I448=0,"",MAX(A$2:A447)+1))</f>
        <v/>
      </c>
      <c r="B448" s="269" t="str">
        <f t="shared" si="91"/>
        <v>Piet</v>
      </c>
      <c r="C448" s="211">
        <f>IF(P$347="J",SUMIF('Driebanden-groot tot'!A$33:A$54,B448,'Driebanden-groot tot'!B$33:B$54),0)</f>
        <v>0</v>
      </c>
      <c r="D448" s="6"/>
      <c r="E448" s="6"/>
      <c r="F448" s="267" t="str">
        <f t="shared" si="85"/>
        <v/>
      </c>
      <c r="G448" s="268" t="str">
        <f t="shared" si="86"/>
        <v/>
      </c>
      <c r="H448" s="269" t="str">
        <f t="shared" si="92"/>
        <v>n</v>
      </c>
      <c r="I448" s="211">
        <f>IF(P$347="J",SUMIF('Driebanden-groot tot'!A$33:A$54,H448,'Driebanden-groot tot'!B$33:B$54),0)</f>
        <v>0</v>
      </c>
      <c r="J448" s="6"/>
      <c r="K448" s="211" t="str">
        <f t="shared" si="87"/>
        <v/>
      </c>
      <c r="L448" s="267" t="str">
        <f t="shared" si="88"/>
        <v/>
      </c>
      <c r="M448" s="268" t="str">
        <f t="shared" si="93"/>
        <v/>
      </c>
      <c r="N448" s="216" t="str">
        <f t="shared" si="90"/>
        <v/>
      </c>
      <c r="O448" s="266">
        <v>3</v>
      </c>
      <c r="Q448" s="273"/>
      <c r="R448" s="273"/>
      <c r="S448" s="273"/>
      <c r="T448" s="273"/>
      <c r="U448" s="273"/>
      <c r="AB448" s="325">
        <f t="shared" si="84"/>
        <v>0</v>
      </c>
    </row>
    <row r="449" spans="1:28" ht="15" customHeight="1" x14ac:dyDescent="0.25">
      <c r="A449" s="218" t="str">
        <f>IF(C449=0,"",IF(I449=0,"",MAX(A$2:A448)+1))</f>
        <v/>
      </c>
      <c r="B449" s="269" t="str">
        <f t="shared" si="91"/>
        <v>Piet</v>
      </c>
      <c r="C449" s="211">
        <f>IF(P$347="J",SUMIF('Driebanden-groot tot'!A$33:A$54,B449,'Driebanden-groot tot'!B$33:B$54),0)</f>
        <v>0</v>
      </c>
      <c r="D449" s="6"/>
      <c r="E449" s="6"/>
      <c r="F449" s="267" t="str">
        <f t="shared" si="85"/>
        <v/>
      </c>
      <c r="G449" s="268" t="str">
        <f t="shared" si="86"/>
        <v/>
      </c>
      <c r="H449" s="269" t="str">
        <f t="shared" si="92"/>
        <v>n</v>
      </c>
      <c r="I449" s="211">
        <f>IF(P$347="J",SUMIF('Driebanden-groot tot'!A$33:A$54,H449,'Driebanden-groot tot'!B$33:B$54),0)</f>
        <v>0</v>
      </c>
      <c r="J449" s="6"/>
      <c r="K449" s="211" t="str">
        <f t="shared" si="87"/>
        <v/>
      </c>
      <c r="L449" s="267" t="str">
        <f t="shared" si="88"/>
        <v/>
      </c>
      <c r="M449" s="268" t="str">
        <f t="shared" si="93"/>
        <v/>
      </c>
      <c r="N449" s="216" t="str">
        <f t="shared" si="90"/>
        <v/>
      </c>
      <c r="O449" s="266">
        <v>3</v>
      </c>
      <c r="Q449" s="273"/>
      <c r="R449" s="273"/>
      <c r="S449" s="273"/>
      <c r="T449" s="273"/>
      <c r="U449" s="273"/>
      <c r="AB449" s="325">
        <f t="shared" si="84"/>
        <v>0</v>
      </c>
    </row>
    <row r="450" spans="1:28" ht="15" customHeight="1" x14ac:dyDescent="0.25">
      <c r="A450" s="218" t="str">
        <f>IF(C450=0,"",IF(I450=0,"",MAX(A$2:A449)+1))</f>
        <v/>
      </c>
      <c r="B450" s="269" t="str">
        <f t="shared" si="91"/>
        <v>Piet</v>
      </c>
      <c r="C450" s="211">
        <f>IF(P$347="J",SUMIF('Driebanden-groot tot'!A$33:A$54,B450,'Driebanden-groot tot'!B$33:B$54),0)</f>
        <v>0</v>
      </c>
      <c r="D450" s="6"/>
      <c r="E450" s="6"/>
      <c r="F450" s="267" t="str">
        <f t="shared" si="85"/>
        <v/>
      </c>
      <c r="G450" s="268" t="str">
        <f t="shared" si="86"/>
        <v/>
      </c>
      <c r="H450" s="269" t="str">
        <f t="shared" si="92"/>
        <v>n</v>
      </c>
      <c r="I450" s="211">
        <f>IF(P$347="J",SUMIF('Driebanden-groot tot'!A$33:A$54,H450,'Driebanden-groot tot'!B$33:B$54),0)</f>
        <v>0</v>
      </c>
      <c r="J450" s="6"/>
      <c r="K450" s="211" t="str">
        <f t="shared" si="87"/>
        <v/>
      </c>
      <c r="L450" s="267" t="str">
        <f t="shared" si="88"/>
        <v/>
      </c>
      <c r="M450" s="268" t="str">
        <f t="shared" si="93"/>
        <v/>
      </c>
      <c r="N450" s="216" t="str">
        <f t="shared" si="90"/>
        <v/>
      </c>
      <c r="O450" s="266">
        <v>3</v>
      </c>
      <c r="Q450" s="273"/>
      <c r="R450" s="273"/>
      <c r="S450" s="273"/>
      <c r="T450" s="273"/>
      <c r="U450" s="273"/>
      <c r="AB450" s="325">
        <f t="shared" si="84"/>
        <v>0</v>
      </c>
    </row>
    <row r="451" spans="1:28" ht="15" customHeight="1" x14ac:dyDescent="0.25">
      <c r="A451" s="218" t="str">
        <f>IF(C451=0,"",IF(I451=0,"",MAX(A$2:A450)+1))</f>
        <v/>
      </c>
      <c r="B451" s="269" t="str">
        <f t="shared" si="91"/>
        <v>Piet</v>
      </c>
      <c r="C451" s="211">
        <f>IF(P$347="J",SUMIF('Driebanden-groot tot'!A$33:A$54,B451,'Driebanden-groot tot'!B$33:B$54),0)</f>
        <v>0</v>
      </c>
      <c r="D451" s="6"/>
      <c r="E451" s="6"/>
      <c r="F451" s="267" t="str">
        <f t="shared" si="85"/>
        <v/>
      </c>
      <c r="G451" s="268" t="str">
        <f t="shared" si="86"/>
        <v/>
      </c>
      <c r="H451" s="269" t="str">
        <f t="shared" si="92"/>
        <v>n</v>
      </c>
      <c r="I451" s="211">
        <f>IF(P$347="J",SUMIF('Driebanden-groot tot'!A$33:A$54,H451,'Driebanden-groot tot'!B$33:B$54),0)</f>
        <v>0</v>
      </c>
      <c r="J451" s="6"/>
      <c r="K451" s="211" t="str">
        <f t="shared" si="87"/>
        <v/>
      </c>
      <c r="L451" s="267" t="str">
        <f t="shared" si="88"/>
        <v/>
      </c>
      <c r="M451" s="268" t="str">
        <f t="shared" si="93"/>
        <v/>
      </c>
      <c r="N451" s="216" t="str">
        <f t="shared" si="90"/>
        <v/>
      </c>
      <c r="O451" s="266">
        <v>3</v>
      </c>
      <c r="Q451" s="273"/>
      <c r="R451" s="273"/>
      <c r="S451" s="273"/>
      <c r="T451" s="273"/>
      <c r="U451" s="273"/>
      <c r="AB451" s="325">
        <f t="shared" ref="AB451:AB514" si="94">IF(A451="",0,1)</f>
        <v>0</v>
      </c>
    </row>
    <row r="452" spans="1:28" ht="15" customHeight="1" x14ac:dyDescent="0.25">
      <c r="A452" s="218" t="str">
        <f>IF(C452=0,"",IF(I452=0,"",MAX(A$2:A451)+1))</f>
        <v/>
      </c>
      <c r="B452" s="269" t="str">
        <f t="shared" si="91"/>
        <v>Tukker</v>
      </c>
      <c r="C452" s="211">
        <f>IF(P$347="J",SUMIF('Driebanden-groot tot'!A$33:A$54,B452,'Driebanden-groot tot'!B$33:B$54),0)</f>
        <v>0</v>
      </c>
      <c r="D452" s="6"/>
      <c r="E452" s="6"/>
      <c r="F452" s="267" t="str">
        <f t="shared" si="85"/>
        <v/>
      </c>
      <c r="G452" s="268" t="str">
        <f t="shared" si="86"/>
        <v/>
      </c>
      <c r="H452" s="269" t="str">
        <f t="shared" si="92"/>
        <v>Bernard</v>
      </c>
      <c r="I452" s="211">
        <f>IF(P$347="J",SUMIF('Driebanden-groot tot'!A$33:A$54,H452,'Driebanden-groot tot'!B$33:B$54),0)</f>
        <v>0</v>
      </c>
      <c r="J452" s="6"/>
      <c r="K452" s="211" t="str">
        <f t="shared" si="87"/>
        <v/>
      </c>
      <c r="L452" s="267" t="str">
        <f t="shared" si="88"/>
        <v/>
      </c>
      <c r="M452" s="268" t="str">
        <f t="shared" si="93"/>
        <v/>
      </c>
      <c r="N452" s="216" t="str">
        <f t="shared" si="90"/>
        <v/>
      </c>
      <c r="O452" s="266">
        <v>3</v>
      </c>
      <c r="Q452" s="273"/>
      <c r="R452" s="273"/>
      <c r="S452" s="273"/>
      <c r="T452" s="273"/>
      <c r="U452" s="273"/>
      <c r="AB452" s="325">
        <f t="shared" si="94"/>
        <v>0</v>
      </c>
    </row>
    <row r="453" spans="1:28" ht="15" customHeight="1" x14ac:dyDescent="0.25">
      <c r="A453" s="218" t="str">
        <f>IF(C453=0,"",IF(I453=0,"",MAX(A$2:A452)+1))</f>
        <v/>
      </c>
      <c r="B453" s="269" t="str">
        <f t="shared" si="91"/>
        <v>Tukker</v>
      </c>
      <c r="C453" s="211">
        <f>IF(P$347="J",SUMIF('Driebanden-groot tot'!A$33:A$54,B453,'Driebanden-groot tot'!B$33:B$54),0)</f>
        <v>0</v>
      </c>
      <c r="D453" s="6"/>
      <c r="E453" s="6"/>
      <c r="F453" s="267" t="str">
        <f t="shared" si="85"/>
        <v/>
      </c>
      <c r="G453" s="268" t="str">
        <f t="shared" si="86"/>
        <v/>
      </c>
      <c r="H453" s="269" t="str">
        <f t="shared" si="92"/>
        <v>Jan de Hoorn</v>
      </c>
      <c r="I453" s="211">
        <f>IF(P$347="J",SUMIF('Driebanden-groot tot'!A$33:A$54,H453,'Driebanden-groot tot'!B$33:B$54),0)</f>
        <v>0</v>
      </c>
      <c r="J453" s="6"/>
      <c r="K453" s="211" t="str">
        <f t="shared" si="87"/>
        <v/>
      </c>
      <c r="L453" s="267" t="str">
        <f t="shared" si="88"/>
        <v/>
      </c>
      <c r="M453" s="268" t="str">
        <f t="shared" si="93"/>
        <v/>
      </c>
      <c r="N453" s="216" t="str">
        <f t="shared" si="90"/>
        <v/>
      </c>
      <c r="O453" s="266">
        <v>3</v>
      </c>
      <c r="Q453" s="273"/>
      <c r="R453" s="273"/>
      <c r="S453" s="273"/>
      <c r="T453" s="273"/>
      <c r="U453" s="273"/>
      <c r="AB453" s="325">
        <f t="shared" si="94"/>
        <v>0</v>
      </c>
    </row>
    <row r="454" spans="1:28" ht="15" customHeight="1" x14ac:dyDescent="0.25">
      <c r="A454" s="218" t="str">
        <f>IF(C454=0,"",IF(I454=0,"",MAX(A$2:A453)+1))</f>
        <v/>
      </c>
      <c r="B454" s="269" t="str">
        <f t="shared" si="91"/>
        <v>Tukker</v>
      </c>
      <c r="C454" s="211">
        <f>IF(P$347="J",SUMIF('Driebanden-groot tot'!A$33:A$54,B454,'Driebanden-groot tot'!B$33:B$54),0)</f>
        <v>0</v>
      </c>
      <c r="D454" s="6"/>
      <c r="E454" s="6"/>
      <c r="F454" s="267" t="str">
        <f t="shared" si="85"/>
        <v/>
      </c>
      <c r="G454" s="268" t="str">
        <f t="shared" si="86"/>
        <v/>
      </c>
      <c r="H454" s="269" t="str">
        <f t="shared" si="92"/>
        <v>Bas</v>
      </c>
      <c r="I454" s="211">
        <f>IF(P$347="J",SUMIF('Driebanden-groot tot'!A$33:A$54,H454,'Driebanden-groot tot'!B$33:B$54),0)</f>
        <v>0</v>
      </c>
      <c r="J454" s="6"/>
      <c r="K454" s="211" t="str">
        <f t="shared" si="87"/>
        <v/>
      </c>
      <c r="L454" s="267" t="str">
        <f t="shared" si="88"/>
        <v/>
      </c>
      <c r="M454" s="268" t="str">
        <f t="shared" si="93"/>
        <v/>
      </c>
      <c r="N454" s="216" t="str">
        <f t="shared" si="90"/>
        <v/>
      </c>
      <c r="O454" s="266">
        <v>3</v>
      </c>
      <c r="Q454" s="273"/>
      <c r="R454" s="273"/>
      <c r="S454" s="273"/>
      <c r="T454" s="273"/>
      <c r="U454" s="273"/>
      <c r="AB454" s="325">
        <f t="shared" si="94"/>
        <v>0</v>
      </c>
    </row>
    <row r="455" spans="1:28" ht="15" customHeight="1" x14ac:dyDescent="0.25">
      <c r="A455" s="218" t="str">
        <f>IF(C455=0,"",IF(I455=0,"",MAX(A$2:A454)+1))</f>
        <v/>
      </c>
      <c r="B455" s="269" t="str">
        <f t="shared" si="91"/>
        <v>Tukker</v>
      </c>
      <c r="C455" s="211">
        <f>IF(P$347="J",SUMIF('Driebanden-groot tot'!A$33:A$54,B455,'Driebanden-groot tot'!B$33:B$54),0)</f>
        <v>0</v>
      </c>
      <c r="D455" s="6"/>
      <c r="E455" s="6"/>
      <c r="F455" s="267" t="str">
        <f t="shared" si="85"/>
        <v/>
      </c>
      <c r="G455" s="268" t="str">
        <f t="shared" si="86"/>
        <v/>
      </c>
      <c r="H455" s="269" t="str">
        <f t="shared" si="92"/>
        <v>Jan Zuijlen</v>
      </c>
      <c r="I455" s="211">
        <f>IF(P$347="J",SUMIF('Driebanden-groot tot'!A$33:A$54,H455,'Driebanden-groot tot'!B$33:B$54),0)</f>
        <v>0</v>
      </c>
      <c r="J455" s="6"/>
      <c r="K455" s="211" t="str">
        <f t="shared" si="87"/>
        <v/>
      </c>
      <c r="L455" s="267" t="str">
        <f t="shared" si="88"/>
        <v/>
      </c>
      <c r="M455" s="268" t="str">
        <f t="shared" si="93"/>
        <v/>
      </c>
      <c r="N455" s="216" t="str">
        <f t="shared" si="90"/>
        <v/>
      </c>
      <c r="O455" s="266">
        <v>3</v>
      </c>
      <c r="Q455" s="273"/>
      <c r="R455" s="273"/>
      <c r="S455" s="273"/>
      <c r="T455" s="273"/>
      <c r="U455" s="273"/>
      <c r="AB455" s="325">
        <f t="shared" si="94"/>
        <v>0</v>
      </c>
    </row>
    <row r="456" spans="1:28" ht="15" customHeight="1" x14ac:dyDescent="0.25">
      <c r="A456" s="218" t="str">
        <f>IF(C456=0,"",IF(I456=0,"",MAX(A$2:A455)+1))</f>
        <v/>
      </c>
      <c r="B456" s="269" t="str">
        <f t="shared" si="91"/>
        <v>Tukker</v>
      </c>
      <c r="C456" s="211">
        <f>IF(P$347="J",SUMIF('Driebanden-groot tot'!A$33:A$54,B456,'Driebanden-groot tot'!B$33:B$54),0)</f>
        <v>0</v>
      </c>
      <c r="D456" s="6"/>
      <c r="E456" s="6"/>
      <c r="F456" s="267" t="str">
        <f t="shared" si="85"/>
        <v/>
      </c>
      <c r="G456" s="268" t="str">
        <f t="shared" si="86"/>
        <v/>
      </c>
      <c r="H456" s="269" t="str">
        <f t="shared" si="92"/>
        <v xml:space="preserve">Jordy </v>
      </c>
      <c r="I456" s="211">
        <f>IF(P$347="J",SUMIF('Driebanden-groot tot'!A$33:A$54,H456,'Driebanden-groot tot'!B$33:B$54),0)</f>
        <v>0</v>
      </c>
      <c r="J456" s="6"/>
      <c r="K456" s="211" t="str">
        <f t="shared" si="87"/>
        <v/>
      </c>
      <c r="L456" s="267" t="str">
        <f t="shared" si="88"/>
        <v/>
      </c>
      <c r="M456" s="268" t="str">
        <f t="shared" si="93"/>
        <v/>
      </c>
      <c r="N456" s="216" t="str">
        <f t="shared" si="90"/>
        <v/>
      </c>
      <c r="O456" s="266">
        <v>3</v>
      </c>
      <c r="Q456" s="273"/>
      <c r="R456" s="273"/>
      <c r="S456" s="273"/>
      <c r="T456" s="273"/>
      <c r="U456" s="273"/>
      <c r="AB456" s="325">
        <f t="shared" si="94"/>
        <v>0</v>
      </c>
    </row>
    <row r="457" spans="1:28" ht="15" customHeight="1" x14ac:dyDescent="0.25">
      <c r="A457" s="218" t="str">
        <f>IF(C457=0,"",IF(I457=0,"",MAX(A$2:A456)+1))</f>
        <v/>
      </c>
      <c r="B457" s="269" t="str">
        <f t="shared" si="91"/>
        <v>Tukker</v>
      </c>
      <c r="C457" s="211">
        <f>IF(P$347="J",SUMIF('Driebanden-groot tot'!A$33:A$54,B457,'Driebanden-groot tot'!B$33:B$54),0)</f>
        <v>0</v>
      </c>
      <c r="D457" s="6"/>
      <c r="E457" s="6"/>
      <c r="F457" s="267" t="str">
        <f t="shared" si="85"/>
        <v/>
      </c>
      <c r="G457" s="268" t="str">
        <f t="shared" si="86"/>
        <v/>
      </c>
      <c r="H457" s="269" t="str">
        <f t="shared" si="92"/>
        <v>Mukesh</v>
      </c>
      <c r="I457" s="211">
        <f>IF(P$347="J",SUMIF('Driebanden-groot tot'!A$33:A$54,H457,'Driebanden-groot tot'!B$33:B$54),0)</f>
        <v>0</v>
      </c>
      <c r="J457" s="6"/>
      <c r="K457" s="211" t="str">
        <f t="shared" si="87"/>
        <v/>
      </c>
      <c r="L457" s="267" t="str">
        <f t="shared" si="88"/>
        <v/>
      </c>
      <c r="M457" s="268" t="str">
        <f t="shared" si="93"/>
        <v/>
      </c>
      <c r="N457" s="216" t="str">
        <f t="shared" si="90"/>
        <v/>
      </c>
      <c r="O457" s="266">
        <v>3</v>
      </c>
      <c r="Q457" s="273"/>
      <c r="R457" s="273"/>
      <c r="S457" s="273"/>
      <c r="T457" s="273"/>
      <c r="U457" s="273"/>
      <c r="AB457" s="325">
        <f t="shared" si="94"/>
        <v>0</v>
      </c>
    </row>
    <row r="458" spans="1:28" ht="15" customHeight="1" x14ac:dyDescent="0.25">
      <c r="A458" s="218" t="str">
        <f>IF(C458=0,"",IF(I458=0,"",MAX(A$2:A457)+1))</f>
        <v/>
      </c>
      <c r="B458" s="269" t="str">
        <f t="shared" si="91"/>
        <v>Tukker</v>
      </c>
      <c r="C458" s="211">
        <f>IF(P$347="J",SUMIF('Driebanden-groot tot'!A$33:A$54,B458,'Driebanden-groot tot'!B$33:B$54),0)</f>
        <v>0</v>
      </c>
      <c r="D458" s="6"/>
      <c r="E458" s="6"/>
      <c r="F458" s="267" t="str">
        <f t="shared" si="85"/>
        <v/>
      </c>
      <c r="G458" s="268" t="str">
        <f t="shared" si="86"/>
        <v/>
      </c>
      <c r="H458" s="269" t="str">
        <f t="shared" si="92"/>
        <v>Marco</v>
      </c>
      <c r="I458" s="211">
        <f>IF(P$347="J",SUMIF('Driebanden-groot tot'!A$33:A$54,H458,'Driebanden-groot tot'!B$33:B$54),0)</f>
        <v>0</v>
      </c>
      <c r="J458" s="6"/>
      <c r="K458" s="211" t="str">
        <f t="shared" si="87"/>
        <v/>
      </c>
      <c r="L458" s="267" t="str">
        <f t="shared" si="88"/>
        <v/>
      </c>
      <c r="M458" s="268" t="str">
        <f t="shared" si="93"/>
        <v/>
      </c>
      <c r="N458" s="216" t="str">
        <f t="shared" si="90"/>
        <v/>
      </c>
      <c r="O458" s="266">
        <v>3</v>
      </c>
      <c r="Q458" s="273"/>
      <c r="R458" s="273"/>
      <c r="S458" s="273"/>
      <c r="T458" s="273"/>
      <c r="U458" s="273"/>
      <c r="AB458" s="325">
        <f t="shared" si="94"/>
        <v>0</v>
      </c>
    </row>
    <row r="459" spans="1:28" ht="15" customHeight="1" x14ac:dyDescent="0.25">
      <c r="A459" s="218" t="str">
        <f>IF(C459=0,"",IF(I459=0,"",MAX(A$2:A458)+1))</f>
        <v/>
      </c>
      <c r="B459" s="269" t="str">
        <f t="shared" si="91"/>
        <v>Tukker</v>
      </c>
      <c r="C459" s="211">
        <f>IF(P$347="J",SUMIF('Driebanden-groot tot'!A$33:A$54,B459,'Driebanden-groot tot'!B$33:B$54),0)</f>
        <v>0</v>
      </c>
      <c r="D459" s="6"/>
      <c r="E459" s="6"/>
      <c r="F459" s="267" t="str">
        <f t="shared" si="85"/>
        <v/>
      </c>
      <c r="G459" s="268" t="str">
        <f t="shared" si="86"/>
        <v/>
      </c>
      <c r="H459" s="269" t="str">
        <f t="shared" si="92"/>
        <v>n</v>
      </c>
      <c r="I459" s="211">
        <f>IF(P$347="J",SUMIF('Driebanden-groot tot'!A$33:A$54,H459,'Driebanden-groot tot'!B$33:B$54),0)</f>
        <v>0</v>
      </c>
      <c r="J459" s="6"/>
      <c r="K459" s="211" t="str">
        <f t="shared" si="87"/>
        <v/>
      </c>
      <c r="L459" s="267" t="str">
        <f t="shared" si="88"/>
        <v/>
      </c>
      <c r="M459" s="268" t="str">
        <f t="shared" si="93"/>
        <v/>
      </c>
      <c r="N459" s="216" t="str">
        <f t="shared" si="90"/>
        <v/>
      </c>
      <c r="O459" s="266">
        <v>3</v>
      </c>
      <c r="Q459" s="273"/>
      <c r="R459" s="273"/>
      <c r="S459" s="273"/>
      <c r="T459" s="273"/>
      <c r="U459" s="273"/>
      <c r="AB459" s="325">
        <f t="shared" si="94"/>
        <v>0</v>
      </c>
    </row>
    <row r="460" spans="1:28" ht="15" customHeight="1" x14ac:dyDescent="0.25">
      <c r="A460" s="218" t="str">
        <f>IF(C460=0,"",IF(I460=0,"",MAX(A$2:A459)+1))</f>
        <v/>
      </c>
      <c r="B460" s="269" t="str">
        <f t="shared" si="91"/>
        <v>Tukker</v>
      </c>
      <c r="C460" s="211">
        <f>IF(P$347="J",SUMIF('Driebanden-groot tot'!A$33:A$54,B460,'Driebanden-groot tot'!B$33:B$54),0)</f>
        <v>0</v>
      </c>
      <c r="D460" s="6"/>
      <c r="E460" s="6"/>
      <c r="F460" s="267" t="str">
        <f t="shared" si="85"/>
        <v/>
      </c>
      <c r="G460" s="268" t="str">
        <f t="shared" si="86"/>
        <v/>
      </c>
      <c r="H460" s="269" t="str">
        <f t="shared" si="92"/>
        <v>n</v>
      </c>
      <c r="I460" s="211">
        <f>IF(P$347="J",SUMIF('Driebanden-groot tot'!A$33:A$54,H460,'Driebanden-groot tot'!B$33:B$54),0)</f>
        <v>0</v>
      </c>
      <c r="J460" s="6"/>
      <c r="K460" s="211" t="str">
        <f t="shared" si="87"/>
        <v/>
      </c>
      <c r="L460" s="267" t="str">
        <f t="shared" si="88"/>
        <v/>
      </c>
      <c r="M460" s="268" t="str">
        <f t="shared" si="93"/>
        <v/>
      </c>
      <c r="N460" s="216" t="str">
        <f t="shared" si="90"/>
        <v/>
      </c>
      <c r="O460" s="266">
        <v>3</v>
      </c>
      <c r="Q460" s="273"/>
      <c r="R460" s="273"/>
      <c r="S460" s="273"/>
      <c r="T460" s="273"/>
      <c r="U460" s="273"/>
      <c r="AB460" s="325">
        <f t="shared" si="94"/>
        <v>0</v>
      </c>
    </row>
    <row r="461" spans="1:28" ht="15" customHeight="1" x14ac:dyDescent="0.25">
      <c r="A461" s="218" t="str">
        <f>IF(C461=0,"",IF(I461=0,"",MAX(A$2:A460)+1))</f>
        <v/>
      </c>
      <c r="B461" s="269" t="str">
        <f t="shared" si="91"/>
        <v>Tukker</v>
      </c>
      <c r="C461" s="211">
        <f>IF(P$347="J",SUMIF('Driebanden-groot tot'!A$33:A$54,B461,'Driebanden-groot tot'!B$33:B$54),0)</f>
        <v>0</v>
      </c>
      <c r="D461" s="6"/>
      <c r="E461" s="6"/>
      <c r="F461" s="267" t="str">
        <f t="shared" si="85"/>
        <v/>
      </c>
      <c r="G461" s="268" t="str">
        <f t="shared" si="86"/>
        <v/>
      </c>
      <c r="H461" s="269" t="str">
        <f t="shared" si="92"/>
        <v>n</v>
      </c>
      <c r="I461" s="211">
        <f>IF(P$347="J",SUMIF('Driebanden-groot tot'!A$33:A$54,H461,'Driebanden-groot tot'!B$33:B$54),0)</f>
        <v>0</v>
      </c>
      <c r="J461" s="6"/>
      <c r="K461" s="211" t="str">
        <f t="shared" si="87"/>
        <v/>
      </c>
      <c r="L461" s="267" t="str">
        <f t="shared" si="88"/>
        <v/>
      </c>
      <c r="M461" s="268" t="str">
        <f t="shared" si="93"/>
        <v/>
      </c>
      <c r="N461" s="216" t="str">
        <f t="shared" si="90"/>
        <v/>
      </c>
      <c r="O461" s="266">
        <v>3</v>
      </c>
      <c r="Q461" s="273"/>
      <c r="R461" s="273"/>
      <c r="S461" s="273"/>
      <c r="T461" s="273"/>
      <c r="U461" s="273"/>
      <c r="AB461" s="325">
        <f t="shared" si="94"/>
        <v>0</v>
      </c>
    </row>
    <row r="462" spans="1:28" ht="15" customHeight="1" x14ac:dyDescent="0.25">
      <c r="A462" s="218" t="str">
        <f>IF(C462=0,"",IF(I462=0,"",MAX(A$2:A461)+1))</f>
        <v/>
      </c>
      <c r="B462" s="269" t="str">
        <f t="shared" si="91"/>
        <v>Tukker</v>
      </c>
      <c r="C462" s="211">
        <f>IF(P$347="J",SUMIF('Driebanden-groot tot'!A$33:A$54,B462,'Driebanden-groot tot'!B$33:B$54),0)</f>
        <v>0</v>
      </c>
      <c r="D462" s="6"/>
      <c r="E462" s="6"/>
      <c r="F462" s="267" t="str">
        <f t="shared" si="85"/>
        <v/>
      </c>
      <c r="G462" s="268" t="str">
        <f t="shared" si="86"/>
        <v/>
      </c>
      <c r="H462" s="269" t="str">
        <f t="shared" si="92"/>
        <v>n</v>
      </c>
      <c r="I462" s="211">
        <f>IF(P$347="J",SUMIF('Driebanden-groot tot'!A$33:A$54,H462,'Driebanden-groot tot'!B$33:B$54),0)</f>
        <v>0</v>
      </c>
      <c r="J462" s="6"/>
      <c r="K462" s="211" t="str">
        <f t="shared" si="87"/>
        <v/>
      </c>
      <c r="L462" s="267" t="str">
        <f t="shared" si="88"/>
        <v/>
      </c>
      <c r="M462" s="268" t="str">
        <f t="shared" si="93"/>
        <v/>
      </c>
      <c r="N462" s="216" t="str">
        <f t="shared" si="90"/>
        <v/>
      </c>
      <c r="O462" s="266">
        <v>3</v>
      </c>
      <c r="Q462" s="273"/>
      <c r="R462" s="273"/>
      <c r="S462" s="273"/>
      <c r="T462" s="273"/>
      <c r="U462" s="273"/>
      <c r="AB462" s="325">
        <f t="shared" si="94"/>
        <v>0</v>
      </c>
    </row>
    <row r="463" spans="1:28" ht="15" customHeight="1" x14ac:dyDescent="0.25">
      <c r="A463" s="218" t="str">
        <f>IF(C463=0,"",IF(I463=0,"",MAX(A$2:A462)+1))</f>
        <v/>
      </c>
      <c r="B463" s="269" t="str">
        <f t="shared" si="91"/>
        <v>Bernard</v>
      </c>
      <c r="C463" s="211">
        <f>IF(P$347="J",SUMIF('Driebanden-groot tot'!A$33:A$54,B463,'Driebanden-groot tot'!B$33:B$54),0)</f>
        <v>0</v>
      </c>
      <c r="D463" s="6"/>
      <c r="E463" s="6"/>
      <c r="F463" s="267" t="str">
        <f t="shared" si="85"/>
        <v/>
      </c>
      <c r="G463" s="268" t="str">
        <f t="shared" si="86"/>
        <v/>
      </c>
      <c r="H463" s="269" t="str">
        <f t="shared" si="92"/>
        <v>Jan de Hoorn</v>
      </c>
      <c r="I463" s="211">
        <f>IF(P$347="J",SUMIF('Driebanden-groot tot'!A$33:A$54,H463,'Driebanden-groot tot'!B$33:B$54),0)</f>
        <v>0</v>
      </c>
      <c r="J463" s="6"/>
      <c r="K463" s="211" t="str">
        <f t="shared" si="87"/>
        <v/>
      </c>
      <c r="L463" s="267" t="str">
        <f t="shared" si="88"/>
        <v/>
      </c>
      <c r="M463" s="268" t="str">
        <f t="shared" si="93"/>
        <v/>
      </c>
      <c r="N463" s="216" t="str">
        <f t="shared" si="90"/>
        <v/>
      </c>
      <c r="O463" s="266">
        <v>3</v>
      </c>
      <c r="Q463" s="273"/>
      <c r="R463" s="273"/>
      <c r="S463" s="273"/>
      <c r="T463" s="273"/>
      <c r="U463" s="273"/>
      <c r="AB463" s="325">
        <f t="shared" si="94"/>
        <v>0</v>
      </c>
    </row>
    <row r="464" spans="1:28" ht="15" customHeight="1" x14ac:dyDescent="0.25">
      <c r="A464" s="218" t="str">
        <f>IF(C464=0,"",IF(I464=0,"",MAX(A$2:A463)+1))</f>
        <v/>
      </c>
      <c r="B464" s="269" t="str">
        <f t="shared" si="91"/>
        <v>Bernard</v>
      </c>
      <c r="C464" s="211">
        <f>IF(P$347="J",SUMIF('Driebanden-groot tot'!A$33:A$54,B464,'Driebanden-groot tot'!B$33:B$54),0)</f>
        <v>0</v>
      </c>
      <c r="D464" s="6"/>
      <c r="E464" s="6"/>
      <c r="F464" s="267" t="str">
        <f t="shared" si="85"/>
        <v/>
      </c>
      <c r="G464" s="268" t="str">
        <f t="shared" si="86"/>
        <v/>
      </c>
      <c r="H464" s="269" t="str">
        <f t="shared" si="92"/>
        <v>Bas</v>
      </c>
      <c r="I464" s="211">
        <f>IF(P$347="J",SUMIF('Driebanden-groot tot'!A$33:A$54,H464,'Driebanden-groot tot'!B$33:B$54),0)</f>
        <v>0</v>
      </c>
      <c r="J464" s="6"/>
      <c r="K464" s="211" t="str">
        <f t="shared" si="87"/>
        <v/>
      </c>
      <c r="L464" s="267" t="str">
        <f t="shared" si="88"/>
        <v/>
      </c>
      <c r="M464" s="268" t="str">
        <f t="shared" si="93"/>
        <v/>
      </c>
      <c r="N464" s="216" t="str">
        <f t="shared" si="90"/>
        <v/>
      </c>
      <c r="O464" s="266">
        <v>3</v>
      </c>
      <c r="Q464" s="273"/>
      <c r="R464" s="273"/>
      <c r="S464" s="273"/>
      <c r="T464" s="273"/>
      <c r="U464" s="273"/>
      <c r="AB464" s="325">
        <f t="shared" si="94"/>
        <v>0</v>
      </c>
    </row>
    <row r="465" spans="1:28" ht="15" customHeight="1" x14ac:dyDescent="0.25">
      <c r="A465" s="218" t="str">
        <f>IF(C465=0,"",IF(I465=0,"",MAX(A$2:A464)+1))</f>
        <v/>
      </c>
      <c r="B465" s="269" t="str">
        <f t="shared" si="91"/>
        <v>Bernard</v>
      </c>
      <c r="C465" s="211">
        <f>IF(P$347="J",SUMIF('Driebanden-groot tot'!A$33:A$54,B465,'Driebanden-groot tot'!B$33:B$54),0)</f>
        <v>0</v>
      </c>
      <c r="D465" s="6"/>
      <c r="E465" s="6"/>
      <c r="F465" s="267" t="str">
        <f t="shared" si="85"/>
        <v/>
      </c>
      <c r="G465" s="268" t="str">
        <f t="shared" si="86"/>
        <v/>
      </c>
      <c r="H465" s="269" t="str">
        <f t="shared" si="92"/>
        <v>Jan Zuijlen</v>
      </c>
      <c r="I465" s="211">
        <f>IF(P$347="J",SUMIF('Driebanden-groot tot'!A$33:A$54,H465,'Driebanden-groot tot'!B$33:B$54),0)</f>
        <v>0</v>
      </c>
      <c r="J465" s="6"/>
      <c r="K465" s="211" t="str">
        <f t="shared" si="87"/>
        <v/>
      </c>
      <c r="L465" s="267" t="str">
        <f t="shared" si="88"/>
        <v/>
      </c>
      <c r="M465" s="268" t="str">
        <f t="shared" si="93"/>
        <v/>
      </c>
      <c r="N465" s="216" t="str">
        <f t="shared" si="90"/>
        <v/>
      </c>
      <c r="O465" s="266">
        <v>3</v>
      </c>
      <c r="Q465" s="273"/>
      <c r="R465" s="273"/>
      <c r="S465" s="273"/>
      <c r="T465" s="273"/>
      <c r="U465" s="273"/>
      <c r="AB465" s="325">
        <f t="shared" si="94"/>
        <v>0</v>
      </c>
    </row>
    <row r="466" spans="1:28" ht="15" customHeight="1" x14ac:dyDescent="0.25">
      <c r="A466" s="218" t="str">
        <f>IF(C466=0,"",IF(I466=0,"",MAX(A$2:A465)+1))</f>
        <v/>
      </c>
      <c r="B466" s="269" t="str">
        <f t="shared" si="91"/>
        <v>Bernard</v>
      </c>
      <c r="C466" s="211">
        <f>IF(P$347="J",SUMIF('Driebanden-groot tot'!A$33:A$54,B466,'Driebanden-groot tot'!B$33:B$54),0)</f>
        <v>0</v>
      </c>
      <c r="D466" s="6"/>
      <c r="E466" s="6"/>
      <c r="F466" s="267" t="str">
        <f t="shared" si="85"/>
        <v/>
      </c>
      <c r="G466" s="268" t="str">
        <f t="shared" si="86"/>
        <v/>
      </c>
      <c r="H466" s="269" t="str">
        <f t="shared" si="92"/>
        <v xml:space="preserve">Jordy </v>
      </c>
      <c r="I466" s="211">
        <f>IF(P$347="J",SUMIF('Driebanden-groot tot'!A$33:A$54,H466,'Driebanden-groot tot'!B$33:B$54),0)</f>
        <v>0</v>
      </c>
      <c r="J466" s="6"/>
      <c r="K466" s="211" t="str">
        <f t="shared" si="87"/>
        <v/>
      </c>
      <c r="L466" s="267" t="str">
        <f t="shared" si="88"/>
        <v/>
      </c>
      <c r="M466" s="268" t="str">
        <f t="shared" si="93"/>
        <v/>
      </c>
      <c r="N466" s="216" t="str">
        <f t="shared" si="90"/>
        <v/>
      </c>
      <c r="O466" s="266">
        <v>3</v>
      </c>
      <c r="Q466" s="273"/>
      <c r="R466" s="273"/>
      <c r="S466" s="273"/>
      <c r="T466" s="273"/>
      <c r="U466" s="273"/>
      <c r="AB466" s="325">
        <f t="shared" si="94"/>
        <v>0</v>
      </c>
    </row>
    <row r="467" spans="1:28" ht="15" customHeight="1" x14ac:dyDescent="0.25">
      <c r="A467" s="218" t="str">
        <f>IF(C467=0,"",IF(I467=0,"",MAX(A$2:A466)+1))</f>
        <v/>
      </c>
      <c r="B467" s="269" t="str">
        <f t="shared" si="91"/>
        <v>Bernard</v>
      </c>
      <c r="C467" s="211">
        <f>IF(P$347="J",SUMIF('Driebanden-groot tot'!A$33:A$54,B467,'Driebanden-groot tot'!B$33:B$54),0)</f>
        <v>0</v>
      </c>
      <c r="D467" s="6"/>
      <c r="E467" s="6"/>
      <c r="F467" s="267" t="str">
        <f t="shared" si="85"/>
        <v/>
      </c>
      <c r="G467" s="268" t="str">
        <f t="shared" si="86"/>
        <v/>
      </c>
      <c r="H467" s="269" t="str">
        <f t="shared" si="92"/>
        <v>Mukesh</v>
      </c>
      <c r="I467" s="211">
        <f>IF(P$347="J",SUMIF('Driebanden-groot tot'!A$33:A$54,H467,'Driebanden-groot tot'!B$33:B$54),0)</f>
        <v>0</v>
      </c>
      <c r="J467" s="6"/>
      <c r="K467" s="211" t="str">
        <f t="shared" si="87"/>
        <v/>
      </c>
      <c r="L467" s="267" t="str">
        <f t="shared" si="88"/>
        <v/>
      </c>
      <c r="M467" s="268" t="str">
        <f t="shared" si="93"/>
        <v/>
      </c>
      <c r="N467" s="216" t="str">
        <f t="shared" si="90"/>
        <v/>
      </c>
      <c r="O467" s="266">
        <v>3</v>
      </c>
      <c r="Q467" s="273"/>
      <c r="R467" s="273"/>
      <c r="S467" s="273"/>
      <c r="T467" s="273"/>
      <c r="U467" s="273"/>
      <c r="AB467" s="325">
        <f t="shared" si="94"/>
        <v>0</v>
      </c>
    </row>
    <row r="468" spans="1:28" ht="15" customHeight="1" x14ac:dyDescent="0.25">
      <c r="A468" s="218" t="str">
        <f>IF(C468=0,"",IF(I468=0,"",MAX(A$2:A467)+1))</f>
        <v/>
      </c>
      <c r="B468" s="269" t="str">
        <f t="shared" si="91"/>
        <v>Bernard</v>
      </c>
      <c r="C468" s="211">
        <f>IF(P$347="J",SUMIF('Driebanden-groot tot'!A$33:A$54,B468,'Driebanden-groot tot'!B$33:B$54),0)</f>
        <v>0</v>
      </c>
      <c r="D468" s="6"/>
      <c r="E468" s="6"/>
      <c r="F468" s="267" t="str">
        <f t="shared" si="85"/>
        <v/>
      </c>
      <c r="G468" s="268" t="str">
        <f t="shared" si="86"/>
        <v/>
      </c>
      <c r="H468" s="269" t="str">
        <f t="shared" si="92"/>
        <v>Marco</v>
      </c>
      <c r="I468" s="211">
        <f>IF(P$347="J",SUMIF('Driebanden-groot tot'!A$33:A$54,H468,'Driebanden-groot tot'!B$33:B$54),0)</f>
        <v>0</v>
      </c>
      <c r="J468" s="6"/>
      <c r="K468" s="211" t="str">
        <f t="shared" si="87"/>
        <v/>
      </c>
      <c r="L468" s="267" t="str">
        <f t="shared" si="88"/>
        <v/>
      </c>
      <c r="M468" s="268" t="str">
        <f t="shared" si="93"/>
        <v/>
      </c>
      <c r="N468" s="216" t="str">
        <f t="shared" si="90"/>
        <v/>
      </c>
      <c r="O468" s="266">
        <v>3</v>
      </c>
      <c r="Q468" s="273"/>
      <c r="R468" s="273"/>
      <c r="S468" s="273"/>
      <c r="T468" s="273"/>
      <c r="U468" s="273"/>
      <c r="AB468" s="325">
        <f t="shared" si="94"/>
        <v>0</v>
      </c>
    </row>
    <row r="469" spans="1:28" ht="15" customHeight="1" x14ac:dyDescent="0.25">
      <c r="A469" s="218" t="str">
        <f>IF(C469=0,"",IF(I469=0,"",MAX(A$2:A468)+1))</f>
        <v/>
      </c>
      <c r="B469" s="269" t="str">
        <f t="shared" si="91"/>
        <v>Bernard</v>
      </c>
      <c r="C469" s="211">
        <f>IF(P$347="J",SUMIF('Driebanden-groot tot'!A$33:A$54,B469,'Driebanden-groot tot'!B$33:B$54),0)</f>
        <v>0</v>
      </c>
      <c r="D469" s="6"/>
      <c r="E469" s="6"/>
      <c r="F469" s="267" t="str">
        <f t="shared" ref="F469:F508" si="95">IF(D469&gt;0,ROUND(D469/E469,3),"")</f>
        <v/>
      </c>
      <c r="G469" s="268" t="str">
        <f t="shared" si="86"/>
        <v/>
      </c>
      <c r="H469" s="269" t="str">
        <f t="shared" si="92"/>
        <v>n</v>
      </c>
      <c r="I469" s="211">
        <f>IF(P$347="J",SUMIF('Driebanden-groot tot'!A$33:A$54,H469,'Driebanden-groot tot'!B$33:B$54),0)</f>
        <v>0</v>
      </c>
      <c r="J469" s="6"/>
      <c r="K469" s="211" t="str">
        <f t="shared" si="87"/>
        <v/>
      </c>
      <c r="L469" s="267" t="str">
        <f t="shared" si="88"/>
        <v/>
      </c>
      <c r="M469" s="268" t="str">
        <f t="shared" si="93"/>
        <v/>
      </c>
      <c r="N469" s="216" t="str">
        <f t="shared" si="90"/>
        <v/>
      </c>
      <c r="O469" s="266">
        <v>3</v>
      </c>
      <c r="Q469" s="273"/>
      <c r="R469" s="273"/>
      <c r="S469" s="273"/>
      <c r="T469" s="273"/>
      <c r="U469" s="273"/>
      <c r="AB469" s="325">
        <f t="shared" si="94"/>
        <v>0</v>
      </c>
    </row>
    <row r="470" spans="1:28" ht="15" customHeight="1" x14ac:dyDescent="0.25">
      <c r="A470" s="218" t="str">
        <f>IF(C470=0,"",IF(I470=0,"",MAX(A$2:A469)+1))</f>
        <v/>
      </c>
      <c r="B470" s="269" t="str">
        <f t="shared" si="91"/>
        <v>Bernard</v>
      </c>
      <c r="C470" s="211">
        <f>IF(P$347="J",SUMIF('Driebanden-groot tot'!A$33:A$54,B470,'Driebanden-groot tot'!B$33:B$54),0)</f>
        <v>0</v>
      </c>
      <c r="D470" s="6"/>
      <c r="E470" s="6"/>
      <c r="F470" s="267" t="str">
        <f t="shared" si="95"/>
        <v/>
      </c>
      <c r="G470" s="268" t="str">
        <f t="shared" si="86"/>
        <v/>
      </c>
      <c r="H470" s="269" t="str">
        <f t="shared" si="92"/>
        <v>n</v>
      </c>
      <c r="I470" s="211">
        <f>IF(P$347="J",SUMIF('Driebanden-groot tot'!A$33:A$54,H470,'Driebanden-groot tot'!B$33:B$54),0)</f>
        <v>0</v>
      </c>
      <c r="J470" s="6"/>
      <c r="K470" s="211" t="str">
        <f t="shared" si="87"/>
        <v/>
      </c>
      <c r="L470" s="267" t="str">
        <f t="shared" si="88"/>
        <v/>
      </c>
      <c r="M470" s="268" t="str">
        <f t="shared" si="93"/>
        <v/>
      </c>
      <c r="N470" s="216" t="str">
        <f t="shared" si="90"/>
        <v/>
      </c>
      <c r="O470" s="266">
        <v>3</v>
      </c>
      <c r="Q470" s="273"/>
      <c r="R470" s="273"/>
      <c r="S470" s="273"/>
      <c r="T470" s="273"/>
      <c r="U470" s="273"/>
      <c r="AB470" s="325">
        <f t="shared" si="94"/>
        <v>0</v>
      </c>
    </row>
    <row r="471" spans="1:28" ht="15" customHeight="1" x14ac:dyDescent="0.25">
      <c r="A471" s="218" t="str">
        <f>IF(C471=0,"",IF(I471=0,"",MAX(A$2:A470)+1))</f>
        <v/>
      </c>
      <c r="B471" s="269" t="str">
        <f t="shared" si="91"/>
        <v>Bernard</v>
      </c>
      <c r="C471" s="211">
        <f>IF(P$347="J",SUMIF('Driebanden-groot tot'!A$33:A$54,B471,'Driebanden-groot tot'!B$33:B$54),0)</f>
        <v>0</v>
      </c>
      <c r="D471" s="6"/>
      <c r="E471" s="6"/>
      <c r="F471" s="267" t="str">
        <f t="shared" si="95"/>
        <v/>
      </c>
      <c r="G471" s="268" t="str">
        <f t="shared" si="86"/>
        <v/>
      </c>
      <c r="H471" s="269" t="str">
        <f t="shared" si="92"/>
        <v>n</v>
      </c>
      <c r="I471" s="211">
        <f>IF(P$347="J",SUMIF('Driebanden-groot tot'!A$33:A$54,H471,'Driebanden-groot tot'!B$33:B$54),0)</f>
        <v>0</v>
      </c>
      <c r="J471" s="6"/>
      <c r="K471" s="211" t="str">
        <f t="shared" si="87"/>
        <v/>
      </c>
      <c r="L471" s="267" t="str">
        <f t="shared" si="88"/>
        <v/>
      </c>
      <c r="M471" s="268" t="str">
        <f t="shared" si="93"/>
        <v/>
      </c>
      <c r="N471" s="216" t="str">
        <f t="shared" si="90"/>
        <v/>
      </c>
      <c r="O471" s="266">
        <v>3</v>
      </c>
      <c r="Q471" s="273"/>
      <c r="R471" s="273"/>
      <c r="S471" s="273"/>
      <c r="T471" s="273"/>
      <c r="U471" s="273"/>
      <c r="AB471" s="325">
        <f t="shared" si="94"/>
        <v>0</v>
      </c>
    </row>
    <row r="472" spans="1:28" ht="15" customHeight="1" x14ac:dyDescent="0.25">
      <c r="A472" s="218" t="str">
        <f>IF(C472=0,"",IF(I472=0,"",MAX(A$2:A471)+1))</f>
        <v/>
      </c>
      <c r="B472" s="269" t="str">
        <f t="shared" si="91"/>
        <v>Bernard</v>
      </c>
      <c r="C472" s="211">
        <f>IF(P$347="J",SUMIF('Driebanden-groot tot'!A$33:A$54,B472,'Driebanden-groot tot'!B$33:B$54),0)</f>
        <v>0</v>
      </c>
      <c r="D472" s="6"/>
      <c r="E472" s="6"/>
      <c r="F472" s="267" t="str">
        <f t="shared" si="95"/>
        <v/>
      </c>
      <c r="G472" s="268" t="str">
        <f t="shared" si="86"/>
        <v/>
      </c>
      <c r="H472" s="269" t="str">
        <f t="shared" si="92"/>
        <v>n</v>
      </c>
      <c r="I472" s="211">
        <f>IF(P$347="J",SUMIF('Driebanden-groot tot'!A$33:A$54,H472,'Driebanden-groot tot'!B$33:B$54),0)</f>
        <v>0</v>
      </c>
      <c r="J472" s="6"/>
      <c r="K472" s="211" t="str">
        <f t="shared" si="87"/>
        <v/>
      </c>
      <c r="L472" s="267" t="str">
        <f t="shared" si="88"/>
        <v/>
      </c>
      <c r="M472" s="268" t="str">
        <f t="shared" si="93"/>
        <v/>
      </c>
      <c r="N472" s="216" t="str">
        <f t="shared" si="90"/>
        <v/>
      </c>
      <c r="O472" s="266">
        <v>3</v>
      </c>
      <c r="Q472" s="273"/>
      <c r="R472" s="273"/>
      <c r="S472" s="273"/>
      <c r="T472" s="273"/>
      <c r="U472" s="273"/>
      <c r="AB472" s="325">
        <f t="shared" si="94"/>
        <v>0</v>
      </c>
    </row>
    <row r="473" spans="1:28" ht="15" customHeight="1" x14ac:dyDescent="0.25">
      <c r="A473" s="218" t="str">
        <f>IF(C473=0,"",IF(I473=0,"",MAX(A$2:A472)+1))</f>
        <v/>
      </c>
      <c r="B473" s="269" t="str">
        <f t="shared" si="91"/>
        <v>Jan de Hoorn</v>
      </c>
      <c r="C473" s="211">
        <f>IF(P$347="J",SUMIF('Driebanden-groot tot'!A$33:A$54,B473,'Driebanden-groot tot'!B$33:B$54),0)</f>
        <v>0</v>
      </c>
      <c r="D473" s="6"/>
      <c r="E473" s="6"/>
      <c r="F473" s="267" t="str">
        <f t="shared" si="95"/>
        <v/>
      </c>
      <c r="G473" s="268" t="str">
        <f t="shared" si="86"/>
        <v/>
      </c>
      <c r="H473" s="269" t="str">
        <f t="shared" si="92"/>
        <v>Bas</v>
      </c>
      <c r="I473" s="211">
        <f>IF(P$347="J",SUMIF('Driebanden-groot tot'!A$33:A$54,H473,'Driebanden-groot tot'!B$33:B$54),0)</f>
        <v>0</v>
      </c>
      <c r="J473" s="6"/>
      <c r="K473" s="211" t="str">
        <f t="shared" si="87"/>
        <v/>
      </c>
      <c r="L473" s="267" t="str">
        <f t="shared" si="88"/>
        <v/>
      </c>
      <c r="M473" s="268" t="str">
        <f t="shared" si="93"/>
        <v/>
      </c>
      <c r="N473" s="216" t="str">
        <f t="shared" si="90"/>
        <v/>
      </c>
      <c r="O473" s="266">
        <v>3</v>
      </c>
      <c r="Q473" s="273"/>
      <c r="R473" s="273"/>
      <c r="S473" s="273"/>
      <c r="T473" s="273"/>
      <c r="U473" s="273"/>
      <c r="AB473" s="325">
        <f t="shared" si="94"/>
        <v>0</v>
      </c>
    </row>
    <row r="474" spans="1:28" ht="15" customHeight="1" x14ac:dyDescent="0.25">
      <c r="A474" s="218" t="str">
        <f>IF(C474=0,"",IF(I474=0,"",MAX(A$2:A473)+1))</f>
        <v/>
      </c>
      <c r="B474" s="269" t="str">
        <f t="shared" si="91"/>
        <v>Jan de Hoorn</v>
      </c>
      <c r="C474" s="211">
        <f>IF(P$347="J",SUMIF('Driebanden-groot tot'!A$33:A$54,B474,'Driebanden-groot tot'!B$33:B$54),0)</f>
        <v>0</v>
      </c>
      <c r="D474" s="6"/>
      <c r="E474" s="6"/>
      <c r="F474" s="267" t="str">
        <f t="shared" si="95"/>
        <v/>
      </c>
      <c r="G474" s="268" t="str">
        <f t="shared" si="86"/>
        <v/>
      </c>
      <c r="H474" s="269" t="str">
        <f t="shared" si="92"/>
        <v>Jan Zuijlen</v>
      </c>
      <c r="I474" s="211">
        <f>IF(P$347="J",SUMIF('Driebanden-groot tot'!A$33:A$54,H474,'Driebanden-groot tot'!B$33:B$54),0)</f>
        <v>0</v>
      </c>
      <c r="J474" s="6"/>
      <c r="K474" s="211" t="str">
        <f t="shared" si="87"/>
        <v/>
      </c>
      <c r="L474" s="267" t="str">
        <f t="shared" si="88"/>
        <v/>
      </c>
      <c r="M474" s="268" t="str">
        <f t="shared" si="93"/>
        <v/>
      </c>
      <c r="N474" s="216" t="str">
        <f t="shared" si="90"/>
        <v/>
      </c>
      <c r="O474" s="266">
        <v>3</v>
      </c>
      <c r="Q474" s="273"/>
      <c r="R474" s="273"/>
      <c r="S474" s="273"/>
      <c r="T474" s="273"/>
      <c r="U474" s="273"/>
      <c r="AB474" s="325">
        <f t="shared" si="94"/>
        <v>0</v>
      </c>
    </row>
    <row r="475" spans="1:28" ht="15" customHeight="1" x14ac:dyDescent="0.25">
      <c r="A475" s="218" t="str">
        <f>IF(C475=0,"",IF(I475=0,"",MAX(A$2:A474)+1))</f>
        <v/>
      </c>
      <c r="B475" s="269" t="str">
        <f t="shared" si="91"/>
        <v>Jan de Hoorn</v>
      </c>
      <c r="C475" s="211">
        <f>IF(P$347="J",SUMIF('Driebanden-groot tot'!A$33:A$54,B475,'Driebanden-groot tot'!B$33:B$54),0)</f>
        <v>0</v>
      </c>
      <c r="D475" s="6"/>
      <c r="E475" s="6"/>
      <c r="F475" s="267" t="str">
        <f t="shared" si="95"/>
        <v/>
      </c>
      <c r="G475" s="268" t="str">
        <f t="shared" ref="G475:G517" si="96">IF(D475&gt;0,IF(C475-D475=0,R$2,IF(D475&lt;C475,ROUND(D475/C475*T$2,1),Q$2)),"")</f>
        <v/>
      </c>
      <c r="H475" s="269" t="str">
        <f t="shared" si="92"/>
        <v xml:space="preserve">Jordy </v>
      </c>
      <c r="I475" s="211">
        <f>IF(P$347="J",SUMIF('Driebanden-groot tot'!A$33:A$54,H475,'Driebanden-groot tot'!B$33:B$54),0)</f>
        <v>0</v>
      </c>
      <c r="J475" s="6"/>
      <c r="K475" s="211" t="str">
        <f t="shared" ref="K475:K508" si="97">IF(E475&gt;0,E475,"")</f>
        <v/>
      </c>
      <c r="L475" s="267" t="str">
        <f t="shared" ref="L475:L508" si="98">IF(J475&gt;0,ROUND(J475/K475,3),"")</f>
        <v/>
      </c>
      <c r="M475" s="268" t="str">
        <f t="shared" ref="M475:M506" si="99">IF(J475&gt;0,IF(I475-J475=0,R$2,IF(J475&lt;I475,ROUND(J475/I475*T$2,1),Q$2)),"")</f>
        <v/>
      </c>
      <c r="N475" s="216" t="str">
        <f t="shared" ref="N475:N508" si="100">IF(E475&gt;0,1,"")</f>
        <v/>
      </c>
      <c r="O475" s="266">
        <v>3</v>
      </c>
      <c r="Q475" s="273"/>
      <c r="R475" s="273"/>
      <c r="S475" s="273"/>
      <c r="T475" s="273"/>
      <c r="U475" s="273"/>
      <c r="AB475" s="325">
        <f t="shared" si="94"/>
        <v>0</v>
      </c>
    </row>
    <row r="476" spans="1:28" ht="15" customHeight="1" x14ac:dyDescent="0.25">
      <c r="A476" s="218" t="str">
        <f>IF(C476=0,"",IF(I476=0,"",MAX(A$2:A475)+1))</f>
        <v/>
      </c>
      <c r="B476" s="269" t="str">
        <f t="shared" ref="B476:B517" si="101">B132</f>
        <v>Jan de Hoorn</v>
      </c>
      <c r="C476" s="211">
        <f>IF(P$347="J",SUMIF('Driebanden-groot tot'!A$33:A$54,B476,'Driebanden-groot tot'!B$33:B$54),0)</f>
        <v>0</v>
      </c>
      <c r="D476" s="6"/>
      <c r="E476" s="6"/>
      <c r="F476" s="267" t="str">
        <f t="shared" si="95"/>
        <v/>
      </c>
      <c r="G476" s="268" t="str">
        <f t="shared" si="96"/>
        <v/>
      </c>
      <c r="H476" s="269" t="str">
        <f t="shared" ref="H476:H517" si="102">H132</f>
        <v>Mukesh</v>
      </c>
      <c r="I476" s="211">
        <f>IF(P$347="J",SUMIF('Driebanden-groot tot'!A$33:A$54,H476,'Driebanden-groot tot'!B$33:B$54),0)</f>
        <v>0</v>
      </c>
      <c r="J476" s="6"/>
      <c r="K476" s="211" t="str">
        <f t="shared" si="97"/>
        <v/>
      </c>
      <c r="L476" s="267" t="str">
        <f t="shared" si="98"/>
        <v/>
      </c>
      <c r="M476" s="268" t="str">
        <f t="shared" si="99"/>
        <v/>
      </c>
      <c r="N476" s="216" t="str">
        <f t="shared" si="100"/>
        <v/>
      </c>
      <c r="O476" s="266">
        <v>3</v>
      </c>
      <c r="Q476" s="273"/>
      <c r="R476" s="273"/>
      <c r="S476" s="273"/>
      <c r="T476" s="273"/>
      <c r="U476" s="273"/>
      <c r="AB476" s="325">
        <f t="shared" si="94"/>
        <v>0</v>
      </c>
    </row>
    <row r="477" spans="1:28" ht="15" customHeight="1" x14ac:dyDescent="0.25">
      <c r="A477" s="218" t="str">
        <f>IF(C477=0,"",IF(I477=0,"",MAX(A$2:A476)+1))</f>
        <v/>
      </c>
      <c r="B477" s="269" t="str">
        <f t="shared" si="101"/>
        <v>Jan de Hoorn</v>
      </c>
      <c r="C477" s="211">
        <f>IF(P$347="J",SUMIF('Driebanden-groot tot'!A$33:A$54,B477,'Driebanden-groot tot'!B$33:B$54),0)</f>
        <v>0</v>
      </c>
      <c r="D477" s="6"/>
      <c r="E477" s="6"/>
      <c r="F477" s="267" t="str">
        <f t="shared" si="95"/>
        <v/>
      </c>
      <c r="G477" s="268" t="str">
        <f t="shared" si="96"/>
        <v/>
      </c>
      <c r="H477" s="269" t="str">
        <f t="shared" si="102"/>
        <v>Marco</v>
      </c>
      <c r="I477" s="211">
        <f>IF(P$347="J",SUMIF('Driebanden-groot tot'!A$33:A$54,H477,'Driebanden-groot tot'!B$33:B$54),0)</f>
        <v>0</v>
      </c>
      <c r="J477" s="6"/>
      <c r="K477" s="211" t="str">
        <f t="shared" si="97"/>
        <v/>
      </c>
      <c r="L477" s="267" t="str">
        <f t="shared" si="98"/>
        <v/>
      </c>
      <c r="M477" s="268" t="str">
        <f t="shared" si="99"/>
        <v/>
      </c>
      <c r="N477" s="216" t="str">
        <f t="shared" si="100"/>
        <v/>
      </c>
      <c r="O477" s="266">
        <v>3</v>
      </c>
      <c r="Q477" s="273"/>
      <c r="R477" s="273"/>
      <c r="S477" s="273"/>
      <c r="T477" s="273"/>
      <c r="U477" s="273"/>
      <c r="AB477" s="325">
        <f t="shared" si="94"/>
        <v>0</v>
      </c>
    </row>
    <row r="478" spans="1:28" ht="15" customHeight="1" x14ac:dyDescent="0.25">
      <c r="A478" s="218" t="str">
        <f>IF(C478=0,"",IF(I478=0,"",MAX(A$2:A477)+1))</f>
        <v/>
      </c>
      <c r="B478" s="269" t="str">
        <f t="shared" si="101"/>
        <v>Jan de Hoorn</v>
      </c>
      <c r="C478" s="211">
        <f>IF(P$347="J",SUMIF('Driebanden-groot tot'!A$33:A$54,B478,'Driebanden-groot tot'!B$33:B$54),0)</f>
        <v>0</v>
      </c>
      <c r="D478" s="6"/>
      <c r="E478" s="6"/>
      <c r="F478" s="267" t="str">
        <f t="shared" si="95"/>
        <v/>
      </c>
      <c r="G478" s="268" t="str">
        <f t="shared" si="96"/>
        <v/>
      </c>
      <c r="H478" s="269" t="str">
        <f t="shared" si="102"/>
        <v>n</v>
      </c>
      <c r="I478" s="211">
        <f>IF(P$347="J",SUMIF('Driebanden-groot tot'!A$33:A$54,H478,'Driebanden-groot tot'!B$33:B$54),0)</f>
        <v>0</v>
      </c>
      <c r="J478" s="6"/>
      <c r="K478" s="211" t="str">
        <f t="shared" si="97"/>
        <v/>
      </c>
      <c r="L478" s="267" t="str">
        <f t="shared" si="98"/>
        <v/>
      </c>
      <c r="M478" s="268" t="str">
        <f t="shared" si="99"/>
        <v/>
      </c>
      <c r="N478" s="216" t="str">
        <f t="shared" si="100"/>
        <v/>
      </c>
      <c r="O478" s="266">
        <v>3</v>
      </c>
      <c r="Q478" s="273"/>
      <c r="R478" s="273"/>
      <c r="S478" s="273"/>
      <c r="T478" s="273"/>
      <c r="U478" s="273"/>
      <c r="AB478" s="325">
        <f t="shared" si="94"/>
        <v>0</v>
      </c>
    </row>
    <row r="479" spans="1:28" ht="15" customHeight="1" x14ac:dyDescent="0.25">
      <c r="A479" s="218" t="str">
        <f>IF(C479=0,"",IF(I479=0,"",MAX(A$2:A478)+1))</f>
        <v/>
      </c>
      <c r="B479" s="269" t="str">
        <f t="shared" si="101"/>
        <v>Jan de Hoorn</v>
      </c>
      <c r="C479" s="211">
        <f>IF(P$347="J",SUMIF('Driebanden-groot tot'!A$33:A$54,B479,'Driebanden-groot tot'!B$33:B$54),0)</f>
        <v>0</v>
      </c>
      <c r="D479" s="6"/>
      <c r="E479" s="6"/>
      <c r="F479" s="267" t="str">
        <f t="shared" si="95"/>
        <v/>
      </c>
      <c r="G479" s="268" t="str">
        <f t="shared" si="96"/>
        <v/>
      </c>
      <c r="H479" s="269" t="str">
        <f t="shared" si="102"/>
        <v>n</v>
      </c>
      <c r="I479" s="211">
        <f>IF(P$347="J",SUMIF('Driebanden-groot tot'!A$33:A$54,H479,'Driebanden-groot tot'!B$33:B$54),0)</f>
        <v>0</v>
      </c>
      <c r="J479" s="6"/>
      <c r="K479" s="211" t="str">
        <f t="shared" si="97"/>
        <v/>
      </c>
      <c r="L479" s="267" t="str">
        <f t="shared" si="98"/>
        <v/>
      </c>
      <c r="M479" s="268" t="str">
        <f t="shared" si="99"/>
        <v/>
      </c>
      <c r="N479" s="216" t="str">
        <f t="shared" si="100"/>
        <v/>
      </c>
      <c r="O479" s="266">
        <v>3</v>
      </c>
      <c r="Q479" s="273"/>
      <c r="R479" s="273"/>
      <c r="S479" s="273"/>
      <c r="T479" s="273"/>
      <c r="U479" s="273"/>
      <c r="AB479" s="325">
        <f t="shared" si="94"/>
        <v>0</v>
      </c>
    </row>
    <row r="480" spans="1:28" ht="15" customHeight="1" x14ac:dyDescent="0.25">
      <c r="A480" s="218" t="str">
        <f>IF(C480=0,"",IF(I480=0,"",MAX(A$2:A479)+1))</f>
        <v/>
      </c>
      <c r="B480" s="269" t="str">
        <f t="shared" si="101"/>
        <v>Jan de Hoorn</v>
      </c>
      <c r="C480" s="211">
        <f>IF(P$347="J",SUMIF('Driebanden-groot tot'!A$33:A$54,B480,'Driebanden-groot tot'!B$33:B$54),0)</f>
        <v>0</v>
      </c>
      <c r="D480" s="6"/>
      <c r="E480" s="6"/>
      <c r="F480" s="267" t="str">
        <f t="shared" si="95"/>
        <v/>
      </c>
      <c r="G480" s="268" t="str">
        <f t="shared" si="96"/>
        <v/>
      </c>
      <c r="H480" s="269" t="str">
        <f t="shared" si="102"/>
        <v>n</v>
      </c>
      <c r="I480" s="211">
        <f>IF(P$347="J",SUMIF('Driebanden-groot tot'!A$33:A$54,H480,'Driebanden-groot tot'!B$33:B$54),0)</f>
        <v>0</v>
      </c>
      <c r="J480" s="6"/>
      <c r="K480" s="211" t="str">
        <f t="shared" si="97"/>
        <v/>
      </c>
      <c r="L480" s="267" t="str">
        <f t="shared" si="98"/>
        <v/>
      </c>
      <c r="M480" s="268" t="str">
        <f t="shared" si="99"/>
        <v/>
      </c>
      <c r="N480" s="216" t="str">
        <f t="shared" si="100"/>
        <v/>
      </c>
      <c r="O480" s="266">
        <v>3</v>
      </c>
      <c r="Q480" s="273"/>
      <c r="R480" s="273"/>
      <c r="S480" s="273"/>
      <c r="T480" s="273"/>
      <c r="U480" s="273"/>
      <c r="AB480" s="325">
        <f t="shared" si="94"/>
        <v>0</v>
      </c>
    </row>
    <row r="481" spans="1:28" ht="15" customHeight="1" x14ac:dyDescent="0.25">
      <c r="A481" s="218" t="str">
        <f>IF(C481=0,"",IF(I481=0,"",MAX(A$2:A480)+1))</f>
        <v/>
      </c>
      <c r="B481" s="269" t="str">
        <f t="shared" si="101"/>
        <v>Jan de Hoorn</v>
      </c>
      <c r="C481" s="211">
        <f>IF(P$347="J",SUMIF('Driebanden-groot tot'!A$33:A$54,B481,'Driebanden-groot tot'!B$33:B$54),0)</f>
        <v>0</v>
      </c>
      <c r="D481" s="6"/>
      <c r="E481" s="6"/>
      <c r="F481" s="267" t="str">
        <f t="shared" si="95"/>
        <v/>
      </c>
      <c r="G481" s="268" t="str">
        <f t="shared" si="96"/>
        <v/>
      </c>
      <c r="H481" s="269" t="str">
        <f t="shared" si="102"/>
        <v>n</v>
      </c>
      <c r="I481" s="211">
        <f>IF(P$347="J",SUMIF('Driebanden-groot tot'!A$33:A$54,H481,'Driebanden-groot tot'!B$33:B$54),0)</f>
        <v>0</v>
      </c>
      <c r="J481" s="6"/>
      <c r="K481" s="211" t="str">
        <f t="shared" si="97"/>
        <v/>
      </c>
      <c r="L481" s="267" t="str">
        <f t="shared" si="98"/>
        <v/>
      </c>
      <c r="M481" s="268" t="str">
        <f t="shared" si="99"/>
        <v/>
      </c>
      <c r="N481" s="216" t="str">
        <f t="shared" si="100"/>
        <v/>
      </c>
      <c r="O481" s="266">
        <v>3</v>
      </c>
      <c r="Q481" s="273"/>
      <c r="R481" s="273"/>
      <c r="S481" s="273"/>
      <c r="T481" s="273"/>
      <c r="U481" s="273"/>
      <c r="AB481" s="325">
        <f t="shared" si="94"/>
        <v>0</v>
      </c>
    </row>
    <row r="482" spans="1:28" ht="15" customHeight="1" x14ac:dyDescent="0.25">
      <c r="A482" s="218" t="str">
        <f>IF(C482=0,"",IF(I482=0,"",MAX(A$2:A481)+1))</f>
        <v/>
      </c>
      <c r="B482" s="269" t="str">
        <f t="shared" si="101"/>
        <v>Bas</v>
      </c>
      <c r="C482" s="211">
        <f>IF(P$347="J",SUMIF('Driebanden-groot tot'!A$33:A$54,B482,'Driebanden-groot tot'!B$33:B$54),0)</f>
        <v>0</v>
      </c>
      <c r="D482" s="6"/>
      <c r="E482" s="6"/>
      <c r="F482" s="267" t="str">
        <f t="shared" si="95"/>
        <v/>
      </c>
      <c r="G482" s="268" t="str">
        <f t="shared" si="96"/>
        <v/>
      </c>
      <c r="H482" s="269" t="str">
        <f t="shared" si="102"/>
        <v>Jan Zuijlen</v>
      </c>
      <c r="I482" s="211">
        <f>IF(P$347="J",SUMIF('Driebanden-groot tot'!A$33:A$54,H482,'Driebanden-groot tot'!B$33:B$54),0)</f>
        <v>0</v>
      </c>
      <c r="J482" s="6"/>
      <c r="K482" s="211" t="str">
        <f t="shared" si="97"/>
        <v/>
      </c>
      <c r="L482" s="267" t="str">
        <f t="shared" si="98"/>
        <v/>
      </c>
      <c r="M482" s="268" t="str">
        <f t="shared" si="99"/>
        <v/>
      </c>
      <c r="N482" s="216" t="str">
        <f t="shared" si="100"/>
        <v/>
      </c>
      <c r="O482" s="266">
        <v>3</v>
      </c>
      <c r="Q482" s="273"/>
      <c r="R482" s="273"/>
      <c r="S482" s="273"/>
      <c r="T482" s="273"/>
      <c r="U482" s="273"/>
      <c r="AB482" s="325">
        <f t="shared" si="94"/>
        <v>0</v>
      </c>
    </row>
    <row r="483" spans="1:28" ht="15" customHeight="1" x14ac:dyDescent="0.25">
      <c r="A483" s="218" t="str">
        <f>IF(C483=0,"",IF(I483=0,"",MAX(A$2:A482)+1))</f>
        <v/>
      </c>
      <c r="B483" s="269" t="str">
        <f t="shared" si="101"/>
        <v>Bas</v>
      </c>
      <c r="C483" s="211">
        <f>IF(P$347="J",SUMIF('Driebanden-groot tot'!A$33:A$54,B483,'Driebanden-groot tot'!B$33:B$54),0)</f>
        <v>0</v>
      </c>
      <c r="D483" s="6"/>
      <c r="E483" s="6"/>
      <c r="F483" s="267" t="str">
        <f t="shared" si="95"/>
        <v/>
      </c>
      <c r="G483" s="268" t="str">
        <f t="shared" si="96"/>
        <v/>
      </c>
      <c r="H483" s="269" t="str">
        <f t="shared" si="102"/>
        <v xml:space="preserve">Jordy </v>
      </c>
      <c r="I483" s="211">
        <f>IF(P$347="J",SUMIF('Driebanden-groot tot'!A$33:A$54,H483,'Driebanden-groot tot'!B$33:B$54),0)</f>
        <v>0</v>
      </c>
      <c r="J483" s="6"/>
      <c r="K483" s="211" t="str">
        <f t="shared" si="97"/>
        <v/>
      </c>
      <c r="L483" s="267" t="str">
        <f t="shared" si="98"/>
        <v/>
      </c>
      <c r="M483" s="268" t="str">
        <f t="shared" si="99"/>
        <v/>
      </c>
      <c r="N483" s="216" t="str">
        <f t="shared" si="100"/>
        <v/>
      </c>
      <c r="O483" s="266">
        <v>3</v>
      </c>
      <c r="Q483" s="273"/>
      <c r="R483" s="273"/>
      <c r="S483" s="273"/>
      <c r="T483" s="273"/>
      <c r="U483" s="273"/>
      <c r="AB483" s="325">
        <f t="shared" si="94"/>
        <v>0</v>
      </c>
    </row>
    <row r="484" spans="1:28" ht="15" customHeight="1" x14ac:dyDescent="0.25">
      <c r="A484" s="218" t="str">
        <f>IF(C484=0,"",IF(I484=0,"",MAX(A$2:A483)+1))</f>
        <v/>
      </c>
      <c r="B484" s="269" t="str">
        <f t="shared" si="101"/>
        <v>Bas</v>
      </c>
      <c r="C484" s="211">
        <f>IF(P$347="J",SUMIF('Driebanden-groot tot'!A$33:A$54,B484,'Driebanden-groot tot'!B$33:B$54),0)</f>
        <v>0</v>
      </c>
      <c r="D484" s="6"/>
      <c r="E484" s="6"/>
      <c r="F484" s="267" t="str">
        <f t="shared" si="95"/>
        <v/>
      </c>
      <c r="G484" s="268" t="str">
        <f t="shared" si="96"/>
        <v/>
      </c>
      <c r="H484" s="269" t="str">
        <f t="shared" si="102"/>
        <v>Mukesh</v>
      </c>
      <c r="I484" s="211">
        <f>IF(P$347="J",SUMIF('Driebanden-groot tot'!A$33:A$54,H484,'Driebanden-groot tot'!B$33:B$54),0)</f>
        <v>0</v>
      </c>
      <c r="J484" s="6"/>
      <c r="K484" s="211" t="str">
        <f t="shared" si="97"/>
        <v/>
      </c>
      <c r="L484" s="267" t="str">
        <f t="shared" si="98"/>
        <v/>
      </c>
      <c r="M484" s="268" t="str">
        <f t="shared" si="99"/>
        <v/>
      </c>
      <c r="N484" s="216" t="str">
        <f t="shared" si="100"/>
        <v/>
      </c>
      <c r="O484" s="266">
        <v>3</v>
      </c>
      <c r="Q484" s="273"/>
      <c r="R484" s="273"/>
      <c r="S484" s="273"/>
      <c r="T484" s="273"/>
      <c r="U484" s="273"/>
      <c r="AB484" s="325">
        <f t="shared" si="94"/>
        <v>0</v>
      </c>
    </row>
    <row r="485" spans="1:28" ht="15" customHeight="1" x14ac:dyDescent="0.25">
      <c r="A485" s="218" t="str">
        <f>IF(C485=0,"",IF(I485=0,"",MAX(A$2:A484)+1))</f>
        <v/>
      </c>
      <c r="B485" s="269" t="str">
        <f t="shared" si="101"/>
        <v>Bas</v>
      </c>
      <c r="C485" s="211">
        <f>IF(P$347="J",SUMIF('Driebanden-groot tot'!A$33:A$54,B485,'Driebanden-groot tot'!B$33:B$54),0)</f>
        <v>0</v>
      </c>
      <c r="D485" s="6"/>
      <c r="E485" s="6"/>
      <c r="F485" s="267" t="str">
        <f t="shared" si="95"/>
        <v/>
      </c>
      <c r="G485" s="268" t="str">
        <f t="shared" si="96"/>
        <v/>
      </c>
      <c r="H485" s="269" t="str">
        <f t="shared" si="102"/>
        <v>Marco</v>
      </c>
      <c r="I485" s="211">
        <f>IF(P$347="J",SUMIF('Driebanden-groot tot'!A$33:A$54,H485,'Driebanden-groot tot'!B$33:B$54),0)</f>
        <v>0</v>
      </c>
      <c r="J485" s="6"/>
      <c r="K485" s="211" t="str">
        <f t="shared" si="97"/>
        <v/>
      </c>
      <c r="L485" s="267" t="str">
        <f t="shared" si="98"/>
        <v/>
      </c>
      <c r="M485" s="268" t="str">
        <f t="shared" si="99"/>
        <v/>
      </c>
      <c r="N485" s="216" t="str">
        <f t="shared" si="100"/>
        <v/>
      </c>
      <c r="O485" s="266">
        <v>3</v>
      </c>
      <c r="Q485" s="273"/>
      <c r="R485" s="273"/>
      <c r="S485" s="273"/>
      <c r="T485" s="273"/>
      <c r="U485" s="273"/>
      <c r="AB485" s="325">
        <f t="shared" si="94"/>
        <v>0</v>
      </c>
    </row>
    <row r="486" spans="1:28" ht="15" customHeight="1" x14ac:dyDescent="0.25">
      <c r="A486" s="218" t="str">
        <f>IF(C486=0,"",IF(I486=0,"",MAX(A$2:A485)+1))</f>
        <v/>
      </c>
      <c r="B486" s="269" t="str">
        <f t="shared" si="101"/>
        <v>Bas</v>
      </c>
      <c r="C486" s="211">
        <f>IF(P$347="J",SUMIF('Driebanden-groot tot'!A$33:A$54,B486,'Driebanden-groot tot'!B$33:B$54),0)</f>
        <v>0</v>
      </c>
      <c r="D486" s="6"/>
      <c r="E486" s="6"/>
      <c r="F486" s="267" t="str">
        <f t="shared" si="95"/>
        <v/>
      </c>
      <c r="G486" s="268" t="str">
        <f t="shared" si="96"/>
        <v/>
      </c>
      <c r="H486" s="269" t="str">
        <f t="shared" si="102"/>
        <v>n</v>
      </c>
      <c r="I486" s="211">
        <f>IF(P$347="J",SUMIF('Driebanden-groot tot'!A$33:A$54,H486,'Driebanden-groot tot'!B$33:B$54),0)</f>
        <v>0</v>
      </c>
      <c r="J486" s="6"/>
      <c r="K486" s="211" t="str">
        <f t="shared" si="97"/>
        <v/>
      </c>
      <c r="L486" s="267" t="str">
        <f t="shared" si="98"/>
        <v/>
      </c>
      <c r="M486" s="268" t="str">
        <f t="shared" si="99"/>
        <v/>
      </c>
      <c r="N486" s="216" t="str">
        <f t="shared" si="100"/>
        <v/>
      </c>
      <c r="O486" s="266">
        <v>3</v>
      </c>
      <c r="Q486" s="273"/>
      <c r="R486" s="273"/>
      <c r="S486" s="273"/>
      <c r="T486" s="273"/>
      <c r="U486" s="273"/>
      <c r="AB486" s="325">
        <f t="shared" si="94"/>
        <v>0</v>
      </c>
    </row>
    <row r="487" spans="1:28" ht="15" customHeight="1" x14ac:dyDescent="0.25">
      <c r="A487" s="218" t="str">
        <f>IF(C487=0,"",IF(I487=0,"",MAX(A$2:A486)+1))</f>
        <v/>
      </c>
      <c r="B487" s="269" t="str">
        <f t="shared" si="101"/>
        <v>Bas</v>
      </c>
      <c r="C487" s="211">
        <f>IF(P$347="J",SUMIF('Driebanden-groot tot'!A$33:A$54,B487,'Driebanden-groot tot'!B$33:B$54),0)</f>
        <v>0</v>
      </c>
      <c r="D487" s="6"/>
      <c r="E487" s="6"/>
      <c r="F487" s="267" t="str">
        <f t="shared" si="95"/>
        <v/>
      </c>
      <c r="G487" s="268" t="str">
        <f t="shared" si="96"/>
        <v/>
      </c>
      <c r="H487" s="269" t="str">
        <f t="shared" si="102"/>
        <v>n</v>
      </c>
      <c r="I487" s="211">
        <f>IF(P$347="J",SUMIF('Driebanden-groot tot'!A$33:A$54,H487,'Driebanden-groot tot'!B$33:B$54),0)</f>
        <v>0</v>
      </c>
      <c r="J487" s="6"/>
      <c r="K487" s="211" t="str">
        <f t="shared" si="97"/>
        <v/>
      </c>
      <c r="L487" s="267" t="str">
        <f t="shared" si="98"/>
        <v/>
      </c>
      <c r="M487" s="268" t="str">
        <f t="shared" si="99"/>
        <v/>
      </c>
      <c r="N487" s="216" t="str">
        <f t="shared" si="100"/>
        <v/>
      </c>
      <c r="O487" s="266">
        <v>3</v>
      </c>
      <c r="Q487" s="273"/>
      <c r="R487" s="273"/>
      <c r="S487" s="273"/>
      <c r="T487" s="273"/>
      <c r="U487" s="273"/>
      <c r="AB487" s="325">
        <f t="shared" si="94"/>
        <v>0</v>
      </c>
    </row>
    <row r="488" spans="1:28" ht="15" customHeight="1" x14ac:dyDescent="0.25">
      <c r="A488" s="218" t="str">
        <f>IF(C488=0,"",IF(I488=0,"",MAX(A$2:A487)+1))</f>
        <v/>
      </c>
      <c r="B488" s="269" t="str">
        <f t="shared" si="101"/>
        <v>Bas</v>
      </c>
      <c r="C488" s="211">
        <f>IF(P$347="J",SUMIF('Driebanden-groot tot'!A$33:A$54,B488,'Driebanden-groot tot'!B$33:B$54),0)</f>
        <v>0</v>
      </c>
      <c r="D488" s="6"/>
      <c r="E488" s="6"/>
      <c r="F488" s="267" t="str">
        <f t="shared" si="95"/>
        <v/>
      </c>
      <c r="G488" s="268" t="str">
        <f t="shared" si="96"/>
        <v/>
      </c>
      <c r="H488" s="269" t="str">
        <f t="shared" si="102"/>
        <v>n</v>
      </c>
      <c r="I488" s="211">
        <f>IF(P$347="J",SUMIF('Driebanden-groot tot'!A$33:A$54,H488,'Driebanden-groot tot'!B$33:B$54),0)</f>
        <v>0</v>
      </c>
      <c r="J488" s="6"/>
      <c r="K488" s="211" t="str">
        <f t="shared" si="97"/>
        <v/>
      </c>
      <c r="L488" s="267" t="str">
        <f t="shared" si="98"/>
        <v/>
      </c>
      <c r="M488" s="268" t="str">
        <f t="shared" si="99"/>
        <v/>
      </c>
      <c r="N488" s="216" t="str">
        <f t="shared" si="100"/>
        <v/>
      </c>
      <c r="O488" s="266">
        <v>3</v>
      </c>
      <c r="Q488" s="273"/>
      <c r="R488" s="273"/>
      <c r="S488" s="273"/>
      <c r="T488" s="273"/>
      <c r="U488" s="273"/>
      <c r="AB488" s="325">
        <f t="shared" si="94"/>
        <v>0</v>
      </c>
    </row>
    <row r="489" spans="1:28" ht="15" customHeight="1" x14ac:dyDescent="0.25">
      <c r="A489" s="218" t="str">
        <f>IF(C489=0,"",IF(I489=0,"",MAX(A$2:A488)+1))</f>
        <v/>
      </c>
      <c r="B489" s="269" t="str">
        <f t="shared" si="101"/>
        <v>Bas</v>
      </c>
      <c r="C489" s="211">
        <f>IF(P$347="J",SUMIF('Driebanden-groot tot'!A$33:A$54,B489,'Driebanden-groot tot'!B$33:B$54),0)</f>
        <v>0</v>
      </c>
      <c r="D489" s="6"/>
      <c r="E489" s="6"/>
      <c r="F489" s="267" t="str">
        <f t="shared" si="95"/>
        <v/>
      </c>
      <c r="G489" s="268" t="str">
        <f t="shared" si="96"/>
        <v/>
      </c>
      <c r="H489" s="269" t="str">
        <f t="shared" si="102"/>
        <v>n</v>
      </c>
      <c r="I489" s="211">
        <f>IF(P$347="J",SUMIF('Driebanden-groot tot'!A$33:A$54,H489,'Driebanden-groot tot'!B$33:B$54),0)</f>
        <v>0</v>
      </c>
      <c r="J489" s="6"/>
      <c r="K489" s="211" t="str">
        <f t="shared" si="97"/>
        <v/>
      </c>
      <c r="L489" s="267" t="str">
        <f t="shared" si="98"/>
        <v/>
      </c>
      <c r="M489" s="268" t="str">
        <f t="shared" si="99"/>
        <v/>
      </c>
      <c r="N489" s="216" t="str">
        <f t="shared" si="100"/>
        <v/>
      </c>
      <c r="O489" s="266">
        <v>3</v>
      </c>
      <c r="Q489" s="273"/>
      <c r="R489" s="273"/>
      <c r="S489" s="273"/>
      <c r="T489" s="273"/>
      <c r="U489" s="273"/>
      <c r="AB489" s="325">
        <f t="shared" si="94"/>
        <v>0</v>
      </c>
    </row>
    <row r="490" spans="1:28" ht="15" customHeight="1" x14ac:dyDescent="0.25">
      <c r="A490" s="218" t="str">
        <f>IF(C490=0,"",IF(I490=0,"",MAX(A$2:A489)+1))</f>
        <v/>
      </c>
      <c r="B490" s="269" t="str">
        <f t="shared" si="101"/>
        <v>Jan Zuijlen</v>
      </c>
      <c r="C490" s="211">
        <f>IF(P$347="J",SUMIF('Driebanden-groot tot'!A$33:A$54,B490,'Driebanden-groot tot'!B$33:B$54),0)</f>
        <v>0</v>
      </c>
      <c r="D490" s="6"/>
      <c r="E490" s="6"/>
      <c r="F490" s="267" t="str">
        <f t="shared" si="95"/>
        <v/>
      </c>
      <c r="G490" s="268" t="str">
        <f t="shared" si="96"/>
        <v/>
      </c>
      <c r="H490" s="269" t="str">
        <f t="shared" si="102"/>
        <v xml:space="preserve">Jordy </v>
      </c>
      <c r="I490" s="211">
        <f>IF(P$347="J",SUMIF('Driebanden-groot tot'!A$33:A$54,H490,'Driebanden-groot tot'!B$33:B$54),0)</f>
        <v>0</v>
      </c>
      <c r="J490" s="6"/>
      <c r="K490" s="211" t="str">
        <f t="shared" si="97"/>
        <v/>
      </c>
      <c r="L490" s="267" t="str">
        <f t="shared" si="98"/>
        <v/>
      </c>
      <c r="M490" s="268" t="str">
        <f t="shared" si="99"/>
        <v/>
      </c>
      <c r="N490" s="216" t="str">
        <f t="shared" si="100"/>
        <v/>
      </c>
      <c r="O490" s="266">
        <v>3</v>
      </c>
      <c r="Q490" s="273"/>
      <c r="R490" s="273"/>
      <c r="S490" s="273"/>
      <c r="T490" s="273"/>
      <c r="U490" s="273"/>
      <c r="AB490" s="325">
        <f t="shared" si="94"/>
        <v>0</v>
      </c>
    </row>
    <row r="491" spans="1:28" ht="15" customHeight="1" x14ac:dyDescent="0.25">
      <c r="A491" s="218" t="str">
        <f>IF(C491=0,"",IF(I491=0,"",MAX(A$2:A490)+1))</f>
        <v/>
      </c>
      <c r="B491" s="269" t="str">
        <f t="shared" si="101"/>
        <v>Jan Zuijlen</v>
      </c>
      <c r="C491" s="211">
        <f>IF(P$347="J",SUMIF('Driebanden-groot tot'!A$33:A$54,B491,'Driebanden-groot tot'!B$33:B$54),0)</f>
        <v>0</v>
      </c>
      <c r="D491" s="6"/>
      <c r="E491" s="6"/>
      <c r="F491" s="267" t="str">
        <f t="shared" si="95"/>
        <v/>
      </c>
      <c r="G491" s="268" t="str">
        <f t="shared" si="96"/>
        <v/>
      </c>
      <c r="H491" s="269" t="str">
        <f t="shared" si="102"/>
        <v>Mukesh</v>
      </c>
      <c r="I491" s="211">
        <f>IF(P$347="J",SUMIF('Driebanden-groot tot'!A$33:A$54,H491,'Driebanden-groot tot'!B$33:B$54),0)</f>
        <v>0</v>
      </c>
      <c r="J491" s="6"/>
      <c r="K491" s="211" t="str">
        <f t="shared" si="97"/>
        <v/>
      </c>
      <c r="L491" s="267" t="str">
        <f t="shared" si="98"/>
        <v/>
      </c>
      <c r="M491" s="268" t="str">
        <f t="shared" si="99"/>
        <v/>
      </c>
      <c r="N491" s="216" t="str">
        <f t="shared" si="100"/>
        <v/>
      </c>
      <c r="O491" s="266">
        <v>3</v>
      </c>
      <c r="Q491" s="273"/>
      <c r="R491" s="273"/>
      <c r="S491" s="273"/>
      <c r="T491" s="273"/>
      <c r="U491" s="273"/>
      <c r="AB491" s="325">
        <f t="shared" si="94"/>
        <v>0</v>
      </c>
    </row>
    <row r="492" spans="1:28" ht="15" customHeight="1" x14ac:dyDescent="0.25">
      <c r="A492" s="218" t="str">
        <f>IF(C492=0,"",IF(I492=0,"",MAX(A$2:A491)+1))</f>
        <v/>
      </c>
      <c r="B492" s="269" t="str">
        <f t="shared" si="101"/>
        <v>Jan Zuijlen</v>
      </c>
      <c r="C492" s="211">
        <f>IF(P$347="J",SUMIF('Driebanden-groot tot'!A$33:A$54,B492,'Driebanden-groot tot'!B$33:B$54),0)</f>
        <v>0</v>
      </c>
      <c r="D492" s="6"/>
      <c r="E492" s="6"/>
      <c r="F492" s="267" t="str">
        <f t="shared" si="95"/>
        <v/>
      </c>
      <c r="G492" s="268" t="str">
        <f t="shared" si="96"/>
        <v/>
      </c>
      <c r="H492" s="269" t="str">
        <f t="shared" si="102"/>
        <v>Marco</v>
      </c>
      <c r="I492" s="211">
        <f>IF(P$347="J",SUMIF('Driebanden-groot tot'!A$33:A$54,H492,'Driebanden-groot tot'!B$33:B$54),0)</f>
        <v>0</v>
      </c>
      <c r="J492" s="6"/>
      <c r="K492" s="211" t="str">
        <f t="shared" si="97"/>
        <v/>
      </c>
      <c r="L492" s="267" t="str">
        <f t="shared" si="98"/>
        <v/>
      </c>
      <c r="M492" s="268" t="str">
        <f t="shared" si="99"/>
        <v/>
      </c>
      <c r="N492" s="216" t="str">
        <f t="shared" si="100"/>
        <v/>
      </c>
      <c r="O492" s="266">
        <v>3</v>
      </c>
      <c r="Q492" s="273"/>
      <c r="R492" s="273"/>
      <c r="S492" s="273"/>
      <c r="T492" s="273"/>
      <c r="U492" s="273"/>
      <c r="AB492" s="325">
        <f t="shared" si="94"/>
        <v>0</v>
      </c>
    </row>
    <row r="493" spans="1:28" ht="15" customHeight="1" x14ac:dyDescent="0.25">
      <c r="A493" s="218" t="str">
        <f>IF(C493=0,"",IF(I493=0,"",MAX(A$2:A492)+1))</f>
        <v/>
      </c>
      <c r="B493" s="269" t="str">
        <f t="shared" si="101"/>
        <v>Jan Zuijlen</v>
      </c>
      <c r="C493" s="211">
        <f>IF(P$347="J",SUMIF('Driebanden-groot tot'!A$33:A$54,B493,'Driebanden-groot tot'!B$33:B$54),0)</f>
        <v>0</v>
      </c>
      <c r="D493" s="6"/>
      <c r="E493" s="6"/>
      <c r="F493" s="267" t="str">
        <f t="shared" si="95"/>
        <v/>
      </c>
      <c r="G493" s="268" t="str">
        <f t="shared" si="96"/>
        <v/>
      </c>
      <c r="H493" s="269" t="str">
        <f t="shared" si="102"/>
        <v>n</v>
      </c>
      <c r="I493" s="211">
        <f>IF(P$347="J",SUMIF('Driebanden-groot tot'!A$33:A$54,H493,'Driebanden-groot tot'!B$33:B$54),0)</f>
        <v>0</v>
      </c>
      <c r="J493" s="6"/>
      <c r="K493" s="211" t="str">
        <f t="shared" si="97"/>
        <v/>
      </c>
      <c r="L493" s="267" t="str">
        <f t="shared" si="98"/>
        <v/>
      </c>
      <c r="M493" s="268" t="str">
        <f t="shared" si="99"/>
        <v/>
      </c>
      <c r="N493" s="216" t="str">
        <f t="shared" si="100"/>
        <v/>
      </c>
      <c r="O493" s="266">
        <v>3</v>
      </c>
      <c r="Q493" s="273"/>
      <c r="R493" s="273"/>
      <c r="S493" s="273"/>
      <c r="T493" s="273"/>
      <c r="U493" s="273"/>
      <c r="AB493" s="325">
        <f t="shared" si="94"/>
        <v>0</v>
      </c>
    </row>
    <row r="494" spans="1:28" ht="15" customHeight="1" x14ac:dyDescent="0.25">
      <c r="A494" s="218" t="str">
        <f>IF(C494=0,"",IF(I494=0,"",MAX(A$2:A493)+1))</f>
        <v/>
      </c>
      <c r="B494" s="269" t="str">
        <f t="shared" si="101"/>
        <v>Jan Zuijlen</v>
      </c>
      <c r="C494" s="211">
        <f>IF(P$347="J",SUMIF('Driebanden-groot tot'!A$33:A$54,B494,'Driebanden-groot tot'!B$33:B$54),0)</f>
        <v>0</v>
      </c>
      <c r="D494" s="6"/>
      <c r="E494" s="6"/>
      <c r="F494" s="267" t="str">
        <f t="shared" si="95"/>
        <v/>
      </c>
      <c r="G494" s="268" t="str">
        <f t="shared" si="96"/>
        <v/>
      </c>
      <c r="H494" s="269" t="str">
        <f t="shared" si="102"/>
        <v>n</v>
      </c>
      <c r="I494" s="211">
        <f>IF(P$347="J",SUMIF('Driebanden-groot tot'!A$33:A$54,H494,'Driebanden-groot tot'!B$33:B$54),0)</f>
        <v>0</v>
      </c>
      <c r="J494" s="6"/>
      <c r="K494" s="211" t="str">
        <f t="shared" si="97"/>
        <v/>
      </c>
      <c r="L494" s="267" t="str">
        <f t="shared" si="98"/>
        <v/>
      </c>
      <c r="M494" s="268" t="str">
        <f t="shared" si="99"/>
        <v/>
      </c>
      <c r="N494" s="216" t="str">
        <f t="shared" si="100"/>
        <v/>
      </c>
      <c r="O494" s="266">
        <v>3</v>
      </c>
      <c r="Q494" s="273"/>
      <c r="R494" s="273"/>
      <c r="S494" s="273"/>
      <c r="T494" s="273"/>
      <c r="U494" s="273"/>
      <c r="AB494" s="325">
        <f t="shared" si="94"/>
        <v>0</v>
      </c>
    </row>
    <row r="495" spans="1:28" ht="15" customHeight="1" x14ac:dyDescent="0.25">
      <c r="A495" s="218" t="str">
        <f>IF(C495=0,"",IF(I495=0,"",MAX(A$2:A494)+1))</f>
        <v/>
      </c>
      <c r="B495" s="269" t="str">
        <f t="shared" si="101"/>
        <v>Jan Zuijlen</v>
      </c>
      <c r="C495" s="211">
        <f>IF(P$347="J",SUMIF('Driebanden-groot tot'!A$33:A$54,B495,'Driebanden-groot tot'!B$33:B$54),0)</f>
        <v>0</v>
      </c>
      <c r="D495" s="6"/>
      <c r="E495" s="6"/>
      <c r="F495" s="267" t="str">
        <f t="shared" si="95"/>
        <v/>
      </c>
      <c r="G495" s="268" t="str">
        <f t="shared" si="96"/>
        <v/>
      </c>
      <c r="H495" s="269" t="str">
        <f t="shared" si="102"/>
        <v>n</v>
      </c>
      <c r="I495" s="211">
        <f>IF(P$347="J",SUMIF('Driebanden-groot tot'!A$33:A$54,H495,'Driebanden-groot tot'!B$33:B$54),0)</f>
        <v>0</v>
      </c>
      <c r="J495" s="6"/>
      <c r="K495" s="211" t="str">
        <f t="shared" si="97"/>
        <v/>
      </c>
      <c r="L495" s="267" t="str">
        <f t="shared" si="98"/>
        <v/>
      </c>
      <c r="M495" s="268" t="str">
        <f t="shared" si="99"/>
        <v/>
      </c>
      <c r="N495" s="216" t="str">
        <f t="shared" si="100"/>
        <v/>
      </c>
      <c r="O495" s="266">
        <v>3</v>
      </c>
      <c r="Q495" s="273"/>
      <c r="R495" s="273"/>
      <c r="S495" s="273"/>
      <c r="T495" s="273"/>
      <c r="U495" s="273"/>
      <c r="AB495" s="325">
        <f t="shared" si="94"/>
        <v>0</v>
      </c>
    </row>
    <row r="496" spans="1:28" ht="15" customHeight="1" x14ac:dyDescent="0.25">
      <c r="A496" s="218" t="str">
        <f>IF(C496=0,"",IF(I496=0,"",MAX(A$2:A495)+1))</f>
        <v/>
      </c>
      <c r="B496" s="269" t="str">
        <f t="shared" si="101"/>
        <v>Jan Zuijlen</v>
      </c>
      <c r="C496" s="211">
        <f>IF(P$347="J",SUMIF('Driebanden-groot tot'!A$33:A$54,B496,'Driebanden-groot tot'!B$33:B$54),0)</f>
        <v>0</v>
      </c>
      <c r="D496" s="6"/>
      <c r="E496" s="6"/>
      <c r="F496" s="267" t="str">
        <f t="shared" si="95"/>
        <v/>
      </c>
      <c r="G496" s="268" t="str">
        <f t="shared" si="96"/>
        <v/>
      </c>
      <c r="H496" s="269" t="str">
        <f t="shared" si="102"/>
        <v>n</v>
      </c>
      <c r="I496" s="211">
        <f>IF(P$347="J",SUMIF('Driebanden-groot tot'!A$33:A$54,H496,'Driebanden-groot tot'!B$33:B$54),0)</f>
        <v>0</v>
      </c>
      <c r="J496" s="6"/>
      <c r="K496" s="211" t="str">
        <f t="shared" si="97"/>
        <v/>
      </c>
      <c r="L496" s="267" t="str">
        <f t="shared" si="98"/>
        <v/>
      </c>
      <c r="M496" s="268" t="str">
        <f t="shared" si="99"/>
        <v/>
      </c>
      <c r="N496" s="216" t="str">
        <f t="shared" si="100"/>
        <v/>
      </c>
      <c r="O496" s="266">
        <v>3</v>
      </c>
      <c r="Q496" s="273"/>
      <c r="R496" s="273"/>
      <c r="S496" s="273"/>
      <c r="T496" s="273"/>
      <c r="U496" s="273"/>
      <c r="AB496" s="325">
        <f t="shared" si="94"/>
        <v>0</v>
      </c>
    </row>
    <row r="497" spans="1:28" ht="15" customHeight="1" x14ac:dyDescent="0.25">
      <c r="A497" s="218" t="str">
        <f>IF(C497=0,"",IF(I497=0,"",MAX(A$2:A496)+1))</f>
        <v/>
      </c>
      <c r="B497" s="269" t="str">
        <f t="shared" si="101"/>
        <v xml:space="preserve">Jordy </v>
      </c>
      <c r="C497" s="211">
        <f>IF(P$347="J",SUMIF('Driebanden-groot tot'!A$33:A$54,B497,'Driebanden-groot tot'!B$33:B$54),0)</f>
        <v>0</v>
      </c>
      <c r="D497" s="6"/>
      <c r="E497" s="6"/>
      <c r="F497" s="267" t="str">
        <f t="shared" si="95"/>
        <v/>
      </c>
      <c r="G497" s="268" t="str">
        <f t="shared" si="96"/>
        <v/>
      </c>
      <c r="H497" s="269" t="str">
        <f t="shared" si="102"/>
        <v>Mukesh</v>
      </c>
      <c r="I497" s="211">
        <f>IF(P$347="J",SUMIF('Driebanden-groot tot'!A$33:A$54,H497,'Driebanden-groot tot'!B$33:B$54),0)</f>
        <v>0</v>
      </c>
      <c r="J497" s="6"/>
      <c r="K497" s="211" t="str">
        <f t="shared" si="97"/>
        <v/>
      </c>
      <c r="L497" s="267" t="str">
        <f t="shared" si="98"/>
        <v/>
      </c>
      <c r="M497" s="268" t="str">
        <f t="shared" si="99"/>
        <v/>
      </c>
      <c r="N497" s="216" t="str">
        <f t="shared" si="100"/>
        <v/>
      </c>
      <c r="O497" s="266">
        <v>3</v>
      </c>
      <c r="Q497" s="273"/>
      <c r="R497" s="273"/>
      <c r="S497" s="273"/>
      <c r="T497" s="273"/>
      <c r="U497" s="273"/>
      <c r="AB497" s="325">
        <f t="shared" si="94"/>
        <v>0</v>
      </c>
    </row>
    <row r="498" spans="1:28" ht="15" customHeight="1" x14ac:dyDescent="0.25">
      <c r="A498" s="218" t="str">
        <f>IF(C498=0,"",IF(I498=0,"",MAX(A$2:A497)+1))</f>
        <v/>
      </c>
      <c r="B498" s="269" t="str">
        <f t="shared" si="101"/>
        <v xml:space="preserve">Jordy </v>
      </c>
      <c r="C498" s="211">
        <f>IF(P$347="J",SUMIF('Driebanden-groot tot'!A$33:A$54,B498,'Driebanden-groot tot'!B$33:B$54),0)</f>
        <v>0</v>
      </c>
      <c r="D498" s="6"/>
      <c r="E498" s="6"/>
      <c r="F498" s="267" t="str">
        <f t="shared" si="95"/>
        <v/>
      </c>
      <c r="G498" s="268" t="str">
        <f t="shared" si="96"/>
        <v/>
      </c>
      <c r="H498" s="269" t="str">
        <f t="shared" si="102"/>
        <v>Marco</v>
      </c>
      <c r="I498" s="211">
        <f>IF(P$347="J",SUMIF('Driebanden-groot tot'!A$33:A$54,H498,'Driebanden-groot tot'!B$33:B$54),0)</f>
        <v>0</v>
      </c>
      <c r="J498" s="6"/>
      <c r="K498" s="211" t="str">
        <f t="shared" si="97"/>
        <v/>
      </c>
      <c r="L498" s="267" t="str">
        <f t="shared" si="98"/>
        <v/>
      </c>
      <c r="M498" s="268" t="str">
        <f t="shared" si="99"/>
        <v/>
      </c>
      <c r="N498" s="216" t="str">
        <f t="shared" si="100"/>
        <v/>
      </c>
      <c r="O498" s="266">
        <v>3</v>
      </c>
      <c r="Q498" s="273"/>
      <c r="R498" s="273"/>
      <c r="S498" s="273"/>
      <c r="T498" s="273"/>
      <c r="U498" s="273"/>
      <c r="AB498" s="325">
        <f t="shared" si="94"/>
        <v>0</v>
      </c>
    </row>
    <row r="499" spans="1:28" ht="15" customHeight="1" x14ac:dyDescent="0.25">
      <c r="A499" s="218" t="str">
        <f>IF(C499=0,"",IF(I499=0,"",MAX(A$2:A498)+1))</f>
        <v/>
      </c>
      <c r="B499" s="269" t="str">
        <f t="shared" si="101"/>
        <v xml:space="preserve">Jordy </v>
      </c>
      <c r="C499" s="211">
        <f>IF(P$347="J",SUMIF('Driebanden-groot tot'!A$33:A$54,B499,'Driebanden-groot tot'!B$33:B$54),0)</f>
        <v>0</v>
      </c>
      <c r="D499" s="6"/>
      <c r="E499" s="6"/>
      <c r="F499" s="267" t="str">
        <f t="shared" si="95"/>
        <v/>
      </c>
      <c r="G499" s="268" t="str">
        <f t="shared" si="96"/>
        <v/>
      </c>
      <c r="H499" s="269" t="str">
        <f t="shared" si="102"/>
        <v>n</v>
      </c>
      <c r="I499" s="211">
        <f>IF(P$347="J",SUMIF('Driebanden-groot tot'!A$33:A$54,H499,'Driebanden-groot tot'!B$33:B$54),0)</f>
        <v>0</v>
      </c>
      <c r="J499" s="6"/>
      <c r="K499" s="211" t="str">
        <f t="shared" si="97"/>
        <v/>
      </c>
      <c r="L499" s="267" t="str">
        <f t="shared" si="98"/>
        <v/>
      </c>
      <c r="M499" s="268" t="str">
        <f t="shared" si="99"/>
        <v/>
      </c>
      <c r="N499" s="216" t="str">
        <f t="shared" si="100"/>
        <v/>
      </c>
      <c r="O499" s="266">
        <v>3</v>
      </c>
      <c r="Q499" s="273"/>
      <c r="R499" s="273"/>
      <c r="S499" s="273"/>
      <c r="T499" s="273"/>
      <c r="U499" s="273"/>
      <c r="AB499" s="325">
        <f t="shared" si="94"/>
        <v>0</v>
      </c>
    </row>
    <row r="500" spans="1:28" ht="15" customHeight="1" x14ac:dyDescent="0.25">
      <c r="A500" s="218" t="str">
        <f>IF(C500=0,"",IF(I500=0,"",MAX(A$2:A499)+1))</f>
        <v/>
      </c>
      <c r="B500" s="269" t="str">
        <f t="shared" si="101"/>
        <v xml:space="preserve">Jordy </v>
      </c>
      <c r="C500" s="211">
        <f>IF(P$347="J",SUMIF('Driebanden-groot tot'!A$33:A$54,B500,'Driebanden-groot tot'!B$33:B$54),0)</f>
        <v>0</v>
      </c>
      <c r="D500" s="6"/>
      <c r="E500" s="6"/>
      <c r="F500" s="267" t="str">
        <f t="shared" si="95"/>
        <v/>
      </c>
      <c r="G500" s="268" t="str">
        <f t="shared" si="96"/>
        <v/>
      </c>
      <c r="H500" s="269" t="str">
        <f t="shared" si="102"/>
        <v>n</v>
      </c>
      <c r="I500" s="211">
        <f>IF(P$347="J",SUMIF('Driebanden-groot tot'!A$33:A$54,H500,'Driebanden-groot tot'!B$33:B$54),0)</f>
        <v>0</v>
      </c>
      <c r="J500" s="6"/>
      <c r="K500" s="211" t="str">
        <f t="shared" si="97"/>
        <v/>
      </c>
      <c r="L500" s="267" t="str">
        <f t="shared" si="98"/>
        <v/>
      </c>
      <c r="M500" s="268" t="str">
        <f t="shared" si="99"/>
        <v/>
      </c>
      <c r="N500" s="216" t="str">
        <f t="shared" si="100"/>
        <v/>
      </c>
      <c r="O500" s="266">
        <v>3</v>
      </c>
      <c r="Q500" s="273"/>
      <c r="R500" s="273"/>
      <c r="S500" s="273"/>
      <c r="T500" s="273"/>
      <c r="U500" s="273"/>
      <c r="AB500" s="325">
        <f t="shared" si="94"/>
        <v>0</v>
      </c>
    </row>
    <row r="501" spans="1:28" ht="15" customHeight="1" x14ac:dyDescent="0.25">
      <c r="A501" s="218" t="str">
        <f>IF(C501=0,"",IF(I501=0,"",MAX(A$2:A500)+1))</f>
        <v/>
      </c>
      <c r="B501" s="269" t="str">
        <f t="shared" si="101"/>
        <v xml:space="preserve">Jordy </v>
      </c>
      <c r="C501" s="211">
        <f>IF(P$347="J",SUMIF('Driebanden-groot tot'!A$33:A$54,B501,'Driebanden-groot tot'!B$33:B$54),0)</f>
        <v>0</v>
      </c>
      <c r="D501" s="6"/>
      <c r="E501" s="6"/>
      <c r="F501" s="267" t="str">
        <f t="shared" si="95"/>
        <v/>
      </c>
      <c r="G501" s="268" t="str">
        <f t="shared" si="96"/>
        <v/>
      </c>
      <c r="H501" s="269" t="str">
        <f t="shared" si="102"/>
        <v>n</v>
      </c>
      <c r="I501" s="211">
        <f>IF(P$347="J",SUMIF('Driebanden-groot tot'!A$33:A$54,H501,'Driebanden-groot tot'!B$33:B$54),0)</f>
        <v>0</v>
      </c>
      <c r="J501" s="6"/>
      <c r="K501" s="211" t="str">
        <f t="shared" si="97"/>
        <v/>
      </c>
      <c r="L501" s="267" t="str">
        <f t="shared" si="98"/>
        <v/>
      </c>
      <c r="M501" s="268" t="str">
        <f t="shared" si="99"/>
        <v/>
      </c>
      <c r="N501" s="216" t="str">
        <f t="shared" si="100"/>
        <v/>
      </c>
      <c r="O501" s="266">
        <v>3</v>
      </c>
      <c r="Q501" s="273"/>
      <c r="R501" s="273"/>
      <c r="S501" s="273"/>
      <c r="T501" s="273"/>
      <c r="U501" s="273"/>
      <c r="AB501" s="325">
        <f t="shared" si="94"/>
        <v>0</v>
      </c>
    </row>
    <row r="502" spans="1:28" ht="15" customHeight="1" x14ac:dyDescent="0.25">
      <c r="A502" s="218" t="str">
        <f>IF(C502=0,"",IF(I502=0,"",MAX(A$2:A501)+1))</f>
        <v/>
      </c>
      <c r="B502" s="269" t="str">
        <f t="shared" si="101"/>
        <v xml:space="preserve">Jordy </v>
      </c>
      <c r="C502" s="211">
        <f>IF(P$347="J",SUMIF('Driebanden-groot tot'!A$33:A$54,B502,'Driebanden-groot tot'!B$33:B$54),0)</f>
        <v>0</v>
      </c>
      <c r="D502" s="6"/>
      <c r="E502" s="6"/>
      <c r="F502" s="267" t="str">
        <f t="shared" si="95"/>
        <v/>
      </c>
      <c r="G502" s="268" t="str">
        <f t="shared" si="96"/>
        <v/>
      </c>
      <c r="H502" s="269" t="str">
        <f t="shared" si="102"/>
        <v>n</v>
      </c>
      <c r="I502" s="211">
        <f>IF(P$347="J",SUMIF('Driebanden-groot tot'!A$33:A$54,H502,'Driebanden-groot tot'!B$33:B$54),0)</f>
        <v>0</v>
      </c>
      <c r="J502" s="6"/>
      <c r="K502" s="211" t="str">
        <f t="shared" si="97"/>
        <v/>
      </c>
      <c r="L502" s="267" t="str">
        <f t="shared" si="98"/>
        <v/>
      </c>
      <c r="M502" s="268" t="str">
        <f t="shared" si="99"/>
        <v/>
      </c>
      <c r="N502" s="216" t="str">
        <f t="shared" si="100"/>
        <v/>
      </c>
      <c r="O502" s="266">
        <v>3</v>
      </c>
      <c r="Q502" s="273"/>
      <c r="R502" s="273"/>
      <c r="S502" s="273"/>
      <c r="T502" s="273"/>
      <c r="U502" s="273"/>
      <c r="AB502" s="325">
        <f t="shared" si="94"/>
        <v>0</v>
      </c>
    </row>
    <row r="503" spans="1:28" ht="15" customHeight="1" x14ac:dyDescent="0.25">
      <c r="A503" s="218" t="str">
        <f>IF(C503=0,"",IF(I503=0,"",MAX(A$2:A502)+1))</f>
        <v/>
      </c>
      <c r="B503" s="269" t="str">
        <f t="shared" si="101"/>
        <v>Mukesh</v>
      </c>
      <c r="C503" s="211">
        <f>IF(P$347="J",SUMIF('Driebanden-groot tot'!A$33:A$54,B503,'Driebanden-groot tot'!B$33:B$54),0)</f>
        <v>0</v>
      </c>
      <c r="D503" s="6"/>
      <c r="E503" s="6"/>
      <c r="F503" s="267" t="str">
        <f t="shared" si="95"/>
        <v/>
      </c>
      <c r="G503" s="268" t="str">
        <f t="shared" si="96"/>
        <v/>
      </c>
      <c r="H503" s="269" t="str">
        <f t="shared" si="102"/>
        <v>Marco</v>
      </c>
      <c r="I503" s="211">
        <f>IF(P$347="J",SUMIF('Driebanden-groot tot'!A$33:A$54,H503,'Driebanden-groot tot'!B$33:B$54),0)</f>
        <v>0</v>
      </c>
      <c r="J503" s="6"/>
      <c r="K503" s="211" t="str">
        <f t="shared" si="97"/>
        <v/>
      </c>
      <c r="L503" s="267" t="str">
        <f t="shared" si="98"/>
        <v/>
      </c>
      <c r="M503" s="268" t="str">
        <f t="shared" si="99"/>
        <v/>
      </c>
      <c r="N503" s="216" t="str">
        <f t="shared" si="100"/>
        <v/>
      </c>
      <c r="O503" s="266">
        <v>3</v>
      </c>
      <c r="Q503" s="273"/>
      <c r="R503" s="273"/>
      <c r="S503" s="273"/>
      <c r="T503" s="273"/>
      <c r="U503" s="273"/>
      <c r="AB503" s="325">
        <f t="shared" si="94"/>
        <v>0</v>
      </c>
    </row>
    <row r="504" spans="1:28" ht="15" customHeight="1" x14ac:dyDescent="0.25">
      <c r="A504" s="218" t="str">
        <f>IF(C504=0,"",IF(I504=0,"",MAX(A$2:A503)+1))</f>
        <v/>
      </c>
      <c r="B504" s="269" t="str">
        <f t="shared" si="101"/>
        <v>Mukesh</v>
      </c>
      <c r="C504" s="211">
        <f>IF(P$347="J",SUMIF('Driebanden-groot tot'!A$33:A$54,B504,'Driebanden-groot tot'!B$33:B$54),0)</f>
        <v>0</v>
      </c>
      <c r="D504" s="6"/>
      <c r="E504" s="6"/>
      <c r="F504" s="267" t="str">
        <f t="shared" si="95"/>
        <v/>
      </c>
      <c r="G504" s="268" t="str">
        <f t="shared" si="96"/>
        <v/>
      </c>
      <c r="H504" s="269" t="str">
        <f t="shared" si="102"/>
        <v>n</v>
      </c>
      <c r="I504" s="211">
        <f>IF(P$347="J",SUMIF('Driebanden-groot tot'!A$33:A$54,H504,'Driebanden-groot tot'!B$33:B$54),0)</f>
        <v>0</v>
      </c>
      <c r="J504" s="6"/>
      <c r="K504" s="211" t="str">
        <f t="shared" si="97"/>
        <v/>
      </c>
      <c r="L504" s="267" t="str">
        <f t="shared" si="98"/>
        <v/>
      </c>
      <c r="M504" s="268" t="str">
        <f t="shared" si="99"/>
        <v/>
      </c>
      <c r="N504" s="216" t="str">
        <f t="shared" si="100"/>
        <v/>
      </c>
      <c r="O504" s="266">
        <v>3</v>
      </c>
      <c r="Q504" s="273"/>
      <c r="R504" s="273"/>
      <c r="S504" s="273"/>
      <c r="T504" s="273"/>
      <c r="U504" s="273"/>
      <c r="AB504" s="325">
        <f t="shared" si="94"/>
        <v>0</v>
      </c>
    </row>
    <row r="505" spans="1:28" ht="15" customHeight="1" x14ac:dyDescent="0.25">
      <c r="A505" s="218" t="str">
        <f>IF(C505=0,"",IF(I505=0,"",MAX(A$2:A504)+1))</f>
        <v/>
      </c>
      <c r="B505" s="269" t="str">
        <f t="shared" si="101"/>
        <v>Mukesh</v>
      </c>
      <c r="C505" s="211">
        <f>IF(P$347="J",SUMIF('Driebanden-groot tot'!A$33:A$54,B505,'Driebanden-groot tot'!B$33:B$54),0)</f>
        <v>0</v>
      </c>
      <c r="D505" s="6"/>
      <c r="E505" s="6"/>
      <c r="F505" s="267" t="str">
        <f t="shared" si="95"/>
        <v/>
      </c>
      <c r="G505" s="268" t="str">
        <f t="shared" si="96"/>
        <v/>
      </c>
      <c r="H505" s="269" t="str">
        <f t="shared" si="102"/>
        <v>n</v>
      </c>
      <c r="I505" s="211">
        <f>IF(P$347="J",SUMIF('Driebanden-groot tot'!A$33:A$54,H505,'Driebanden-groot tot'!B$33:B$54),0)</f>
        <v>0</v>
      </c>
      <c r="J505" s="6"/>
      <c r="K505" s="211" t="str">
        <f t="shared" si="97"/>
        <v/>
      </c>
      <c r="L505" s="267" t="str">
        <f t="shared" si="98"/>
        <v/>
      </c>
      <c r="M505" s="268" t="str">
        <f t="shared" si="99"/>
        <v/>
      </c>
      <c r="N505" s="216" t="str">
        <f t="shared" si="100"/>
        <v/>
      </c>
      <c r="O505" s="266">
        <v>3</v>
      </c>
      <c r="Q505" s="273"/>
      <c r="R505" s="273"/>
      <c r="S505" s="273"/>
      <c r="T505" s="273"/>
      <c r="U505" s="273"/>
      <c r="AB505" s="325">
        <f t="shared" si="94"/>
        <v>0</v>
      </c>
    </row>
    <row r="506" spans="1:28" ht="15" customHeight="1" x14ac:dyDescent="0.25">
      <c r="A506" s="218" t="str">
        <f>IF(C506=0,"",IF(I506=0,"",MAX(A$2:A505)+1))</f>
        <v/>
      </c>
      <c r="B506" s="269" t="str">
        <f t="shared" si="101"/>
        <v>Mukesh</v>
      </c>
      <c r="C506" s="211">
        <f>IF(P$347="J",SUMIF('Driebanden-groot tot'!A$33:A$54,B506,'Driebanden-groot tot'!B$33:B$54),0)</f>
        <v>0</v>
      </c>
      <c r="D506" s="6"/>
      <c r="E506" s="6"/>
      <c r="F506" s="267" t="str">
        <f t="shared" si="95"/>
        <v/>
      </c>
      <c r="G506" s="268" t="str">
        <f t="shared" si="96"/>
        <v/>
      </c>
      <c r="H506" s="269" t="str">
        <f t="shared" si="102"/>
        <v>n</v>
      </c>
      <c r="I506" s="211">
        <f>IF(P$347="J",SUMIF('Driebanden-groot tot'!A$33:A$54,H506,'Driebanden-groot tot'!B$33:B$54),0)</f>
        <v>0</v>
      </c>
      <c r="J506" s="6"/>
      <c r="K506" s="211" t="str">
        <f t="shared" si="97"/>
        <v/>
      </c>
      <c r="L506" s="267" t="str">
        <f t="shared" si="98"/>
        <v/>
      </c>
      <c r="M506" s="268" t="str">
        <f t="shared" si="99"/>
        <v/>
      </c>
      <c r="N506" s="216" t="str">
        <f t="shared" si="100"/>
        <v/>
      </c>
      <c r="O506" s="266">
        <v>3</v>
      </c>
      <c r="Q506" s="273"/>
      <c r="R506" s="273"/>
      <c r="S506" s="273"/>
      <c r="T506" s="273"/>
      <c r="U506" s="273"/>
      <c r="AB506" s="325">
        <f t="shared" si="94"/>
        <v>0</v>
      </c>
    </row>
    <row r="507" spans="1:28" ht="15" customHeight="1" x14ac:dyDescent="0.25">
      <c r="A507" s="218" t="str">
        <f>IF(C507=0,"",IF(I507=0,"",MAX(A$2:A506)+1))</f>
        <v/>
      </c>
      <c r="B507" s="269" t="str">
        <f t="shared" si="101"/>
        <v>Mukesh</v>
      </c>
      <c r="C507" s="211">
        <f>IF(P$347="J",SUMIF('Driebanden-groot tot'!A$33:A$54,B507,'Driebanden-groot tot'!B$33:B$54),0)</f>
        <v>0</v>
      </c>
      <c r="D507" s="6"/>
      <c r="E507" s="6"/>
      <c r="F507" s="267" t="str">
        <f t="shared" si="95"/>
        <v/>
      </c>
      <c r="G507" s="268" t="str">
        <f t="shared" si="96"/>
        <v/>
      </c>
      <c r="H507" s="269" t="str">
        <f t="shared" si="102"/>
        <v>n</v>
      </c>
      <c r="I507" s="211">
        <f>IF(P$347="J",SUMIF('Driebanden-groot tot'!A$33:A$54,H507,'Driebanden-groot tot'!B$33:B$54),0)</f>
        <v>0</v>
      </c>
      <c r="J507" s="6"/>
      <c r="K507" s="211" t="str">
        <f t="shared" si="97"/>
        <v/>
      </c>
      <c r="L507" s="267" t="str">
        <f t="shared" si="98"/>
        <v/>
      </c>
      <c r="M507" s="268" t="str">
        <f t="shared" ref="M507:M517" si="103">IF(J507&gt;0,IF(I507-J507=0,R$2,IF(J507&lt;I507,ROUND(J507/I507*T$2,1),Q$2)),"")</f>
        <v/>
      </c>
      <c r="N507" s="216" t="str">
        <f t="shared" si="100"/>
        <v/>
      </c>
      <c r="O507" s="266">
        <v>3</v>
      </c>
      <c r="Q507" s="273"/>
      <c r="R507" s="273"/>
      <c r="S507" s="273"/>
      <c r="T507" s="273"/>
      <c r="U507" s="273"/>
      <c r="AB507" s="325">
        <f t="shared" si="94"/>
        <v>0</v>
      </c>
    </row>
    <row r="508" spans="1:28" ht="15" customHeight="1" x14ac:dyDescent="0.25">
      <c r="A508" s="218" t="str">
        <f>IF(C508=0,"",IF(I508=0,"",MAX(A$2:A507)+1))</f>
        <v/>
      </c>
      <c r="B508" s="269" t="str">
        <f t="shared" si="101"/>
        <v>Marco</v>
      </c>
      <c r="C508" s="211">
        <f>IF(P$347="J",SUMIF('Driebanden-groot tot'!A$33:A$54,B508,'Driebanden-groot tot'!B$33:B$54),0)</f>
        <v>0</v>
      </c>
      <c r="D508" s="6"/>
      <c r="E508" s="6"/>
      <c r="F508" s="267" t="str">
        <f t="shared" si="95"/>
        <v/>
      </c>
      <c r="G508" s="268" t="str">
        <f t="shared" si="96"/>
        <v/>
      </c>
      <c r="H508" s="269" t="str">
        <f t="shared" si="102"/>
        <v>n</v>
      </c>
      <c r="I508" s="211">
        <f>IF(P$347="J",SUMIF('Driebanden-groot tot'!A$33:A$54,H508,'Driebanden-groot tot'!B$33:B$54),0)</f>
        <v>0</v>
      </c>
      <c r="J508" s="6"/>
      <c r="K508" s="211" t="str">
        <f t="shared" si="97"/>
        <v/>
      </c>
      <c r="L508" s="267" t="str">
        <f t="shared" si="98"/>
        <v/>
      </c>
      <c r="M508" s="268" t="str">
        <f t="shared" si="103"/>
        <v/>
      </c>
      <c r="N508" s="216" t="str">
        <f t="shared" si="100"/>
        <v/>
      </c>
      <c r="O508" s="266">
        <v>3</v>
      </c>
      <c r="Q508" s="273"/>
      <c r="R508" s="273"/>
      <c r="S508" s="273"/>
      <c r="T508" s="273"/>
      <c r="U508" s="273"/>
      <c r="AB508" s="325">
        <f t="shared" si="94"/>
        <v>0</v>
      </c>
    </row>
    <row r="509" spans="1:28" ht="15" customHeight="1" x14ac:dyDescent="0.25">
      <c r="A509" s="218" t="str">
        <f>IF(C509=0,"",IF(I509=0,"",MAX(A$2:A508)+1))</f>
        <v/>
      </c>
      <c r="B509" s="269" t="str">
        <f t="shared" si="101"/>
        <v>Marco</v>
      </c>
      <c r="C509" s="211">
        <f>IF(P$347="J",SUMIF('Driebanden-groot tot'!A$33:A$54,B509,'Driebanden-groot tot'!B$33:B$54),0)</f>
        <v>0</v>
      </c>
      <c r="D509" s="6"/>
      <c r="E509" s="6"/>
      <c r="F509" s="267" t="str">
        <f t="shared" ref="F509:F517" si="104">IF(D509&gt;0,ROUND(D509/E509,3),"")</f>
        <v/>
      </c>
      <c r="G509" s="268" t="str">
        <f t="shared" si="96"/>
        <v/>
      </c>
      <c r="H509" s="269" t="str">
        <f t="shared" si="102"/>
        <v>n</v>
      </c>
      <c r="I509" s="211">
        <f>IF(P$347="J",SUMIF('Driebanden-groot tot'!A$33:A$54,H509,'Driebanden-groot tot'!B$33:B$54),0)</f>
        <v>0</v>
      </c>
      <c r="J509" s="6"/>
      <c r="K509" s="211" t="str">
        <f t="shared" ref="K509:K517" si="105">IF(E509&gt;0,E509,"")</f>
        <v/>
      </c>
      <c r="L509" s="267" t="str">
        <f t="shared" ref="L509:L517" si="106">IF(J509&gt;0,ROUND(J509/K509,3),"")</f>
        <v/>
      </c>
      <c r="M509" s="268" t="str">
        <f t="shared" si="103"/>
        <v/>
      </c>
      <c r="N509" s="216" t="str">
        <f t="shared" ref="N509:N517" si="107">IF(E509&gt;0,1,"")</f>
        <v/>
      </c>
      <c r="O509" s="266">
        <v>3</v>
      </c>
      <c r="Q509" s="273"/>
      <c r="R509" s="273"/>
      <c r="S509" s="273"/>
      <c r="T509" s="273"/>
      <c r="U509" s="273"/>
      <c r="AB509" s="325">
        <f t="shared" si="94"/>
        <v>0</v>
      </c>
    </row>
    <row r="510" spans="1:28" ht="15" customHeight="1" x14ac:dyDescent="0.25">
      <c r="A510" s="218" t="str">
        <f>IF(C510=0,"",IF(I510=0,"",MAX(A$2:A509)+1))</f>
        <v/>
      </c>
      <c r="B510" s="269" t="str">
        <f t="shared" si="101"/>
        <v>Marco</v>
      </c>
      <c r="C510" s="211">
        <f>IF(P$347="J",SUMIF('Driebanden-groot tot'!A$33:A$54,B510,'Driebanden-groot tot'!B$33:B$54),0)</f>
        <v>0</v>
      </c>
      <c r="D510" s="6"/>
      <c r="E510" s="6"/>
      <c r="F510" s="267" t="str">
        <f t="shared" si="104"/>
        <v/>
      </c>
      <c r="G510" s="268" t="str">
        <f t="shared" si="96"/>
        <v/>
      </c>
      <c r="H510" s="269" t="str">
        <f t="shared" si="102"/>
        <v>n</v>
      </c>
      <c r="I510" s="211">
        <f>IF(P$347="J",SUMIF('Driebanden-groot tot'!A$33:A$54,H510,'Driebanden-groot tot'!B$33:B$54),0)</f>
        <v>0</v>
      </c>
      <c r="J510" s="6"/>
      <c r="K510" s="211" t="str">
        <f t="shared" si="105"/>
        <v/>
      </c>
      <c r="L510" s="267" t="str">
        <f t="shared" si="106"/>
        <v/>
      </c>
      <c r="M510" s="268" t="str">
        <f t="shared" si="103"/>
        <v/>
      </c>
      <c r="N510" s="216" t="str">
        <f t="shared" si="107"/>
        <v/>
      </c>
      <c r="O510" s="266">
        <v>3</v>
      </c>
      <c r="Q510" s="273"/>
      <c r="R510" s="273"/>
      <c r="S510" s="273"/>
      <c r="T510" s="273"/>
      <c r="U510" s="273"/>
      <c r="AB510" s="325">
        <f t="shared" si="94"/>
        <v>0</v>
      </c>
    </row>
    <row r="511" spans="1:28" ht="15" customHeight="1" x14ac:dyDescent="0.25">
      <c r="A511" s="218" t="str">
        <f>IF(C511=0,"",IF(I511=0,"",MAX(A$2:A510)+1))</f>
        <v/>
      </c>
      <c r="B511" s="269" t="str">
        <f t="shared" si="101"/>
        <v>Marco</v>
      </c>
      <c r="C511" s="211">
        <f>IF(P$347="J",SUMIF('Driebanden-groot tot'!A$33:A$54,B511,'Driebanden-groot tot'!B$33:B$54),0)</f>
        <v>0</v>
      </c>
      <c r="D511" s="6"/>
      <c r="E511" s="6"/>
      <c r="F511" s="267" t="str">
        <f t="shared" si="104"/>
        <v/>
      </c>
      <c r="G511" s="268" t="str">
        <f t="shared" si="96"/>
        <v/>
      </c>
      <c r="H511" s="269" t="str">
        <f t="shared" si="102"/>
        <v>n</v>
      </c>
      <c r="I511" s="211">
        <f>IF(P$347="J",SUMIF('Driebanden-groot tot'!A$33:A$54,H511,'Driebanden-groot tot'!B$33:B$54),0)</f>
        <v>0</v>
      </c>
      <c r="J511" s="6"/>
      <c r="K511" s="211" t="str">
        <f t="shared" si="105"/>
        <v/>
      </c>
      <c r="L511" s="267" t="str">
        <f t="shared" si="106"/>
        <v/>
      </c>
      <c r="M511" s="268" t="str">
        <f t="shared" si="103"/>
        <v/>
      </c>
      <c r="N511" s="216" t="str">
        <f t="shared" si="107"/>
        <v/>
      </c>
      <c r="O511" s="266">
        <v>3</v>
      </c>
      <c r="Q511" s="273"/>
      <c r="R511" s="273"/>
      <c r="S511" s="273"/>
      <c r="T511" s="273"/>
      <c r="U511" s="273"/>
      <c r="AB511" s="325">
        <f t="shared" si="94"/>
        <v>0</v>
      </c>
    </row>
    <row r="512" spans="1:28" ht="15" customHeight="1" x14ac:dyDescent="0.25">
      <c r="A512" s="218" t="str">
        <f>IF(C512=0,"",IF(I512=0,"",MAX(A$2:A511)+1))</f>
        <v/>
      </c>
      <c r="B512" s="269" t="str">
        <f t="shared" si="101"/>
        <v>n</v>
      </c>
      <c r="C512" s="211">
        <f>IF(P$347="J",SUMIF('Driebanden-groot tot'!A$33:A$54,B512,'Driebanden-groot tot'!B$33:B$54),0)</f>
        <v>0</v>
      </c>
      <c r="D512" s="6"/>
      <c r="E512" s="6"/>
      <c r="F512" s="267" t="str">
        <f t="shared" si="104"/>
        <v/>
      </c>
      <c r="G512" s="268" t="str">
        <f t="shared" si="96"/>
        <v/>
      </c>
      <c r="H512" s="269" t="str">
        <f t="shared" si="102"/>
        <v>n</v>
      </c>
      <c r="I512" s="211">
        <f>IF(P$347="J",SUMIF('Driebanden-groot tot'!A$33:A$54,H512,'Driebanden-groot tot'!B$33:B$54),0)</f>
        <v>0</v>
      </c>
      <c r="J512" s="6"/>
      <c r="K512" s="211" t="str">
        <f t="shared" si="105"/>
        <v/>
      </c>
      <c r="L512" s="267" t="str">
        <f t="shared" si="106"/>
        <v/>
      </c>
      <c r="M512" s="268" t="str">
        <f t="shared" si="103"/>
        <v/>
      </c>
      <c r="N512" s="216" t="str">
        <f t="shared" si="107"/>
        <v/>
      </c>
      <c r="O512" s="266">
        <v>3</v>
      </c>
      <c r="Q512" s="273"/>
      <c r="R512" s="273"/>
      <c r="S512" s="273"/>
      <c r="T512" s="273"/>
      <c r="U512" s="273"/>
      <c r="AB512" s="325">
        <f t="shared" si="94"/>
        <v>0</v>
      </c>
    </row>
    <row r="513" spans="1:28" ht="15" customHeight="1" x14ac:dyDescent="0.25">
      <c r="A513" s="218" t="str">
        <f>IF(C513=0,"",IF(I513=0,"",MAX(A$2:A512)+1))</f>
        <v/>
      </c>
      <c r="B513" s="269" t="str">
        <f t="shared" si="101"/>
        <v>n</v>
      </c>
      <c r="C513" s="211">
        <f>IF(P$347="J",SUMIF('Driebanden-groot tot'!A$33:A$54,B513,'Driebanden-groot tot'!B$33:B$54),0)</f>
        <v>0</v>
      </c>
      <c r="D513" s="6"/>
      <c r="E513" s="6"/>
      <c r="F513" s="267" t="str">
        <f t="shared" si="104"/>
        <v/>
      </c>
      <c r="G513" s="268" t="str">
        <f t="shared" si="96"/>
        <v/>
      </c>
      <c r="H513" s="269" t="str">
        <f t="shared" si="102"/>
        <v>n</v>
      </c>
      <c r="I513" s="211">
        <f>IF(P$347="J",SUMIF('Driebanden-groot tot'!A$33:A$54,H513,'Driebanden-groot tot'!B$33:B$54),0)</f>
        <v>0</v>
      </c>
      <c r="J513" s="6"/>
      <c r="K513" s="211" t="str">
        <f t="shared" si="105"/>
        <v/>
      </c>
      <c r="L513" s="267" t="str">
        <f t="shared" si="106"/>
        <v/>
      </c>
      <c r="M513" s="268" t="str">
        <f t="shared" si="103"/>
        <v/>
      </c>
      <c r="N513" s="216" t="str">
        <f t="shared" si="107"/>
        <v/>
      </c>
      <c r="O513" s="266">
        <v>3</v>
      </c>
      <c r="Q513" s="273"/>
      <c r="R513" s="273"/>
      <c r="S513" s="273"/>
      <c r="T513" s="273"/>
      <c r="U513" s="273"/>
      <c r="AB513" s="325">
        <f t="shared" si="94"/>
        <v>0</v>
      </c>
    </row>
    <row r="514" spans="1:28" ht="15" customHeight="1" x14ac:dyDescent="0.25">
      <c r="A514" s="218" t="str">
        <f>IF(C514=0,"",IF(I514=0,"",MAX(A$2:A513)+1))</f>
        <v/>
      </c>
      <c r="B514" s="269" t="str">
        <f t="shared" si="101"/>
        <v>n</v>
      </c>
      <c r="C514" s="211">
        <f>IF(P$347="J",SUMIF('Driebanden-groot tot'!A$33:A$54,B514,'Driebanden-groot tot'!B$33:B$54),0)</f>
        <v>0</v>
      </c>
      <c r="D514" s="6"/>
      <c r="E514" s="6"/>
      <c r="F514" s="267" t="str">
        <f t="shared" si="104"/>
        <v/>
      </c>
      <c r="G514" s="268" t="str">
        <f t="shared" si="96"/>
        <v/>
      </c>
      <c r="H514" s="269" t="str">
        <f t="shared" si="102"/>
        <v>n</v>
      </c>
      <c r="I514" s="211">
        <f>IF(P$347="J",SUMIF('Driebanden-groot tot'!A$33:A$54,H514,'Driebanden-groot tot'!B$33:B$54),0)</f>
        <v>0</v>
      </c>
      <c r="J514" s="6"/>
      <c r="K514" s="211" t="str">
        <f t="shared" si="105"/>
        <v/>
      </c>
      <c r="L514" s="267" t="str">
        <f t="shared" si="106"/>
        <v/>
      </c>
      <c r="M514" s="268" t="str">
        <f t="shared" si="103"/>
        <v/>
      </c>
      <c r="N514" s="216" t="str">
        <f t="shared" si="107"/>
        <v/>
      </c>
      <c r="O514" s="266">
        <v>3</v>
      </c>
      <c r="Q514" s="273"/>
      <c r="R514" s="273"/>
      <c r="S514" s="273"/>
      <c r="T514" s="273"/>
      <c r="U514" s="273"/>
      <c r="AB514" s="325">
        <f t="shared" si="94"/>
        <v>0</v>
      </c>
    </row>
    <row r="515" spans="1:28" ht="15" customHeight="1" x14ac:dyDescent="0.25">
      <c r="A515" s="218" t="str">
        <f>IF(C515=0,"",IF(I515=0,"",MAX(A$2:A514)+1))</f>
        <v/>
      </c>
      <c r="B515" s="269" t="str">
        <f t="shared" si="101"/>
        <v>n</v>
      </c>
      <c r="C515" s="211">
        <f>IF(P$347="J",SUMIF('Driebanden-groot tot'!A$33:A$54,B515,'Driebanden-groot tot'!B$33:B$54),0)</f>
        <v>0</v>
      </c>
      <c r="D515" s="6"/>
      <c r="E515" s="6"/>
      <c r="F515" s="267" t="str">
        <f t="shared" si="104"/>
        <v/>
      </c>
      <c r="G515" s="268" t="str">
        <f t="shared" si="96"/>
        <v/>
      </c>
      <c r="H515" s="269" t="str">
        <f t="shared" si="102"/>
        <v>n</v>
      </c>
      <c r="I515" s="211">
        <f>IF(P$347="J",SUMIF('Driebanden-groot tot'!A$33:A$54,H515,'Driebanden-groot tot'!B$33:B$54),0)</f>
        <v>0</v>
      </c>
      <c r="J515" s="6"/>
      <c r="K515" s="211" t="str">
        <f t="shared" si="105"/>
        <v/>
      </c>
      <c r="L515" s="267" t="str">
        <f t="shared" si="106"/>
        <v/>
      </c>
      <c r="M515" s="268" t="str">
        <f t="shared" si="103"/>
        <v/>
      </c>
      <c r="N515" s="216" t="str">
        <f t="shared" si="107"/>
        <v/>
      </c>
      <c r="O515" s="266">
        <v>3</v>
      </c>
      <c r="Q515" s="273"/>
      <c r="R515" s="273"/>
      <c r="S515" s="273"/>
      <c r="T515" s="273"/>
      <c r="U515" s="273"/>
      <c r="AB515" s="325">
        <f t="shared" ref="AB515:AB518" si="108">IF(A515="",0,1)</f>
        <v>0</v>
      </c>
    </row>
    <row r="516" spans="1:28" ht="15" customHeight="1" x14ac:dyDescent="0.25">
      <c r="A516" s="218" t="str">
        <f>IF(C516=0,"",IF(I516=0,"",MAX(A$2:A515)+1))</f>
        <v/>
      </c>
      <c r="B516" s="269" t="str">
        <f t="shared" si="101"/>
        <v>n</v>
      </c>
      <c r="C516" s="211">
        <f>IF(P$347="J",SUMIF('Driebanden-groot tot'!A$33:A$54,B516,'Driebanden-groot tot'!B$33:B$54),0)</f>
        <v>0</v>
      </c>
      <c r="D516" s="6"/>
      <c r="E516" s="6"/>
      <c r="F516" s="267" t="str">
        <f t="shared" si="104"/>
        <v/>
      </c>
      <c r="G516" s="268" t="str">
        <f t="shared" si="96"/>
        <v/>
      </c>
      <c r="H516" s="269" t="str">
        <f t="shared" si="102"/>
        <v>n</v>
      </c>
      <c r="I516" s="211">
        <f>IF(P$347="J",SUMIF('Driebanden-groot tot'!A$33:A$54,H516,'Driebanden-groot tot'!B$33:B$54),0)</f>
        <v>0</v>
      </c>
      <c r="J516" s="6"/>
      <c r="K516" s="211" t="str">
        <f t="shared" si="105"/>
        <v/>
      </c>
      <c r="L516" s="267" t="str">
        <f t="shared" si="106"/>
        <v/>
      </c>
      <c r="M516" s="268" t="str">
        <f t="shared" si="103"/>
        <v/>
      </c>
      <c r="N516" s="216" t="str">
        <f t="shared" si="107"/>
        <v/>
      </c>
      <c r="O516" s="266">
        <v>3</v>
      </c>
      <c r="Q516" s="273"/>
      <c r="R516" s="273"/>
      <c r="S516" s="273"/>
      <c r="T516" s="273"/>
      <c r="U516" s="273"/>
      <c r="AB516" s="325">
        <f t="shared" si="108"/>
        <v>0</v>
      </c>
    </row>
    <row r="517" spans="1:28" ht="15" customHeight="1" x14ac:dyDescent="0.25">
      <c r="A517" s="218" t="str">
        <f>IF(C517=0,"",IF(I517=0,"",MAX(A$2:A516)+1))</f>
        <v/>
      </c>
      <c r="B517" s="269" t="str">
        <f t="shared" si="101"/>
        <v>n</v>
      </c>
      <c r="C517" s="211">
        <f>IF(P$347="J",SUMIF('Driebanden-groot tot'!A$33:A$54,B517,'Driebanden-groot tot'!B$33:B$54),0)</f>
        <v>0</v>
      </c>
      <c r="D517" s="6"/>
      <c r="E517" s="6"/>
      <c r="F517" s="267" t="str">
        <f t="shared" si="104"/>
        <v/>
      </c>
      <c r="G517" s="268" t="str">
        <f t="shared" si="96"/>
        <v/>
      </c>
      <c r="H517" s="269" t="str">
        <f t="shared" si="102"/>
        <v>n</v>
      </c>
      <c r="I517" s="211">
        <f>IF(P$347="J",SUMIF('Driebanden-groot tot'!A$33:A$54,H517,'Driebanden-groot tot'!B$33:B$54),0)</f>
        <v>0</v>
      </c>
      <c r="J517" s="6"/>
      <c r="K517" s="211" t="str">
        <f t="shared" si="105"/>
        <v/>
      </c>
      <c r="L517" s="267" t="str">
        <f t="shared" si="106"/>
        <v/>
      </c>
      <c r="M517" s="268" t="str">
        <f t="shared" si="103"/>
        <v/>
      </c>
      <c r="N517" s="216" t="str">
        <f t="shared" si="107"/>
        <v/>
      </c>
      <c r="O517" s="266">
        <v>3</v>
      </c>
      <c r="Q517" s="273"/>
      <c r="R517" s="273"/>
      <c r="S517" s="273"/>
      <c r="T517" s="273"/>
      <c r="U517" s="273"/>
      <c r="AB517" s="325">
        <f t="shared" si="108"/>
        <v>0</v>
      </c>
    </row>
    <row r="518" spans="1:28" ht="15" customHeight="1" x14ac:dyDescent="0.25">
      <c r="A518" s="222"/>
      <c r="B518" s="223" t="s">
        <v>75</v>
      </c>
      <c r="C518" s="224">
        <f>(MAX(A$2:A518)-SUMIF(B:B,"Ronde 1",C:C)-SUMIF(B:B,"Ronde 2",C:C))</f>
        <v>0</v>
      </c>
      <c r="D518" s="225" t="s">
        <v>78</v>
      </c>
      <c r="E518" s="225"/>
      <c r="F518" s="226"/>
      <c r="G518" s="227"/>
      <c r="H518" s="228" t="s">
        <v>76</v>
      </c>
      <c r="I518" s="229">
        <f>SUM(N347:N518)</f>
        <v>0</v>
      </c>
      <c r="J518" s="225"/>
      <c r="K518" s="230" t="s">
        <v>77</v>
      </c>
      <c r="L518" s="231">
        <f>C518-I518</f>
        <v>0</v>
      </c>
      <c r="M518" s="231"/>
      <c r="N518" s="232"/>
      <c r="O518" s="266">
        <v>3</v>
      </c>
      <c r="Q518" s="273"/>
      <c r="R518" s="273"/>
      <c r="S518" s="273"/>
      <c r="T518" s="273"/>
      <c r="U518" s="273"/>
      <c r="AB518" s="325">
        <f t="shared" si="108"/>
        <v>0</v>
      </c>
    </row>
    <row r="519" spans="1:28" ht="13.2" x14ac:dyDescent="0.25">
      <c r="B519"/>
      <c r="C519"/>
      <c r="F519"/>
      <c r="G519"/>
      <c r="H519"/>
      <c r="I519"/>
      <c r="L519"/>
      <c r="M519"/>
      <c r="N519"/>
    </row>
    <row r="520" spans="1:28" ht="13.2" x14ac:dyDescent="0.25">
      <c r="B520"/>
      <c r="C520"/>
      <c r="F520"/>
      <c r="G520"/>
      <c r="H520"/>
      <c r="I520"/>
      <c r="L520"/>
      <c r="M520"/>
      <c r="N520"/>
    </row>
    <row r="521" spans="1:28" ht="13.2" x14ac:dyDescent="0.25">
      <c r="B521"/>
      <c r="C521"/>
      <c r="F521"/>
      <c r="G521"/>
      <c r="H521"/>
      <c r="I521"/>
      <c r="L521"/>
      <c r="M521"/>
      <c r="N521"/>
    </row>
    <row r="522" spans="1:28" ht="13.2" x14ac:dyDescent="0.25">
      <c r="B522"/>
      <c r="C522"/>
      <c r="F522"/>
      <c r="G522"/>
      <c r="H522"/>
      <c r="I522"/>
      <c r="L522"/>
      <c r="M522"/>
      <c r="N522"/>
    </row>
    <row r="523" spans="1:28" ht="13.2" x14ac:dyDescent="0.25">
      <c r="B523"/>
      <c r="C523"/>
      <c r="F523"/>
      <c r="G523"/>
      <c r="H523"/>
      <c r="I523"/>
      <c r="L523"/>
      <c r="M523"/>
      <c r="N523"/>
    </row>
    <row r="524" spans="1:28" ht="13.2" x14ac:dyDescent="0.25">
      <c r="B524"/>
      <c r="C524"/>
      <c r="F524"/>
      <c r="G524"/>
      <c r="H524"/>
      <c r="I524"/>
      <c r="L524"/>
      <c r="M524"/>
      <c r="N524"/>
    </row>
    <row r="525" spans="1:28" ht="13.2" x14ac:dyDescent="0.25">
      <c r="B525"/>
      <c r="C525"/>
      <c r="F525"/>
      <c r="G525"/>
      <c r="H525"/>
      <c r="I525"/>
      <c r="L525"/>
      <c r="M525"/>
      <c r="N525"/>
    </row>
    <row r="526" spans="1:28" ht="13.2" x14ac:dyDescent="0.25">
      <c r="B526"/>
      <c r="C526"/>
      <c r="F526"/>
      <c r="G526"/>
      <c r="H526"/>
      <c r="I526"/>
      <c r="L526"/>
      <c r="M526"/>
      <c r="N526"/>
    </row>
    <row r="527" spans="1:28" ht="13.2" x14ac:dyDescent="0.25">
      <c r="B527"/>
      <c r="C527"/>
      <c r="F527"/>
      <c r="G527"/>
      <c r="H527"/>
      <c r="I527"/>
      <c r="L527"/>
      <c r="M527"/>
      <c r="N527"/>
    </row>
    <row r="528" spans="1:28" ht="13.2" x14ac:dyDescent="0.25">
      <c r="B528"/>
      <c r="C528"/>
      <c r="F528"/>
      <c r="G528"/>
      <c r="H528"/>
      <c r="I528"/>
      <c r="L528"/>
      <c r="M528"/>
      <c r="N528"/>
    </row>
    <row r="529" customFormat="1" ht="13.2" x14ac:dyDescent="0.25"/>
    <row r="530" customFormat="1" ht="13.2" x14ac:dyDescent="0.25"/>
    <row r="531" customFormat="1" ht="13.2" x14ac:dyDescent="0.25"/>
    <row r="532" customFormat="1" ht="13.2" x14ac:dyDescent="0.25"/>
    <row r="533" customFormat="1" ht="13.2" x14ac:dyDescent="0.25"/>
    <row r="534" customFormat="1" ht="13.2" x14ac:dyDescent="0.25"/>
    <row r="535" customFormat="1" ht="13.2" x14ac:dyDescent="0.25"/>
    <row r="536" customFormat="1" ht="13.2" x14ac:dyDescent="0.25"/>
    <row r="537" customFormat="1" ht="13.2" x14ac:dyDescent="0.25"/>
    <row r="538" customFormat="1" ht="13.2" x14ac:dyDescent="0.25"/>
    <row r="539" customFormat="1" ht="1.2" customHeight="1" x14ac:dyDescent="0.25"/>
    <row r="540" customFormat="1" ht="13.2" x14ac:dyDescent="0.25"/>
    <row r="541" customFormat="1" ht="13.2" x14ac:dyDescent="0.25"/>
    <row r="542" customFormat="1" ht="13.2" x14ac:dyDescent="0.25"/>
    <row r="543" customFormat="1" ht="13.2" x14ac:dyDescent="0.25"/>
    <row r="544" customFormat="1" ht="13.2" x14ac:dyDescent="0.25"/>
    <row r="545" customFormat="1" ht="13.2" x14ac:dyDescent="0.25"/>
    <row r="546" customFormat="1" ht="13.2" x14ac:dyDescent="0.25"/>
    <row r="547" customFormat="1" ht="13.2" x14ac:dyDescent="0.25"/>
  </sheetData>
  <sheetProtection sheet="1" objects="1" scenarios="1"/>
  <autoFilter ref="A2:O538" xr:uid="{00000000-0009-0000-0000-000006000000}"/>
  <mergeCells count="2">
    <mergeCell ref="O1:O2"/>
    <mergeCell ref="AB1:AB2"/>
  </mergeCells>
  <pageMargins left="0.39370078740157483" right="0.39370078740157483" top="0.19685039370078741" bottom="0.19685039370078741" header="0" footer="0"/>
  <pageSetup paperSize="9" fitToHeight="4" orientation="portrait" r:id="rId1"/>
  <rowBreaks count="1" manualBreakCount="1">
    <brk id="174" max="1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18A5-38FA-44BA-A547-9B0C795C5515}">
  <sheetPr>
    <tabColor theme="4" tint="0.59999389629810485"/>
    <pageSetUpPr fitToPage="1"/>
  </sheetPr>
  <dimension ref="A1:V127"/>
  <sheetViews>
    <sheetView showGridLines="0" zoomScaleNormal="100" workbookViewId="0">
      <pane ySplit="3" topLeftCell="A4" activePane="bottomLeft" state="frozen"/>
      <selection activeCell="L43" sqref="L43"/>
      <selection pane="bottomLeft" activeCell="A4" sqref="A4"/>
    </sheetView>
  </sheetViews>
  <sheetFormatPr defaultColWidth="8.88671875" defaultRowHeight="13.2" x14ac:dyDescent="0.25"/>
  <cols>
    <col min="1" max="1" width="15.6640625" style="10" customWidth="1"/>
    <col min="2" max="3" width="7.6640625" style="15" customWidth="1"/>
    <col min="4" max="11" width="8.6640625" style="10" customWidth="1"/>
    <col min="12" max="12" width="12.6640625" style="10" customWidth="1"/>
    <col min="13" max="21" width="8.6640625" style="10" customWidth="1"/>
    <col min="22" max="22" width="3.77734375" style="10" customWidth="1"/>
    <col min="23" max="16384" width="8.88671875" style="10"/>
  </cols>
  <sheetData>
    <row r="1" spans="1:22" s="38" customFormat="1" ht="19.95" customHeight="1" thickBot="1" x14ac:dyDescent="0.3">
      <c r="A1" s="8" t="str">
        <f>_xlfn.CONCAT(Deelnemers!A1)</f>
        <v>BV  De Fotsers</v>
      </c>
      <c r="B1" s="9"/>
      <c r="C1" s="9"/>
      <c r="D1" s="29"/>
      <c r="E1" s="9"/>
      <c r="F1" s="9"/>
      <c r="G1" s="21"/>
      <c r="H1" s="99" t="s">
        <v>70</v>
      </c>
      <c r="I1" s="535" t="str">
        <f>VLOOKUP(1,Deelnemers!O2:S3,2)</f>
        <v>Jan - Jun</v>
      </c>
      <c r="J1" s="536"/>
      <c r="K1" s="382">
        <f>VLOOKUP(1,Deelnemers!O2:S3,4)</f>
        <v>2025</v>
      </c>
      <c r="U1" s="475" t="s">
        <v>93</v>
      </c>
      <c r="V1" s="476">
        <f>SUM(25:25)+SUM(55:55)+F62+F66</f>
        <v>0</v>
      </c>
    </row>
    <row r="2" spans="1:22" s="38" customFormat="1" ht="15" customHeight="1" x14ac:dyDescent="0.25">
      <c r="A2" s="345"/>
      <c r="B2" s="361" t="s">
        <v>92</v>
      </c>
      <c r="C2" s="362" t="s">
        <v>116</v>
      </c>
      <c r="D2" s="494"/>
      <c r="E2" s="495"/>
      <c r="F2" s="495" t="s">
        <v>117</v>
      </c>
      <c r="G2" s="496"/>
      <c r="H2" s="495"/>
      <c r="I2" s="495"/>
      <c r="J2" s="497"/>
      <c r="K2" s="346" t="s">
        <v>37</v>
      </c>
    </row>
    <row r="3" spans="1:22" s="14" customFormat="1" ht="15" customHeight="1" x14ac:dyDescent="0.25">
      <c r="A3" s="388" t="s">
        <v>38</v>
      </c>
      <c r="B3" s="378" t="str">
        <f>VLOOKUP(1,Deelnemers!O2:U3,7,0)</f>
        <v>1 Jan</v>
      </c>
      <c r="C3" s="378" t="str">
        <f>B3</f>
        <v>1 Jan</v>
      </c>
      <c r="D3" s="498" t="s">
        <v>8</v>
      </c>
      <c r="E3" s="498" t="s">
        <v>11</v>
      </c>
      <c r="F3" s="498" t="s">
        <v>18</v>
      </c>
      <c r="G3" s="498" t="s">
        <v>6</v>
      </c>
      <c r="H3" s="499" t="s">
        <v>7</v>
      </c>
      <c r="I3" s="499" t="s">
        <v>31</v>
      </c>
      <c r="J3" s="499" t="s">
        <v>14</v>
      </c>
      <c r="K3" s="378" t="str">
        <f>VLOOKUP(1,Deelnemers!O2:V3,8,0)</f>
        <v>30 Jun</v>
      </c>
    </row>
    <row r="4" spans="1:22" ht="15" customHeight="1" x14ac:dyDescent="0.25">
      <c r="A4" s="353" t="str">
        <f>Deelnemers!B7</f>
        <v>Frans</v>
      </c>
      <c r="B4" s="363">
        <f>SUMIF(Deelnemers!B:B,'Driebanden-groot tot'!A4,Deelnemers!C:C)</f>
        <v>12</v>
      </c>
      <c r="C4" s="363">
        <f>SUMIF('Driebanden-groot 1'!B:B,A4,'Driebanden-groot 1'!AB:AB)+SUMIF('Driebanden-groot 1'!H:H,A4,'Driebanden-groot 1'!AB:AB)</f>
        <v>36</v>
      </c>
      <c r="D4" s="347">
        <f>SUMIF('Driebanden-groot 1'!B:B,A4,'Driebanden-groot 1'!N:N)+SUMIF('Driebanden-groot 1'!H:H,A4,'Driebanden-groot 1'!N:N)</f>
        <v>5</v>
      </c>
      <c r="E4" s="347">
        <f>SUMIF('Driebanden-groot 1'!B:B,A4,'Driebanden-groot 1'!D:D)+SUMIF('Driebanden-groot 1'!H:H,A4,'Driebanden-groot 1'!J:J)</f>
        <v>58</v>
      </c>
      <c r="F4" s="347">
        <f>SUMIF('Driebanden-groot 1'!B:B,A4,'Driebanden-groot 1'!E:E)+SUMIF('Driebanden-groot 1'!H:H,A4,'Driebanden-groot 1'!K:K)</f>
        <v>250</v>
      </c>
      <c r="G4" s="348">
        <f>SUMIF('Driebanden-groot 1'!B:B,A4,'Driebanden-groot 1'!G:G)+SUMIF('Driebanden-groot 1'!H:H,A4,'Driebanden-groot 1'!M:M)</f>
        <v>52.3</v>
      </c>
      <c r="H4" s="349">
        <f>IF(D4&gt;0,E4/F4,0)</f>
        <v>0.23200000000000001</v>
      </c>
      <c r="I4" s="347">
        <f t="shared" ref="I4:I22" si="0">IF(D4&gt;0,IF(ROUND(H4*B$28,0)&gt;E$28,ROUND(H4*B$28,0),E$28),0)</f>
        <v>12</v>
      </c>
      <c r="J4" s="364">
        <f t="shared" ref="J4:J22" si="1">IF(D4&lt;1,"",ROUND(G4/(D4*J$28),3))</f>
        <v>0.872</v>
      </c>
      <c r="K4" s="365">
        <f t="shared" ref="K4:K22" si="2">IF(D4&gt;I$28-1,ROUNDUP((I4-B4)/2,0)+B4,B4)</f>
        <v>12</v>
      </c>
    </row>
    <row r="5" spans="1:22" ht="15" customHeight="1" x14ac:dyDescent="0.25">
      <c r="A5" s="353" t="str">
        <f>Deelnemers!B8</f>
        <v>Fred</v>
      </c>
      <c r="B5" s="363">
        <f>SUMIF(Deelnemers!B:B,'Driebanden-groot tot'!A5,Deelnemers!C:C)</f>
        <v>9</v>
      </c>
      <c r="C5" s="363">
        <f>SUMIF('Driebanden-groot 1'!B:B,A5,'Driebanden-groot 1'!AB:AB)+SUMIF('Driebanden-groot 1'!H:H,A5,'Driebanden-groot 1'!AB:AB)</f>
        <v>36</v>
      </c>
      <c r="D5" s="347">
        <f>SUMIF('Driebanden-groot 1'!B:B,A5,'Driebanden-groot 1'!N:N)+SUMIF('Driebanden-groot 1'!H:H,A5,'Driebanden-groot 1'!N:N)</f>
        <v>1</v>
      </c>
      <c r="E5" s="347">
        <f>SUMIF('Driebanden-groot 1'!B:B,A5,'Driebanden-groot 1'!D:D)+SUMIF('Driebanden-groot 1'!H:H,A5,'Driebanden-groot 1'!J:J)</f>
        <v>9</v>
      </c>
      <c r="F5" s="347">
        <f>SUMIF('Driebanden-groot 1'!B:B,A5,'Driebanden-groot 1'!E:E)+SUMIF('Driebanden-groot 1'!H:H,A5,'Driebanden-groot 1'!K:K)</f>
        <v>50</v>
      </c>
      <c r="G5" s="348">
        <f>SUMIF('Driebanden-groot 1'!B:B,A5,'Driebanden-groot 1'!G:G)+SUMIF('Driebanden-groot 1'!H:H,A5,'Driebanden-groot 1'!M:M)</f>
        <v>11</v>
      </c>
      <c r="H5" s="349">
        <f t="shared" ref="H5:H22" si="3">IF(D5&gt;0,E5/F5,0)</f>
        <v>0.18</v>
      </c>
      <c r="I5" s="347">
        <f t="shared" si="0"/>
        <v>9</v>
      </c>
      <c r="J5" s="364">
        <f t="shared" si="1"/>
        <v>0.91700000000000004</v>
      </c>
      <c r="K5" s="366">
        <f t="shared" si="2"/>
        <v>9</v>
      </c>
    </row>
    <row r="6" spans="1:22" ht="15" customHeight="1" x14ac:dyDescent="0.25">
      <c r="A6" s="353" t="str">
        <f>Deelnemers!B9</f>
        <v>Jan Hartog</v>
      </c>
      <c r="B6" s="363">
        <f>SUMIF(Deelnemers!B:B,'Driebanden-groot tot'!A6,Deelnemers!C:C)</f>
        <v>9</v>
      </c>
      <c r="C6" s="363">
        <f>SUMIF('Driebanden-groot 1'!B:B,A6,'Driebanden-groot 1'!AB:AB)+SUMIF('Driebanden-groot 1'!H:H,A6,'Driebanden-groot 1'!AB:AB)</f>
        <v>36</v>
      </c>
      <c r="D6" s="347">
        <f>SUMIF('Driebanden-groot 1'!B:B,A6,'Driebanden-groot 1'!N:N)+SUMIF('Driebanden-groot 1'!H:H,A6,'Driebanden-groot 1'!N:N)</f>
        <v>1</v>
      </c>
      <c r="E6" s="347">
        <f>SUMIF('Driebanden-groot 1'!B:B,A6,'Driebanden-groot 1'!D:D)+SUMIF('Driebanden-groot 1'!H:H,A6,'Driebanden-groot 1'!J:J)</f>
        <v>9</v>
      </c>
      <c r="F6" s="347">
        <f>SUMIF('Driebanden-groot 1'!B:B,A6,'Driebanden-groot 1'!E:E)+SUMIF('Driebanden-groot 1'!H:H,A6,'Driebanden-groot 1'!K:K)</f>
        <v>50</v>
      </c>
      <c r="G6" s="348">
        <f>SUMIF('Driebanden-groot 1'!B:B,A6,'Driebanden-groot 1'!G:G)+SUMIF('Driebanden-groot 1'!H:H,A6,'Driebanden-groot 1'!M:M)</f>
        <v>11</v>
      </c>
      <c r="H6" s="349">
        <f t="shared" si="3"/>
        <v>0.18</v>
      </c>
      <c r="I6" s="347">
        <f t="shared" si="0"/>
        <v>9</v>
      </c>
      <c r="J6" s="364">
        <f t="shared" si="1"/>
        <v>0.91700000000000004</v>
      </c>
      <c r="K6" s="366">
        <f t="shared" si="2"/>
        <v>9</v>
      </c>
    </row>
    <row r="7" spans="1:22" ht="15" customHeight="1" x14ac:dyDescent="0.25">
      <c r="A7" s="353" t="str">
        <f>Deelnemers!B10</f>
        <v>Martijn</v>
      </c>
      <c r="B7" s="363">
        <f>SUMIF(Deelnemers!B:B,'Driebanden-groot tot'!A7,Deelnemers!C:C)</f>
        <v>6</v>
      </c>
      <c r="C7" s="363">
        <f>SUMIF('Driebanden-groot 1'!B:B,A7,'Driebanden-groot 1'!AB:AB)+SUMIF('Driebanden-groot 1'!H:H,A7,'Driebanden-groot 1'!AB:AB)</f>
        <v>36</v>
      </c>
      <c r="D7" s="347">
        <f>SUMIF('Driebanden-groot 1'!B:B,A7,'Driebanden-groot 1'!N:N)+SUMIF('Driebanden-groot 1'!H:H,A7,'Driebanden-groot 1'!N:N)</f>
        <v>1</v>
      </c>
      <c r="E7" s="347">
        <f>SUMIF('Driebanden-groot 1'!B:B,A7,'Driebanden-groot 1'!D:D)+SUMIF('Driebanden-groot 1'!H:H,A7,'Driebanden-groot 1'!J:J)</f>
        <v>6</v>
      </c>
      <c r="F7" s="347">
        <f>SUMIF('Driebanden-groot 1'!B:B,A7,'Driebanden-groot 1'!E:E)+SUMIF('Driebanden-groot 1'!H:H,A7,'Driebanden-groot 1'!K:K)</f>
        <v>50</v>
      </c>
      <c r="G7" s="348">
        <f>SUMIF('Driebanden-groot 1'!B:B,A7,'Driebanden-groot 1'!G:G)+SUMIF('Driebanden-groot 1'!H:H,A7,'Driebanden-groot 1'!M:M)</f>
        <v>11</v>
      </c>
      <c r="H7" s="349">
        <f t="shared" si="3"/>
        <v>0.12</v>
      </c>
      <c r="I7" s="347">
        <f t="shared" si="0"/>
        <v>7</v>
      </c>
      <c r="J7" s="364">
        <f t="shared" si="1"/>
        <v>0.91700000000000004</v>
      </c>
      <c r="K7" s="366">
        <f t="shared" si="2"/>
        <v>6</v>
      </c>
    </row>
    <row r="8" spans="1:22" ht="15" customHeight="1" x14ac:dyDescent="0.25">
      <c r="A8" s="353" t="str">
        <f>Deelnemers!B11</f>
        <v>Michael</v>
      </c>
      <c r="B8" s="363">
        <f>SUMIF(Deelnemers!B:B,'Driebanden-groot tot'!A8,Deelnemers!C:C)</f>
        <v>14</v>
      </c>
      <c r="C8" s="363">
        <f>SUMIF('Driebanden-groot 1'!B:B,A8,'Driebanden-groot 1'!AB:AB)+SUMIF('Driebanden-groot 1'!H:H,A8,'Driebanden-groot 1'!AB:AB)</f>
        <v>36</v>
      </c>
      <c r="D8" s="347">
        <f>SUMIF('Driebanden-groot 1'!B:B,A8,'Driebanden-groot 1'!N:N)+SUMIF('Driebanden-groot 1'!H:H,A8,'Driebanden-groot 1'!N:N)</f>
        <v>1</v>
      </c>
      <c r="E8" s="347">
        <f>SUMIF('Driebanden-groot 1'!B:B,A8,'Driebanden-groot 1'!D:D)+SUMIF('Driebanden-groot 1'!H:H,A8,'Driebanden-groot 1'!J:J)</f>
        <v>14</v>
      </c>
      <c r="F8" s="347">
        <f>SUMIF('Driebanden-groot 1'!B:B,A8,'Driebanden-groot 1'!E:E)+SUMIF('Driebanden-groot 1'!H:H,A8,'Driebanden-groot 1'!K:K)</f>
        <v>50</v>
      </c>
      <c r="G8" s="348">
        <f>SUMIF('Driebanden-groot 1'!B:B,A8,'Driebanden-groot 1'!G:G)+SUMIF('Driebanden-groot 1'!H:H,A8,'Driebanden-groot 1'!M:M)</f>
        <v>11</v>
      </c>
      <c r="H8" s="349">
        <f t="shared" si="3"/>
        <v>0.28000000000000003</v>
      </c>
      <c r="I8" s="347">
        <f t="shared" si="0"/>
        <v>14</v>
      </c>
      <c r="J8" s="364">
        <f t="shared" si="1"/>
        <v>0.91700000000000004</v>
      </c>
      <c r="K8" s="366">
        <f t="shared" si="2"/>
        <v>14</v>
      </c>
    </row>
    <row r="9" spans="1:22" ht="15" customHeight="1" x14ac:dyDescent="0.25">
      <c r="A9" s="353" t="str">
        <f>Deelnemers!B12</f>
        <v>Peter</v>
      </c>
      <c r="B9" s="363">
        <f>SUMIF(Deelnemers!B:B,'Driebanden-groot tot'!A9,Deelnemers!C:C)</f>
        <v>16</v>
      </c>
      <c r="C9" s="363">
        <f>SUMIF('Driebanden-groot 1'!B:B,A9,'Driebanden-groot 1'!AB:AB)+SUMIF('Driebanden-groot 1'!H:H,A9,'Driebanden-groot 1'!AB:AB)</f>
        <v>36</v>
      </c>
      <c r="D9" s="347">
        <f>SUMIF('Driebanden-groot 1'!B:B,A9,'Driebanden-groot 1'!N:N)+SUMIF('Driebanden-groot 1'!H:H,A9,'Driebanden-groot 1'!N:N)</f>
        <v>1</v>
      </c>
      <c r="E9" s="347">
        <f>SUMIF('Driebanden-groot 1'!B:B,A9,'Driebanden-groot 1'!D:D)+SUMIF('Driebanden-groot 1'!H:H,A9,'Driebanden-groot 1'!J:J)</f>
        <v>16</v>
      </c>
      <c r="F9" s="347">
        <f>SUMIF('Driebanden-groot 1'!B:B,A9,'Driebanden-groot 1'!E:E)+SUMIF('Driebanden-groot 1'!H:H,A9,'Driebanden-groot 1'!K:K)</f>
        <v>50</v>
      </c>
      <c r="G9" s="348">
        <f>SUMIF('Driebanden-groot 1'!B:B,A9,'Driebanden-groot 1'!G:G)+SUMIF('Driebanden-groot 1'!H:H,A9,'Driebanden-groot 1'!M:M)</f>
        <v>11</v>
      </c>
      <c r="H9" s="349">
        <f t="shared" si="3"/>
        <v>0.32</v>
      </c>
      <c r="I9" s="347">
        <f t="shared" si="0"/>
        <v>16</v>
      </c>
      <c r="J9" s="364">
        <f t="shared" si="1"/>
        <v>0.91700000000000004</v>
      </c>
      <c r="K9" s="366">
        <f t="shared" si="2"/>
        <v>16</v>
      </c>
    </row>
    <row r="10" spans="1:22" ht="15" customHeight="1" x14ac:dyDescent="0.25">
      <c r="A10" s="353" t="str">
        <f>Deelnemers!B13</f>
        <v>Piet</v>
      </c>
      <c r="B10" s="363">
        <f>SUMIF(Deelnemers!B:B,'Driebanden-groot tot'!A10,Deelnemers!C:C)</f>
        <v>16</v>
      </c>
      <c r="C10" s="363">
        <f>SUMIF('Driebanden-groot 1'!B:B,A10,'Driebanden-groot 1'!AB:AB)+SUMIF('Driebanden-groot 1'!H:H,A10,'Driebanden-groot 1'!AB:AB)</f>
        <v>36</v>
      </c>
      <c r="D10" s="347">
        <f>SUMIF('Driebanden-groot 1'!B:B,A10,'Driebanden-groot 1'!N:N)+SUMIF('Driebanden-groot 1'!H:H,A10,'Driebanden-groot 1'!N:N)</f>
        <v>0</v>
      </c>
      <c r="E10" s="347">
        <f>SUMIF('Driebanden-groot 1'!B:B,A10,'Driebanden-groot 1'!D:D)+SUMIF('Driebanden-groot 1'!H:H,A10,'Driebanden-groot 1'!J:J)</f>
        <v>0</v>
      </c>
      <c r="F10" s="347">
        <f>SUMIF('Driebanden-groot 1'!B:B,A10,'Driebanden-groot 1'!E:E)+SUMIF('Driebanden-groot 1'!H:H,A10,'Driebanden-groot 1'!K:K)</f>
        <v>0</v>
      </c>
      <c r="G10" s="348">
        <f>SUMIF('Driebanden-groot 1'!B:B,A10,'Driebanden-groot 1'!G:G)+SUMIF('Driebanden-groot 1'!H:H,A10,'Driebanden-groot 1'!M:M)</f>
        <v>0</v>
      </c>
      <c r="H10" s="349">
        <f t="shared" si="3"/>
        <v>0</v>
      </c>
      <c r="I10" s="347">
        <f t="shared" si="0"/>
        <v>0</v>
      </c>
      <c r="J10" s="364" t="str">
        <f t="shared" si="1"/>
        <v/>
      </c>
      <c r="K10" s="366">
        <f t="shared" si="2"/>
        <v>16</v>
      </c>
    </row>
    <row r="11" spans="1:22" ht="15" customHeight="1" x14ac:dyDescent="0.25">
      <c r="A11" s="353" t="str">
        <f>Deelnemers!B14</f>
        <v>Tukker</v>
      </c>
      <c r="B11" s="363">
        <f>SUMIF(Deelnemers!B:B,'Driebanden-groot tot'!A11,Deelnemers!C:C)</f>
        <v>13</v>
      </c>
      <c r="C11" s="363">
        <f>SUMIF('Driebanden-groot 1'!B:B,A11,'Driebanden-groot 1'!AB:AB)+SUMIF('Driebanden-groot 1'!H:H,A11,'Driebanden-groot 1'!AB:AB)</f>
        <v>36</v>
      </c>
      <c r="D11" s="347">
        <f>SUMIF('Driebanden-groot 1'!B:B,A11,'Driebanden-groot 1'!N:N)+SUMIF('Driebanden-groot 1'!H:H,A11,'Driebanden-groot 1'!N:N)</f>
        <v>0</v>
      </c>
      <c r="E11" s="347">
        <f>SUMIF('Driebanden-groot 1'!B:B,A11,'Driebanden-groot 1'!D:D)+SUMIF('Driebanden-groot 1'!H:H,A11,'Driebanden-groot 1'!J:J)</f>
        <v>0</v>
      </c>
      <c r="F11" s="347">
        <f>SUMIF('Driebanden-groot 1'!B:B,A11,'Driebanden-groot 1'!E:E)+SUMIF('Driebanden-groot 1'!H:H,A11,'Driebanden-groot 1'!K:K)</f>
        <v>0</v>
      </c>
      <c r="G11" s="348">
        <f>SUMIF('Driebanden-groot 1'!B:B,A11,'Driebanden-groot 1'!G:G)+SUMIF('Driebanden-groot 1'!H:H,A11,'Driebanden-groot 1'!M:M)</f>
        <v>0</v>
      </c>
      <c r="H11" s="349">
        <f t="shared" si="3"/>
        <v>0</v>
      </c>
      <c r="I11" s="347">
        <f t="shared" si="0"/>
        <v>0</v>
      </c>
      <c r="J11" s="364" t="str">
        <f t="shared" si="1"/>
        <v/>
      </c>
      <c r="K11" s="366">
        <f t="shared" si="2"/>
        <v>13</v>
      </c>
    </row>
    <row r="12" spans="1:22" ht="15" customHeight="1" x14ac:dyDescent="0.25">
      <c r="A12" s="353" t="str">
        <f>Deelnemers!B15</f>
        <v>Bernard</v>
      </c>
      <c r="B12" s="363">
        <f>SUMIF(Deelnemers!B:B,'Driebanden-groot tot'!A12,Deelnemers!C:C)</f>
        <v>14</v>
      </c>
      <c r="C12" s="363">
        <f>SUMIF('Driebanden-groot 1'!B:B,A12,'Driebanden-groot 1'!AB:AB)+SUMIF('Driebanden-groot 1'!H:H,A12,'Driebanden-groot 1'!AB:AB)</f>
        <v>36</v>
      </c>
      <c r="D12" s="347">
        <f>SUMIF('Driebanden-groot 1'!B:B,A12,'Driebanden-groot 1'!N:N)+SUMIF('Driebanden-groot 1'!H:H,A12,'Driebanden-groot 1'!N:N)</f>
        <v>0</v>
      </c>
      <c r="E12" s="347">
        <f>SUMIF('Driebanden-groot 1'!B:B,A12,'Driebanden-groot 1'!D:D)+SUMIF('Driebanden-groot 1'!H:H,A12,'Driebanden-groot 1'!J:J)</f>
        <v>0</v>
      </c>
      <c r="F12" s="347">
        <f>SUMIF('Driebanden-groot 1'!B:B,A12,'Driebanden-groot 1'!E:E)+SUMIF('Driebanden-groot 1'!H:H,A12,'Driebanden-groot 1'!K:K)</f>
        <v>0</v>
      </c>
      <c r="G12" s="348">
        <f>SUMIF('Driebanden-groot 1'!B:B,A12,'Driebanden-groot 1'!G:G)+SUMIF('Driebanden-groot 1'!H:H,A12,'Driebanden-groot 1'!M:M)</f>
        <v>0</v>
      </c>
      <c r="H12" s="349">
        <f t="shared" si="3"/>
        <v>0</v>
      </c>
      <c r="I12" s="347">
        <f t="shared" si="0"/>
        <v>0</v>
      </c>
      <c r="J12" s="364" t="str">
        <f t="shared" si="1"/>
        <v/>
      </c>
      <c r="K12" s="366">
        <f t="shared" si="2"/>
        <v>14</v>
      </c>
    </row>
    <row r="13" spans="1:22" ht="15" customHeight="1" x14ac:dyDescent="0.25">
      <c r="A13" s="353" t="str">
        <f>Deelnemers!B16</f>
        <v>Jan de Hoorn</v>
      </c>
      <c r="B13" s="363">
        <f>SUMIF(Deelnemers!B:B,'Driebanden-groot tot'!A13,Deelnemers!C:C)</f>
        <v>0</v>
      </c>
      <c r="C13" s="363">
        <f>SUMIF('Driebanden-groot 1'!B:B,A13,'Driebanden-groot 1'!AB:AB)+SUMIF('Driebanden-groot 1'!H:H,A13,'Driebanden-groot 1'!AB:AB)</f>
        <v>0</v>
      </c>
      <c r="D13" s="347">
        <f>SUMIF('Driebanden-groot 1'!B:B,A13,'Driebanden-groot 1'!N:N)+SUMIF('Driebanden-groot 1'!H:H,A13,'Driebanden-groot 1'!N:N)</f>
        <v>0</v>
      </c>
      <c r="E13" s="347">
        <f>SUMIF('Driebanden-groot 1'!B:B,A13,'Driebanden-groot 1'!D:D)+SUMIF('Driebanden-groot 1'!H:H,A13,'Driebanden-groot 1'!J:J)</f>
        <v>0</v>
      </c>
      <c r="F13" s="347">
        <f>SUMIF('Driebanden-groot 1'!B:B,A13,'Driebanden-groot 1'!E:E)+SUMIF('Driebanden-groot 1'!H:H,A13,'Driebanden-groot 1'!K:K)</f>
        <v>0</v>
      </c>
      <c r="G13" s="348">
        <f>SUMIF('Driebanden-groot 1'!B:B,A13,'Driebanden-groot 1'!G:G)+SUMIF('Driebanden-groot 1'!H:H,A13,'Driebanden-groot 1'!M:M)</f>
        <v>0</v>
      </c>
      <c r="H13" s="349">
        <f t="shared" si="3"/>
        <v>0</v>
      </c>
      <c r="I13" s="347">
        <f t="shared" si="0"/>
        <v>0</v>
      </c>
      <c r="J13" s="364" t="str">
        <f t="shared" si="1"/>
        <v/>
      </c>
      <c r="K13" s="366">
        <f t="shared" si="2"/>
        <v>0</v>
      </c>
    </row>
    <row r="14" spans="1:22" ht="15" customHeight="1" x14ac:dyDescent="0.25">
      <c r="A14" s="353" t="str">
        <f>Deelnemers!B17</f>
        <v>Bas</v>
      </c>
      <c r="B14" s="363">
        <f>SUMIF(Deelnemers!B:B,'Driebanden-groot tot'!A14,Deelnemers!C:C)</f>
        <v>0</v>
      </c>
      <c r="C14" s="363">
        <f>SUMIF('Driebanden-groot 1'!B:B,A14,'Driebanden-groot 1'!AB:AB)+SUMIF('Driebanden-groot 1'!H:H,A14,'Driebanden-groot 1'!AB:AB)</f>
        <v>0</v>
      </c>
      <c r="D14" s="347">
        <f>SUMIF('Driebanden-groot 1'!B:B,A14,'Driebanden-groot 1'!N:N)+SUMIF('Driebanden-groot 1'!H:H,A14,'Driebanden-groot 1'!N:N)</f>
        <v>0</v>
      </c>
      <c r="E14" s="347">
        <f>SUMIF('Driebanden-groot 1'!B:B,A14,'Driebanden-groot 1'!D:D)+SUMIF('Driebanden-groot 1'!H:H,A14,'Driebanden-groot 1'!J:J)</f>
        <v>0</v>
      </c>
      <c r="F14" s="347">
        <f>SUMIF('Driebanden-groot 1'!B:B,A14,'Driebanden-groot 1'!E:E)+SUMIF('Driebanden-groot 1'!H:H,A14,'Driebanden-groot 1'!K:K)</f>
        <v>0</v>
      </c>
      <c r="G14" s="348">
        <f>SUMIF('Driebanden-groot 1'!B:B,A14,'Driebanden-groot 1'!G:G)+SUMIF('Driebanden-groot 1'!H:H,A14,'Driebanden-groot 1'!M:M)</f>
        <v>0</v>
      </c>
      <c r="H14" s="349">
        <f t="shared" si="3"/>
        <v>0</v>
      </c>
      <c r="I14" s="347">
        <f t="shared" si="0"/>
        <v>0</v>
      </c>
      <c r="J14" s="364" t="str">
        <f t="shared" si="1"/>
        <v/>
      </c>
      <c r="K14" s="366">
        <f t="shared" si="2"/>
        <v>0</v>
      </c>
    </row>
    <row r="15" spans="1:22" ht="15" customHeight="1" x14ac:dyDescent="0.25">
      <c r="A15" s="353" t="str">
        <f>Deelnemers!B18</f>
        <v>Jan Zuijlen</v>
      </c>
      <c r="B15" s="363">
        <f>SUMIF(Deelnemers!B:B,'Driebanden-groot tot'!A15,Deelnemers!C:C)</f>
        <v>16</v>
      </c>
      <c r="C15" s="363">
        <f>SUMIF('Driebanden-groot 1'!B:B,A15,'Driebanden-groot 1'!AB:AB)+SUMIF('Driebanden-groot 1'!H:H,A15,'Driebanden-groot 1'!AB:AB)</f>
        <v>36</v>
      </c>
      <c r="D15" s="347">
        <f>SUMIF('Driebanden-groot 1'!B:B,A15,'Driebanden-groot 1'!N:N)+SUMIF('Driebanden-groot 1'!H:H,A15,'Driebanden-groot 1'!N:N)</f>
        <v>0</v>
      </c>
      <c r="E15" s="347">
        <f>SUMIF('Driebanden-groot 1'!B:B,A15,'Driebanden-groot 1'!D:D)+SUMIF('Driebanden-groot 1'!H:H,A15,'Driebanden-groot 1'!J:J)</f>
        <v>0</v>
      </c>
      <c r="F15" s="347">
        <f>SUMIF('Driebanden-groot 1'!B:B,A15,'Driebanden-groot 1'!E:E)+SUMIF('Driebanden-groot 1'!H:H,A15,'Driebanden-groot 1'!K:K)</f>
        <v>0</v>
      </c>
      <c r="G15" s="348">
        <f>SUMIF('Driebanden-groot 1'!B:B,A15,'Driebanden-groot 1'!G:G)+SUMIF('Driebanden-groot 1'!H:H,A15,'Driebanden-groot 1'!M:M)</f>
        <v>0</v>
      </c>
      <c r="H15" s="349">
        <f t="shared" si="3"/>
        <v>0</v>
      </c>
      <c r="I15" s="347">
        <f t="shared" si="0"/>
        <v>0</v>
      </c>
      <c r="J15" s="364" t="str">
        <f t="shared" si="1"/>
        <v/>
      </c>
      <c r="K15" s="366">
        <f t="shared" si="2"/>
        <v>16</v>
      </c>
    </row>
    <row r="16" spans="1:22" ht="15" customHeight="1" x14ac:dyDescent="0.25">
      <c r="A16" s="353" t="str">
        <f>Deelnemers!B19</f>
        <v xml:space="preserve">Jordy </v>
      </c>
      <c r="B16" s="363">
        <f>SUMIF(Deelnemers!B:B,'Driebanden-groot tot'!A16,Deelnemers!C:C)</f>
        <v>12</v>
      </c>
      <c r="C16" s="363">
        <f>SUMIF('Driebanden-groot 1'!B:B,A16,'Driebanden-groot 1'!AB:AB)+SUMIF('Driebanden-groot 1'!H:H,A16,'Driebanden-groot 1'!AB:AB)</f>
        <v>36</v>
      </c>
      <c r="D16" s="347">
        <f>SUMIF('Driebanden-groot 1'!B:B,A16,'Driebanden-groot 1'!N:N)+SUMIF('Driebanden-groot 1'!H:H,A16,'Driebanden-groot 1'!N:N)</f>
        <v>0</v>
      </c>
      <c r="E16" s="347">
        <f>SUMIF('Driebanden-groot 1'!B:B,A16,'Driebanden-groot 1'!D:D)+SUMIF('Driebanden-groot 1'!H:H,A16,'Driebanden-groot 1'!J:J)</f>
        <v>0</v>
      </c>
      <c r="F16" s="347">
        <f>SUMIF('Driebanden-groot 1'!B:B,A16,'Driebanden-groot 1'!E:E)+SUMIF('Driebanden-groot 1'!H:H,A16,'Driebanden-groot 1'!K:K)</f>
        <v>0</v>
      </c>
      <c r="G16" s="348">
        <f>SUMIF('Driebanden-groot 1'!B:B,A16,'Driebanden-groot 1'!G:G)+SUMIF('Driebanden-groot 1'!H:H,A16,'Driebanden-groot 1'!M:M)</f>
        <v>0</v>
      </c>
      <c r="H16" s="349">
        <f t="shared" si="3"/>
        <v>0</v>
      </c>
      <c r="I16" s="347">
        <f t="shared" si="0"/>
        <v>0</v>
      </c>
      <c r="J16" s="364" t="str">
        <f t="shared" si="1"/>
        <v/>
      </c>
      <c r="K16" s="366">
        <f t="shared" si="2"/>
        <v>12</v>
      </c>
    </row>
    <row r="17" spans="1:11" ht="15" customHeight="1" x14ac:dyDescent="0.25">
      <c r="A17" s="353" t="str">
        <f>Deelnemers!B20</f>
        <v>Mukesh</v>
      </c>
      <c r="B17" s="363">
        <f>SUMIF(Deelnemers!B:B,'Driebanden-groot tot'!A17,Deelnemers!C:C)</f>
        <v>9</v>
      </c>
      <c r="C17" s="363">
        <f>SUMIF('Driebanden-groot 1'!B:B,A17,'Driebanden-groot 1'!AB:AB)+SUMIF('Driebanden-groot 1'!H:H,A17,'Driebanden-groot 1'!AB:AB)</f>
        <v>36</v>
      </c>
      <c r="D17" s="347">
        <f>SUMIF('Driebanden-groot 1'!B:B,A17,'Driebanden-groot 1'!N:N)+SUMIF('Driebanden-groot 1'!H:H,A17,'Driebanden-groot 1'!N:N)</f>
        <v>0</v>
      </c>
      <c r="E17" s="347">
        <f>SUMIF('Driebanden-groot 1'!B:B,A17,'Driebanden-groot 1'!D:D)+SUMIF('Driebanden-groot 1'!H:H,A17,'Driebanden-groot 1'!J:J)</f>
        <v>0</v>
      </c>
      <c r="F17" s="347">
        <f>SUMIF('Driebanden-groot 1'!B:B,A17,'Driebanden-groot 1'!E:E)+SUMIF('Driebanden-groot 1'!H:H,A17,'Driebanden-groot 1'!K:K)</f>
        <v>0</v>
      </c>
      <c r="G17" s="348">
        <f>SUMIF('Driebanden-groot 1'!B:B,A17,'Driebanden-groot 1'!G:G)+SUMIF('Driebanden-groot 1'!H:H,A17,'Driebanden-groot 1'!M:M)</f>
        <v>0</v>
      </c>
      <c r="H17" s="349">
        <f t="shared" si="3"/>
        <v>0</v>
      </c>
      <c r="I17" s="347">
        <f t="shared" si="0"/>
        <v>0</v>
      </c>
      <c r="J17" s="364" t="str">
        <f t="shared" si="1"/>
        <v/>
      </c>
      <c r="K17" s="366">
        <f t="shared" si="2"/>
        <v>9</v>
      </c>
    </row>
    <row r="18" spans="1:11" ht="15" customHeight="1" x14ac:dyDescent="0.25">
      <c r="A18" s="353" t="str">
        <f>Deelnemers!B21</f>
        <v>Marco</v>
      </c>
      <c r="B18" s="363">
        <f>SUMIF(Deelnemers!B:B,'Driebanden-groot tot'!A18,Deelnemers!C:C)</f>
        <v>16</v>
      </c>
      <c r="C18" s="363">
        <f>SUMIF('Driebanden-groot 1'!B:B,A18,'Driebanden-groot 1'!AB:AB)+SUMIF('Driebanden-groot 1'!H:H,A18,'Driebanden-groot 1'!AB:AB)</f>
        <v>36</v>
      </c>
      <c r="D18" s="347">
        <f>SUMIF('Driebanden-groot 1'!B:B,A18,'Driebanden-groot 1'!N:N)+SUMIF('Driebanden-groot 1'!H:H,A18,'Driebanden-groot 1'!N:N)</f>
        <v>0</v>
      </c>
      <c r="E18" s="347">
        <f>SUMIF('Driebanden-groot 1'!B:B,A18,'Driebanden-groot 1'!D:D)+SUMIF('Driebanden-groot 1'!H:H,A18,'Driebanden-groot 1'!J:J)</f>
        <v>0</v>
      </c>
      <c r="F18" s="347">
        <f>SUMIF('Driebanden-groot 1'!B:B,A18,'Driebanden-groot 1'!E:E)+SUMIF('Driebanden-groot 1'!H:H,A18,'Driebanden-groot 1'!K:K)</f>
        <v>0</v>
      </c>
      <c r="G18" s="348">
        <f>SUMIF('Driebanden-groot 1'!B:B,A18,'Driebanden-groot 1'!G:G)+SUMIF('Driebanden-groot 1'!H:H,A18,'Driebanden-groot 1'!M:M)</f>
        <v>0</v>
      </c>
      <c r="H18" s="349">
        <f t="shared" si="3"/>
        <v>0</v>
      </c>
      <c r="I18" s="347">
        <f t="shared" si="0"/>
        <v>0</v>
      </c>
      <c r="J18" s="364" t="str">
        <f t="shared" si="1"/>
        <v/>
      </c>
      <c r="K18" s="366">
        <f t="shared" si="2"/>
        <v>16</v>
      </c>
    </row>
    <row r="19" spans="1:11" ht="15" customHeight="1" x14ac:dyDescent="0.25">
      <c r="A19" s="353" t="str">
        <f>Deelnemers!B22</f>
        <v>n</v>
      </c>
      <c r="B19" s="363">
        <f>SUMIF(Deelnemers!B:B,'Driebanden-groot tot'!A19,Deelnemers!C:C)</f>
        <v>0</v>
      </c>
      <c r="C19" s="363">
        <f>SUMIF('Driebanden-groot 1'!B:B,A19,'Driebanden-groot 1'!AB:AB)+SUMIF('Driebanden-groot 1'!H:H,A19,'Driebanden-groot 1'!AB:AB)</f>
        <v>0</v>
      </c>
      <c r="D19" s="347">
        <f>SUMIF('Driebanden-groot 1'!B:B,A19,'Driebanden-groot 1'!N:N)+SUMIF('Driebanden-groot 1'!H:H,A19,'Driebanden-groot 1'!N:N)</f>
        <v>0</v>
      </c>
      <c r="E19" s="347">
        <f>SUMIF('Driebanden-groot 1'!B:B,A19,'Driebanden-groot 1'!D:D)+SUMIF('Driebanden-groot 1'!H:H,A19,'Driebanden-groot 1'!J:J)</f>
        <v>0</v>
      </c>
      <c r="F19" s="347">
        <f>SUMIF('Driebanden-groot 1'!B:B,A19,'Driebanden-groot 1'!E:E)+SUMIF('Driebanden-groot 1'!H:H,A19,'Driebanden-groot 1'!K:K)</f>
        <v>0</v>
      </c>
      <c r="G19" s="348">
        <f>SUMIF('Driebanden-groot 1'!B:B,A19,'Driebanden-groot 1'!G:G)+SUMIF('Driebanden-groot 1'!H:H,A19,'Driebanden-groot 1'!M:M)</f>
        <v>0</v>
      </c>
      <c r="H19" s="349">
        <f t="shared" si="3"/>
        <v>0</v>
      </c>
      <c r="I19" s="347">
        <f t="shared" si="0"/>
        <v>0</v>
      </c>
      <c r="J19" s="364" t="str">
        <f t="shared" si="1"/>
        <v/>
      </c>
      <c r="K19" s="366">
        <f t="shared" si="2"/>
        <v>0</v>
      </c>
    </row>
    <row r="20" spans="1:11" ht="15" customHeight="1" x14ac:dyDescent="0.25">
      <c r="A20" s="353" t="str">
        <f>Deelnemers!B23</f>
        <v>n</v>
      </c>
      <c r="B20" s="363">
        <f>SUMIF(Deelnemers!B:B,'Driebanden-groot tot'!A20,Deelnemers!C:C)</f>
        <v>0</v>
      </c>
      <c r="C20" s="363">
        <f>SUMIF('Driebanden-groot 1'!B:B,A20,'Driebanden-groot 1'!AB:AB)+SUMIF('Driebanden-groot 1'!H:H,A20,'Driebanden-groot 1'!AB:AB)</f>
        <v>0</v>
      </c>
      <c r="D20" s="347">
        <f>SUMIF('Driebanden-groot 1'!B:B,A20,'Driebanden-groot 1'!N:N)+SUMIF('Driebanden-groot 1'!H:H,A20,'Driebanden-groot 1'!N:N)</f>
        <v>0</v>
      </c>
      <c r="E20" s="347">
        <f>SUMIF('Driebanden-groot 1'!B:B,A20,'Driebanden-groot 1'!D:D)+SUMIF('Driebanden-groot 1'!H:H,A20,'Driebanden-groot 1'!J:J)</f>
        <v>0</v>
      </c>
      <c r="F20" s="347">
        <f>SUMIF('Driebanden-groot 1'!B:B,A20,'Driebanden-groot 1'!E:E)+SUMIF('Driebanden-groot 1'!H:H,A20,'Driebanden-groot 1'!K:K)</f>
        <v>0</v>
      </c>
      <c r="G20" s="348">
        <f>SUMIF('Driebanden-groot 1'!B:B,A20,'Driebanden-groot 1'!G:G)+SUMIF('Driebanden-groot 1'!H:H,A20,'Driebanden-groot 1'!M:M)</f>
        <v>0</v>
      </c>
      <c r="H20" s="349">
        <f t="shared" si="3"/>
        <v>0</v>
      </c>
      <c r="I20" s="347">
        <f t="shared" si="0"/>
        <v>0</v>
      </c>
      <c r="J20" s="364" t="str">
        <f t="shared" si="1"/>
        <v/>
      </c>
      <c r="K20" s="366">
        <f t="shared" si="2"/>
        <v>0</v>
      </c>
    </row>
    <row r="21" spans="1:11" ht="15" customHeight="1" x14ac:dyDescent="0.25">
      <c r="A21" s="353" t="str">
        <f>Deelnemers!B24</f>
        <v>n</v>
      </c>
      <c r="B21" s="363">
        <f>SUMIF(Deelnemers!B:B,'Driebanden-groot tot'!A21,Deelnemers!C:C)</f>
        <v>0</v>
      </c>
      <c r="C21" s="363">
        <f>SUMIF('Driebanden-groot 1'!B:B,A21,'Driebanden-groot 1'!AB:AB)+SUMIF('Driebanden-groot 1'!H:H,A21,'Driebanden-groot 1'!AB:AB)</f>
        <v>0</v>
      </c>
      <c r="D21" s="347">
        <f>SUMIF('Driebanden-groot 1'!B:B,A21,'Driebanden-groot 1'!N:N)+SUMIF('Driebanden-groot 1'!H:H,A21,'Driebanden-groot 1'!N:N)</f>
        <v>0</v>
      </c>
      <c r="E21" s="347">
        <f>SUMIF('Driebanden-groot 1'!B:B,A21,'Driebanden-groot 1'!D:D)+SUMIF('Driebanden-groot 1'!H:H,A21,'Driebanden-groot 1'!J:J)</f>
        <v>0</v>
      </c>
      <c r="F21" s="347">
        <f>SUMIF('Driebanden-groot 1'!B:B,A21,'Driebanden-groot 1'!E:E)+SUMIF('Driebanden-groot 1'!H:H,A21,'Driebanden-groot 1'!K:K)</f>
        <v>0</v>
      </c>
      <c r="G21" s="348">
        <f>SUMIF('Driebanden-groot 1'!B:B,A21,'Driebanden-groot 1'!G:G)+SUMIF('Driebanden-groot 1'!H:H,A21,'Driebanden-groot 1'!M:M)</f>
        <v>0</v>
      </c>
      <c r="H21" s="349">
        <f t="shared" si="3"/>
        <v>0</v>
      </c>
      <c r="I21" s="347">
        <f t="shared" si="0"/>
        <v>0</v>
      </c>
      <c r="J21" s="364" t="str">
        <f t="shared" si="1"/>
        <v/>
      </c>
      <c r="K21" s="366">
        <f t="shared" si="2"/>
        <v>0</v>
      </c>
    </row>
    <row r="22" spans="1:11" ht="15" customHeight="1" x14ac:dyDescent="0.25">
      <c r="A22" s="353" t="str">
        <f>Deelnemers!B25</f>
        <v>n</v>
      </c>
      <c r="B22" s="363">
        <f>SUMIF(Deelnemers!B:B,'Driebanden-groot tot'!A22,Deelnemers!C:C)</f>
        <v>0</v>
      </c>
      <c r="C22" s="363">
        <f>SUMIF('Driebanden-groot 1'!B:B,A22,'Driebanden-groot 1'!AB:AB)+SUMIF('Driebanden-groot 1'!H:H,A22,'Driebanden-groot 1'!AB:AB)</f>
        <v>0</v>
      </c>
      <c r="D22" s="347">
        <f>SUMIF('Driebanden-groot 1'!B:B,A22,'Driebanden-groot 1'!N:N)+SUMIF('Driebanden-groot 1'!H:H,A22,'Driebanden-groot 1'!N:N)</f>
        <v>0</v>
      </c>
      <c r="E22" s="347">
        <f>SUMIF('Driebanden-groot 1'!B:B,A22,'Driebanden-groot 1'!D:D)+SUMIF('Driebanden-groot 1'!H:H,A22,'Driebanden-groot 1'!J:J)</f>
        <v>0</v>
      </c>
      <c r="F22" s="347">
        <f>SUMIF('Driebanden-groot 1'!B:B,A22,'Driebanden-groot 1'!E:E)+SUMIF('Driebanden-groot 1'!H:H,A22,'Driebanden-groot 1'!K:K)</f>
        <v>0</v>
      </c>
      <c r="G22" s="348">
        <f>SUMIF('Driebanden-groot 1'!B:B,A22,'Driebanden-groot 1'!G:G)+SUMIF('Driebanden-groot 1'!H:H,A22,'Driebanden-groot 1'!M:M)</f>
        <v>0</v>
      </c>
      <c r="H22" s="349">
        <f t="shared" si="3"/>
        <v>0</v>
      </c>
      <c r="I22" s="347">
        <f t="shared" si="0"/>
        <v>0</v>
      </c>
      <c r="J22" s="364" t="str">
        <f t="shared" si="1"/>
        <v/>
      </c>
      <c r="K22" s="366">
        <f t="shared" si="2"/>
        <v>0</v>
      </c>
    </row>
    <row r="23" spans="1:11" ht="1.2" customHeight="1" x14ac:dyDescent="0.25">
      <c r="A23" s="367"/>
      <c r="B23" s="368"/>
      <c r="C23" s="368"/>
      <c r="D23" s="350"/>
      <c r="E23" s="350"/>
      <c r="F23" s="350"/>
      <c r="G23" s="351"/>
      <c r="H23" s="352"/>
      <c r="I23" s="350"/>
      <c r="J23" s="369"/>
      <c r="K23" s="369"/>
    </row>
    <row r="24" spans="1:11" ht="15" customHeight="1" x14ac:dyDescent="0.25">
      <c r="A24" s="353" t="s">
        <v>9</v>
      </c>
      <c r="B24" s="354">
        <f>SUM(B3:B23)</f>
        <v>162</v>
      </c>
      <c r="C24" s="354">
        <f>SUM(C3:C23)</f>
        <v>468</v>
      </c>
      <c r="D24" s="355">
        <f t="shared" ref="D24:G24" si="4">SUM(D3:D23)</f>
        <v>10</v>
      </c>
      <c r="E24" s="355">
        <f t="shared" si="4"/>
        <v>112</v>
      </c>
      <c r="F24" s="355">
        <f t="shared" si="4"/>
        <v>500</v>
      </c>
      <c r="G24" s="356">
        <f t="shared" si="4"/>
        <v>107.3</v>
      </c>
      <c r="H24" s="357"/>
      <c r="I24" s="358"/>
      <c r="J24" s="359"/>
      <c r="K24" s="360">
        <f>SUM(K3:K23)</f>
        <v>162</v>
      </c>
    </row>
    <row r="25" spans="1:11" ht="15" customHeight="1" x14ac:dyDescent="0.25">
      <c r="B25" s="130">
        <f>B24-Deelnemers!C27</f>
        <v>0</v>
      </c>
      <c r="C25" s="130">
        <f>(SUM('Driebanden-groot 1'!AB:AB)*2-'Driebanden-groot tot'!C24)</f>
        <v>0</v>
      </c>
      <c r="D25" s="130">
        <f>D24/2-SUM('Driebanden-groot 1'!N:N)</f>
        <v>0</v>
      </c>
      <c r="E25" s="130">
        <f>E24-SUM('Driebanden-groot 1'!D:D)-SUM('Driebanden-groot 1'!J:J)</f>
        <v>0</v>
      </c>
      <c r="F25" s="130">
        <f>F24-SUM('Driebanden-groot 1'!E:E)-SUM('Driebanden-groot 1'!K:K)</f>
        <v>0</v>
      </c>
      <c r="G25" s="130">
        <f>G24-SUM('Driebanden-groot 1'!G:G)-SUM('Driebanden-groot 1'!M:M)</f>
        <v>0</v>
      </c>
      <c r="H25" s="176" t="s">
        <v>53</v>
      </c>
      <c r="K25" s="479"/>
    </row>
    <row r="26" spans="1:11" ht="15" customHeight="1" x14ac:dyDescent="0.25">
      <c r="B26" s="300"/>
      <c r="C26" s="300"/>
      <c r="D26" s="300"/>
      <c r="E26" s="300"/>
      <c r="F26" s="300"/>
      <c r="G26" s="300"/>
      <c r="H26" s="517"/>
    </row>
    <row r="27" spans="1:11" ht="15" customHeight="1" x14ac:dyDescent="0.25">
      <c r="B27" s="417" t="s">
        <v>133</v>
      </c>
      <c r="C27" s="418"/>
      <c r="D27" s="418"/>
      <c r="E27" s="418"/>
      <c r="F27" s="418"/>
      <c r="G27" s="418"/>
      <c r="H27" s="504"/>
      <c r="I27" s="489"/>
      <c r="J27" s="418"/>
      <c r="K27" s="419"/>
    </row>
    <row r="28" spans="1:11" ht="15" customHeight="1" x14ac:dyDescent="0.25">
      <c r="B28" s="493">
        <v>50</v>
      </c>
      <c r="C28" s="492" t="s">
        <v>36</v>
      </c>
      <c r="D28" s="491" t="s">
        <v>20</v>
      </c>
      <c r="E28" s="166">
        <v>7</v>
      </c>
      <c r="F28" s="422"/>
      <c r="G28" s="507" t="s">
        <v>21</v>
      </c>
      <c r="H28" s="514">
        <v>0.7</v>
      </c>
      <c r="I28" s="509">
        <f>ROUND(MAX(C3:C23)*H28,0)</f>
        <v>25</v>
      </c>
      <c r="J28" s="431">
        <v>12</v>
      </c>
      <c r="K28" s="513" t="s">
        <v>30</v>
      </c>
    </row>
    <row r="29" spans="1:11" ht="15" customHeight="1" x14ac:dyDescent="0.25">
      <c r="B29" s="423" t="s">
        <v>120</v>
      </c>
      <c r="C29" s="424"/>
      <c r="D29" s="424"/>
      <c r="E29" s="424"/>
      <c r="F29" s="424"/>
      <c r="G29" s="424"/>
      <c r="H29" s="424"/>
      <c r="I29" s="424"/>
      <c r="J29" s="424"/>
      <c r="K29" s="425"/>
    </row>
    <row r="30" spans="1:11" ht="19.95" customHeight="1" thickBot="1" x14ac:dyDescent="0.3">
      <c r="A30" s="384" t="s">
        <v>40</v>
      </c>
      <c r="B30" s="385"/>
      <c r="C30" s="385"/>
      <c r="D30" s="386"/>
      <c r="E30" s="386"/>
      <c r="F30" s="386"/>
      <c r="G30" s="386"/>
      <c r="H30" s="386"/>
      <c r="I30" s="386"/>
      <c r="J30" s="386"/>
      <c r="K30" s="386"/>
    </row>
    <row r="31" spans="1:11" ht="19.95" customHeight="1" thickBot="1" x14ac:dyDescent="0.3">
      <c r="A31" s="8" t="str">
        <f>A1</f>
        <v>BV  De Fotsers</v>
      </c>
      <c r="B31" s="9"/>
      <c r="C31" s="9"/>
      <c r="D31" s="29"/>
      <c r="E31" s="9"/>
      <c r="F31" s="9"/>
      <c r="G31" s="21"/>
      <c r="H31" s="99" t="s">
        <v>71</v>
      </c>
      <c r="I31" s="535" t="str">
        <f>VLOOKUP(1,Deelnemers!O2:S3,3)</f>
        <v>Jul - Dec</v>
      </c>
      <c r="J31" s="536"/>
      <c r="K31" s="382">
        <f>VLOOKUP(1,Deelnemers!O2:S3,5)</f>
        <v>2025</v>
      </c>
    </row>
    <row r="32" spans="1:11" ht="15" customHeight="1" x14ac:dyDescent="0.25">
      <c r="A32" s="387" t="s">
        <v>40</v>
      </c>
      <c r="B32" s="372" t="s">
        <v>92</v>
      </c>
      <c r="C32" s="373" t="s">
        <v>116</v>
      </c>
      <c r="D32" s="500"/>
      <c r="E32" s="501"/>
      <c r="F32" s="495" t="s">
        <v>117</v>
      </c>
      <c r="G32" s="502"/>
      <c r="H32" s="501"/>
      <c r="I32" s="501"/>
      <c r="J32" s="503"/>
      <c r="K32" s="370" t="s">
        <v>37</v>
      </c>
    </row>
    <row r="33" spans="1:12" ht="15" customHeight="1" x14ac:dyDescent="0.25">
      <c r="A33" s="388" t="s">
        <v>38</v>
      </c>
      <c r="B33" s="379" t="str">
        <f>VLOOKUP(1,Deelnemers!O2:W3,9,0)</f>
        <v>1 Jul</v>
      </c>
      <c r="C33" s="379" t="str">
        <f>B33</f>
        <v>1 Jul</v>
      </c>
      <c r="D33" s="498" t="s">
        <v>8</v>
      </c>
      <c r="E33" s="498" t="s">
        <v>11</v>
      </c>
      <c r="F33" s="498" t="s">
        <v>18</v>
      </c>
      <c r="G33" s="498" t="s">
        <v>6</v>
      </c>
      <c r="H33" s="499" t="s">
        <v>7</v>
      </c>
      <c r="I33" s="499" t="s">
        <v>31</v>
      </c>
      <c r="J33" s="499" t="s">
        <v>14</v>
      </c>
      <c r="K33" s="379" t="str">
        <f>VLOOKUP(1,Deelnemers!O2:X3,10)</f>
        <v>31 Dec</v>
      </c>
    </row>
    <row r="34" spans="1:12" ht="15" customHeight="1" x14ac:dyDescent="0.25">
      <c r="A34" s="353" t="str">
        <f t="shared" ref="A34:A52" si="5">A4</f>
        <v>Frans</v>
      </c>
      <c r="B34" s="374">
        <f>SUMIF(A$3:A$24,A34,K$3:K$24)+SUMIF(Deelnemers!H:H,A34,Deelnemers!I:I)</f>
        <v>12</v>
      </c>
      <c r="C34" s="374">
        <f>SUMIF('Driebanden-groot 2'!B:B,A34,'Driebanden-groot 2'!AB:AB)+SUMIF('Driebanden-groot 2'!H:H,A34,'Driebanden-groot 2'!AB:AB)</f>
        <v>26</v>
      </c>
      <c r="D34" s="347">
        <f>SUMIF('Driebanden-groot 2'!B:B,A34,'Driebanden-groot 2'!N:N)+SUMIF('Driebanden-groot 2'!H:H,A34,'Driebanden-groot 2'!N:N)</f>
        <v>5</v>
      </c>
      <c r="E34" s="347">
        <f>SUMIF('Driebanden-groot 2'!B:B,A34,'Driebanden-groot 2'!D:D)+SUMIF('Driebanden-groot 2'!H:H,A34,'Driebanden-groot 2'!J:J)</f>
        <v>58</v>
      </c>
      <c r="F34" s="347">
        <f>SUMIF('Driebanden-groot 2'!B:B,A34,'Driebanden-groot 2'!E:E)+SUMIF('Driebanden-groot 2'!H:H,A34,'Driebanden-groot 2'!K:K)</f>
        <v>250</v>
      </c>
      <c r="G34" s="348">
        <f>SUMIF('Driebanden-groot 2'!B:B,A34,'Driebanden-groot 2'!G:G)+SUMIF('Driebanden-groot 2'!H:H,A34,'Driebanden-groot 2'!M:M)</f>
        <v>52.3</v>
      </c>
      <c r="H34" s="349">
        <f>IF(D34&gt;0,E34/F34,0)</f>
        <v>0.23200000000000001</v>
      </c>
      <c r="I34" s="347">
        <f t="shared" ref="I34:I52" si="6">IF(D34&gt;0,IF(ROUND(H34*B$58,0)&gt;E$58,ROUND(H34*B$58,0),E$58),0)</f>
        <v>12</v>
      </c>
      <c r="J34" s="364">
        <f t="shared" ref="J34:J52" si="7">IF(D34&lt;1,"",ROUND(G34/(D34*J$58),3))</f>
        <v>0.872</v>
      </c>
      <c r="K34" s="375">
        <f t="shared" ref="K34:K52" si="8">IF(D34&gt;I$58-1,ROUNDUP((I34-B34)/2,0)+B34,B34)</f>
        <v>12</v>
      </c>
      <c r="L34" s="506"/>
    </row>
    <row r="35" spans="1:12" ht="15" customHeight="1" x14ac:dyDescent="0.25">
      <c r="A35" s="353" t="str">
        <f t="shared" si="5"/>
        <v>Fred</v>
      </c>
      <c r="B35" s="374">
        <f>SUMIF(A$3:A$24,A35,K$3:K$24)+SUMIF(Deelnemers!H:H,A35,Deelnemers!I:I)</f>
        <v>9</v>
      </c>
      <c r="C35" s="374">
        <f>SUMIF('Driebanden-groot 2'!B:B,A35,'Driebanden-groot 2'!AB:AB)+SUMIF('Driebanden-groot 2'!H:H,A35,'Driebanden-groot 2'!AB:AB)</f>
        <v>26</v>
      </c>
      <c r="D35" s="347">
        <f>SUMIF('Driebanden-groot 2'!B:B,A35,'Driebanden-groot 2'!N:N)+SUMIF('Driebanden-groot 2'!H:H,A35,'Driebanden-groot 2'!N:N)</f>
        <v>1</v>
      </c>
      <c r="E35" s="347">
        <f>SUMIF('Driebanden-groot 2'!B:B,A35,'Driebanden-groot 2'!D:D)+SUMIF('Driebanden-groot 2'!H:H,A35,'Driebanden-groot 2'!J:J)</f>
        <v>9</v>
      </c>
      <c r="F35" s="347">
        <f>SUMIF('Driebanden-groot 2'!B:B,A35,'Driebanden-groot 2'!E:E)+SUMIF('Driebanden-groot 2'!H:H,A35,'Driebanden-groot 2'!K:K)</f>
        <v>50</v>
      </c>
      <c r="G35" s="348">
        <f>SUMIF('Driebanden-groot 2'!B:B,A35,'Driebanden-groot 2'!G:G)+SUMIF('Driebanden-groot 2'!H:H,A35,'Driebanden-groot 2'!M:M)</f>
        <v>11</v>
      </c>
      <c r="H35" s="349">
        <f t="shared" ref="H35:H52" si="9">IF(D35&gt;0,E35/F35,0)</f>
        <v>0.18</v>
      </c>
      <c r="I35" s="347">
        <f t="shared" si="6"/>
        <v>9</v>
      </c>
      <c r="J35" s="364">
        <f t="shared" si="7"/>
        <v>0.91700000000000004</v>
      </c>
      <c r="K35" s="376">
        <f t="shared" si="8"/>
        <v>9</v>
      </c>
      <c r="L35" s="506"/>
    </row>
    <row r="36" spans="1:12" ht="15" customHeight="1" x14ac:dyDescent="0.25">
      <c r="A36" s="353" t="str">
        <f t="shared" si="5"/>
        <v>Jan Hartog</v>
      </c>
      <c r="B36" s="374">
        <f>SUMIF(A$3:A$24,A36,K$3:K$24)+SUMIF(Deelnemers!H:H,A36,Deelnemers!I:I)</f>
        <v>9</v>
      </c>
      <c r="C36" s="374">
        <f>SUMIF('Driebanden-groot 2'!B:B,A36,'Driebanden-groot 2'!AB:AB)+SUMIF('Driebanden-groot 2'!H:H,A36,'Driebanden-groot 2'!AB:AB)</f>
        <v>26</v>
      </c>
      <c r="D36" s="347">
        <f>SUMIF('Driebanden-groot 2'!B:B,A36,'Driebanden-groot 2'!N:N)+SUMIF('Driebanden-groot 2'!H:H,A36,'Driebanden-groot 2'!N:N)</f>
        <v>1</v>
      </c>
      <c r="E36" s="347">
        <f>SUMIF('Driebanden-groot 2'!B:B,A36,'Driebanden-groot 2'!D:D)+SUMIF('Driebanden-groot 2'!H:H,A36,'Driebanden-groot 2'!J:J)</f>
        <v>9</v>
      </c>
      <c r="F36" s="347">
        <f>SUMIF('Driebanden-groot 2'!B:B,A36,'Driebanden-groot 2'!E:E)+SUMIF('Driebanden-groot 2'!H:H,A36,'Driebanden-groot 2'!K:K)</f>
        <v>50</v>
      </c>
      <c r="G36" s="348">
        <f>SUMIF('Driebanden-groot 2'!B:B,A36,'Driebanden-groot 2'!G:G)+SUMIF('Driebanden-groot 2'!H:H,A36,'Driebanden-groot 2'!M:M)</f>
        <v>11</v>
      </c>
      <c r="H36" s="349">
        <f t="shared" si="9"/>
        <v>0.18</v>
      </c>
      <c r="I36" s="347">
        <f t="shared" si="6"/>
        <v>9</v>
      </c>
      <c r="J36" s="364">
        <f t="shared" si="7"/>
        <v>0.91700000000000004</v>
      </c>
      <c r="K36" s="376">
        <f t="shared" si="8"/>
        <v>9</v>
      </c>
      <c r="L36" s="506"/>
    </row>
    <row r="37" spans="1:12" ht="15" customHeight="1" x14ac:dyDescent="0.25">
      <c r="A37" s="353" t="str">
        <f t="shared" si="5"/>
        <v>Martijn</v>
      </c>
      <c r="B37" s="374">
        <f>SUMIF(A$3:A$24,A37,K$3:K$24)+SUMIF(Deelnemers!H:H,A37,Deelnemers!I:I)</f>
        <v>6</v>
      </c>
      <c r="C37" s="374">
        <f>SUMIF('Driebanden-groot 2'!B:B,A37,'Driebanden-groot 2'!AB:AB)+SUMIF('Driebanden-groot 2'!H:H,A37,'Driebanden-groot 2'!AB:AB)</f>
        <v>26</v>
      </c>
      <c r="D37" s="347">
        <f>SUMIF('Driebanden-groot 2'!B:B,A37,'Driebanden-groot 2'!N:N)+SUMIF('Driebanden-groot 2'!H:H,A37,'Driebanden-groot 2'!N:N)</f>
        <v>1</v>
      </c>
      <c r="E37" s="347">
        <f>SUMIF('Driebanden-groot 2'!B:B,A37,'Driebanden-groot 2'!D:D)+SUMIF('Driebanden-groot 2'!H:H,A37,'Driebanden-groot 2'!J:J)</f>
        <v>6</v>
      </c>
      <c r="F37" s="347">
        <f>SUMIF('Driebanden-groot 2'!B:B,A37,'Driebanden-groot 2'!E:E)+SUMIF('Driebanden-groot 2'!H:H,A37,'Driebanden-groot 2'!K:K)</f>
        <v>50</v>
      </c>
      <c r="G37" s="348">
        <f>SUMIF('Driebanden-groot 2'!B:B,A37,'Driebanden-groot 2'!G:G)+SUMIF('Driebanden-groot 2'!H:H,A37,'Driebanden-groot 2'!M:M)</f>
        <v>11</v>
      </c>
      <c r="H37" s="349">
        <f t="shared" si="9"/>
        <v>0.12</v>
      </c>
      <c r="I37" s="347">
        <f t="shared" si="6"/>
        <v>7</v>
      </c>
      <c r="J37" s="364">
        <f t="shared" si="7"/>
        <v>0.91700000000000004</v>
      </c>
      <c r="K37" s="376">
        <f t="shared" si="8"/>
        <v>6</v>
      </c>
      <c r="L37" s="506"/>
    </row>
    <row r="38" spans="1:12" ht="15" customHeight="1" x14ac:dyDescent="0.25">
      <c r="A38" s="353" t="str">
        <f t="shared" si="5"/>
        <v>Michael</v>
      </c>
      <c r="B38" s="374">
        <f>SUMIF(A$3:A$24,A38,K$3:K$24)+SUMIF(Deelnemers!H:H,A38,Deelnemers!I:I)</f>
        <v>14</v>
      </c>
      <c r="C38" s="374">
        <f>SUMIF('Driebanden-groot 2'!B:B,A38,'Driebanden-groot 2'!AB:AB)+SUMIF('Driebanden-groot 2'!H:H,A38,'Driebanden-groot 2'!AB:AB)</f>
        <v>26</v>
      </c>
      <c r="D38" s="347">
        <f>SUMIF('Driebanden-groot 2'!B:B,A38,'Driebanden-groot 2'!N:N)+SUMIF('Driebanden-groot 2'!H:H,A38,'Driebanden-groot 2'!N:N)</f>
        <v>1</v>
      </c>
      <c r="E38" s="347">
        <f>SUMIF('Driebanden-groot 2'!B:B,A38,'Driebanden-groot 2'!D:D)+SUMIF('Driebanden-groot 2'!H:H,A38,'Driebanden-groot 2'!J:J)</f>
        <v>14</v>
      </c>
      <c r="F38" s="347">
        <f>SUMIF('Driebanden-groot 2'!B:B,A38,'Driebanden-groot 2'!E:E)+SUMIF('Driebanden-groot 2'!H:H,A38,'Driebanden-groot 2'!K:K)</f>
        <v>50</v>
      </c>
      <c r="G38" s="348">
        <f>SUMIF('Driebanden-groot 2'!B:B,A38,'Driebanden-groot 2'!G:G)+SUMIF('Driebanden-groot 2'!H:H,A38,'Driebanden-groot 2'!M:M)</f>
        <v>11</v>
      </c>
      <c r="H38" s="349">
        <f t="shared" si="9"/>
        <v>0.28000000000000003</v>
      </c>
      <c r="I38" s="347">
        <f t="shared" si="6"/>
        <v>14</v>
      </c>
      <c r="J38" s="364">
        <f t="shared" si="7"/>
        <v>0.91700000000000004</v>
      </c>
      <c r="K38" s="376">
        <f t="shared" si="8"/>
        <v>14</v>
      </c>
      <c r="L38" s="506"/>
    </row>
    <row r="39" spans="1:12" ht="15" customHeight="1" x14ac:dyDescent="0.25">
      <c r="A39" s="353" t="str">
        <f t="shared" si="5"/>
        <v>Peter</v>
      </c>
      <c r="B39" s="374">
        <f>SUMIF(A$3:A$24,A39,K$3:K$24)+SUMIF(Deelnemers!H:H,A39,Deelnemers!I:I)</f>
        <v>16</v>
      </c>
      <c r="C39" s="374">
        <f>SUMIF('Driebanden-groot 2'!B:B,A39,'Driebanden-groot 2'!AB:AB)+SUMIF('Driebanden-groot 2'!H:H,A39,'Driebanden-groot 2'!AB:AB)</f>
        <v>26</v>
      </c>
      <c r="D39" s="347">
        <f>SUMIF('Driebanden-groot 2'!B:B,A39,'Driebanden-groot 2'!N:N)+SUMIF('Driebanden-groot 2'!H:H,A39,'Driebanden-groot 2'!N:N)</f>
        <v>1</v>
      </c>
      <c r="E39" s="347">
        <f>SUMIF('Driebanden-groot 2'!B:B,A39,'Driebanden-groot 2'!D:D)+SUMIF('Driebanden-groot 2'!H:H,A39,'Driebanden-groot 2'!J:J)</f>
        <v>16</v>
      </c>
      <c r="F39" s="347">
        <f>SUMIF('Driebanden-groot 2'!B:B,A39,'Driebanden-groot 2'!E:E)+SUMIF('Driebanden-groot 2'!H:H,A39,'Driebanden-groot 2'!K:K)</f>
        <v>50</v>
      </c>
      <c r="G39" s="348">
        <f>SUMIF('Driebanden-groot 2'!B:B,A39,'Driebanden-groot 2'!G:G)+SUMIF('Driebanden-groot 2'!H:H,A39,'Driebanden-groot 2'!M:M)</f>
        <v>11</v>
      </c>
      <c r="H39" s="349">
        <f t="shared" si="9"/>
        <v>0.32</v>
      </c>
      <c r="I39" s="347">
        <f t="shared" si="6"/>
        <v>16</v>
      </c>
      <c r="J39" s="364">
        <f t="shared" si="7"/>
        <v>0.91700000000000004</v>
      </c>
      <c r="K39" s="376">
        <f t="shared" si="8"/>
        <v>16</v>
      </c>
      <c r="L39" s="506"/>
    </row>
    <row r="40" spans="1:12" ht="15" customHeight="1" x14ac:dyDescent="0.25">
      <c r="A40" s="353" t="str">
        <f t="shared" si="5"/>
        <v>Piet</v>
      </c>
      <c r="B40" s="374">
        <f>SUMIF(A$3:A$24,A40,K$3:K$24)+SUMIF(Deelnemers!H:H,A40,Deelnemers!I:I)</f>
        <v>16</v>
      </c>
      <c r="C40" s="374">
        <f>SUMIF('Driebanden-groot 2'!B:B,A40,'Driebanden-groot 2'!AB:AB)+SUMIF('Driebanden-groot 2'!H:H,A40,'Driebanden-groot 2'!AB:AB)</f>
        <v>26</v>
      </c>
      <c r="D40" s="347">
        <f>SUMIF('Driebanden-groot 2'!B:B,A40,'Driebanden-groot 2'!N:N)+SUMIF('Driebanden-groot 2'!H:H,A40,'Driebanden-groot 2'!N:N)</f>
        <v>0</v>
      </c>
      <c r="E40" s="347">
        <f>SUMIF('Driebanden-groot 2'!B:B,A40,'Driebanden-groot 2'!D:D)+SUMIF('Driebanden-groot 2'!H:H,A40,'Driebanden-groot 2'!J:J)</f>
        <v>0</v>
      </c>
      <c r="F40" s="347">
        <f>SUMIF('Driebanden-groot 2'!B:B,A40,'Driebanden-groot 2'!E:E)+SUMIF('Driebanden-groot 2'!H:H,A40,'Driebanden-groot 2'!K:K)</f>
        <v>0</v>
      </c>
      <c r="G40" s="348">
        <f>SUMIF('Driebanden-groot 2'!B:B,A40,'Driebanden-groot 2'!G:G)+SUMIF('Driebanden-groot 2'!H:H,A40,'Driebanden-groot 2'!M:M)</f>
        <v>0</v>
      </c>
      <c r="H40" s="349">
        <f t="shared" si="9"/>
        <v>0</v>
      </c>
      <c r="I40" s="347">
        <f t="shared" si="6"/>
        <v>0</v>
      </c>
      <c r="J40" s="364" t="str">
        <f t="shared" si="7"/>
        <v/>
      </c>
      <c r="K40" s="376">
        <f t="shared" si="8"/>
        <v>16</v>
      </c>
      <c r="L40" s="506"/>
    </row>
    <row r="41" spans="1:12" ht="15" customHeight="1" x14ac:dyDescent="0.25">
      <c r="A41" s="353" t="str">
        <f t="shared" si="5"/>
        <v>Tukker</v>
      </c>
      <c r="B41" s="374">
        <f>SUMIF(A$3:A$24,A41,K$3:K$24)+SUMIF(Deelnemers!H:H,A41,Deelnemers!I:I)</f>
        <v>13</v>
      </c>
      <c r="C41" s="374">
        <f>SUMIF('Driebanden-groot 2'!B:B,A41,'Driebanden-groot 2'!AB:AB)+SUMIF('Driebanden-groot 2'!H:H,A41,'Driebanden-groot 2'!AB:AB)</f>
        <v>26</v>
      </c>
      <c r="D41" s="347">
        <f>SUMIF('Driebanden-groot 2'!B:B,A41,'Driebanden-groot 2'!N:N)+SUMIF('Driebanden-groot 2'!H:H,A41,'Driebanden-groot 2'!N:N)</f>
        <v>0</v>
      </c>
      <c r="E41" s="347">
        <f>SUMIF('Driebanden-groot 2'!B:B,A41,'Driebanden-groot 2'!D:D)+SUMIF('Driebanden-groot 2'!H:H,A41,'Driebanden-groot 2'!J:J)</f>
        <v>0</v>
      </c>
      <c r="F41" s="347">
        <f>SUMIF('Driebanden-groot 2'!B:B,A41,'Driebanden-groot 2'!E:E)+SUMIF('Driebanden-groot 2'!H:H,A41,'Driebanden-groot 2'!K:K)</f>
        <v>0</v>
      </c>
      <c r="G41" s="348">
        <f>SUMIF('Driebanden-groot 2'!B:B,A41,'Driebanden-groot 2'!G:G)+SUMIF('Driebanden-groot 2'!H:H,A41,'Driebanden-groot 2'!M:M)</f>
        <v>0</v>
      </c>
      <c r="H41" s="349">
        <f t="shared" si="9"/>
        <v>0</v>
      </c>
      <c r="I41" s="347">
        <f t="shared" si="6"/>
        <v>0</v>
      </c>
      <c r="J41" s="364" t="str">
        <f t="shared" si="7"/>
        <v/>
      </c>
      <c r="K41" s="376">
        <f t="shared" si="8"/>
        <v>13</v>
      </c>
      <c r="L41" s="506"/>
    </row>
    <row r="42" spans="1:12" ht="15" customHeight="1" x14ac:dyDescent="0.25">
      <c r="A42" s="353" t="str">
        <f t="shared" si="5"/>
        <v>Bernard</v>
      </c>
      <c r="B42" s="374">
        <f>SUMIF(A$3:A$24,A42,K$3:K$24)+SUMIF(Deelnemers!H:H,A42,Deelnemers!I:I)</f>
        <v>14</v>
      </c>
      <c r="C42" s="374">
        <f>SUMIF('Driebanden-groot 2'!B:B,A42,'Driebanden-groot 2'!AB:AB)+SUMIF('Driebanden-groot 2'!H:H,A42,'Driebanden-groot 2'!AB:AB)</f>
        <v>26</v>
      </c>
      <c r="D42" s="347">
        <f>SUMIF('Driebanden-groot 2'!B:B,A42,'Driebanden-groot 2'!N:N)+SUMIF('Driebanden-groot 2'!H:H,A42,'Driebanden-groot 2'!N:N)</f>
        <v>0</v>
      </c>
      <c r="E42" s="347">
        <f>SUMIF('Driebanden-groot 2'!B:B,A42,'Driebanden-groot 2'!D:D)+SUMIF('Driebanden-groot 2'!H:H,A42,'Driebanden-groot 2'!J:J)</f>
        <v>0</v>
      </c>
      <c r="F42" s="347">
        <f>SUMIF('Driebanden-groot 2'!B:B,A42,'Driebanden-groot 2'!E:E)+SUMIF('Driebanden-groot 2'!H:H,A42,'Driebanden-groot 2'!K:K)</f>
        <v>0</v>
      </c>
      <c r="G42" s="348">
        <f>SUMIF('Driebanden-groot 2'!B:B,A42,'Driebanden-groot 2'!G:G)+SUMIF('Driebanden-groot 2'!H:H,A42,'Driebanden-groot 2'!M:M)</f>
        <v>0</v>
      </c>
      <c r="H42" s="349">
        <f t="shared" si="9"/>
        <v>0</v>
      </c>
      <c r="I42" s="347">
        <f t="shared" si="6"/>
        <v>0</v>
      </c>
      <c r="J42" s="364" t="str">
        <f t="shared" si="7"/>
        <v/>
      </c>
      <c r="K42" s="376">
        <f t="shared" si="8"/>
        <v>14</v>
      </c>
      <c r="L42" s="506"/>
    </row>
    <row r="43" spans="1:12" ht="15" customHeight="1" x14ac:dyDescent="0.25">
      <c r="A43" s="353" t="str">
        <f t="shared" si="5"/>
        <v>Jan de Hoorn</v>
      </c>
      <c r="B43" s="374">
        <f>SUMIF(A$3:A$24,A43,K$3:K$24)+SUMIF(Deelnemers!H:H,A43,Deelnemers!I:I)</f>
        <v>12</v>
      </c>
      <c r="C43" s="374">
        <f>SUMIF('Driebanden-groot 2'!B:B,A43,'Driebanden-groot 2'!AB:AB)+SUMIF('Driebanden-groot 2'!H:H,A43,'Driebanden-groot 2'!AB:AB)</f>
        <v>26</v>
      </c>
      <c r="D43" s="347">
        <f>SUMIF('Driebanden-groot 2'!B:B,A43,'Driebanden-groot 2'!N:N)+SUMIF('Driebanden-groot 2'!H:H,A43,'Driebanden-groot 2'!N:N)</f>
        <v>0</v>
      </c>
      <c r="E43" s="347">
        <f>SUMIF('Driebanden-groot 2'!B:B,A43,'Driebanden-groot 2'!D:D)+SUMIF('Driebanden-groot 2'!H:H,A43,'Driebanden-groot 2'!J:J)</f>
        <v>0</v>
      </c>
      <c r="F43" s="347">
        <f>SUMIF('Driebanden-groot 2'!B:B,A43,'Driebanden-groot 2'!E:E)+SUMIF('Driebanden-groot 2'!H:H,A43,'Driebanden-groot 2'!K:K)</f>
        <v>0</v>
      </c>
      <c r="G43" s="348">
        <f>SUMIF('Driebanden-groot 2'!B:B,A43,'Driebanden-groot 2'!G:G)+SUMIF('Driebanden-groot 2'!H:H,A43,'Driebanden-groot 2'!M:M)</f>
        <v>0</v>
      </c>
      <c r="H43" s="349">
        <f t="shared" si="9"/>
        <v>0</v>
      </c>
      <c r="I43" s="347">
        <f t="shared" si="6"/>
        <v>0</v>
      </c>
      <c r="J43" s="364" t="str">
        <f t="shared" si="7"/>
        <v/>
      </c>
      <c r="K43" s="376">
        <f t="shared" si="8"/>
        <v>12</v>
      </c>
      <c r="L43" s="506"/>
    </row>
    <row r="44" spans="1:12" ht="15" customHeight="1" x14ac:dyDescent="0.25">
      <c r="A44" s="353" t="str">
        <f t="shared" si="5"/>
        <v>Bas</v>
      </c>
      <c r="B44" s="374">
        <f>SUMIF(A$3:A$24,A44,K$3:K$24)+SUMIF(Deelnemers!H:H,A44,Deelnemers!I:I)</f>
        <v>0</v>
      </c>
      <c r="C44" s="374">
        <f>SUMIF('Driebanden-groot 2'!B:B,A44,'Driebanden-groot 2'!AB:AB)+SUMIF('Driebanden-groot 2'!H:H,A44,'Driebanden-groot 2'!AB:AB)</f>
        <v>0</v>
      </c>
      <c r="D44" s="347">
        <f>SUMIF('Driebanden-groot 2'!B:B,A44,'Driebanden-groot 2'!N:N)+SUMIF('Driebanden-groot 2'!H:H,A44,'Driebanden-groot 2'!N:N)</f>
        <v>0</v>
      </c>
      <c r="E44" s="347">
        <f>SUMIF('Driebanden-groot 2'!B:B,A44,'Driebanden-groot 2'!D:D)+SUMIF('Driebanden-groot 2'!H:H,A44,'Driebanden-groot 2'!J:J)</f>
        <v>0</v>
      </c>
      <c r="F44" s="347">
        <f>SUMIF('Driebanden-groot 2'!B:B,A44,'Driebanden-groot 2'!E:E)+SUMIF('Driebanden-groot 2'!H:H,A44,'Driebanden-groot 2'!K:K)</f>
        <v>0</v>
      </c>
      <c r="G44" s="348">
        <f>SUMIF('Driebanden-groot 2'!B:B,A44,'Driebanden-groot 2'!G:G)+SUMIF('Driebanden-groot 2'!H:H,A44,'Driebanden-groot 2'!M:M)</f>
        <v>0</v>
      </c>
      <c r="H44" s="349">
        <f t="shared" si="9"/>
        <v>0</v>
      </c>
      <c r="I44" s="347">
        <f t="shared" si="6"/>
        <v>0</v>
      </c>
      <c r="J44" s="364" t="str">
        <f t="shared" si="7"/>
        <v/>
      </c>
      <c r="K44" s="376">
        <f t="shared" si="8"/>
        <v>0</v>
      </c>
      <c r="L44" s="506"/>
    </row>
    <row r="45" spans="1:12" ht="15" customHeight="1" x14ac:dyDescent="0.25">
      <c r="A45" s="353" t="str">
        <f t="shared" si="5"/>
        <v>Jan Zuijlen</v>
      </c>
      <c r="B45" s="374">
        <f>SUMIF(A$3:A$24,A45,K$3:K$24)+SUMIF(Deelnemers!H:H,A45,Deelnemers!I:I)</f>
        <v>16</v>
      </c>
      <c r="C45" s="374">
        <f>SUMIF('Driebanden-groot 2'!B:B,A45,'Driebanden-groot 2'!AB:AB)+SUMIF('Driebanden-groot 2'!H:H,A45,'Driebanden-groot 2'!AB:AB)</f>
        <v>26</v>
      </c>
      <c r="D45" s="347">
        <f>SUMIF('Driebanden-groot 2'!B:B,A45,'Driebanden-groot 2'!N:N)+SUMIF('Driebanden-groot 2'!H:H,A45,'Driebanden-groot 2'!N:N)</f>
        <v>0</v>
      </c>
      <c r="E45" s="347">
        <f>SUMIF('Driebanden-groot 2'!B:B,A45,'Driebanden-groot 2'!D:D)+SUMIF('Driebanden-groot 2'!H:H,A45,'Driebanden-groot 2'!J:J)</f>
        <v>0</v>
      </c>
      <c r="F45" s="347">
        <f>SUMIF('Driebanden-groot 2'!B:B,A45,'Driebanden-groot 2'!E:E)+SUMIF('Driebanden-groot 2'!H:H,A45,'Driebanden-groot 2'!K:K)</f>
        <v>0</v>
      </c>
      <c r="G45" s="348">
        <f>SUMIF('Driebanden-groot 2'!B:B,A45,'Driebanden-groot 2'!G:G)+SUMIF('Driebanden-groot 2'!H:H,A45,'Driebanden-groot 2'!M:M)</f>
        <v>0</v>
      </c>
      <c r="H45" s="349">
        <f t="shared" si="9"/>
        <v>0</v>
      </c>
      <c r="I45" s="347">
        <f t="shared" si="6"/>
        <v>0</v>
      </c>
      <c r="J45" s="364" t="str">
        <f t="shared" si="7"/>
        <v/>
      </c>
      <c r="K45" s="376">
        <f t="shared" si="8"/>
        <v>16</v>
      </c>
      <c r="L45" s="506"/>
    </row>
    <row r="46" spans="1:12" ht="15" customHeight="1" x14ac:dyDescent="0.25">
      <c r="A46" s="353" t="str">
        <f t="shared" si="5"/>
        <v xml:space="preserve">Jordy </v>
      </c>
      <c r="B46" s="374">
        <f>SUMIF(A$3:A$24,A46,K$3:K$24)+SUMIF(Deelnemers!H:H,A46,Deelnemers!I:I)</f>
        <v>12</v>
      </c>
      <c r="C46" s="374">
        <f>SUMIF('Driebanden-groot 2'!B:B,A46,'Driebanden-groot 2'!AB:AB)+SUMIF('Driebanden-groot 2'!H:H,A46,'Driebanden-groot 2'!AB:AB)</f>
        <v>26</v>
      </c>
      <c r="D46" s="347">
        <f>SUMIF('Driebanden-groot 2'!B:B,A46,'Driebanden-groot 2'!N:N)+SUMIF('Driebanden-groot 2'!H:H,A46,'Driebanden-groot 2'!N:N)</f>
        <v>0</v>
      </c>
      <c r="E46" s="347">
        <f>SUMIF('Driebanden-groot 2'!B:B,A46,'Driebanden-groot 2'!D:D)+SUMIF('Driebanden-groot 2'!H:H,A46,'Driebanden-groot 2'!J:J)</f>
        <v>0</v>
      </c>
      <c r="F46" s="347">
        <f>SUMIF('Driebanden-groot 2'!B:B,A46,'Driebanden-groot 2'!E:E)+SUMIF('Driebanden-groot 2'!H:H,A46,'Driebanden-groot 2'!K:K)</f>
        <v>0</v>
      </c>
      <c r="G46" s="348">
        <f>SUMIF('Driebanden-groot 2'!B:B,A46,'Driebanden-groot 2'!G:G)+SUMIF('Driebanden-groot 2'!H:H,A46,'Driebanden-groot 2'!M:M)</f>
        <v>0</v>
      </c>
      <c r="H46" s="349">
        <f t="shared" si="9"/>
        <v>0</v>
      </c>
      <c r="I46" s="347">
        <f t="shared" si="6"/>
        <v>0</v>
      </c>
      <c r="J46" s="364" t="str">
        <f t="shared" si="7"/>
        <v/>
      </c>
      <c r="K46" s="376">
        <f t="shared" si="8"/>
        <v>12</v>
      </c>
      <c r="L46" s="506"/>
    </row>
    <row r="47" spans="1:12" ht="15" customHeight="1" x14ac:dyDescent="0.25">
      <c r="A47" s="353" t="str">
        <f t="shared" si="5"/>
        <v>Mukesh</v>
      </c>
      <c r="B47" s="374">
        <f>SUMIF(A$3:A$24,A47,K$3:K$24)+SUMIF(Deelnemers!H:H,A47,Deelnemers!I:I)</f>
        <v>9</v>
      </c>
      <c r="C47" s="374">
        <f>SUMIF('Driebanden-groot 2'!B:B,A47,'Driebanden-groot 2'!AB:AB)+SUMIF('Driebanden-groot 2'!H:H,A47,'Driebanden-groot 2'!AB:AB)</f>
        <v>26</v>
      </c>
      <c r="D47" s="347">
        <f>SUMIF('Driebanden-groot 2'!B:B,A47,'Driebanden-groot 2'!N:N)+SUMIF('Driebanden-groot 2'!H:H,A47,'Driebanden-groot 2'!N:N)</f>
        <v>0</v>
      </c>
      <c r="E47" s="347">
        <f>SUMIF('Driebanden-groot 2'!B:B,A47,'Driebanden-groot 2'!D:D)+SUMIF('Driebanden-groot 2'!H:H,A47,'Driebanden-groot 2'!J:J)</f>
        <v>0</v>
      </c>
      <c r="F47" s="347">
        <f>SUMIF('Driebanden-groot 2'!B:B,A47,'Driebanden-groot 2'!E:E)+SUMIF('Driebanden-groot 2'!H:H,A47,'Driebanden-groot 2'!K:K)</f>
        <v>0</v>
      </c>
      <c r="G47" s="348">
        <f>SUMIF('Driebanden-groot 2'!B:B,A47,'Driebanden-groot 2'!G:G)+SUMIF('Driebanden-groot 2'!H:H,A47,'Driebanden-groot 2'!M:M)</f>
        <v>0</v>
      </c>
      <c r="H47" s="349">
        <f t="shared" si="9"/>
        <v>0</v>
      </c>
      <c r="I47" s="347">
        <f t="shared" si="6"/>
        <v>0</v>
      </c>
      <c r="J47" s="364" t="str">
        <f t="shared" si="7"/>
        <v/>
      </c>
      <c r="K47" s="376">
        <f t="shared" si="8"/>
        <v>9</v>
      </c>
      <c r="L47" s="506"/>
    </row>
    <row r="48" spans="1:12" ht="15" customHeight="1" x14ac:dyDescent="0.25">
      <c r="A48" s="353" t="str">
        <f t="shared" si="5"/>
        <v>Marco</v>
      </c>
      <c r="B48" s="374">
        <f>SUMIF(A$3:A$24,A48,K$3:K$24)+SUMIF(Deelnemers!H:H,A48,Deelnemers!I:I)</f>
        <v>16</v>
      </c>
      <c r="C48" s="374">
        <f>SUMIF('Driebanden-groot 2'!B:B,A48,'Driebanden-groot 2'!AB:AB)+SUMIF('Driebanden-groot 2'!H:H,A48,'Driebanden-groot 2'!AB:AB)</f>
        <v>26</v>
      </c>
      <c r="D48" s="347">
        <f>SUMIF('Driebanden-groot 2'!B:B,A48,'Driebanden-groot 2'!N:N)+SUMIF('Driebanden-groot 2'!H:H,A48,'Driebanden-groot 2'!N:N)</f>
        <v>0</v>
      </c>
      <c r="E48" s="347">
        <f>SUMIF('Driebanden-groot 2'!B:B,A48,'Driebanden-groot 2'!D:D)+SUMIF('Driebanden-groot 2'!H:H,A48,'Driebanden-groot 2'!J:J)</f>
        <v>0</v>
      </c>
      <c r="F48" s="347">
        <f>SUMIF('Driebanden-groot 2'!B:B,A48,'Driebanden-groot 2'!E:E)+SUMIF('Driebanden-groot 2'!H:H,A48,'Driebanden-groot 2'!K:K)</f>
        <v>0</v>
      </c>
      <c r="G48" s="348">
        <f>SUMIF('Driebanden-groot 2'!B:B,A48,'Driebanden-groot 2'!G:G)+SUMIF('Driebanden-groot 2'!H:H,A48,'Driebanden-groot 2'!M:M)</f>
        <v>0</v>
      </c>
      <c r="H48" s="349">
        <f t="shared" si="9"/>
        <v>0</v>
      </c>
      <c r="I48" s="347">
        <f t="shared" si="6"/>
        <v>0</v>
      </c>
      <c r="J48" s="364" t="str">
        <f t="shared" si="7"/>
        <v/>
      </c>
      <c r="K48" s="376">
        <f t="shared" si="8"/>
        <v>16</v>
      </c>
      <c r="L48" s="506"/>
    </row>
    <row r="49" spans="1:12" ht="15" customHeight="1" x14ac:dyDescent="0.25">
      <c r="A49" s="353" t="str">
        <f t="shared" si="5"/>
        <v>n</v>
      </c>
      <c r="B49" s="374">
        <f>SUMIF(A$3:A$24,A49,K$3:K$24)+SUMIF(Deelnemers!H:H,A49,Deelnemers!I:I)</f>
        <v>0</v>
      </c>
      <c r="C49" s="374">
        <f>SUMIF('Driebanden-groot 2'!B:B,A49,'Driebanden-groot 2'!AB:AB)+SUMIF('Driebanden-groot 2'!H:H,A49,'Driebanden-groot 2'!AB:AB)</f>
        <v>0</v>
      </c>
      <c r="D49" s="347">
        <f>SUMIF('Driebanden-groot 2'!B:B,A49,'Driebanden-groot 2'!N:N)+SUMIF('Driebanden-groot 2'!H:H,A49,'Driebanden-groot 2'!N:N)</f>
        <v>0</v>
      </c>
      <c r="E49" s="347">
        <f>SUMIF('Driebanden-groot 2'!B:B,A49,'Driebanden-groot 2'!D:D)+SUMIF('Driebanden-groot 2'!H:H,A49,'Driebanden-groot 2'!J:J)</f>
        <v>0</v>
      </c>
      <c r="F49" s="347">
        <f>SUMIF('Driebanden-groot 2'!B:B,A49,'Driebanden-groot 2'!E:E)+SUMIF('Driebanden-groot 2'!H:H,A49,'Driebanden-groot 2'!K:K)</f>
        <v>0</v>
      </c>
      <c r="G49" s="348">
        <f>SUMIF('Driebanden-groot 2'!B:B,A49,'Driebanden-groot 2'!G:G)+SUMIF('Driebanden-groot 2'!H:H,A49,'Driebanden-groot 2'!M:M)</f>
        <v>0</v>
      </c>
      <c r="H49" s="349">
        <f t="shared" si="9"/>
        <v>0</v>
      </c>
      <c r="I49" s="347">
        <f t="shared" si="6"/>
        <v>0</v>
      </c>
      <c r="J49" s="364" t="str">
        <f t="shared" si="7"/>
        <v/>
      </c>
      <c r="K49" s="376">
        <f t="shared" si="8"/>
        <v>0</v>
      </c>
      <c r="L49" s="506"/>
    </row>
    <row r="50" spans="1:12" ht="15" customHeight="1" x14ac:dyDescent="0.25">
      <c r="A50" s="353" t="str">
        <f t="shared" si="5"/>
        <v>n</v>
      </c>
      <c r="B50" s="374">
        <f>SUMIF(A$3:A$24,A50,K$3:K$24)+SUMIF(Deelnemers!H:H,A50,Deelnemers!I:I)</f>
        <v>0</v>
      </c>
      <c r="C50" s="374">
        <f>SUMIF('Driebanden-groot 2'!B:B,A50,'Driebanden-groot 2'!AB:AB)+SUMIF('Driebanden-groot 2'!H:H,A50,'Driebanden-groot 2'!AB:AB)</f>
        <v>0</v>
      </c>
      <c r="D50" s="347">
        <f>SUMIF('Driebanden-groot 2'!B:B,A50,'Driebanden-groot 2'!N:N)+SUMIF('Driebanden-groot 2'!H:H,A50,'Driebanden-groot 2'!N:N)</f>
        <v>0</v>
      </c>
      <c r="E50" s="347">
        <f>SUMIF('Driebanden-groot 2'!B:B,A50,'Driebanden-groot 2'!D:D)+SUMIF('Driebanden-groot 2'!H:H,A50,'Driebanden-groot 2'!J:J)</f>
        <v>0</v>
      </c>
      <c r="F50" s="347">
        <f>SUMIF('Driebanden-groot 2'!B:B,A50,'Driebanden-groot 2'!E:E)+SUMIF('Driebanden-groot 2'!H:H,A50,'Driebanden-groot 2'!K:K)</f>
        <v>0</v>
      </c>
      <c r="G50" s="348">
        <f>SUMIF('Driebanden-groot 2'!B:B,A50,'Driebanden-groot 2'!G:G)+SUMIF('Driebanden-groot 2'!H:H,A50,'Driebanden-groot 2'!M:M)</f>
        <v>0</v>
      </c>
      <c r="H50" s="349">
        <f t="shared" si="9"/>
        <v>0</v>
      </c>
      <c r="I50" s="347">
        <f t="shared" si="6"/>
        <v>0</v>
      </c>
      <c r="J50" s="364" t="str">
        <f t="shared" si="7"/>
        <v/>
      </c>
      <c r="K50" s="376">
        <f t="shared" si="8"/>
        <v>0</v>
      </c>
      <c r="L50" s="506"/>
    </row>
    <row r="51" spans="1:12" ht="15" customHeight="1" x14ac:dyDescent="0.25">
      <c r="A51" s="353" t="str">
        <f t="shared" si="5"/>
        <v>n</v>
      </c>
      <c r="B51" s="374">
        <f>SUMIF(A$3:A$24,A51,K$3:K$24)+SUMIF(Deelnemers!H:H,A51,Deelnemers!I:I)</f>
        <v>0</v>
      </c>
      <c r="C51" s="374">
        <f>SUMIF('Driebanden-groot 2'!B:B,A51,'Driebanden-groot 2'!AB:AB)+SUMIF('Driebanden-groot 2'!H:H,A51,'Driebanden-groot 2'!AB:AB)</f>
        <v>0</v>
      </c>
      <c r="D51" s="347">
        <f>SUMIF('Driebanden-groot 2'!B:B,A51,'Driebanden-groot 2'!N:N)+SUMIF('Driebanden-groot 2'!H:H,A51,'Driebanden-groot 2'!N:N)</f>
        <v>0</v>
      </c>
      <c r="E51" s="347">
        <f>SUMIF('Driebanden-groot 2'!B:B,A51,'Driebanden-groot 2'!D:D)+SUMIF('Driebanden-groot 2'!H:H,A51,'Driebanden-groot 2'!J:J)</f>
        <v>0</v>
      </c>
      <c r="F51" s="347">
        <f>SUMIF('Driebanden-groot 2'!B:B,A51,'Driebanden-groot 2'!E:E)+SUMIF('Driebanden-groot 2'!H:H,A51,'Driebanden-groot 2'!K:K)</f>
        <v>0</v>
      </c>
      <c r="G51" s="348">
        <f>SUMIF('Driebanden-groot 2'!B:B,A51,'Driebanden-groot 2'!G:G)+SUMIF('Driebanden-groot 2'!H:H,A51,'Driebanden-groot 2'!M:M)</f>
        <v>0</v>
      </c>
      <c r="H51" s="349">
        <f t="shared" si="9"/>
        <v>0</v>
      </c>
      <c r="I51" s="347">
        <f t="shared" si="6"/>
        <v>0</v>
      </c>
      <c r="J51" s="364" t="str">
        <f t="shared" si="7"/>
        <v/>
      </c>
      <c r="K51" s="376">
        <f t="shared" si="8"/>
        <v>0</v>
      </c>
      <c r="L51" s="506"/>
    </row>
    <row r="52" spans="1:12" ht="15" customHeight="1" x14ac:dyDescent="0.25">
      <c r="A52" s="353" t="str">
        <f t="shared" si="5"/>
        <v>n</v>
      </c>
      <c r="B52" s="374">
        <f>SUMIF(A$3:A$24,A52,K$3:K$24)+SUMIF(Deelnemers!H:H,A52,Deelnemers!I:I)</f>
        <v>0</v>
      </c>
      <c r="C52" s="374">
        <f>SUMIF('Driebanden-groot 2'!B:B,A52,'Driebanden-groot 2'!AB:AB)+SUMIF('Driebanden-groot 2'!H:H,A52,'Driebanden-groot 2'!AB:AB)</f>
        <v>0</v>
      </c>
      <c r="D52" s="347">
        <f>SUMIF('Driebanden-groot 2'!B:B,A52,'Driebanden-groot 2'!N:N)+SUMIF('Driebanden-groot 2'!H:H,A52,'Driebanden-groot 2'!N:N)</f>
        <v>0</v>
      </c>
      <c r="E52" s="347">
        <f>SUMIF('Driebanden-groot 2'!B:B,A52,'Driebanden-groot 2'!D:D)+SUMIF('Driebanden-groot 2'!H:H,A52,'Driebanden-groot 2'!J:J)</f>
        <v>0</v>
      </c>
      <c r="F52" s="347">
        <f>SUMIF('Driebanden-groot 2'!B:B,A52,'Driebanden-groot 2'!E:E)+SUMIF('Driebanden-groot 2'!H:H,A52,'Driebanden-groot 2'!K:K)</f>
        <v>0</v>
      </c>
      <c r="G52" s="348">
        <f>SUMIF('Driebanden-groot 2'!B:B,A52,'Driebanden-groot 2'!G:G)+SUMIF('Driebanden-groot 2'!H:H,A52,'Driebanden-groot 2'!M:M)</f>
        <v>0</v>
      </c>
      <c r="H52" s="349">
        <f t="shared" si="9"/>
        <v>0</v>
      </c>
      <c r="I52" s="347">
        <f t="shared" si="6"/>
        <v>0</v>
      </c>
      <c r="J52" s="364" t="str">
        <f t="shared" si="7"/>
        <v/>
      </c>
      <c r="K52" s="377">
        <f t="shared" si="8"/>
        <v>0</v>
      </c>
      <c r="L52" s="506"/>
    </row>
    <row r="53" spans="1:12" ht="1.2" customHeight="1" x14ac:dyDescent="0.25">
      <c r="A53" s="367"/>
      <c r="B53" s="369"/>
      <c r="C53" s="369"/>
      <c r="D53" s="369"/>
      <c r="E53" s="369"/>
      <c r="F53" s="369"/>
      <c r="G53" s="369"/>
      <c r="H53" s="369"/>
      <c r="I53" s="369"/>
      <c r="J53" s="369"/>
      <c r="K53" s="369"/>
      <c r="L53" s="506"/>
    </row>
    <row r="54" spans="1:12" ht="15" customHeight="1" x14ac:dyDescent="0.25">
      <c r="A54" s="353" t="s">
        <v>9</v>
      </c>
      <c r="B54" s="371">
        <f>SUM(B33:B53)</f>
        <v>174</v>
      </c>
      <c r="C54" s="371">
        <f>SUM(C33:C53)</f>
        <v>364</v>
      </c>
      <c r="D54" s="355">
        <f t="shared" ref="D54:F54" si="10">SUM(D33:D53)</f>
        <v>10</v>
      </c>
      <c r="E54" s="355">
        <f t="shared" si="10"/>
        <v>112</v>
      </c>
      <c r="F54" s="355">
        <f t="shared" si="10"/>
        <v>500</v>
      </c>
      <c r="G54" s="356">
        <f>SUM(G33:G53)</f>
        <v>107.3</v>
      </c>
      <c r="H54" s="357"/>
      <c r="I54" s="358"/>
      <c r="J54" s="359"/>
      <c r="K54" s="371">
        <f>SUM(K33:K53)</f>
        <v>174</v>
      </c>
      <c r="L54" s="506"/>
    </row>
    <row r="55" spans="1:12" ht="15" customHeight="1" x14ac:dyDescent="0.25">
      <c r="B55" s="130">
        <f>B54-K24-Deelnemers!I27</f>
        <v>0</v>
      </c>
      <c r="C55" s="130">
        <f>(SUM('Driebanden-groot 2'!AB:AB)*2-'Driebanden-groot tot'!C54)</f>
        <v>0</v>
      </c>
      <c r="D55" s="130">
        <f>D54/2-SUM('Driebanden-groot 2'!N:N)</f>
        <v>0</v>
      </c>
      <c r="E55" s="130">
        <f>E54-SUM('Driebanden-groot 2'!D:D)-SUM('Driebanden-groot 2'!J:J)</f>
        <v>0</v>
      </c>
      <c r="F55" s="130">
        <f>F54-SUM('Driebanden-groot 2'!E:E)-SUM('Driebanden-groot 2'!K:K)</f>
        <v>0</v>
      </c>
      <c r="G55" s="130">
        <f>G54-SUM('Driebanden-groot 2'!G:G)-SUM('Driebanden-groot 2'!M:M)</f>
        <v>0</v>
      </c>
      <c r="H55" s="176" t="s">
        <v>53</v>
      </c>
      <c r="L55" s="506"/>
    </row>
    <row r="56" spans="1:12" ht="19.95" customHeight="1" x14ac:dyDescent="0.25">
      <c r="A56" s="78" t="s">
        <v>40</v>
      </c>
      <c r="B56" s="383"/>
      <c r="C56" s="383"/>
      <c r="D56" s="383"/>
      <c r="E56" s="383"/>
      <c r="F56" s="383"/>
      <c r="G56" s="383"/>
      <c r="H56" s="383"/>
      <c r="I56" s="383"/>
      <c r="J56" s="383"/>
      <c r="K56" s="383"/>
    </row>
    <row r="57" spans="1:12" ht="15" customHeight="1" x14ac:dyDescent="0.25">
      <c r="B57" s="417" t="s">
        <v>132</v>
      </c>
      <c r="C57" s="418"/>
      <c r="D57" s="418"/>
      <c r="E57" s="418"/>
      <c r="F57" s="418"/>
      <c r="G57" s="512"/>
      <c r="H57" s="510"/>
      <c r="I57" s="511"/>
      <c r="J57" s="512"/>
      <c r="K57" s="419"/>
    </row>
    <row r="58" spans="1:12" ht="15" customHeight="1" x14ac:dyDescent="0.25">
      <c r="B58" s="420">
        <f>B28</f>
        <v>50</v>
      </c>
      <c r="C58" s="492" t="s">
        <v>36</v>
      </c>
      <c r="D58" s="491" t="s">
        <v>20</v>
      </c>
      <c r="E58" s="421">
        <f>E28</f>
        <v>7</v>
      </c>
      <c r="F58" s="422"/>
      <c r="G58" s="507" t="s">
        <v>21</v>
      </c>
      <c r="H58" s="508">
        <f>H28</f>
        <v>0.7</v>
      </c>
      <c r="I58" s="509">
        <f>ROUND(MAX(C33:C53)*H58,0)</f>
        <v>18</v>
      </c>
      <c r="J58" s="489">
        <f>J28</f>
        <v>12</v>
      </c>
      <c r="K58" s="490" t="s">
        <v>30</v>
      </c>
    </row>
    <row r="59" spans="1:12" ht="15" customHeight="1" x14ac:dyDescent="0.25">
      <c r="B59" s="423" t="s">
        <v>131</v>
      </c>
      <c r="C59" s="424"/>
      <c r="D59" s="424"/>
      <c r="E59" s="424"/>
      <c r="F59" s="424"/>
      <c r="G59" s="424"/>
      <c r="H59" s="424"/>
      <c r="I59" s="424"/>
      <c r="J59" s="424"/>
      <c r="K59" s="425"/>
    </row>
    <row r="60" spans="1:12" ht="15" customHeight="1" x14ac:dyDescent="0.25">
      <c r="A60" s="78" t="s">
        <v>40</v>
      </c>
      <c r="B60" s="19"/>
      <c r="C60" s="19"/>
      <c r="D60" s="19"/>
      <c r="E60" s="19"/>
      <c r="F60" s="19"/>
      <c r="G60" s="19"/>
      <c r="H60" s="19"/>
      <c r="I60" s="19"/>
      <c r="J60" s="19"/>
      <c r="K60" s="19"/>
    </row>
    <row r="61" spans="1:12" ht="15" customHeight="1" x14ac:dyDescent="0.25">
      <c r="A61" s="78" t="s">
        <v>112</v>
      </c>
      <c r="B61" s="19"/>
      <c r="C61" s="19"/>
      <c r="D61" s="19"/>
      <c r="E61" s="19"/>
      <c r="F61" s="19"/>
      <c r="G61" s="19"/>
      <c r="H61" s="19"/>
      <c r="I61" s="19"/>
      <c r="J61" s="19"/>
      <c r="K61" s="19"/>
    </row>
    <row r="62" spans="1:12" ht="15" customHeight="1" x14ac:dyDescent="0.25">
      <c r="A62" s="341" t="s">
        <v>108</v>
      </c>
      <c r="B62" s="342"/>
      <c r="C62" s="342"/>
      <c r="D62" s="342"/>
      <c r="E62" s="342">
        <f>C24+C54</f>
        <v>832</v>
      </c>
      <c r="F62" s="463">
        <f>(SUM('Driebanden-groot 1'!AB:AB)+SUM('Driebanden-groot 2'!AB:AB))*2-E62</f>
        <v>0</v>
      </c>
      <c r="G62" s="466"/>
      <c r="H62" s="465"/>
      <c r="I62" s="467"/>
      <c r="K62" s="465"/>
    </row>
    <row r="63" spans="1:12" s="326" customFormat="1" ht="15" customHeight="1" x14ac:dyDescent="0.2">
      <c r="A63" s="341" t="s">
        <v>111</v>
      </c>
      <c r="B63" s="342"/>
      <c r="C63" s="342"/>
      <c r="D63" s="253"/>
      <c r="E63" s="343">
        <f>D24+D54</f>
        <v>20</v>
      </c>
    </row>
    <row r="64" spans="1:12" s="326" customFormat="1" ht="15" customHeight="1" x14ac:dyDescent="0.2">
      <c r="A64" s="380" t="s">
        <v>110</v>
      </c>
      <c r="B64" s="342"/>
      <c r="C64" s="342"/>
      <c r="D64" s="344"/>
      <c r="E64" s="342">
        <f>E62-E63</f>
        <v>812</v>
      </c>
      <c r="F64" s="381"/>
    </row>
    <row r="65" spans="1:11" ht="15" customHeight="1" x14ac:dyDescent="0.25">
      <c r="A65" s="19"/>
      <c r="B65" s="19"/>
      <c r="C65" s="19"/>
      <c r="D65" s="19"/>
      <c r="E65" s="19"/>
      <c r="F65" s="19"/>
      <c r="G65" s="19"/>
      <c r="H65" s="19"/>
      <c r="I65" s="19"/>
      <c r="J65" s="19"/>
      <c r="K65" s="19"/>
    </row>
    <row r="66" spans="1:11" ht="13.2" customHeight="1" x14ac:dyDescent="0.25">
      <c r="A66" s="341" t="s">
        <v>113</v>
      </c>
      <c r="B66" s="342"/>
      <c r="C66" s="344"/>
      <c r="D66" s="464"/>
      <c r="E66" s="342">
        <f>G24+G54</f>
        <v>214.6</v>
      </c>
      <c r="F66" s="463">
        <f>SUM('Driebanden-groot 1'!G:G)+SUM('Driebanden-groot 1'!M:M)+SUM('Driebanden-groot 2'!G:G)+SUM('Driebanden-groot 2'!M:M)-E66</f>
        <v>0</v>
      </c>
      <c r="G66" s="19"/>
      <c r="H66" s="19"/>
      <c r="I66" s="19"/>
      <c r="J66" s="19"/>
      <c r="K66" s="19"/>
    </row>
    <row r="67" spans="1:11" ht="13.2" customHeight="1" x14ac:dyDescent="0.25">
      <c r="A67" s="341" t="s">
        <v>126</v>
      </c>
      <c r="B67" s="342"/>
      <c r="C67" s="344"/>
      <c r="D67" s="464"/>
      <c r="E67" s="343">
        <f>'Driebanden-groot 1'!T3+'Driebanden-groot 2'!T3</f>
        <v>5</v>
      </c>
      <c r="F67" s="19"/>
      <c r="G67" s="19"/>
      <c r="H67" s="19"/>
      <c r="I67" s="19"/>
      <c r="J67" s="19"/>
      <c r="K67" s="19"/>
    </row>
    <row r="68" spans="1:11" ht="13.2" customHeight="1" x14ac:dyDescent="0.25">
      <c r="A68" s="19"/>
      <c r="B68" s="19"/>
      <c r="C68" s="19"/>
      <c r="D68" s="19"/>
      <c r="E68" s="19"/>
      <c r="F68" s="19"/>
      <c r="G68" s="19"/>
      <c r="H68" s="19"/>
      <c r="I68" s="19"/>
      <c r="J68" s="19"/>
      <c r="K68" s="19"/>
    </row>
    <row r="69" spans="1:11" ht="13.2" customHeight="1" x14ac:dyDescent="0.25">
      <c r="A69" s="19"/>
      <c r="B69" s="19"/>
      <c r="C69" s="19"/>
      <c r="D69" s="19"/>
      <c r="E69" s="19"/>
      <c r="F69" s="19"/>
      <c r="G69" s="19"/>
      <c r="H69" s="19"/>
      <c r="I69" s="19"/>
      <c r="J69" s="19"/>
      <c r="K69" s="19"/>
    </row>
    <row r="70" spans="1:11" ht="13.2" customHeight="1" x14ac:dyDescent="0.25">
      <c r="A70" s="19"/>
      <c r="B70" s="19"/>
      <c r="C70" s="19"/>
      <c r="D70" s="19"/>
      <c r="E70" s="19"/>
      <c r="F70" s="19"/>
      <c r="G70" s="19"/>
      <c r="H70" s="19"/>
      <c r="I70" s="19"/>
      <c r="J70" s="19"/>
      <c r="K70" s="19"/>
    </row>
    <row r="71" spans="1:11" ht="13.2" customHeight="1" x14ac:dyDescent="0.25">
      <c r="A71" s="19"/>
      <c r="B71" s="19"/>
      <c r="C71" s="19"/>
      <c r="D71" s="19"/>
      <c r="E71" s="19"/>
      <c r="F71" s="19"/>
      <c r="G71" s="19"/>
      <c r="H71" s="19"/>
      <c r="I71" s="19"/>
      <c r="J71" s="19"/>
      <c r="K71" s="19"/>
    </row>
    <row r="72" spans="1:11" ht="13.2" customHeight="1" x14ac:dyDescent="0.25">
      <c r="A72" s="19"/>
      <c r="B72" s="19"/>
      <c r="C72" s="19"/>
      <c r="D72" s="19"/>
      <c r="E72" s="19"/>
      <c r="F72" s="19"/>
      <c r="G72" s="19"/>
      <c r="H72" s="19"/>
      <c r="I72" s="19"/>
      <c r="J72" s="19"/>
      <c r="K72" s="19"/>
    </row>
    <row r="73" spans="1:11" ht="13.2" customHeight="1" x14ac:dyDescent="0.25">
      <c r="A73" s="19"/>
      <c r="B73" s="19"/>
      <c r="C73" s="19"/>
      <c r="D73" s="19"/>
      <c r="E73" s="19"/>
      <c r="F73" s="19"/>
      <c r="G73" s="19"/>
      <c r="H73" s="19"/>
      <c r="I73" s="19"/>
      <c r="J73" s="19"/>
      <c r="K73" s="19"/>
    </row>
    <row r="74" spans="1:11" x14ac:dyDescent="0.25">
      <c r="A74" s="19"/>
      <c r="B74" s="19"/>
      <c r="C74" s="19"/>
      <c r="D74" s="19"/>
      <c r="E74" s="19"/>
      <c r="F74" s="19"/>
      <c r="G74" s="19"/>
      <c r="H74" s="19"/>
      <c r="I74" s="19"/>
      <c r="J74" s="19"/>
      <c r="K74" s="19"/>
    </row>
    <row r="75" spans="1:11" x14ac:dyDescent="0.25">
      <c r="A75" s="19"/>
      <c r="B75" s="19"/>
      <c r="C75" s="19"/>
      <c r="D75" s="19"/>
      <c r="E75" s="19"/>
      <c r="F75" s="19"/>
      <c r="G75" s="19"/>
      <c r="H75" s="19"/>
      <c r="I75" s="19"/>
      <c r="J75" s="19"/>
      <c r="K75" s="19"/>
    </row>
    <row r="76" spans="1:11" x14ac:dyDescent="0.25">
      <c r="A76" s="19"/>
      <c r="B76" s="19"/>
      <c r="C76" s="19"/>
      <c r="D76" s="19"/>
      <c r="E76" s="19"/>
      <c r="F76" s="19"/>
      <c r="G76" s="19"/>
      <c r="H76" s="19"/>
      <c r="I76" s="19"/>
      <c r="J76" s="19"/>
      <c r="K76" s="19"/>
    </row>
    <row r="77" spans="1:11" x14ac:dyDescent="0.25">
      <c r="A77" s="19"/>
      <c r="B77" s="19"/>
      <c r="C77" s="19"/>
      <c r="D77" s="19"/>
      <c r="E77" s="19"/>
      <c r="F77" s="19"/>
      <c r="G77" s="19"/>
      <c r="H77" s="19"/>
      <c r="I77" s="19"/>
      <c r="J77" s="19"/>
      <c r="K77" s="19"/>
    </row>
    <row r="78" spans="1:11" x14ac:dyDescent="0.25">
      <c r="A78" s="19"/>
      <c r="B78" s="19"/>
      <c r="C78" s="19"/>
      <c r="D78" s="19"/>
      <c r="E78" s="19"/>
      <c r="F78" s="19"/>
      <c r="G78" s="19"/>
      <c r="H78" s="19"/>
      <c r="I78" s="19"/>
      <c r="J78" s="19"/>
      <c r="K78" s="19"/>
    </row>
    <row r="79" spans="1:11" x14ac:dyDescent="0.25">
      <c r="A79" s="19"/>
      <c r="B79" s="19"/>
      <c r="C79" s="19"/>
      <c r="D79" s="19"/>
      <c r="E79" s="19"/>
      <c r="F79" s="19"/>
      <c r="G79" s="19"/>
      <c r="H79" s="19"/>
      <c r="I79" s="19"/>
      <c r="J79" s="19"/>
      <c r="K79" s="19"/>
    </row>
    <row r="80" spans="1:11" x14ac:dyDescent="0.25">
      <c r="A80" s="19"/>
      <c r="B80" s="19"/>
      <c r="C80" s="19"/>
      <c r="D80" s="19"/>
      <c r="E80" s="19"/>
      <c r="F80" s="19"/>
      <c r="G80" s="19"/>
      <c r="H80" s="19"/>
      <c r="I80" s="19"/>
      <c r="J80" s="19"/>
      <c r="K80" s="19"/>
    </row>
    <row r="81" spans="1:11" x14ac:dyDescent="0.25">
      <c r="A81" s="19"/>
      <c r="B81" s="19"/>
      <c r="C81" s="19"/>
      <c r="D81" s="19"/>
      <c r="E81" s="19"/>
      <c r="F81" s="19"/>
      <c r="G81" s="19"/>
      <c r="H81" s="19"/>
      <c r="I81" s="19"/>
      <c r="J81" s="19"/>
      <c r="K81" s="19"/>
    </row>
    <row r="82" spans="1:11" x14ac:dyDescent="0.25">
      <c r="A82" s="19"/>
      <c r="B82" s="19"/>
      <c r="C82" s="19"/>
      <c r="D82" s="19"/>
      <c r="E82" s="19"/>
      <c r="F82" s="19"/>
      <c r="G82" s="19"/>
      <c r="H82" s="19"/>
      <c r="I82" s="19"/>
      <c r="J82" s="19"/>
      <c r="K82" s="19"/>
    </row>
    <row r="83" spans="1:11" x14ac:dyDescent="0.25">
      <c r="A83" s="19"/>
      <c r="B83" s="19"/>
      <c r="C83" s="19"/>
      <c r="D83" s="19"/>
      <c r="E83" s="19"/>
      <c r="F83" s="19"/>
      <c r="G83" s="19"/>
      <c r="H83" s="19"/>
      <c r="I83" s="19"/>
      <c r="J83" s="19"/>
      <c r="K83" s="19"/>
    </row>
    <row r="84" spans="1:11" x14ac:dyDescent="0.25">
      <c r="A84" s="19"/>
      <c r="B84" s="19"/>
      <c r="C84" s="19"/>
      <c r="D84" s="19"/>
      <c r="E84" s="19"/>
      <c r="F84" s="19"/>
      <c r="G84" s="19"/>
      <c r="H84" s="19"/>
      <c r="I84" s="19"/>
      <c r="J84" s="19"/>
      <c r="K84" s="19"/>
    </row>
    <row r="85" spans="1:11" x14ac:dyDescent="0.25">
      <c r="A85" s="19"/>
      <c r="B85" s="19"/>
      <c r="C85" s="19"/>
      <c r="D85" s="19"/>
      <c r="E85" s="19"/>
      <c r="F85" s="19"/>
      <c r="G85" s="19"/>
      <c r="H85" s="19"/>
      <c r="I85" s="19"/>
      <c r="J85" s="19"/>
      <c r="K85" s="19"/>
    </row>
    <row r="86" spans="1:11" x14ac:dyDescent="0.25">
      <c r="A86" s="19"/>
      <c r="B86" s="19"/>
      <c r="C86" s="19"/>
      <c r="D86" s="19"/>
      <c r="E86" s="19"/>
      <c r="F86" s="19"/>
      <c r="G86" s="19"/>
      <c r="H86" s="19"/>
      <c r="I86" s="19"/>
      <c r="J86" s="19"/>
      <c r="K86" s="19"/>
    </row>
    <row r="87" spans="1:11" x14ac:dyDescent="0.25">
      <c r="A87" s="19"/>
      <c r="B87" s="19"/>
      <c r="C87" s="19"/>
      <c r="D87" s="19"/>
      <c r="E87" s="19"/>
      <c r="F87" s="19"/>
      <c r="G87" s="19"/>
      <c r="H87" s="19"/>
      <c r="I87" s="19"/>
      <c r="J87" s="19"/>
      <c r="K87" s="19"/>
    </row>
    <row r="88" spans="1:11" x14ac:dyDescent="0.25">
      <c r="A88" s="19"/>
      <c r="B88" s="19"/>
      <c r="C88" s="19"/>
      <c r="D88" s="19"/>
      <c r="E88" s="19"/>
      <c r="F88" s="19"/>
      <c r="G88" s="19"/>
      <c r="H88" s="19"/>
      <c r="I88" s="19"/>
      <c r="J88" s="19"/>
      <c r="K88" s="19"/>
    </row>
    <row r="89" spans="1:11" x14ac:dyDescent="0.25">
      <c r="A89" s="19"/>
      <c r="B89" s="19"/>
      <c r="C89" s="19"/>
      <c r="D89" s="19"/>
      <c r="E89" s="19"/>
      <c r="F89" s="19"/>
      <c r="G89" s="19"/>
      <c r="H89" s="19"/>
      <c r="I89" s="19"/>
      <c r="J89" s="19"/>
      <c r="K89" s="19"/>
    </row>
    <row r="90" spans="1:11" x14ac:dyDescent="0.25">
      <c r="A90" s="19"/>
      <c r="B90" s="19"/>
      <c r="C90" s="19"/>
      <c r="D90" s="19"/>
      <c r="E90" s="19"/>
      <c r="F90" s="19"/>
      <c r="G90" s="19"/>
      <c r="H90" s="19"/>
      <c r="I90" s="19"/>
      <c r="J90" s="19"/>
      <c r="K90" s="19"/>
    </row>
    <row r="91" spans="1:11" x14ac:dyDescent="0.25">
      <c r="A91" s="19"/>
      <c r="B91" s="19"/>
      <c r="C91" s="19"/>
      <c r="D91" s="19"/>
      <c r="E91" s="19"/>
      <c r="F91" s="19"/>
      <c r="G91" s="19"/>
      <c r="H91" s="19"/>
      <c r="I91" s="19"/>
      <c r="J91" s="19"/>
      <c r="K91" s="19"/>
    </row>
    <row r="92" spans="1:11" x14ac:dyDescent="0.25">
      <c r="A92" s="19"/>
      <c r="B92" s="19"/>
      <c r="C92" s="19"/>
      <c r="D92" s="19"/>
      <c r="E92" s="19"/>
      <c r="F92" s="19"/>
      <c r="G92" s="19"/>
      <c r="H92" s="19"/>
      <c r="I92" s="19"/>
      <c r="J92" s="19"/>
      <c r="K92" s="19"/>
    </row>
    <row r="93" spans="1:11" x14ac:dyDescent="0.25">
      <c r="A93" s="19"/>
      <c r="B93" s="19"/>
      <c r="C93" s="19"/>
      <c r="D93" s="19"/>
      <c r="E93" s="19"/>
      <c r="F93" s="19"/>
      <c r="G93" s="19"/>
      <c r="H93" s="19"/>
      <c r="I93" s="19"/>
      <c r="J93" s="19"/>
      <c r="K93" s="19"/>
    </row>
    <row r="94" spans="1:11" x14ac:dyDescent="0.25">
      <c r="A94" s="19"/>
      <c r="B94" s="19"/>
      <c r="C94" s="19"/>
      <c r="D94" s="19"/>
      <c r="E94" s="19"/>
      <c r="F94" s="19"/>
      <c r="G94" s="19"/>
      <c r="H94" s="19"/>
      <c r="I94" s="19"/>
      <c r="J94" s="19"/>
      <c r="K94" s="19"/>
    </row>
    <row r="95" spans="1:11" x14ac:dyDescent="0.25">
      <c r="A95" s="19"/>
      <c r="B95" s="19"/>
      <c r="C95" s="19"/>
      <c r="D95" s="19"/>
      <c r="E95" s="19"/>
      <c r="F95" s="19"/>
      <c r="G95" s="19"/>
      <c r="H95" s="19"/>
      <c r="I95" s="19"/>
      <c r="J95" s="19"/>
      <c r="K95" s="19"/>
    </row>
    <row r="96" spans="1:11" x14ac:dyDescent="0.25">
      <c r="A96" s="19"/>
      <c r="B96" s="19"/>
      <c r="C96" s="19"/>
      <c r="D96" s="19"/>
      <c r="E96" s="19"/>
      <c r="F96" s="19"/>
      <c r="G96" s="19"/>
      <c r="H96" s="19"/>
      <c r="I96" s="19"/>
      <c r="J96" s="19"/>
      <c r="K96" s="19"/>
    </row>
    <row r="97" spans="1:11" x14ac:dyDescent="0.25">
      <c r="A97" s="19"/>
      <c r="B97" s="19"/>
      <c r="C97" s="19"/>
      <c r="D97" s="19"/>
      <c r="E97" s="19"/>
      <c r="F97" s="19"/>
      <c r="G97" s="19"/>
      <c r="H97" s="19"/>
      <c r="I97" s="19"/>
      <c r="J97" s="19"/>
      <c r="K97" s="19"/>
    </row>
    <row r="98" spans="1:11" x14ac:dyDescent="0.25">
      <c r="A98" s="19"/>
      <c r="B98" s="19"/>
      <c r="C98" s="19"/>
      <c r="D98" s="19"/>
      <c r="E98" s="19"/>
      <c r="F98" s="19"/>
      <c r="G98" s="19"/>
      <c r="H98" s="19"/>
      <c r="I98" s="19"/>
      <c r="J98" s="19"/>
      <c r="K98" s="19"/>
    </row>
    <row r="99" spans="1:11" x14ac:dyDescent="0.25">
      <c r="A99" s="19"/>
      <c r="B99" s="19"/>
      <c r="C99" s="19"/>
      <c r="D99" s="19"/>
      <c r="E99" s="19"/>
      <c r="F99" s="19"/>
      <c r="G99" s="19"/>
      <c r="H99" s="19"/>
      <c r="I99" s="19"/>
      <c r="J99" s="19"/>
      <c r="K99" s="19"/>
    </row>
    <row r="100" spans="1:11" x14ac:dyDescent="0.25">
      <c r="A100" s="19"/>
      <c r="B100" s="19"/>
      <c r="C100" s="19"/>
      <c r="D100" s="19"/>
      <c r="E100" s="19"/>
      <c r="F100" s="19"/>
      <c r="G100" s="19"/>
      <c r="H100" s="19"/>
      <c r="I100" s="19"/>
      <c r="J100" s="19"/>
      <c r="K100" s="19"/>
    </row>
    <row r="101" spans="1:11" x14ac:dyDescent="0.25">
      <c r="A101" s="19"/>
      <c r="B101" s="19"/>
      <c r="C101" s="19"/>
      <c r="D101" s="19"/>
      <c r="E101" s="19"/>
      <c r="F101" s="19"/>
      <c r="G101" s="19"/>
      <c r="H101" s="19"/>
      <c r="I101" s="19"/>
      <c r="J101" s="19"/>
      <c r="K101" s="19"/>
    </row>
    <row r="102" spans="1:11" x14ac:dyDescent="0.25">
      <c r="A102" s="19"/>
      <c r="B102" s="19"/>
      <c r="C102" s="19"/>
      <c r="D102" s="19"/>
      <c r="E102" s="19"/>
      <c r="F102" s="19"/>
      <c r="G102" s="19"/>
      <c r="H102" s="19"/>
      <c r="I102" s="19"/>
      <c r="J102" s="19"/>
      <c r="K102" s="19"/>
    </row>
    <row r="103" spans="1:11" x14ac:dyDescent="0.25">
      <c r="A103" s="19"/>
      <c r="B103" s="19"/>
      <c r="C103" s="19"/>
      <c r="D103" s="19"/>
      <c r="E103" s="19"/>
      <c r="F103" s="19"/>
      <c r="G103" s="19"/>
      <c r="H103" s="19"/>
      <c r="I103" s="19"/>
      <c r="J103" s="19"/>
      <c r="K103" s="19"/>
    </row>
    <row r="104" spans="1:11" x14ac:dyDescent="0.25">
      <c r="A104" s="19"/>
      <c r="B104" s="19"/>
      <c r="C104" s="19"/>
      <c r="D104" s="19"/>
      <c r="E104" s="19"/>
      <c r="F104" s="19"/>
      <c r="G104" s="19"/>
      <c r="H104" s="19"/>
      <c r="I104" s="19"/>
      <c r="J104" s="19"/>
      <c r="K104" s="19"/>
    </row>
    <row r="105" spans="1:11" x14ac:dyDescent="0.25">
      <c r="A105" s="19"/>
      <c r="B105" s="19"/>
      <c r="C105" s="19"/>
      <c r="D105" s="19"/>
      <c r="E105" s="19"/>
      <c r="F105" s="19"/>
      <c r="G105" s="19"/>
      <c r="H105" s="19"/>
      <c r="I105" s="19"/>
      <c r="J105" s="19"/>
      <c r="K105" s="19"/>
    </row>
    <row r="106" spans="1:11" x14ac:dyDescent="0.25">
      <c r="A106" s="19"/>
      <c r="B106" s="19"/>
      <c r="C106" s="19"/>
      <c r="D106" s="19"/>
      <c r="E106" s="19"/>
      <c r="F106" s="19"/>
      <c r="G106" s="19"/>
      <c r="H106" s="19"/>
      <c r="I106" s="19"/>
      <c r="J106" s="19"/>
      <c r="K106" s="19"/>
    </row>
    <row r="107" spans="1:11" x14ac:dyDescent="0.25">
      <c r="A107" s="19"/>
      <c r="B107" s="19"/>
      <c r="C107" s="19"/>
      <c r="D107" s="19"/>
      <c r="E107" s="19"/>
      <c r="F107" s="19"/>
      <c r="G107" s="19"/>
      <c r="H107" s="19"/>
      <c r="I107" s="19"/>
      <c r="J107" s="19"/>
      <c r="K107" s="19"/>
    </row>
    <row r="108" spans="1:11" x14ac:dyDescent="0.25">
      <c r="A108" s="19"/>
      <c r="B108" s="19"/>
      <c r="C108" s="19"/>
      <c r="D108" s="19"/>
      <c r="E108" s="19"/>
      <c r="F108" s="19"/>
      <c r="G108" s="19"/>
      <c r="H108" s="19"/>
      <c r="I108" s="19"/>
      <c r="J108" s="19"/>
      <c r="K108" s="19"/>
    </row>
    <row r="109" spans="1:11" x14ac:dyDescent="0.25">
      <c r="A109" s="19"/>
      <c r="B109" s="19"/>
      <c r="C109" s="19"/>
      <c r="D109" s="19"/>
      <c r="E109" s="19"/>
      <c r="F109" s="19"/>
      <c r="G109" s="19"/>
      <c r="H109" s="19"/>
      <c r="I109" s="19"/>
      <c r="J109" s="19"/>
      <c r="K109" s="19"/>
    </row>
    <row r="110" spans="1:11" x14ac:dyDescent="0.25">
      <c r="A110" s="19"/>
      <c r="B110" s="19"/>
      <c r="C110" s="19"/>
      <c r="D110" s="19"/>
      <c r="E110" s="19"/>
      <c r="F110" s="19"/>
      <c r="G110" s="19"/>
      <c r="H110" s="19"/>
      <c r="I110" s="19"/>
      <c r="J110" s="19"/>
      <c r="K110" s="19"/>
    </row>
    <row r="111" spans="1:11" x14ac:dyDescent="0.25">
      <c r="A111" s="19"/>
      <c r="B111" s="19"/>
      <c r="C111" s="19"/>
      <c r="D111" s="19"/>
      <c r="E111" s="19"/>
      <c r="F111" s="19"/>
      <c r="G111" s="19"/>
      <c r="H111" s="19"/>
      <c r="I111" s="19"/>
      <c r="J111" s="19"/>
      <c r="K111" s="19"/>
    </row>
    <row r="112" spans="1:11" x14ac:dyDescent="0.25">
      <c r="A112" s="19"/>
      <c r="B112" s="19"/>
      <c r="C112" s="19"/>
      <c r="D112" s="19"/>
      <c r="E112" s="19"/>
      <c r="F112" s="19"/>
      <c r="G112" s="19"/>
      <c r="H112" s="19"/>
      <c r="I112" s="19"/>
      <c r="J112" s="19"/>
      <c r="K112" s="19"/>
    </row>
    <row r="113" spans="1:11" x14ac:dyDescent="0.25">
      <c r="A113" s="19"/>
      <c r="B113" s="19"/>
      <c r="C113" s="19"/>
      <c r="D113" s="19"/>
      <c r="E113" s="19"/>
      <c r="F113" s="19"/>
      <c r="G113" s="19"/>
      <c r="H113" s="19"/>
      <c r="I113" s="19"/>
      <c r="J113" s="19"/>
      <c r="K113" s="19"/>
    </row>
    <row r="114" spans="1:11" x14ac:dyDescent="0.25">
      <c r="A114" s="19"/>
      <c r="B114" s="19"/>
      <c r="C114" s="19"/>
      <c r="D114" s="19"/>
      <c r="E114" s="19"/>
      <c r="F114" s="19"/>
      <c r="G114" s="19"/>
      <c r="H114" s="19"/>
      <c r="I114" s="19"/>
      <c r="J114" s="19"/>
      <c r="K114" s="19"/>
    </row>
    <row r="115" spans="1:11" x14ac:dyDescent="0.25">
      <c r="A115" s="19"/>
      <c r="B115" s="19"/>
      <c r="C115" s="19"/>
      <c r="D115" s="19"/>
      <c r="E115" s="19"/>
      <c r="F115" s="19"/>
      <c r="G115" s="19"/>
      <c r="H115" s="19"/>
      <c r="I115" s="19"/>
      <c r="J115" s="19"/>
      <c r="K115" s="19"/>
    </row>
    <row r="116" spans="1:11" x14ac:dyDescent="0.25">
      <c r="A116" s="19"/>
      <c r="B116" s="19"/>
      <c r="C116" s="19"/>
      <c r="D116" s="19"/>
      <c r="E116" s="19"/>
      <c r="F116" s="19"/>
      <c r="G116" s="19"/>
      <c r="H116" s="19"/>
      <c r="I116" s="19"/>
      <c r="J116" s="19"/>
      <c r="K116" s="19"/>
    </row>
    <row r="117" spans="1:11" x14ac:dyDescent="0.25">
      <c r="A117" s="19"/>
      <c r="B117" s="19"/>
      <c r="C117" s="19"/>
      <c r="D117" s="19"/>
      <c r="E117" s="19"/>
      <c r="F117" s="19"/>
      <c r="G117" s="19"/>
      <c r="H117" s="19"/>
      <c r="I117" s="19"/>
      <c r="J117" s="19"/>
      <c r="K117" s="19"/>
    </row>
    <row r="118" spans="1:11" x14ac:dyDescent="0.25">
      <c r="A118" s="19"/>
      <c r="B118" s="19"/>
      <c r="C118" s="19"/>
      <c r="D118" s="19"/>
      <c r="E118" s="19"/>
      <c r="F118" s="19"/>
      <c r="G118" s="19"/>
      <c r="H118" s="19"/>
      <c r="I118" s="19"/>
      <c r="J118" s="19"/>
      <c r="K118" s="19"/>
    </row>
    <row r="119" spans="1:11" x14ac:dyDescent="0.25">
      <c r="A119" s="19"/>
      <c r="B119" s="19"/>
      <c r="C119" s="19"/>
      <c r="D119" s="19"/>
      <c r="E119" s="19"/>
      <c r="F119" s="19"/>
      <c r="G119" s="19"/>
      <c r="H119" s="19"/>
      <c r="I119" s="19"/>
      <c r="J119" s="19"/>
      <c r="K119" s="19"/>
    </row>
    <row r="120" spans="1:11" x14ac:dyDescent="0.25">
      <c r="A120" s="19"/>
      <c r="B120" s="19"/>
      <c r="C120" s="19"/>
      <c r="D120" s="19"/>
      <c r="E120" s="19"/>
      <c r="F120" s="19"/>
      <c r="G120" s="19"/>
      <c r="H120" s="19"/>
      <c r="I120" s="19"/>
      <c r="J120" s="19"/>
      <c r="K120" s="19"/>
    </row>
    <row r="121" spans="1:11" x14ac:dyDescent="0.25">
      <c r="A121" s="19"/>
      <c r="B121" s="19"/>
      <c r="C121" s="19"/>
      <c r="D121" s="19"/>
      <c r="E121" s="19"/>
      <c r="F121" s="19"/>
      <c r="G121" s="19"/>
      <c r="H121" s="19"/>
      <c r="I121" s="19"/>
      <c r="J121" s="19"/>
      <c r="K121" s="19"/>
    </row>
    <row r="122" spans="1:11" x14ac:dyDescent="0.25">
      <c r="A122" s="19"/>
      <c r="B122" s="19"/>
      <c r="C122" s="19"/>
      <c r="D122" s="19"/>
      <c r="E122" s="19"/>
      <c r="F122" s="19"/>
      <c r="G122" s="19"/>
      <c r="H122" s="19"/>
      <c r="I122" s="19"/>
      <c r="J122" s="19"/>
      <c r="K122" s="19"/>
    </row>
    <row r="123" spans="1:11" x14ac:dyDescent="0.25">
      <c r="A123" s="19"/>
      <c r="B123" s="19"/>
      <c r="C123" s="19"/>
      <c r="D123" s="19"/>
      <c r="E123" s="19"/>
      <c r="F123" s="19"/>
      <c r="G123" s="19"/>
      <c r="H123" s="19"/>
      <c r="I123" s="19"/>
      <c r="J123" s="19"/>
      <c r="K123" s="19"/>
    </row>
    <row r="124" spans="1:11" x14ac:dyDescent="0.25">
      <c r="A124" s="19"/>
      <c r="B124" s="19"/>
      <c r="C124" s="19"/>
      <c r="D124" s="19"/>
      <c r="E124" s="19"/>
      <c r="F124" s="19"/>
      <c r="G124" s="19"/>
      <c r="H124" s="19"/>
      <c r="I124" s="19"/>
      <c r="J124" s="19"/>
      <c r="K124" s="19"/>
    </row>
    <row r="125" spans="1:11" x14ac:dyDescent="0.25">
      <c r="A125" s="19"/>
      <c r="B125" s="19"/>
      <c r="C125" s="19"/>
      <c r="D125" s="19"/>
      <c r="E125" s="19"/>
      <c r="F125" s="19"/>
      <c r="G125" s="19"/>
      <c r="H125" s="19"/>
      <c r="I125" s="19"/>
      <c r="J125" s="19"/>
      <c r="K125" s="19"/>
    </row>
    <row r="126" spans="1:11" x14ac:dyDescent="0.25">
      <c r="A126" s="19"/>
      <c r="B126" s="19"/>
      <c r="C126" s="19"/>
      <c r="D126" s="19"/>
      <c r="E126" s="19"/>
      <c r="F126" s="19"/>
      <c r="G126" s="19"/>
      <c r="H126" s="19"/>
      <c r="I126" s="19"/>
      <c r="J126" s="19"/>
      <c r="K126" s="19"/>
    </row>
    <row r="127" spans="1:11" x14ac:dyDescent="0.25">
      <c r="A127" s="19"/>
      <c r="B127" s="19"/>
      <c r="C127" s="19"/>
      <c r="D127" s="19"/>
      <c r="E127" s="19"/>
      <c r="F127" s="19"/>
      <c r="G127" s="19"/>
      <c r="H127" s="19"/>
      <c r="I127" s="19"/>
      <c r="J127" s="19"/>
      <c r="K127" s="19"/>
    </row>
  </sheetData>
  <sheetProtection sheet="1" objects="1" scenarios="1"/>
  <autoFilter ref="A3:K64" xr:uid="{32A618A5-38FA-44BA-A547-9B0C795C5515}"/>
  <mergeCells count="2">
    <mergeCell ref="I1:J1"/>
    <mergeCell ref="I31:J31"/>
  </mergeCells>
  <pageMargins left="0.9055118110236221" right="0.39370078740157483" top="0.59055118110236227" bottom="0.19685039370078741" header="0" footer="0"/>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E01D-ED0C-439F-B2A2-164EED96C73C}">
  <sheetPr>
    <tabColor theme="9" tint="0.39997558519241921"/>
    <pageSetUpPr fitToPage="1"/>
  </sheetPr>
  <dimension ref="A1:AF645"/>
  <sheetViews>
    <sheetView showGridLines="0" zoomScaleNormal="100" workbookViewId="0">
      <pane ySplit="2" topLeftCell="A78" activePane="bottomLeft" state="frozen"/>
      <selection activeCell="A3" sqref="A3"/>
      <selection pane="bottomLeft" activeCell="E85" sqref="E85"/>
    </sheetView>
  </sheetViews>
  <sheetFormatPr defaultColWidth="8.88671875" defaultRowHeight="16.8" x14ac:dyDescent="0.3"/>
  <cols>
    <col min="1" max="1" width="4.6640625" style="10" customWidth="1"/>
    <col min="2" max="2" width="12.6640625" style="242" customWidth="1"/>
    <col min="3" max="3" width="8.33203125" style="30" customWidth="1"/>
    <col min="4" max="5" width="4.6640625" style="10" customWidth="1"/>
    <col min="6" max="6" width="8.33203125" style="22" customWidth="1"/>
    <col min="7" max="7" width="5.6640625" style="20" customWidth="1"/>
    <col min="8" max="8" width="12.6640625" style="242" customWidth="1"/>
    <col min="9" max="9" width="8.33203125" style="30" customWidth="1"/>
    <col min="10" max="11" width="4.6640625" style="10" customWidth="1"/>
    <col min="12" max="12" width="8.5546875" style="22" customWidth="1"/>
    <col min="13" max="13" width="5.6640625" style="20" customWidth="1"/>
    <col min="14" max="14" width="4.6640625" style="15" customWidth="1"/>
    <col min="15" max="15" width="4.6640625" style="122" customWidth="1"/>
    <col min="16" max="16" width="19.33203125" style="10" customWidth="1"/>
    <col min="17" max="20" width="7.6640625" style="10" customWidth="1"/>
    <col min="21" max="21" width="2.6640625" style="10" customWidth="1"/>
    <col min="22" max="22" width="8.33203125" style="10" customWidth="1"/>
    <col min="23" max="23" width="9.77734375" style="10" bestFit="1" customWidth="1"/>
    <col min="24" max="24" width="13.5546875" style="10" customWidth="1"/>
    <col min="25" max="25" width="7.88671875" style="10" customWidth="1"/>
    <col min="26" max="26" width="6.6640625" style="10" customWidth="1"/>
    <col min="27" max="27" width="8.88671875" style="10"/>
    <col min="28" max="28" width="5.77734375" style="10" customWidth="1"/>
    <col min="29" max="29" width="5.109375" style="10" customWidth="1"/>
    <col min="30" max="16384" width="8.88671875" style="10"/>
  </cols>
  <sheetData>
    <row r="1" spans="1:28" ht="25.2" customHeight="1" thickBot="1" x14ac:dyDescent="0.35">
      <c r="A1" s="8" t="str">
        <f>_xlfn.CONCAT(Deelnemers!A1)</f>
        <v>BV  De Fotsers</v>
      </c>
      <c r="B1" s="9"/>
      <c r="C1" s="29"/>
      <c r="D1" s="9"/>
      <c r="E1" s="9"/>
      <c r="F1" s="21"/>
      <c r="G1" s="9"/>
      <c r="H1" s="99" t="s">
        <v>94</v>
      </c>
      <c r="I1" s="189"/>
      <c r="J1" s="190"/>
      <c r="K1" s="99" t="str">
        <f>VLOOKUP(1,Deelnemers!O2:S3,2,0)</f>
        <v>Jan - Jun</v>
      </c>
      <c r="L1" s="191">
        <f>VLOOKUP(1,Deelnemers!O2:S3,4,0)</f>
        <v>2025</v>
      </c>
      <c r="M1" s="192"/>
      <c r="N1" s="193"/>
      <c r="O1" s="529" t="s">
        <v>22</v>
      </c>
      <c r="P1" s="194" t="s">
        <v>63</v>
      </c>
      <c r="Q1" s="195" t="s">
        <v>64</v>
      </c>
      <c r="R1" s="195" t="s">
        <v>65</v>
      </c>
      <c r="S1" s="196" t="s">
        <v>66</v>
      </c>
      <c r="T1" s="197"/>
      <c r="U1" s="282"/>
      <c r="V1" s="477">
        <f>MAX(A:A)-SUM(AB:AB)</f>
        <v>0</v>
      </c>
      <c r="W1" s="475" t="s">
        <v>93</v>
      </c>
      <c r="X1" s="281"/>
      <c r="AB1" s="531" t="s">
        <v>127</v>
      </c>
    </row>
    <row r="2" spans="1:28" ht="13.8" thickBot="1" x14ac:dyDescent="0.3">
      <c r="A2" s="198" t="s">
        <v>12</v>
      </c>
      <c r="B2" s="198" t="s">
        <v>10</v>
      </c>
      <c r="C2" s="199" t="s">
        <v>92</v>
      </c>
      <c r="D2" s="198" t="s">
        <v>11</v>
      </c>
      <c r="E2" s="198" t="s">
        <v>18</v>
      </c>
      <c r="F2" s="200" t="s">
        <v>7</v>
      </c>
      <c r="G2" s="201" t="s">
        <v>6</v>
      </c>
      <c r="H2" s="198" t="s">
        <v>10</v>
      </c>
      <c r="I2" s="199" t="s">
        <v>92</v>
      </c>
      <c r="J2" s="198" t="s">
        <v>5</v>
      </c>
      <c r="K2" s="198" t="s">
        <v>18</v>
      </c>
      <c r="L2" s="200" t="s">
        <v>7</v>
      </c>
      <c r="M2" s="202" t="s">
        <v>6</v>
      </c>
      <c r="N2" s="203" t="s">
        <v>19</v>
      </c>
      <c r="O2" s="530"/>
      <c r="P2" s="204" t="s">
        <v>98</v>
      </c>
      <c r="Q2" s="294">
        <v>12</v>
      </c>
      <c r="R2" s="294">
        <v>11</v>
      </c>
      <c r="S2" s="205" t="s">
        <v>67</v>
      </c>
      <c r="T2" s="295">
        <v>10</v>
      </c>
      <c r="V2" s="206" t="str">
        <f>IF(SUM(C:C)-SUBTOTAL(9,C:C)=0," alle filters zijn uit"," let op  …  er zijn nog filters actief !")</f>
        <v xml:space="preserve"> alle filters zijn uit</v>
      </c>
      <c r="W2" s="207"/>
      <c r="X2" s="208"/>
      <c r="AB2" s="532"/>
    </row>
    <row r="3" spans="1:28" ht="15" customHeight="1" thickBot="1" x14ac:dyDescent="0.35">
      <c r="A3" s="209">
        <f>IF(C3=0,"",IF(I3=0,"",MAX(A$2:A2)+1))</f>
        <v>1</v>
      </c>
      <c r="B3" s="210" t="str">
        <f>Deelnemers!B7</f>
        <v>Frans</v>
      </c>
      <c r="C3" s="211">
        <f>IF(P$3="J",SUMIF(Deelnemers!B:B,B3,Deelnemers!D:D),0)</f>
        <v>17</v>
      </c>
      <c r="D3" s="12">
        <v>10</v>
      </c>
      <c r="E3" s="11">
        <v>50</v>
      </c>
      <c r="F3" s="212">
        <f>IF(D3&gt;0,ROUND(D3/E3,3),"")</f>
        <v>0.2</v>
      </c>
      <c r="G3" s="213">
        <f t="shared" ref="G3:G66" si="0">IF(D3&gt;0,IF(C3-D3=0,R$2,IF(D3&lt;C3,ROUND(D3/C3*T$2,1),Q$2)),"")</f>
        <v>5.9</v>
      </c>
      <c r="H3" s="210" t="str">
        <f>Deelnemers!B8</f>
        <v>Fred</v>
      </c>
      <c r="I3" s="211">
        <f>IF(P$3="J",SUMIF(Deelnemers!B:B,H3,Deelnemers!D:D),0)</f>
        <v>14</v>
      </c>
      <c r="J3" s="12">
        <v>9</v>
      </c>
      <c r="K3" s="214">
        <f t="shared" ref="K3:K66" si="1">IF(E3&gt;0,E3,"")</f>
        <v>50</v>
      </c>
      <c r="L3" s="212">
        <f t="shared" ref="L3:L66" si="2">IF(J3&gt;0,ROUND(J3/K3,3),"")</f>
        <v>0.18</v>
      </c>
      <c r="M3" s="215">
        <f t="shared" ref="M3:M34" si="3">IF(J3&gt;0,IF(I3-J3=0,R$2,IF(J3&lt;I3,ROUND(J3/I3*T$2,1),Q$2)),"")</f>
        <v>6.4</v>
      </c>
      <c r="N3" s="216">
        <f>IF(E3&gt;0,1,"")</f>
        <v>1</v>
      </c>
      <c r="O3" s="217">
        <v>1</v>
      </c>
      <c r="P3" s="468" t="s">
        <v>121</v>
      </c>
      <c r="Q3" s="471" t="s">
        <v>125</v>
      </c>
      <c r="R3" s="472"/>
      <c r="S3" s="472"/>
      <c r="T3" s="473">
        <f>COUNTIF(P:P,"J")</f>
        <v>3</v>
      </c>
      <c r="AB3" s="325">
        <f t="shared" ref="AB3:AB66" si="4">IF(A3="",0,1)</f>
        <v>1</v>
      </c>
    </row>
    <row r="4" spans="1:28" ht="15" customHeight="1" x14ac:dyDescent="0.25">
      <c r="A4" s="218">
        <f>IF(C4=0,"",IF(I4=0,"",MAX(A$2:A3)+1))</f>
        <v>2</v>
      </c>
      <c r="B4" s="219" t="str">
        <f t="shared" ref="B4:B20" si="5">B3</f>
        <v>Frans</v>
      </c>
      <c r="C4" s="211">
        <f>IF(P$3="J",SUMIF(Deelnemers!B:B,B4,Deelnemers!D:D),0)</f>
        <v>17</v>
      </c>
      <c r="D4" s="13">
        <v>12</v>
      </c>
      <c r="E4" s="106">
        <v>50</v>
      </c>
      <c r="F4" s="220">
        <f t="shared" ref="F4:F67" si="6">IF(D4&gt;0,ROUND(D4/E4,3),"")</f>
        <v>0.24</v>
      </c>
      <c r="G4" s="215">
        <f t="shared" si="0"/>
        <v>7.1</v>
      </c>
      <c r="H4" s="219" t="str">
        <f>Deelnemers!B9</f>
        <v>Jan Hartog</v>
      </c>
      <c r="I4" s="211">
        <f>IF(P$3="J",SUMIF(Deelnemers!B:B,H4,Deelnemers!D:D),0)</f>
        <v>16</v>
      </c>
      <c r="J4" s="13">
        <v>9</v>
      </c>
      <c r="K4" s="211">
        <f t="shared" si="1"/>
        <v>50</v>
      </c>
      <c r="L4" s="220">
        <f t="shared" si="2"/>
        <v>0.18</v>
      </c>
      <c r="M4" s="215">
        <f t="shared" si="3"/>
        <v>5.6</v>
      </c>
      <c r="N4" s="216">
        <f t="shared" ref="N4:N67" si="7">IF(E4&gt;0,1,"")</f>
        <v>1</v>
      </c>
      <c r="O4" s="221">
        <v>1</v>
      </c>
      <c r="AB4" s="325">
        <f t="shared" si="4"/>
        <v>1</v>
      </c>
    </row>
    <row r="5" spans="1:28" ht="15" customHeight="1" x14ac:dyDescent="0.25">
      <c r="A5" s="218">
        <f>IF(C5=0,"",IF(I5=0,"",MAX(A$2:A4)+1))</f>
        <v>3</v>
      </c>
      <c r="B5" s="219" t="str">
        <f t="shared" si="5"/>
        <v>Frans</v>
      </c>
      <c r="C5" s="211">
        <f>IF(P$3="J",SUMIF(Deelnemers!B:B,B5,Deelnemers!D:D),0)</f>
        <v>17</v>
      </c>
      <c r="D5" s="13">
        <v>12</v>
      </c>
      <c r="E5" s="106">
        <v>50</v>
      </c>
      <c r="F5" s="220">
        <f t="shared" si="6"/>
        <v>0.24</v>
      </c>
      <c r="G5" s="215">
        <f t="shared" si="0"/>
        <v>7.1</v>
      </c>
      <c r="H5" s="219" t="str">
        <f>Deelnemers!B10</f>
        <v>Martijn</v>
      </c>
      <c r="I5" s="211">
        <f>IF(P$3="J",SUMIF(Deelnemers!B:B,H5,Deelnemers!D:D),0)</f>
        <v>10</v>
      </c>
      <c r="J5" s="13">
        <v>6</v>
      </c>
      <c r="K5" s="211">
        <f t="shared" si="1"/>
        <v>50</v>
      </c>
      <c r="L5" s="220">
        <f t="shared" si="2"/>
        <v>0.12</v>
      </c>
      <c r="M5" s="215">
        <f t="shared" si="3"/>
        <v>6</v>
      </c>
      <c r="N5" s="216">
        <f t="shared" si="7"/>
        <v>1</v>
      </c>
      <c r="O5" s="221">
        <v>1</v>
      </c>
      <c r="AB5" s="325">
        <f t="shared" si="4"/>
        <v>1</v>
      </c>
    </row>
    <row r="6" spans="1:28" ht="15" customHeight="1" x14ac:dyDescent="0.25">
      <c r="A6" s="218">
        <f>IF(C6=0,"",IF(I6=0,"",MAX(A$2:A5)+1))</f>
        <v>4</v>
      </c>
      <c r="B6" s="219" t="str">
        <f t="shared" si="5"/>
        <v>Frans</v>
      </c>
      <c r="C6" s="211">
        <f>IF(P$3="J",SUMIF(Deelnemers!B:B,B6,Deelnemers!D:D),0)</f>
        <v>17</v>
      </c>
      <c r="D6" s="13">
        <v>12</v>
      </c>
      <c r="E6" s="106">
        <v>50</v>
      </c>
      <c r="F6" s="220">
        <f t="shared" si="6"/>
        <v>0.24</v>
      </c>
      <c r="G6" s="215">
        <f t="shared" si="0"/>
        <v>7.1</v>
      </c>
      <c r="H6" s="219" t="str">
        <f>Deelnemers!B11</f>
        <v>Michael</v>
      </c>
      <c r="I6" s="211">
        <f>IF(P$3="J",SUMIF(Deelnemers!B:B,H6,Deelnemers!D:D),0)</f>
        <v>19</v>
      </c>
      <c r="J6" s="13">
        <v>14</v>
      </c>
      <c r="K6" s="211">
        <f t="shared" si="1"/>
        <v>50</v>
      </c>
      <c r="L6" s="220">
        <f t="shared" si="2"/>
        <v>0.28000000000000003</v>
      </c>
      <c r="M6" s="215">
        <f t="shared" si="3"/>
        <v>7.4</v>
      </c>
      <c r="N6" s="216">
        <f t="shared" si="7"/>
        <v>1</v>
      </c>
      <c r="O6" s="221">
        <v>1</v>
      </c>
      <c r="AB6" s="325">
        <f t="shared" si="4"/>
        <v>1</v>
      </c>
    </row>
    <row r="7" spans="1:28" ht="15" customHeight="1" x14ac:dyDescent="0.25">
      <c r="A7" s="218">
        <f>IF(C7=0,"",IF(I7=0,"",MAX(A$2:A6)+1))</f>
        <v>5</v>
      </c>
      <c r="B7" s="219" t="str">
        <f t="shared" si="5"/>
        <v>Frans</v>
      </c>
      <c r="C7" s="211">
        <f>IF(P$3="J",SUMIF(Deelnemers!B:B,B7,Deelnemers!D:D),0)</f>
        <v>17</v>
      </c>
      <c r="D7" s="13">
        <v>12</v>
      </c>
      <c r="E7" s="106">
        <v>50</v>
      </c>
      <c r="F7" s="220">
        <f t="shared" si="6"/>
        <v>0.24</v>
      </c>
      <c r="G7" s="215">
        <f t="shared" si="0"/>
        <v>7.1</v>
      </c>
      <c r="H7" s="219" t="str">
        <f>Deelnemers!B12</f>
        <v>Peter</v>
      </c>
      <c r="I7" s="211">
        <f>IF(P$3="J",SUMIF(Deelnemers!B:B,H7,Deelnemers!D:D),0)</f>
        <v>21</v>
      </c>
      <c r="J7" s="13">
        <v>16</v>
      </c>
      <c r="K7" s="211">
        <f t="shared" si="1"/>
        <v>50</v>
      </c>
      <c r="L7" s="220">
        <f t="shared" si="2"/>
        <v>0.32</v>
      </c>
      <c r="M7" s="215">
        <f t="shared" si="3"/>
        <v>7.6</v>
      </c>
      <c r="N7" s="216">
        <f t="shared" si="7"/>
        <v>1</v>
      </c>
      <c r="O7" s="221">
        <v>1</v>
      </c>
      <c r="AB7" s="325">
        <f t="shared" si="4"/>
        <v>1</v>
      </c>
    </row>
    <row r="8" spans="1:28" ht="15" customHeight="1" x14ac:dyDescent="0.25">
      <c r="A8" s="218">
        <f>IF(C8=0,"",IF(I8=0,"",MAX(A$2:A7)+1))</f>
        <v>6</v>
      </c>
      <c r="B8" s="219" t="str">
        <f t="shared" si="5"/>
        <v>Frans</v>
      </c>
      <c r="C8" s="211">
        <f>IF(P$3="J",SUMIF(Deelnemers!B:B,B8,Deelnemers!D:D),0)</f>
        <v>17</v>
      </c>
      <c r="D8" s="13"/>
      <c r="E8" s="13"/>
      <c r="F8" s="220" t="str">
        <f t="shared" si="6"/>
        <v/>
      </c>
      <c r="G8" s="215" t="str">
        <f t="shared" si="0"/>
        <v/>
      </c>
      <c r="H8" s="219" t="str">
        <f>Deelnemers!B13</f>
        <v>Piet</v>
      </c>
      <c r="I8" s="211">
        <f>IF(P$3="J",SUMIF(Deelnemers!B:B,H8,Deelnemers!D:D),0)</f>
        <v>25</v>
      </c>
      <c r="J8" s="13"/>
      <c r="K8" s="211" t="str">
        <f t="shared" si="1"/>
        <v/>
      </c>
      <c r="L8" s="220" t="str">
        <f t="shared" si="2"/>
        <v/>
      </c>
      <c r="M8" s="215" t="str">
        <f t="shared" si="3"/>
        <v/>
      </c>
      <c r="N8" s="216" t="str">
        <f t="shared" si="7"/>
        <v/>
      </c>
      <c r="O8" s="221">
        <v>1</v>
      </c>
      <c r="AB8" s="325">
        <f t="shared" si="4"/>
        <v>1</v>
      </c>
    </row>
    <row r="9" spans="1:28" ht="15" customHeight="1" x14ac:dyDescent="0.25">
      <c r="A9" s="218">
        <f>IF(C9=0,"",IF(I9=0,"",MAX(A$2:A8)+1))</f>
        <v>7</v>
      </c>
      <c r="B9" s="219" t="str">
        <f t="shared" si="5"/>
        <v>Frans</v>
      </c>
      <c r="C9" s="211">
        <f>IF(P$3="J",SUMIF(Deelnemers!B:B,B9,Deelnemers!D:D),0)</f>
        <v>17</v>
      </c>
      <c r="D9" s="13"/>
      <c r="E9" s="13"/>
      <c r="F9" s="220" t="str">
        <f t="shared" si="6"/>
        <v/>
      </c>
      <c r="G9" s="215" t="str">
        <f t="shared" si="0"/>
        <v/>
      </c>
      <c r="H9" s="219" t="str">
        <f>Deelnemers!B14</f>
        <v>Tukker</v>
      </c>
      <c r="I9" s="211">
        <f>IF(P$3="J",SUMIF(Deelnemers!B:B,H9,Deelnemers!D:D),0)</f>
        <v>18</v>
      </c>
      <c r="J9" s="13"/>
      <c r="K9" s="211" t="str">
        <f t="shared" si="1"/>
        <v/>
      </c>
      <c r="L9" s="220" t="str">
        <f t="shared" si="2"/>
        <v/>
      </c>
      <c r="M9" s="215" t="str">
        <f t="shared" si="3"/>
        <v/>
      </c>
      <c r="N9" s="216" t="str">
        <f t="shared" si="7"/>
        <v/>
      </c>
      <c r="O9" s="221">
        <v>1</v>
      </c>
      <c r="AB9" s="325">
        <f t="shared" si="4"/>
        <v>1</v>
      </c>
    </row>
    <row r="10" spans="1:28" ht="15" customHeight="1" x14ac:dyDescent="0.25">
      <c r="A10" s="218">
        <f>IF(C10=0,"",IF(I10=0,"",MAX(A$2:A9)+1))</f>
        <v>8</v>
      </c>
      <c r="B10" s="219" t="str">
        <f t="shared" si="5"/>
        <v>Frans</v>
      </c>
      <c r="C10" s="211">
        <f>IF(P$3="J",SUMIF(Deelnemers!B:B,B10,Deelnemers!D:D),0)</f>
        <v>17</v>
      </c>
      <c r="D10" s="13"/>
      <c r="E10" s="13"/>
      <c r="F10" s="220" t="str">
        <f t="shared" si="6"/>
        <v/>
      </c>
      <c r="G10" s="215" t="str">
        <f t="shared" si="0"/>
        <v/>
      </c>
      <c r="H10" s="219" t="str">
        <f>Deelnemers!B15</f>
        <v>Bernard</v>
      </c>
      <c r="I10" s="211">
        <f>IF(P$3="J",SUMIF(Deelnemers!B:B,H10,Deelnemers!D:D),0)</f>
        <v>18</v>
      </c>
      <c r="J10" s="13"/>
      <c r="K10" s="211" t="str">
        <f t="shared" si="1"/>
        <v/>
      </c>
      <c r="L10" s="220" t="str">
        <f t="shared" si="2"/>
        <v/>
      </c>
      <c r="M10" s="215" t="str">
        <f t="shared" si="3"/>
        <v/>
      </c>
      <c r="N10" s="216" t="str">
        <f t="shared" si="7"/>
        <v/>
      </c>
      <c r="O10" s="221">
        <v>1</v>
      </c>
      <c r="AB10" s="325">
        <f t="shared" si="4"/>
        <v>1</v>
      </c>
    </row>
    <row r="11" spans="1:28" ht="15" customHeight="1" x14ac:dyDescent="0.25">
      <c r="A11" s="218">
        <f>IF(C11=0,"",IF(I11=0,"",MAX(A$2:A10)+1))</f>
        <v>9</v>
      </c>
      <c r="B11" s="219" t="str">
        <f t="shared" si="5"/>
        <v>Frans</v>
      </c>
      <c r="C11" s="211">
        <f>IF(P$3="J",SUMIF(Deelnemers!B:B,B11,Deelnemers!D:D),0)</f>
        <v>17</v>
      </c>
      <c r="D11" s="13"/>
      <c r="E11" s="13"/>
      <c r="F11" s="220" t="str">
        <f t="shared" si="6"/>
        <v/>
      </c>
      <c r="G11" s="215" t="str">
        <f t="shared" si="0"/>
        <v/>
      </c>
      <c r="H11" s="219" t="str">
        <f>Deelnemers!B16</f>
        <v>Jan de Hoorn</v>
      </c>
      <c r="I11" s="211">
        <f>IF(P$3="J",SUMIF(Deelnemers!B:B,H11,Deelnemers!D:D),0)</f>
        <v>14</v>
      </c>
      <c r="J11" s="13"/>
      <c r="K11" s="211" t="str">
        <f t="shared" si="1"/>
        <v/>
      </c>
      <c r="L11" s="220" t="str">
        <f t="shared" si="2"/>
        <v/>
      </c>
      <c r="M11" s="215" t="str">
        <f t="shared" si="3"/>
        <v/>
      </c>
      <c r="N11" s="216" t="str">
        <f t="shared" si="7"/>
        <v/>
      </c>
      <c r="O11" s="221">
        <v>1</v>
      </c>
      <c r="AB11" s="325">
        <f t="shared" si="4"/>
        <v>1</v>
      </c>
    </row>
    <row r="12" spans="1:28" ht="15" customHeight="1" x14ac:dyDescent="0.25">
      <c r="A12" s="218" t="str">
        <f>IF(C12=0,"",IF(I12=0,"",MAX(A$2:A11)+1))</f>
        <v/>
      </c>
      <c r="B12" s="219" t="str">
        <f t="shared" si="5"/>
        <v>Frans</v>
      </c>
      <c r="C12" s="211">
        <f>IF(P$3="J",SUMIF(Deelnemers!B:B,B12,Deelnemers!D:D),0)</f>
        <v>17</v>
      </c>
      <c r="D12" s="13"/>
      <c r="E12" s="13"/>
      <c r="F12" s="220" t="str">
        <f t="shared" si="6"/>
        <v/>
      </c>
      <c r="G12" s="215" t="str">
        <f t="shared" si="0"/>
        <v/>
      </c>
      <c r="H12" s="219" t="str">
        <f>Deelnemers!B17</f>
        <v>Bas</v>
      </c>
      <c r="I12" s="211">
        <f>IF(P$3="J",SUMIF(Deelnemers!B:B,H12,Deelnemers!D:D),0)</f>
        <v>0</v>
      </c>
      <c r="J12" s="13"/>
      <c r="K12" s="211" t="str">
        <f t="shared" si="1"/>
        <v/>
      </c>
      <c r="L12" s="220" t="str">
        <f t="shared" si="2"/>
        <v/>
      </c>
      <c r="M12" s="215" t="str">
        <f t="shared" si="3"/>
        <v/>
      </c>
      <c r="N12" s="216" t="str">
        <f t="shared" si="7"/>
        <v/>
      </c>
      <c r="O12" s="221">
        <v>1</v>
      </c>
      <c r="AB12" s="325">
        <f t="shared" si="4"/>
        <v>0</v>
      </c>
    </row>
    <row r="13" spans="1:28" ht="15" customHeight="1" x14ac:dyDescent="0.25">
      <c r="A13" s="218">
        <f>IF(C13=0,"",IF(I13=0,"",MAX(A$2:A12)+1))</f>
        <v>10</v>
      </c>
      <c r="B13" s="219" t="str">
        <f t="shared" si="5"/>
        <v>Frans</v>
      </c>
      <c r="C13" s="211">
        <f>IF(P$3="J",SUMIF(Deelnemers!B:B,B13,Deelnemers!D:D),0)</f>
        <v>17</v>
      </c>
      <c r="D13" s="13"/>
      <c r="E13" s="13"/>
      <c r="F13" s="220" t="str">
        <f t="shared" si="6"/>
        <v/>
      </c>
      <c r="G13" s="215" t="str">
        <f t="shared" si="0"/>
        <v/>
      </c>
      <c r="H13" s="219" t="str">
        <f>Deelnemers!B18</f>
        <v>Jan Zuijlen</v>
      </c>
      <c r="I13" s="211">
        <f>IF(P$3="J",SUMIF(Deelnemers!B:B,H13,Deelnemers!D:D),0)</f>
        <v>19</v>
      </c>
      <c r="J13" s="13"/>
      <c r="K13" s="211" t="str">
        <f t="shared" si="1"/>
        <v/>
      </c>
      <c r="L13" s="220" t="str">
        <f t="shared" si="2"/>
        <v/>
      </c>
      <c r="M13" s="215" t="str">
        <f t="shared" si="3"/>
        <v/>
      </c>
      <c r="N13" s="216" t="str">
        <f t="shared" si="7"/>
        <v/>
      </c>
      <c r="O13" s="221">
        <v>1</v>
      </c>
      <c r="AB13" s="325">
        <f t="shared" si="4"/>
        <v>1</v>
      </c>
    </row>
    <row r="14" spans="1:28" ht="15" customHeight="1" x14ac:dyDescent="0.25">
      <c r="A14" s="218">
        <f>IF(C14=0,"",IF(I14=0,"",MAX(A$2:A13)+1))</f>
        <v>11</v>
      </c>
      <c r="B14" s="219" t="str">
        <f t="shared" si="5"/>
        <v>Frans</v>
      </c>
      <c r="C14" s="211">
        <f>IF(P$3="J",SUMIF(Deelnemers!B:B,B14,Deelnemers!D:D),0)</f>
        <v>17</v>
      </c>
      <c r="D14" s="13"/>
      <c r="E14" s="13"/>
      <c r="F14" s="220" t="str">
        <f t="shared" si="6"/>
        <v/>
      </c>
      <c r="G14" s="215" t="str">
        <f t="shared" si="0"/>
        <v/>
      </c>
      <c r="H14" s="219" t="str">
        <f>Deelnemers!B19</f>
        <v xml:space="preserve">Jordy </v>
      </c>
      <c r="I14" s="211">
        <f>IF(P$3="J",SUMIF(Deelnemers!B:B,H14,Deelnemers!D:D),0)</f>
        <v>16</v>
      </c>
      <c r="J14" s="13"/>
      <c r="K14" s="211" t="str">
        <f t="shared" si="1"/>
        <v/>
      </c>
      <c r="L14" s="220" t="str">
        <f t="shared" si="2"/>
        <v/>
      </c>
      <c r="M14" s="215" t="str">
        <f t="shared" si="3"/>
        <v/>
      </c>
      <c r="N14" s="216" t="str">
        <f t="shared" si="7"/>
        <v/>
      </c>
      <c r="O14" s="221">
        <v>1</v>
      </c>
      <c r="AB14" s="325">
        <f t="shared" si="4"/>
        <v>1</v>
      </c>
    </row>
    <row r="15" spans="1:28" ht="15" customHeight="1" x14ac:dyDescent="0.25">
      <c r="A15" s="218" t="str">
        <f>IF(C15=0,"",IF(I15=0,"",MAX(A$2:A14)+1))</f>
        <v/>
      </c>
      <c r="B15" s="219" t="str">
        <f t="shared" si="5"/>
        <v>Frans</v>
      </c>
      <c r="C15" s="211">
        <f>IF(P$3="J",SUMIF(Deelnemers!B:B,B15,Deelnemers!D:D),0)</f>
        <v>17</v>
      </c>
      <c r="D15" s="13"/>
      <c r="E15" s="13"/>
      <c r="F15" s="220" t="str">
        <f t="shared" si="6"/>
        <v/>
      </c>
      <c r="G15" s="215" t="str">
        <f t="shared" si="0"/>
        <v/>
      </c>
      <c r="H15" s="219" t="str">
        <f>Deelnemers!B20</f>
        <v>Mukesh</v>
      </c>
      <c r="I15" s="211">
        <f>IF(P$3="J",SUMIF(Deelnemers!B:B,H15,Deelnemers!D:D),0)</f>
        <v>0</v>
      </c>
      <c r="J15" s="13"/>
      <c r="K15" s="211" t="str">
        <f t="shared" si="1"/>
        <v/>
      </c>
      <c r="L15" s="220" t="str">
        <f t="shared" si="2"/>
        <v/>
      </c>
      <c r="M15" s="215" t="str">
        <f t="shared" si="3"/>
        <v/>
      </c>
      <c r="N15" s="216" t="str">
        <f t="shared" si="7"/>
        <v/>
      </c>
      <c r="O15" s="221">
        <v>1</v>
      </c>
      <c r="AB15" s="325">
        <f t="shared" si="4"/>
        <v>0</v>
      </c>
    </row>
    <row r="16" spans="1:28" ht="15" customHeight="1" x14ac:dyDescent="0.25">
      <c r="A16" s="218">
        <f>IF(C16=0,"",IF(I16=0,"",MAX(A$2:A15)+1))</f>
        <v>12</v>
      </c>
      <c r="B16" s="219" t="str">
        <f t="shared" si="5"/>
        <v>Frans</v>
      </c>
      <c r="C16" s="211">
        <f>IF(P$3="J",SUMIF(Deelnemers!B:B,B16,Deelnemers!D:D),0)</f>
        <v>17</v>
      </c>
      <c r="D16" s="13"/>
      <c r="E16" s="13"/>
      <c r="F16" s="220" t="str">
        <f t="shared" si="6"/>
        <v/>
      </c>
      <c r="G16" s="215" t="str">
        <f t="shared" si="0"/>
        <v/>
      </c>
      <c r="H16" s="219" t="str">
        <f>Deelnemers!B21</f>
        <v>Marco</v>
      </c>
      <c r="I16" s="211">
        <f>IF(P$3="J",SUMIF(Deelnemers!B:B,H16,Deelnemers!D:D),0)</f>
        <v>26</v>
      </c>
      <c r="J16" s="13"/>
      <c r="K16" s="211" t="str">
        <f t="shared" si="1"/>
        <v/>
      </c>
      <c r="L16" s="220" t="str">
        <f t="shared" si="2"/>
        <v/>
      </c>
      <c r="M16" s="215" t="str">
        <f t="shared" si="3"/>
        <v/>
      </c>
      <c r="N16" s="216" t="str">
        <f t="shared" si="7"/>
        <v/>
      </c>
      <c r="O16" s="221">
        <v>1</v>
      </c>
      <c r="AB16" s="325">
        <f t="shared" si="4"/>
        <v>1</v>
      </c>
    </row>
    <row r="17" spans="1:28" ht="15" customHeight="1" x14ac:dyDescent="0.25">
      <c r="A17" s="218" t="str">
        <f>IF(C17=0,"",IF(I17=0,"",MAX(A$2:A16)+1))</f>
        <v/>
      </c>
      <c r="B17" s="219" t="str">
        <f t="shared" si="5"/>
        <v>Frans</v>
      </c>
      <c r="C17" s="211">
        <f>IF(P$3="J",SUMIF(Deelnemers!B:B,B17,Deelnemers!D:D),0)</f>
        <v>17</v>
      </c>
      <c r="D17" s="13"/>
      <c r="E17" s="13"/>
      <c r="F17" s="220" t="str">
        <f t="shared" si="6"/>
        <v/>
      </c>
      <c r="G17" s="215" t="str">
        <f t="shared" si="0"/>
        <v/>
      </c>
      <c r="H17" s="219" t="str">
        <f>Deelnemers!B22</f>
        <v>n</v>
      </c>
      <c r="I17" s="211">
        <f>IF(P$3="J",SUMIF(Deelnemers!B:B,H17,Deelnemers!D:D),0)</f>
        <v>0</v>
      </c>
      <c r="J17" s="13"/>
      <c r="K17" s="211" t="str">
        <f t="shared" si="1"/>
        <v/>
      </c>
      <c r="L17" s="220" t="str">
        <f t="shared" si="2"/>
        <v/>
      </c>
      <c r="M17" s="215" t="str">
        <f t="shared" si="3"/>
        <v/>
      </c>
      <c r="N17" s="216" t="str">
        <f t="shared" si="7"/>
        <v/>
      </c>
      <c r="O17" s="221">
        <v>1</v>
      </c>
      <c r="AB17" s="325">
        <f t="shared" si="4"/>
        <v>0</v>
      </c>
    </row>
    <row r="18" spans="1:28" ht="15" customHeight="1" x14ac:dyDescent="0.25">
      <c r="A18" s="218" t="str">
        <f>IF(C18=0,"",IF(I18=0,"",MAX(A$2:A17)+1))</f>
        <v/>
      </c>
      <c r="B18" s="219" t="str">
        <f t="shared" si="5"/>
        <v>Frans</v>
      </c>
      <c r="C18" s="211">
        <f>IF(P$3="J",SUMIF(Deelnemers!B:B,B18,Deelnemers!D:D),0)</f>
        <v>17</v>
      </c>
      <c r="D18" s="13"/>
      <c r="E18" s="13"/>
      <c r="F18" s="220" t="str">
        <f t="shared" si="6"/>
        <v/>
      </c>
      <c r="G18" s="215" t="str">
        <f t="shared" si="0"/>
        <v/>
      </c>
      <c r="H18" s="219" t="str">
        <f>Deelnemers!B23</f>
        <v>n</v>
      </c>
      <c r="I18" s="211">
        <f>IF(P$3="J",SUMIF(Deelnemers!B:B,H18,Deelnemers!D:D),0)</f>
        <v>0</v>
      </c>
      <c r="J18" s="13"/>
      <c r="K18" s="211" t="str">
        <f t="shared" si="1"/>
        <v/>
      </c>
      <c r="L18" s="220" t="str">
        <f t="shared" si="2"/>
        <v/>
      </c>
      <c r="M18" s="215" t="str">
        <f t="shared" si="3"/>
        <v/>
      </c>
      <c r="N18" s="216" t="str">
        <f t="shared" si="7"/>
        <v/>
      </c>
      <c r="O18" s="221">
        <v>1</v>
      </c>
      <c r="AB18" s="325">
        <f t="shared" si="4"/>
        <v>0</v>
      </c>
    </row>
    <row r="19" spans="1:28" ht="15" customHeight="1" x14ac:dyDescent="0.25">
      <c r="A19" s="218" t="str">
        <f>IF(C19=0,"",IF(I19=0,"",MAX(A$2:A18)+1))</f>
        <v/>
      </c>
      <c r="B19" s="219" t="str">
        <f t="shared" si="5"/>
        <v>Frans</v>
      </c>
      <c r="C19" s="211">
        <f>IF(P$3="J",SUMIF(Deelnemers!B:B,B19,Deelnemers!D:D),0)</f>
        <v>17</v>
      </c>
      <c r="D19" s="13"/>
      <c r="E19" s="13"/>
      <c r="F19" s="220" t="str">
        <f t="shared" si="6"/>
        <v/>
      </c>
      <c r="G19" s="215" t="str">
        <f t="shared" si="0"/>
        <v/>
      </c>
      <c r="H19" s="219" t="str">
        <f>Deelnemers!B24</f>
        <v>n</v>
      </c>
      <c r="I19" s="211">
        <f>IF(P$3="J",SUMIF(Deelnemers!B:B,H19,Deelnemers!D:D),0)</f>
        <v>0</v>
      </c>
      <c r="J19" s="13"/>
      <c r="K19" s="211" t="str">
        <f t="shared" si="1"/>
        <v/>
      </c>
      <c r="L19" s="220" t="str">
        <f t="shared" si="2"/>
        <v/>
      </c>
      <c r="M19" s="215" t="str">
        <f t="shared" si="3"/>
        <v/>
      </c>
      <c r="N19" s="216" t="str">
        <f t="shared" si="7"/>
        <v/>
      </c>
      <c r="O19" s="221">
        <v>1</v>
      </c>
      <c r="AB19" s="325">
        <f t="shared" si="4"/>
        <v>0</v>
      </c>
    </row>
    <row r="20" spans="1:28" ht="15" customHeight="1" x14ac:dyDescent="0.25">
      <c r="A20" s="218" t="str">
        <f>IF(C20=0,"",IF(I20=0,"",MAX(A$2:A19)+1))</f>
        <v/>
      </c>
      <c r="B20" s="219" t="str">
        <f t="shared" si="5"/>
        <v>Frans</v>
      </c>
      <c r="C20" s="211">
        <f>IF(P$3="J",SUMIF(Deelnemers!B:B,B20,Deelnemers!D:D),0)</f>
        <v>17</v>
      </c>
      <c r="D20" s="13"/>
      <c r="E20" s="13"/>
      <c r="F20" s="220" t="str">
        <f t="shared" si="6"/>
        <v/>
      </c>
      <c r="G20" s="215" t="str">
        <f t="shared" si="0"/>
        <v/>
      </c>
      <c r="H20" s="219" t="str">
        <f>Deelnemers!B25</f>
        <v>n</v>
      </c>
      <c r="I20" s="211">
        <f>IF(P$3="J",SUMIF(Deelnemers!B:B,H20,Deelnemers!D:D),0)</f>
        <v>0</v>
      </c>
      <c r="J20" s="13"/>
      <c r="K20" s="211" t="str">
        <f t="shared" si="1"/>
        <v/>
      </c>
      <c r="L20" s="220" t="str">
        <f t="shared" si="2"/>
        <v/>
      </c>
      <c r="M20" s="215" t="str">
        <f t="shared" si="3"/>
        <v/>
      </c>
      <c r="N20" s="216" t="str">
        <f t="shared" si="7"/>
        <v/>
      </c>
      <c r="O20" s="221">
        <v>1</v>
      </c>
      <c r="AB20" s="325">
        <f t="shared" si="4"/>
        <v>0</v>
      </c>
    </row>
    <row r="21" spans="1:28" ht="15" customHeight="1" x14ac:dyDescent="0.25">
      <c r="A21" s="218">
        <f>IF(C21=0,"",IF(I21=0,"",MAX(A$2:A20)+1))</f>
        <v>13</v>
      </c>
      <c r="B21" s="219" t="str">
        <f>Deelnemers!B8</f>
        <v>Fred</v>
      </c>
      <c r="C21" s="211">
        <f>IF(P$3="J",SUMIF(Deelnemers!B:B,B21,Deelnemers!D:D),0)</f>
        <v>14</v>
      </c>
      <c r="D21" s="13"/>
      <c r="E21" s="13"/>
      <c r="F21" s="220" t="str">
        <f t="shared" si="6"/>
        <v/>
      </c>
      <c r="G21" s="215" t="str">
        <f t="shared" si="0"/>
        <v/>
      </c>
      <c r="H21" s="219" t="str">
        <f>Deelnemers!B9</f>
        <v>Jan Hartog</v>
      </c>
      <c r="I21" s="211">
        <f>IF(P$3="J",SUMIF(Deelnemers!B:B,H21,Deelnemers!D:D),0)</f>
        <v>16</v>
      </c>
      <c r="J21" s="13"/>
      <c r="K21" s="211" t="str">
        <f t="shared" si="1"/>
        <v/>
      </c>
      <c r="L21" s="220" t="str">
        <f t="shared" si="2"/>
        <v/>
      </c>
      <c r="M21" s="215" t="str">
        <f t="shared" si="3"/>
        <v/>
      </c>
      <c r="N21" s="216" t="str">
        <f t="shared" si="7"/>
        <v/>
      </c>
      <c r="O21" s="221">
        <v>1</v>
      </c>
      <c r="AB21" s="325">
        <f t="shared" si="4"/>
        <v>1</v>
      </c>
    </row>
    <row r="22" spans="1:28" ht="15" customHeight="1" x14ac:dyDescent="0.25">
      <c r="A22" s="218">
        <f>IF(C22=0,"",IF(I22=0,"",MAX(A$2:A21)+1))</f>
        <v>14</v>
      </c>
      <c r="B22" s="219" t="str">
        <f t="shared" ref="B22:B37" si="8">B21</f>
        <v>Fred</v>
      </c>
      <c r="C22" s="211">
        <f>IF(P$3="J",SUMIF(Deelnemers!B:B,B22,Deelnemers!D:D),0)</f>
        <v>14</v>
      </c>
      <c r="D22" s="13"/>
      <c r="E22" s="13"/>
      <c r="F22" s="220" t="str">
        <f t="shared" si="6"/>
        <v/>
      </c>
      <c r="G22" s="215" t="str">
        <f t="shared" si="0"/>
        <v/>
      </c>
      <c r="H22" s="219" t="str">
        <f>Deelnemers!B10</f>
        <v>Martijn</v>
      </c>
      <c r="I22" s="211">
        <f>IF(P$3="J",SUMIF(Deelnemers!B:B,H22,Deelnemers!D:D),0)</f>
        <v>10</v>
      </c>
      <c r="J22" s="13"/>
      <c r="K22" s="211" t="str">
        <f t="shared" si="1"/>
        <v/>
      </c>
      <c r="L22" s="220" t="str">
        <f t="shared" si="2"/>
        <v/>
      </c>
      <c r="M22" s="215" t="str">
        <f t="shared" si="3"/>
        <v/>
      </c>
      <c r="N22" s="216" t="str">
        <f t="shared" si="7"/>
        <v/>
      </c>
      <c r="O22" s="221">
        <v>1</v>
      </c>
      <c r="AB22" s="325">
        <f t="shared" si="4"/>
        <v>1</v>
      </c>
    </row>
    <row r="23" spans="1:28" ht="15" customHeight="1" x14ac:dyDescent="0.25">
      <c r="A23" s="218">
        <f>IF(C23=0,"",IF(I23=0,"",MAX(A$2:A22)+1))</f>
        <v>15</v>
      </c>
      <c r="B23" s="219" t="str">
        <f t="shared" si="8"/>
        <v>Fred</v>
      </c>
      <c r="C23" s="211">
        <f>IF(P$3="J",SUMIF(Deelnemers!B:B,B23,Deelnemers!D:D),0)</f>
        <v>14</v>
      </c>
      <c r="D23" s="13"/>
      <c r="E23" s="13"/>
      <c r="F23" s="220" t="str">
        <f t="shared" si="6"/>
        <v/>
      </c>
      <c r="G23" s="215" t="str">
        <f t="shared" si="0"/>
        <v/>
      </c>
      <c r="H23" s="219" t="str">
        <f>Deelnemers!B11</f>
        <v>Michael</v>
      </c>
      <c r="I23" s="211">
        <f>IF(P$3="J",SUMIF(Deelnemers!B:B,H23,Deelnemers!D:D),0)</f>
        <v>19</v>
      </c>
      <c r="J23" s="13"/>
      <c r="K23" s="211" t="str">
        <f t="shared" si="1"/>
        <v/>
      </c>
      <c r="L23" s="220" t="str">
        <f t="shared" si="2"/>
        <v/>
      </c>
      <c r="M23" s="215" t="str">
        <f t="shared" si="3"/>
        <v/>
      </c>
      <c r="N23" s="216" t="str">
        <f t="shared" si="7"/>
        <v/>
      </c>
      <c r="O23" s="221">
        <v>1</v>
      </c>
      <c r="AB23" s="325">
        <f t="shared" si="4"/>
        <v>1</v>
      </c>
    </row>
    <row r="24" spans="1:28" ht="15" customHeight="1" x14ac:dyDescent="0.25">
      <c r="A24" s="218">
        <f>IF(C24=0,"",IF(I24=0,"",MAX(A$2:A23)+1))</f>
        <v>16</v>
      </c>
      <c r="B24" s="219" t="str">
        <f t="shared" si="8"/>
        <v>Fred</v>
      </c>
      <c r="C24" s="211">
        <f>IF(P$3="J",SUMIF(Deelnemers!B:B,B24,Deelnemers!D:D),0)</f>
        <v>14</v>
      </c>
      <c r="D24" s="13"/>
      <c r="E24" s="13"/>
      <c r="F24" s="220" t="str">
        <f t="shared" si="6"/>
        <v/>
      </c>
      <c r="G24" s="215" t="str">
        <f t="shared" si="0"/>
        <v/>
      </c>
      <c r="H24" s="219" t="str">
        <f>Deelnemers!B12</f>
        <v>Peter</v>
      </c>
      <c r="I24" s="211">
        <f>IF(P$3="J",SUMIF(Deelnemers!B:B,H24,Deelnemers!D:D),0)</f>
        <v>21</v>
      </c>
      <c r="J24" s="13"/>
      <c r="K24" s="211" t="str">
        <f t="shared" si="1"/>
        <v/>
      </c>
      <c r="L24" s="220" t="str">
        <f t="shared" si="2"/>
        <v/>
      </c>
      <c r="M24" s="215" t="str">
        <f t="shared" si="3"/>
        <v/>
      </c>
      <c r="N24" s="216" t="str">
        <f t="shared" si="7"/>
        <v/>
      </c>
      <c r="O24" s="221">
        <v>1</v>
      </c>
      <c r="AB24" s="325">
        <f t="shared" si="4"/>
        <v>1</v>
      </c>
    </row>
    <row r="25" spans="1:28" ht="15" customHeight="1" x14ac:dyDescent="0.25">
      <c r="A25" s="218">
        <f>IF(C25=0,"",IF(I25=0,"",MAX(A$2:A24)+1))</f>
        <v>17</v>
      </c>
      <c r="B25" s="219" t="str">
        <f t="shared" si="8"/>
        <v>Fred</v>
      </c>
      <c r="C25" s="211">
        <f>IF(P$3="J",SUMIF(Deelnemers!B:B,B25,Deelnemers!D:D),0)</f>
        <v>14</v>
      </c>
      <c r="D25" s="13"/>
      <c r="E25" s="13"/>
      <c r="F25" s="220" t="str">
        <f t="shared" si="6"/>
        <v/>
      </c>
      <c r="G25" s="215" t="str">
        <f t="shared" si="0"/>
        <v/>
      </c>
      <c r="H25" s="219" t="str">
        <f>Deelnemers!B13</f>
        <v>Piet</v>
      </c>
      <c r="I25" s="211">
        <f>IF(P$3="J",SUMIF(Deelnemers!B:B,H25,Deelnemers!D:D),0)</f>
        <v>25</v>
      </c>
      <c r="J25" s="13"/>
      <c r="K25" s="211" t="str">
        <f t="shared" si="1"/>
        <v/>
      </c>
      <c r="L25" s="220" t="str">
        <f t="shared" si="2"/>
        <v/>
      </c>
      <c r="M25" s="215" t="str">
        <f t="shared" si="3"/>
        <v/>
      </c>
      <c r="N25" s="216" t="str">
        <f t="shared" si="7"/>
        <v/>
      </c>
      <c r="O25" s="221">
        <v>1</v>
      </c>
      <c r="AB25" s="325">
        <f t="shared" si="4"/>
        <v>1</v>
      </c>
    </row>
    <row r="26" spans="1:28" ht="15" customHeight="1" x14ac:dyDescent="0.25">
      <c r="A26" s="218">
        <f>IF(C26=0,"",IF(I26=0,"",MAX(A$2:A25)+1))</f>
        <v>18</v>
      </c>
      <c r="B26" s="219" t="str">
        <f t="shared" si="8"/>
        <v>Fred</v>
      </c>
      <c r="C26" s="211">
        <f>IF(P$3="J",SUMIF(Deelnemers!B:B,B26,Deelnemers!D:D),0)</f>
        <v>14</v>
      </c>
      <c r="D26" s="13"/>
      <c r="E26" s="13"/>
      <c r="F26" s="220" t="str">
        <f t="shared" si="6"/>
        <v/>
      </c>
      <c r="G26" s="215" t="str">
        <f t="shared" si="0"/>
        <v/>
      </c>
      <c r="H26" s="219" t="str">
        <f>Deelnemers!B14</f>
        <v>Tukker</v>
      </c>
      <c r="I26" s="211">
        <f>IF(P$3="J",SUMIF(Deelnemers!B:B,H26,Deelnemers!D:D),0)</f>
        <v>18</v>
      </c>
      <c r="J26" s="13"/>
      <c r="K26" s="211" t="str">
        <f t="shared" si="1"/>
        <v/>
      </c>
      <c r="L26" s="220" t="str">
        <f t="shared" si="2"/>
        <v/>
      </c>
      <c r="M26" s="215" t="str">
        <f t="shared" si="3"/>
        <v/>
      </c>
      <c r="N26" s="216" t="str">
        <f t="shared" si="7"/>
        <v/>
      </c>
      <c r="O26" s="221">
        <v>1</v>
      </c>
      <c r="AB26" s="325">
        <f t="shared" si="4"/>
        <v>1</v>
      </c>
    </row>
    <row r="27" spans="1:28" ht="15" customHeight="1" x14ac:dyDescent="0.25">
      <c r="A27" s="218">
        <f>IF(C27=0,"",IF(I27=0,"",MAX(A$2:A26)+1))</f>
        <v>19</v>
      </c>
      <c r="B27" s="219" t="str">
        <f t="shared" si="8"/>
        <v>Fred</v>
      </c>
      <c r="C27" s="211">
        <f>IF(P$3="J",SUMIF(Deelnemers!B:B,B27,Deelnemers!D:D),0)</f>
        <v>14</v>
      </c>
      <c r="D27" s="13"/>
      <c r="E27" s="13"/>
      <c r="F27" s="220" t="str">
        <f t="shared" si="6"/>
        <v/>
      </c>
      <c r="G27" s="215" t="str">
        <f t="shared" si="0"/>
        <v/>
      </c>
      <c r="H27" s="219" t="str">
        <f>Deelnemers!B15</f>
        <v>Bernard</v>
      </c>
      <c r="I27" s="211">
        <f>IF(P$3="J",SUMIF(Deelnemers!B:B,H27,Deelnemers!D:D),0)</f>
        <v>18</v>
      </c>
      <c r="J27" s="13"/>
      <c r="K27" s="211" t="str">
        <f t="shared" si="1"/>
        <v/>
      </c>
      <c r="L27" s="220" t="str">
        <f t="shared" si="2"/>
        <v/>
      </c>
      <c r="M27" s="215" t="str">
        <f t="shared" si="3"/>
        <v/>
      </c>
      <c r="N27" s="216" t="str">
        <f t="shared" si="7"/>
        <v/>
      </c>
      <c r="O27" s="221">
        <v>1</v>
      </c>
      <c r="AB27" s="325">
        <f t="shared" si="4"/>
        <v>1</v>
      </c>
    </row>
    <row r="28" spans="1:28" ht="15" customHeight="1" x14ac:dyDescent="0.25">
      <c r="A28" s="218">
        <f>IF(C28=0,"",IF(I28=0,"",MAX(A$2:A27)+1))</f>
        <v>20</v>
      </c>
      <c r="B28" s="219" t="str">
        <f t="shared" si="8"/>
        <v>Fred</v>
      </c>
      <c r="C28" s="211">
        <f>IF(P$3="J",SUMIF(Deelnemers!B:B,B28,Deelnemers!D:D),0)</f>
        <v>14</v>
      </c>
      <c r="D28" s="13"/>
      <c r="E28" s="13"/>
      <c r="F28" s="220" t="str">
        <f t="shared" si="6"/>
        <v/>
      </c>
      <c r="G28" s="215" t="str">
        <f t="shared" si="0"/>
        <v/>
      </c>
      <c r="H28" s="219" t="str">
        <f>Deelnemers!B16</f>
        <v>Jan de Hoorn</v>
      </c>
      <c r="I28" s="211">
        <f>IF(P$3="J",SUMIF(Deelnemers!B:B,H28,Deelnemers!D:D),0)</f>
        <v>14</v>
      </c>
      <c r="J28" s="13"/>
      <c r="K28" s="211" t="str">
        <f t="shared" si="1"/>
        <v/>
      </c>
      <c r="L28" s="220" t="str">
        <f t="shared" si="2"/>
        <v/>
      </c>
      <c r="M28" s="215" t="str">
        <f t="shared" si="3"/>
        <v/>
      </c>
      <c r="N28" s="216" t="str">
        <f t="shared" si="7"/>
        <v/>
      </c>
      <c r="O28" s="221">
        <v>1</v>
      </c>
      <c r="AB28" s="325">
        <f t="shared" si="4"/>
        <v>1</v>
      </c>
    </row>
    <row r="29" spans="1:28" ht="15" customHeight="1" x14ac:dyDescent="0.25">
      <c r="A29" s="218" t="str">
        <f>IF(C29=0,"",IF(I29=0,"",MAX(A$2:A28)+1))</f>
        <v/>
      </c>
      <c r="B29" s="219" t="str">
        <f t="shared" si="8"/>
        <v>Fred</v>
      </c>
      <c r="C29" s="211">
        <f>IF(P$3="J",SUMIF(Deelnemers!B:B,B29,Deelnemers!D:D),0)</f>
        <v>14</v>
      </c>
      <c r="D29" s="13"/>
      <c r="E29" s="13"/>
      <c r="F29" s="220" t="str">
        <f t="shared" si="6"/>
        <v/>
      </c>
      <c r="G29" s="215" t="str">
        <f t="shared" si="0"/>
        <v/>
      </c>
      <c r="H29" s="219" t="str">
        <f>Deelnemers!B17</f>
        <v>Bas</v>
      </c>
      <c r="I29" s="211">
        <f>IF(P$3="J",SUMIF(Deelnemers!B:B,H29,Deelnemers!D:D),0)</f>
        <v>0</v>
      </c>
      <c r="J29" s="13"/>
      <c r="K29" s="211" t="str">
        <f t="shared" si="1"/>
        <v/>
      </c>
      <c r="L29" s="220" t="str">
        <f t="shared" si="2"/>
        <v/>
      </c>
      <c r="M29" s="215" t="str">
        <f t="shared" si="3"/>
        <v/>
      </c>
      <c r="N29" s="216" t="str">
        <f t="shared" si="7"/>
        <v/>
      </c>
      <c r="O29" s="221">
        <v>1</v>
      </c>
      <c r="AB29" s="325">
        <f t="shared" si="4"/>
        <v>0</v>
      </c>
    </row>
    <row r="30" spans="1:28" ht="15" customHeight="1" x14ac:dyDescent="0.25">
      <c r="A30" s="218">
        <f>IF(C30=0,"",IF(I30=0,"",MAX(A$2:A29)+1))</f>
        <v>21</v>
      </c>
      <c r="B30" s="219" t="str">
        <f t="shared" si="8"/>
        <v>Fred</v>
      </c>
      <c r="C30" s="211">
        <f>IF(P$3="J",SUMIF(Deelnemers!B:B,B30,Deelnemers!D:D),0)</f>
        <v>14</v>
      </c>
      <c r="D30" s="13"/>
      <c r="E30" s="13"/>
      <c r="F30" s="220" t="str">
        <f t="shared" si="6"/>
        <v/>
      </c>
      <c r="G30" s="215" t="str">
        <f t="shared" si="0"/>
        <v/>
      </c>
      <c r="H30" s="219" t="str">
        <f>Deelnemers!B18</f>
        <v>Jan Zuijlen</v>
      </c>
      <c r="I30" s="211">
        <f>IF(P$3="J",SUMIF(Deelnemers!B:B,H30,Deelnemers!D:D),0)</f>
        <v>19</v>
      </c>
      <c r="J30" s="13"/>
      <c r="K30" s="211" t="str">
        <f t="shared" si="1"/>
        <v/>
      </c>
      <c r="L30" s="220" t="str">
        <f t="shared" si="2"/>
        <v/>
      </c>
      <c r="M30" s="215" t="str">
        <f t="shared" si="3"/>
        <v/>
      </c>
      <c r="N30" s="216" t="str">
        <f t="shared" si="7"/>
        <v/>
      </c>
      <c r="O30" s="221">
        <v>1</v>
      </c>
      <c r="AB30" s="325">
        <f t="shared" si="4"/>
        <v>1</v>
      </c>
    </row>
    <row r="31" spans="1:28" ht="15" customHeight="1" x14ac:dyDescent="0.25">
      <c r="A31" s="218">
        <f>IF(C31=0,"",IF(I31=0,"",MAX(A$2:A30)+1))</f>
        <v>22</v>
      </c>
      <c r="B31" s="219" t="str">
        <f t="shared" si="8"/>
        <v>Fred</v>
      </c>
      <c r="C31" s="211">
        <f>IF(P$3="J",SUMIF(Deelnemers!B:B,B31,Deelnemers!D:D),0)</f>
        <v>14</v>
      </c>
      <c r="D31" s="13"/>
      <c r="E31" s="13"/>
      <c r="F31" s="220" t="str">
        <f t="shared" si="6"/>
        <v/>
      </c>
      <c r="G31" s="215" t="str">
        <f t="shared" si="0"/>
        <v/>
      </c>
      <c r="H31" s="219" t="str">
        <f>Deelnemers!B19</f>
        <v xml:space="preserve">Jordy </v>
      </c>
      <c r="I31" s="211">
        <f>IF(P$3="J",SUMIF(Deelnemers!B:B,H31,Deelnemers!D:D),0)</f>
        <v>16</v>
      </c>
      <c r="J31" s="13"/>
      <c r="K31" s="211" t="str">
        <f t="shared" si="1"/>
        <v/>
      </c>
      <c r="L31" s="220" t="str">
        <f t="shared" si="2"/>
        <v/>
      </c>
      <c r="M31" s="215" t="str">
        <f t="shared" si="3"/>
        <v/>
      </c>
      <c r="N31" s="216" t="str">
        <f t="shared" si="7"/>
        <v/>
      </c>
      <c r="O31" s="221">
        <v>1</v>
      </c>
      <c r="AB31" s="325">
        <f t="shared" si="4"/>
        <v>1</v>
      </c>
    </row>
    <row r="32" spans="1:28" ht="15" customHeight="1" x14ac:dyDescent="0.25">
      <c r="A32" s="218" t="str">
        <f>IF(C32=0,"",IF(I32=0,"",MAX(A$2:A31)+1))</f>
        <v/>
      </c>
      <c r="B32" s="219" t="str">
        <f t="shared" si="8"/>
        <v>Fred</v>
      </c>
      <c r="C32" s="211">
        <f>IF(P$3="J",SUMIF(Deelnemers!B:B,B32,Deelnemers!D:D),0)</f>
        <v>14</v>
      </c>
      <c r="D32" s="13"/>
      <c r="E32" s="13"/>
      <c r="F32" s="220" t="str">
        <f t="shared" si="6"/>
        <v/>
      </c>
      <c r="G32" s="215" t="str">
        <f t="shared" si="0"/>
        <v/>
      </c>
      <c r="H32" s="219" t="str">
        <f>Deelnemers!B20</f>
        <v>Mukesh</v>
      </c>
      <c r="I32" s="211">
        <f>IF(P$3="J",SUMIF(Deelnemers!B:B,H32,Deelnemers!D:D),0)</f>
        <v>0</v>
      </c>
      <c r="J32" s="13"/>
      <c r="K32" s="211" t="str">
        <f t="shared" si="1"/>
        <v/>
      </c>
      <c r="L32" s="220" t="str">
        <f t="shared" si="2"/>
        <v/>
      </c>
      <c r="M32" s="215" t="str">
        <f t="shared" si="3"/>
        <v/>
      </c>
      <c r="N32" s="216" t="str">
        <f t="shared" si="7"/>
        <v/>
      </c>
      <c r="O32" s="221">
        <v>1</v>
      </c>
      <c r="AB32" s="325">
        <f t="shared" si="4"/>
        <v>0</v>
      </c>
    </row>
    <row r="33" spans="1:28" ht="15" customHeight="1" x14ac:dyDescent="0.25">
      <c r="A33" s="218">
        <f>IF(C33=0,"",IF(I33=0,"",MAX(A$2:A32)+1))</f>
        <v>23</v>
      </c>
      <c r="B33" s="219" t="str">
        <f t="shared" si="8"/>
        <v>Fred</v>
      </c>
      <c r="C33" s="211">
        <f>IF(P$3="J",SUMIF(Deelnemers!B:B,B33,Deelnemers!D:D),0)</f>
        <v>14</v>
      </c>
      <c r="D33" s="13"/>
      <c r="E33" s="13"/>
      <c r="F33" s="220" t="str">
        <f t="shared" si="6"/>
        <v/>
      </c>
      <c r="G33" s="215" t="str">
        <f t="shared" si="0"/>
        <v/>
      </c>
      <c r="H33" s="219" t="str">
        <f>Deelnemers!B21</f>
        <v>Marco</v>
      </c>
      <c r="I33" s="211">
        <f>IF(P$3="J",SUMIF(Deelnemers!B:B,H33,Deelnemers!D:D),0)</f>
        <v>26</v>
      </c>
      <c r="J33" s="13"/>
      <c r="K33" s="211" t="str">
        <f t="shared" si="1"/>
        <v/>
      </c>
      <c r="L33" s="220" t="str">
        <f t="shared" si="2"/>
        <v/>
      </c>
      <c r="M33" s="215" t="str">
        <f t="shared" si="3"/>
        <v/>
      </c>
      <c r="N33" s="216" t="str">
        <f t="shared" si="7"/>
        <v/>
      </c>
      <c r="O33" s="221">
        <v>1</v>
      </c>
      <c r="AB33" s="325">
        <f t="shared" si="4"/>
        <v>1</v>
      </c>
    </row>
    <row r="34" spans="1:28" ht="15" customHeight="1" x14ac:dyDescent="0.25">
      <c r="A34" s="218" t="str">
        <f>IF(C34=0,"",IF(I34=0,"",MAX(A$2:A33)+1))</f>
        <v/>
      </c>
      <c r="B34" s="219" t="str">
        <f t="shared" si="8"/>
        <v>Fred</v>
      </c>
      <c r="C34" s="211">
        <f>IF(P$3="J",SUMIF(Deelnemers!B:B,B34,Deelnemers!D:D),0)</f>
        <v>14</v>
      </c>
      <c r="D34" s="13"/>
      <c r="E34" s="13"/>
      <c r="F34" s="220" t="str">
        <f t="shared" si="6"/>
        <v/>
      </c>
      <c r="G34" s="215" t="str">
        <f t="shared" si="0"/>
        <v/>
      </c>
      <c r="H34" s="219" t="str">
        <f>Deelnemers!B22</f>
        <v>n</v>
      </c>
      <c r="I34" s="211">
        <f>IF(P$3="J",SUMIF(Deelnemers!B:B,H34,Deelnemers!D:D),0)</f>
        <v>0</v>
      </c>
      <c r="J34" s="13"/>
      <c r="K34" s="211" t="str">
        <f t="shared" si="1"/>
        <v/>
      </c>
      <c r="L34" s="220" t="str">
        <f t="shared" si="2"/>
        <v/>
      </c>
      <c r="M34" s="215" t="str">
        <f t="shared" si="3"/>
        <v/>
      </c>
      <c r="N34" s="216" t="str">
        <f t="shared" si="7"/>
        <v/>
      </c>
      <c r="O34" s="221">
        <v>1</v>
      </c>
      <c r="AB34" s="325">
        <f t="shared" si="4"/>
        <v>0</v>
      </c>
    </row>
    <row r="35" spans="1:28" ht="15" customHeight="1" x14ac:dyDescent="0.25">
      <c r="A35" s="218" t="str">
        <f>IF(C35=0,"",IF(I35=0,"",MAX(A$2:A34)+1))</f>
        <v/>
      </c>
      <c r="B35" s="219" t="str">
        <f t="shared" si="8"/>
        <v>Fred</v>
      </c>
      <c r="C35" s="211">
        <f>IF(P$3="J",SUMIF(Deelnemers!B:B,B35,Deelnemers!D:D),0)</f>
        <v>14</v>
      </c>
      <c r="D35" s="13"/>
      <c r="E35" s="13"/>
      <c r="F35" s="220" t="str">
        <f t="shared" si="6"/>
        <v/>
      </c>
      <c r="G35" s="215" t="str">
        <f t="shared" si="0"/>
        <v/>
      </c>
      <c r="H35" s="219" t="str">
        <f>Deelnemers!B23</f>
        <v>n</v>
      </c>
      <c r="I35" s="211">
        <f>IF(P$3="J",SUMIF(Deelnemers!B:B,H35,Deelnemers!D:D),0)</f>
        <v>0</v>
      </c>
      <c r="J35" s="13"/>
      <c r="K35" s="211" t="str">
        <f t="shared" si="1"/>
        <v/>
      </c>
      <c r="L35" s="220" t="str">
        <f t="shared" si="2"/>
        <v/>
      </c>
      <c r="M35" s="215" t="str">
        <f t="shared" ref="M35:M66" si="9">IF(J35&gt;0,IF(I35-J35=0,R$2,IF(J35&lt;I35,ROUND(J35/I35*T$2,1),Q$2)),"")</f>
        <v/>
      </c>
      <c r="N35" s="216" t="str">
        <f t="shared" si="7"/>
        <v/>
      </c>
      <c r="O35" s="221">
        <v>1</v>
      </c>
      <c r="AB35" s="325">
        <f t="shared" si="4"/>
        <v>0</v>
      </c>
    </row>
    <row r="36" spans="1:28" ht="15" customHeight="1" x14ac:dyDescent="0.25">
      <c r="A36" s="218" t="str">
        <f>IF(C36=0,"",IF(I36=0,"",MAX(A$2:A35)+1))</f>
        <v/>
      </c>
      <c r="B36" s="219" t="str">
        <f t="shared" si="8"/>
        <v>Fred</v>
      </c>
      <c r="C36" s="211">
        <f>IF(P$3="J",SUMIF(Deelnemers!B:B,B36,Deelnemers!D:D),0)</f>
        <v>14</v>
      </c>
      <c r="D36" s="13"/>
      <c r="E36" s="13"/>
      <c r="F36" s="220" t="str">
        <f t="shared" si="6"/>
        <v/>
      </c>
      <c r="G36" s="215" t="str">
        <f t="shared" si="0"/>
        <v/>
      </c>
      <c r="H36" s="219" t="str">
        <f>Deelnemers!B24</f>
        <v>n</v>
      </c>
      <c r="I36" s="211">
        <f>IF(P$3="J",SUMIF(Deelnemers!B:B,H36,Deelnemers!D:D),0)</f>
        <v>0</v>
      </c>
      <c r="J36" s="13"/>
      <c r="K36" s="211" t="str">
        <f t="shared" si="1"/>
        <v/>
      </c>
      <c r="L36" s="220" t="str">
        <f t="shared" si="2"/>
        <v/>
      </c>
      <c r="M36" s="215" t="str">
        <f t="shared" si="9"/>
        <v/>
      </c>
      <c r="N36" s="216" t="str">
        <f t="shared" si="7"/>
        <v/>
      </c>
      <c r="O36" s="221">
        <v>1</v>
      </c>
      <c r="AB36" s="325">
        <f t="shared" si="4"/>
        <v>0</v>
      </c>
    </row>
    <row r="37" spans="1:28" ht="15" customHeight="1" x14ac:dyDescent="0.25">
      <c r="A37" s="218" t="str">
        <f>IF(C37=0,"",IF(I37=0,"",MAX(A$2:A36)+1))</f>
        <v/>
      </c>
      <c r="B37" s="219" t="str">
        <f t="shared" si="8"/>
        <v>Fred</v>
      </c>
      <c r="C37" s="211">
        <f>IF(P$3="J",SUMIF(Deelnemers!B:B,B37,Deelnemers!D:D),0)</f>
        <v>14</v>
      </c>
      <c r="D37" s="13"/>
      <c r="E37" s="13"/>
      <c r="F37" s="220" t="str">
        <f t="shared" si="6"/>
        <v/>
      </c>
      <c r="G37" s="215" t="str">
        <f t="shared" si="0"/>
        <v/>
      </c>
      <c r="H37" s="219" t="str">
        <f>Deelnemers!B25</f>
        <v>n</v>
      </c>
      <c r="I37" s="211">
        <f>IF(P$3="J",SUMIF(Deelnemers!B:B,H37,Deelnemers!D:D),0)</f>
        <v>0</v>
      </c>
      <c r="J37" s="13"/>
      <c r="K37" s="211" t="str">
        <f t="shared" si="1"/>
        <v/>
      </c>
      <c r="L37" s="220" t="str">
        <f t="shared" si="2"/>
        <v/>
      </c>
      <c r="M37" s="215" t="str">
        <f t="shared" si="9"/>
        <v/>
      </c>
      <c r="N37" s="216" t="str">
        <f t="shared" si="7"/>
        <v/>
      </c>
      <c r="O37" s="221">
        <v>1</v>
      </c>
      <c r="AB37" s="325">
        <f t="shared" si="4"/>
        <v>0</v>
      </c>
    </row>
    <row r="38" spans="1:28" ht="15" customHeight="1" x14ac:dyDescent="0.25">
      <c r="A38" s="218">
        <f>IF(C38=0,"",IF(I38=0,"",MAX(A$2:A37)+1))</f>
        <v>24</v>
      </c>
      <c r="B38" s="219" t="str">
        <f>Deelnemers!B9</f>
        <v>Jan Hartog</v>
      </c>
      <c r="C38" s="211">
        <f>IF(P$3="J",SUMIF(Deelnemers!B:B,B38,Deelnemers!D:D),0)</f>
        <v>16</v>
      </c>
      <c r="D38" s="13"/>
      <c r="E38" s="13"/>
      <c r="F38" s="220" t="str">
        <f t="shared" si="6"/>
        <v/>
      </c>
      <c r="G38" s="215" t="str">
        <f t="shared" si="0"/>
        <v/>
      </c>
      <c r="H38" s="219" t="str">
        <f>Deelnemers!B10</f>
        <v>Martijn</v>
      </c>
      <c r="I38" s="211">
        <f>IF(P$3="J",SUMIF(Deelnemers!B:B,H38,Deelnemers!D:D),0)</f>
        <v>10</v>
      </c>
      <c r="J38" s="13"/>
      <c r="K38" s="211" t="str">
        <f t="shared" si="1"/>
        <v/>
      </c>
      <c r="L38" s="220" t="str">
        <f t="shared" si="2"/>
        <v/>
      </c>
      <c r="M38" s="215" t="str">
        <f t="shared" si="9"/>
        <v/>
      </c>
      <c r="N38" s="216" t="str">
        <f t="shared" si="7"/>
        <v/>
      </c>
      <c r="O38" s="221">
        <v>1</v>
      </c>
      <c r="AB38" s="325">
        <f t="shared" si="4"/>
        <v>1</v>
      </c>
    </row>
    <row r="39" spans="1:28" ht="15" customHeight="1" x14ac:dyDescent="0.25">
      <c r="A39" s="218">
        <f>IF(C39=0,"",IF(I39=0,"",MAX(A$2:A38)+1))</f>
        <v>25</v>
      </c>
      <c r="B39" s="219" t="str">
        <f t="shared" ref="B39:B53" si="10">B38</f>
        <v>Jan Hartog</v>
      </c>
      <c r="C39" s="211">
        <f>IF(P$3="J",SUMIF(Deelnemers!B:B,B39,Deelnemers!D:D),0)</f>
        <v>16</v>
      </c>
      <c r="D39" s="13"/>
      <c r="E39" s="13"/>
      <c r="F39" s="220" t="str">
        <f t="shared" si="6"/>
        <v/>
      </c>
      <c r="G39" s="215" t="str">
        <f t="shared" si="0"/>
        <v/>
      </c>
      <c r="H39" s="219" t="str">
        <f>Deelnemers!B11</f>
        <v>Michael</v>
      </c>
      <c r="I39" s="211">
        <f>IF(P$3="J",SUMIF(Deelnemers!B:B,H39,Deelnemers!D:D),0)</f>
        <v>19</v>
      </c>
      <c r="J39" s="13"/>
      <c r="K39" s="211" t="str">
        <f t="shared" si="1"/>
        <v/>
      </c>
      <c r="L39" s="220" t="str">
        <f t="shared" si="2"/>
        <v/>
      </c>
      <c r="M39" s="215" t="str">
        <f t="shared" si="9"/>
        <v/>
      </c>
      <c r="N39" s="216" t="str">
        <f t="shared" si="7"/>
        <v/>
      </c>
      <c r="O39" s="221">
        <v>1</v>
      </c>
      <c r="AB39" s="325">
        <f t="shared" si="4"/>
        <v>1</v>
      </c>
    </row>
    <row r="40" spans="1:28" ht="15" customHeight="1" x14ac:dyDescent="0.25">
      <c r="A40" s="218">
        <f>IF(C40=0,"",IF(I40=0,"",MAX(A$2:A39)+1))</f>
        <v>26</v>
      </c>
      <c r="B40" s="219" t="str">
        <f t="shared" si="10"/>
        <v>Jan Hartog</v>
      </c>
      <c r="C40" s="211">
        <f>IF(P$3="J",SUMIF(Deelnemers!B:B,B40,Deelnemers!D:D),0)</f>
        <v>16</v>
      </c>
      <c r="D40" s="13"/>
      <c r="E40" s="13"/>
      <c r="F40" s="220" t="str">
        <f t="shared" si="6"/>
        <v/>
      </c>
      <c r="G40" s="215" t="str">
        <f t="shared" si="0"/>
        <v/>
      </c>
      <c r="H40" s="219" t="str">
        <f>Deelnemers!B12</f>
        <v>Peter</v>
      </c>
      <c r="I40" s="211">
        <f>IF(P$3="J",SUMIF(Deelnemers!B:B,H40,Deelnemers!D:D),0)</f>
        <v>21</v>
      </c>
      <c r="J40" s="13"/>
      <c r="K40" s="211" t="str">
        <f t="shared" si="1"/>
        <v/>
      </c>
      <c r="L40" s="220" t="str">
        <f t="shared" si="2"/>
        <v/>
      </c>
      <c r="M40" s="215" t="str">
        <f t="shared" si="9"/>
        <v/>
      </c>
      <c r="N40" s="216" t="str">
        <f t="shared" si="7"/>
        <v/>
      </c>
      <c r="O40" s="221">
        <v>1</v>
      </c>
      <c r="AB40" s="325">
        <f t="shared" si="4"/>
        <v>1</v>
      </c>
    </row>
    <row r="41" spans="1:28" ht="15" customHeight="1" x14ac:dyDescent="0.25">
      <c r="A41" s="218">
        <f>IF(C41=0,"",IF(I41=0,"",MAX(A$2:A40)+1))</f>
        <v>27</v>
      </c>
      <c r="B41" s="219" t="str">
        <f t="shared" si="10"/>
        <v>Jan Hartog</v>
      </c>
      <c r="C41" s="211">
        <f>IF(P$3="J",SUMIF(Deelnemers!B:B,B41,Deelnemers!D:D),0)</f>
        <v>16</v>
      </c>
      <c r="D41" s="13"/>
      <c r="E41" s="13"/>
      <c r="F41" s="220" t="str">
        <f t="shared" si="6"/>
        <v/>
      </c>
      <c r="G41" s="215" t="str">
        <f t="shared" si="0"/>
        <v/>
      </c>
      <c r="H41" s="219" t="str">
        <f>Deelnemers!B13</f>
        <v>Piet</v>
      </c>
      <c r="I41" s="211">
        <f>IF(P$3="J",SUMIF(Deelnemers!B:B,H41,Deelnemers!D:D),0)</f>
        <v>25</v>
      </c>
      <c r="J41" s="13"/>
      <c r="K41" s="211" t="str">
        <f t="shared" si="1"/>
        <v/>
      </c>
      <c r="L41" s="220" t="str">
        <f t="shared" si="2"/>
        <v/>
      </c>
      <c r="M41" s="215" t="str">
        <f t="shared" si="9"/>
        <v/>
      </c>
      <c r="N41" s="216" t="str">
        <f t="shared" si="7"/>
        <v/>
      </c>
      <c r="O41" s="221">
        <v>1</v>
      </c>
      <c r="AB41" s="325">
        <f t="shared" si="4"/>
        <v>1</v>
      </c>
    </row>
    <row r="42" spans="1:28" ht="15" customHeight="1" x14ac:dyDescent="0.25">
      <c r="A42" s="218">
        <f>IF(C42=0,"",IF(I42=0,"",MAX(A$2:A41)+1))</f>
        <v>28</v>
      </c>
      <c r="B42" s="219" t="str">
        <f t="shared" si="10"/>
        <v>Jan Hartog</v>
      </c>
      <c r="C42" s="211">
        <f>IF(P$3="J",SUMIF(Deelnemers!B:B,B42,Deelnemers!D:D),0)</f>
        <v>16</v>
      </c>
      <c r="D42" s="13"/>
      <c r="E42" s="13"/>
      <c r="F42" s="220" t="str">
        <f t="shared" si="6"/>
        <v/>
      </c>
      <c r="G42" s="215" t="str">
        <f t="shared" si="0"/>
        <v/>
      </c>
      <c r="H42" s="219" t="str">
        <f>Deelnemers!B14</f>
        <v>Tukker</v>
      </c>
      <c r="I42" s="211">
        <f>IF(P$3="J",SUMIF(Deelnemers!B:B,H42,Deelnemers!D:D),0)</f>
        <v>18</v>
      </c>
      <c r="J42" s="13"/>
      <c r="K42" s="211" t="str">
        <f t="shared" si="1"/>
        <v/>
      </c>
      <c r="L42" s="220" t="str">
        <f t="shared" si="2"/>
        <v/>
      </c>
      <c r="M42" s="215" t="str">
        <f t="shared" si="9"/>
        <v/>
      </c>
      <c r="N42" s="216" t="str">
        <f t="shared" si="7"/>
        <v/>
      </c>
      <c r="O42" s="221">
        <v>1</v>
      </c>
      <c r="AB42" s="325">
        <f t="shared" si="4"/>
        <v>1</v>
      </c>
    </row>
    <row r="43" spans="1:28" ht="15" customHeight="1" x14ac:dyDescent="0.25">
      <c r="A43" s="218">
        <f>IF(C43=0,"",IF(I43=0,"",MAX(A$2:A42)+1))</f>
        <v>29</v>
      </c>
      <c r="B43" s="219" t="str">
        <f t="shared" si="10"/>
        <v>Jan Hartog</v>
      </c>
      <c r="C43" s="211">
        <f>IF(P$3="J",SUMIF(Deelnemers!B:B,B43,Deelnemers!D:D),0)</f>
        <v>16</v>
      </c>
      <c r="D43" s="13"/>
      <c r="E43" s="13"/>
      <c r="F43" s="220" t="str">
        <f t="shared" si="6"/>
        <v/>
      </c>
      <c r="G43" s="215" t="str">
        <f t="shared" si="0"/>
        <v/>
      </c>
      <c r="H43" s="219" t="str">
        <f>Deelnemers!B15</f>
        <v>Bernard</v>
      </c>
      <c r="I43" s="211">
        <f>IF(P$3="J",SUMIF(Deelnemers!B:B,H43,Deelnemers!D:D),0)</f>
        <v>18</v>
      </c>
      <c r="J43" s="13"/>
      <c r="K43" s="211" t="str">
        <f t="shared" si="1"/>
        <v/>
      </c>
      <c r="L43" s="220" t="str">
        <f t="shared" si="2"/>
        <v/>
      </c>
      <c r="M43" s="215" t="str">
        <f t="shared" si="9"/>
        <v/>
      </c>
      <c r="N43" s="216" t="str">
        <f t="shared" si="7"/>
        <v/>
      </c>
      <c r="O43" s="221">
        <v>1</v>
      </c>
      <c r="AB43" s="325">
        <f t="shared" si="4"/>
        <v>1</v>
      </c>
    </row>
    <row r="44" spans="1:28" ht="15" customHeight="1" x14ac:dyDescent="0.25">
      <c r="A44" s="218">
        <f>IF(C44=0,"",IF(I44=0,"",MAX(A$2:A43)+1))</f>
        <v>30</v>
      </c>
      <c r="B44" s="219" t="str">
        <f t="shared" si="10"/>
        <v>Jan Hartog</v>
      </c>
      <c r="C44" s="211">
        <f>IF(P$3="J",SUMIF(Deelnemers!B:B,B44,Deelnemers!D:D),0)</f>
        <v>16</v>
      </c>
      <c r="D44" s="13"/>
      <c r="E44" s="13"/>
      <c r="F44" s="220" t="str">
        <f t="shared" si="6"/>
        <v/>
      </c>
      <c r="G44" s="215" t="str">
        <f t="shared" si="0"/>
        <v/>
      </c>
      <c r="H44" s="219" t="str">
        <f>Deelnemers!B16</f>
        <v>Jan de Hoorn</v>
      </c>
      <c r="I44" s="211">
        <f>IF(P$3="J",SUMIF(Deelnemers!B:B,H44,Deelnemers!D:D),0)</f>
        <v>14</v>
      </c>
      <c r="J44" s="13"/>
      <c r="K44" s="211" t="str">
        <f t="shared" si="1"/>
        <v/>
      </c>
      <c r="L44" s="220" t="str">
        <f t="shared" si="2"/>
        <v/>
      </c>
      <c r="M44" s="215" t="str">
        <f t="shared" si="9"/>
        <v/>
      </c>
      <c r="N44" s="216" t="str">
        <f t="shared" si="7"/>
        <v/>
      </c>
      <c r="O44" s="221">
        <v>1</v>
      </c>
      <c r="AB44" s="325">
        <f t="shared" si="4"/>
        <v>1</v>
      </c>
    </row>
    <row r="45" spans="1:28" ht="15" customHeight="1" x14ac:dyDescent="0.25">
      <c r="A45" s="218" t="str">
        <f>IF(C45=0,"",IF(I45=0,"",MAX(A$2:A44)+1))</f>
        <v/>
      </c>
      <c r="B45" s="219" t="str">
        <f t="shared" si="10"/>
        <v>Jan Hartog</v>
      </c>
      <c r="C45" s="211">
        <f>IF(P$3="J",SUMIF(Deelnemers!B:B,B45,Deelnemers!D:D),0)</f>
        <v>16</v>
      </c>
      <c r="D45" s="13"/>
      <c r="E45" s="13"/>
      <c r="F45" s="220" t="str">
        <f t="shared" si="6"/>
        <v/>
      </c>
      <c r="G45" s="215" t="str">
        <f t="shared" si="0"/>
        <v/>
      </c>
      <c r="H45" s="219" t="str">
        <f>Deelnemers!B17</f>
        <v>Bas</v>
      </c>
      <c r="I45" s="211">
        <f>IF(P$3="J",SUMIF(Deelnemers!B:B,H45,Deelnemers!D:D),0)</f>
        <v>0</v>
      </c>
      <c r="J45" s="13"/>
      <c r="K45" s="211" t="str">
        <f t="shared" si="1"/>
        <v/>
      </c>
      <c r="L45" s="220" t="str">
        <f t="shared" si="2"/>
        <v/>
      </c>
      <c r="M45" s="215" t="str">
        <f t="shared" si="9"/>
        <v/>
      </c>
      <c r="N45" s="216" t="str">
        <f t="shared" si="7"/>
        <v/>
      </c>
      <c r="O45" s="221">
        <v>1</v>
      </c>
      <c r="AB45" s="325">
        <f t="shared" si="4"/>
        <v>0</v>
      </c>
    </row>
    <row r="46" spans="1:28" ht="15" customHeight="1" x14ac:dyDescent="0.25">
      <c r="A46" s="218">
        <f>IF(C46=0,"",IF(I46=0,"",MAX(A$2:A45)+1))</f>
        <v>31</v>
      </c>
      <c r="B46" s="219" t="str">
        <f t="shared" si="10"/>
        <v>Jan Hartog</v>
      </c>
      <c r="C46" s="211">
        <f>IF(P$3="J",SUMIF(Deelnemers!B:B,B46,Deelnemers!D:D),0)</f>
        <v>16</v>
      </c>
      <c r="D46" s="13"/>
      <c r="E46" s="13"/>
      <c r="F46" s="220" t="str">
        <f t="shared" si="6"/>
        <v/>
      </c>
      <c r="G46" s="215" t="str">
        <f t="shared" si="0"/>
        <v/>
      </c>
      <c r="H46" s="219" t="str">
        <f>Deelnemers!B18</f>
        <v>Jan Zuijlen</v>
      </c>
      <c r="I46" s="211">
        <f>IF(P$3="J",SUMIF(Deelnemers!B:B,H46,Deelnemers!D:D),0)</f>
        <v>19</v>
      </c>
      <c r="J46" s="13"/>
      <c r="K46" s="211" t="str">
        <f t="shared" si="1"/>
        <v/>
      </c>
      <c r="L46" s="220" t="str">
        <f t="shared" si="2"/>
        <v/>
      </c>
      <c r="M46" s="215" t="str">
        <f t="shared" si="9"/>
        <v/>
      </c>
      <c r="N46" s="216" t="str">
        <f t="shared" si="7"/>
        <v/>
      </c>
      <c r="O46" s="221">
        <v>1</v>
      </c>
      <c r="AB46" s="325">
        <f t="shared" si="4"/>
        <v>1</v>
      </c>
    </row>
    <row r="47" spans="1:28" ht="15" customHeight="1" x14ac:dyDescent="0.25">
      <c r="A47" s="218">
        <f>IF(C47=0,"",IF(I47=0,"",MAX(A$2:A46)+1))</f>
        <v>32</v>
      </c>
      <c r="B47" s="219" t="str">
        <f t="shared" si="10"/>
        <v>Jan Hartog</v>
      </c>
      <c r="C47" s="211">
        <f>IF(P$3="J",SUMIF(Deelnemers!B:B,B47,Deelnemers!D:D),0)</f>
        <v>16</v>
      </c>
      <c r="D47" s="13"/>
      <c r="E47" s="13"/>
      <c r="F47" s="220" t="str">
        <f t="shared" si="6"/>
        <v/>
      </c>
      <c r="G47" s="215" t="str">
        <f t="shared" si="0"/>
        <v/>
      </c>
      <c r="H47" s="219" t="str">
        <f>Deelnemers!B19</f>
        <v xml:space="preserve">Jordy </v>
      </c>
      <c r="I47" s="211">
        <f>IF(P$3="J",SUMIF(Deelnemers!B:B,H47,Deelnemers!D:D),0)</f>
        <v>16</v>
      </c>
      <c r="J47" s="13"/>
      <c r="K47" s="211" t="str">
        <f t="shared" si="1"/>
        <v/>
      </c>
      <c r="L47" s="220" t="str">
        <f t="shared" si="2"/>
        <v/>
      </c>
      <c r="M47" s="215" t="str">
        <f t="shared" si="9"/>
        <v/>
      </c>
      <c r="N47" s="216" t="str">
        <f t="shared" si="7"/>
        <v/>
      </c>
      <c r="O47" s="221">
        <v>1</v>
      </c>
      <c r="AB47" s="325">
        <f t="shared" si="4"/>
        <v>1</v>
      </c>
    </row>
    <row r="48" spans="1:28" ht="15" customHeight="1" x14ac:dyDescent="0.25">
      <c r="A48" s="218" t="str">
        <f>IF(C48=0,"",IF(I48=0,"",MAX(A$2:A47)+1))</f>
        <v/>
      </c>
      <c r="B48" s="219" t="str">
        <f t="shared" si="10"/>
        <v>Jan Hartog</v>
      </c>
      <c r="C48" s="211">
        <f>IF(P$3="J",SUMIF(Deelnemers!B:B,B48,Deelnemers!D:D),0)</f>
        <v>16</v>
      </c>
      <c r="D48" s="13"/>
      <c r="E48" s="13"/>
      <c r="F48" s="220" t="str">
        <f t="shared" si="6"/>
        <v/>
      </c>
      <c r="G48" s="215" t="str">
        <f t="shared" si="0"/>
        <v/>
      </c>
      <c r="H48" s="219" t="str">
        <f>Deelnemers!B20</f>
        <v>Mukesh</v>
      </c>
      <c r="I48" s="211">
        <f>IF(P$3="J",SUMIF(Deelnemers!B:B,H48,Deelnemers!D:D),0)</f>
        <v>0</v>
      </c>
      <c r="J48" s="13"/>
      <c r="K48" s="211" t="str">
        <f t="shared" si="1"/>
        <v/>
      </c>
      <c r="L48" s="220" t="str">
        <f t="shared" si="2"/>
        <v/>
      </c>
      <c r="M48" s="215" t="str">
        <f t="shared" si="9"/>
        <v/>
      </c>
      <c r="N48" s="216" t="str">
        <f t="shared" si="7"/>
        <v/>
      </c>
      <c r="O48" s="221">
        <v>1</v>
      </c>
      <c r="AB48" s="325">
        <f t="shared" si="4"/>
        <v>0</v>
      </c>
    </row>
    <row r="49" spans="1:28" ht="15" customHeight="1" x14ac:dyDescent="0.25">
      <c r="A49" s="218">
        <f>IF(C49=0,"",IF(I49=0,"",MAX(A$2:A48)+1))</f>
        <v>33</v>
      </c>
      <c r="B49" s="219" t="str">
        <f t="shared" si="10"/>
        <v>Jan Hartog</v>
      </c>
      <c r="C49" s="211">
        <f>IF(P$3="J",SUMIF(Deelnemers!B:B,B49,Deelnemers!D:D),0)</f>
        <v>16</v>
      </c>
      <c r="D49" s="13"/>
      <c r="E49" s="13"/>
      <c r="F49" s="220" t="str">
        <f t="shared" si="6"/>
        <v/>
      </c>
      <c r="G49" s="215" t="str">
        <f t="shared" si="0"/>
        <v/>
      </c>
      <c r="H49" s="219" t="str">
        <f>Deelnemers!B21</f>
        <v>Marco</v>
      </c>
      <c r="I49" s="211">
        <f>IF(P$3="J",SUMIF(Deelnemers!B:B,H49,Deelnemers!D:D),0)</f>
        <v>26</v>
      </c>
      <c r="J49" s="13"/>
      <c r="K49" s="211" t="str">
        <f t="shared" si="1"/>
        <v/>
      </c>
      <c r="L49" s="220" t="str">
        <f t="shared" si="2"/>
        <v/>
      </c>
      <c r="M49" s="215" t="str">
        <f t="shared" si="9"/>
        <v/>
      </c>
      <c r="N49" s="216" t="str">
        <f t="shared" si="7"/>
        <v/>
      </c>
      <c r="O49" s="221">
        <v>1</v>
      </c>
      <c r="AB49" s="325">
        <f t="shared" si="4"/>
        <v>1</v>
      </c>
    </row>
    <row r="50" spans="1:28" ht="15" customHeight="1" x14ac:dyDescent="0.25">
      <c r="A50" s="218" t="str">
        <f>IF(C50=0,"",IF(I50=0,"",MAX(A$2:A49)+1))</f>
        <v/>
      </c>
      <c r="B50" s="219" t="str">
        <f t="shared" si="10"/>
        <v>Jan Hartog</v>
      </c>
      <c r="C50" s="211">
        <f>IF(P$3="J",SUMIF(Deelnemers!B:B,B50,Deelnemers!D:D),0)</f>
        <v>16</v>
      </c>
      <c r="D50" s="13"/>
      <c r="E50" s="13"/>
      <c r="F50" s="220" t="str">
        <f t="shared" si="6"/>
        <v/>
      </c>
      <c r="G50" s="215" t="str">
        <f t="shared" si="0"/>
        <v/>
      </c>
      <c r="H50" s="219" t="str">
        <f>Deelnemers!B22</f>
        <v>n</v>
      </c>
      <c r="I50" s="211">
        <f>IF(P$3="J",SUMIF(Deelnemers!B:B,H50,Deelnemers!D:D),0)</f>
        <v>0</v>
      </c>
      <c r="J50" s="13"/>
      <c r="K50" s="211" t="str">
        <f t="shared" si="1"/>
        <v/>
      </c>
      <c r="L50" s="220" t="str">
        <f t="shared" si="2"/>
        <v/>
      </c>
      <c r="M50" s="215" t="str">
        <f t="shared" si="9"/>
        <v/>
      </c>
      <c r="N50" s="216" t="str">
        <f t="shared" si="7"/>
        <v/>
      </c>
      <c r="O50" s="221">
        <v>1</v>
      </c>
      <c r="AB50" s="325">
        <f t="shared" si="4"/>
        <v>0</v>
      </c>
    </row>
    <row r="51" spans="1:28" ht="15" customHeight="1" x14ac:dyDescent="0.25">
      <c r="A51" s="218" t="str">
        <f>IF(C51=0,"",IF(I51=0,"",MAX(A$2:A50)+1))</f>
        <v/>
      </c>
      <c r="B51" s="219" t="str">
        <f t="shared" si="10"/>
        <v>Jan Hartog</v>
      </c>
      <c r="C51" s="211">
        <f>IF(P$3="J",SUMIF(Deelnemers!B:B,B51,Deelnemers!D:D),0)</f>
        <v>16</v>
      </c>
      <c r="D51" s="13"/>
      <c r="E51" s="13"/>
      <c r="F51" s="220" t="str">
        <f t="shared" si="6"/>
        <v/>
      </c>
      <c r="G51" s="215" t="str">
        <f t="shared" si="0"/>
        <v/>
      </c>
      <c r="H51" s="219" t="str">
        <f>Deelnemers!B23</f>
        <v>n</v>
      </c>
      <c r="I51" s="211">
        <f>IF(P$3="J",SUMIF(Deelnemers!B:B,H51,Deelnemers!D:D),0)</f>
        <v>0</v>
      </c>
      <c r="J51" s="13"/>
      <c r="K51" s="211" t="str">
        <f t="shared" si="1"/>
        <v/>
      </c>
      <c r="L51" s="220" t="str">
        <f t="shared" si="2"/>
        <v/>
      </c>
      <c r="M51" s="215" t="str">
        <f t="shared" si="9"/>
        <v/>
      </c>
      <c r="N51" s="216" t="str">
        <f t="shared" si="7"/>
        <v/>
      </c>
      <c r="O51" s="221">
        <v>1</v>
      </c>
      <c r="AB51" s="325">
        <f t="shared" si="4"/>
        <v>0</v>
      </c>
    </row>
    <row r="52" spans="1:28" ht="15" customHeight="1" x14ac:dyDescent="0.25">
      <c r="A52" s="218" t="str">
        <f>IF(C52=0,"",IF(I52=0,"",MAX(A$2:A51)+1))</f>
        <v/>
      </c>
      <c r="B52" s="219" t="str">
        <f t="shared" si="10"/>
        <v>Jan Hartog</v>
      </c>
      <c r="C52" s="211">
        <f>IF(P$3="J",SUMIF(Deelnemers!B:B,B52,Deelnemers!D:D),0)</f>
        <v>16</v>
      </c>
      <c r="D52" s="13"/>
      <c r="E52" s="13"/>
      <c r="F52" s="220" t="str">
        <f t="shared" si="6"/>
        <v/>
      </c>
      <c r="G52" s="215" t="str">
        <f t="shared" si="0"/>
        <v/>
      </c>
      <c r="H52" s="219" t="str">
        <f>Deelnemers!B24</f>
        <v>n</v>
      </c>
      <c r="I52" s="211">
        <f>IF(P$3="J",SUMIF(Deelnemers!B:B,H52,Deelnemers!D:D),0)</f>
        <v>0</v>
      </c>
      <c r="J52" s="13"/>
      <c r="K52" s="211" t="str">
        <f t="shared" si="1"/>
        <v/>
      </c>
      <c r="L52" s="220" t="str">
        <f t="shared" si="2"/>
        <v/>
      </c>
      <c r="M52" s="215" t="str">
        <f t="shared" si="9"/>
        <v/>
      </c>
      <c r="N52" s="216" t="str">
        <f t="shared" si="7"/>
        <v/>
      </c>
      <c r="O52" s="221">
        <v>1</v>
      </c>
      <c r="AB52" s="325">
        <f t="shared" si="4"/>
        <v>0</v>
      </c>
    </row>
    <row r="53" spans="1:28" ht="15" customHeight="1" x14ac:dyDescent="0.25">
      <c r="A53" s="218" t="str">
        <f>IF(C53=0,"",IF(I53=0,"",MAX(A$2:A52)+1))</f>
        <v/>
      </c>
      <c r="B53" s="219" t="str">
        <f t="shared" si="10"/>
        <v>Jan Hartog</v>
      </c>
      <c r="C53" s="211">
        <f>IF(P$3="J",SUMIF(Deelnemers!B:B,B53,Deelnemers!D:D),0)</f>
        <v>16</v>
      </c>
      <c r="D53" s="13"/>
      <c r="E53" s="13"/>
      <c r="F53" s="220" t="str">
        <f t="shared" si="6"/>
        <v/>
      </c>
      <c r="G53" s="215" t="str">
        <f t="shared" si="0"/>
        <v/>
      </c>
      <c r="H53" s="219" t="str">
        <f>Deelnemers!B25</f>
        <v>n</v>
      </c>
      <c r="I53" s="211">
        <f>IF(P$3="J",SUMIF(Deelnemers!B:B,H53,Deelnemers!D:D),0)</f>
        <v>0</v>
      </c>
      <c r="J53" s="13"/>
      <c r="K53" s="211" t="str">
        <f t="shared" si="1"/>
        <v/>
      </c>
      <c r="L53" s="220" t="str">
        <f t="shared" si="2"/>
        <v/>
      </c>
      <c r="M53" s="215" t="str">
        <f t="shared" si="9"/>
        <v/>
      </c>
      <c r="N53" s="216" t="str">
        <f t="shared" si="7"/>
        <v/>
      </c>
      <c r="O53" s="221">
        <v>1</v>
      </c>
      <c r="AB53" s="325">
        <f t="shared" si="4"/>
        <v>0</v>
      </c>
    </row>
    <row r="54" spans="1:28" ht="15" customHeight="1" x14ac:dyDescent="0.25">
      <c r="A54" s="218">
        <f>IF(C54=0,"",IF(I54=0,"",MAX(A$2:A53)+1))</f>
        <v>34</v>
      </c>
      <c r="B54" s="219" t="str">
        <f>Deelnemers!B10</f>
        <v>Martijn</v>
      </c>
      <c r="C54" s="211">
        <f>IF(P$3="J",SUMIF(Deelnemers!B:B,B54,Deelnemers!D:D),0)</f>
        <v>10</v>
      </c>
      <c r="D54" s="13"/>
      <c r="E54" s="13"/>
      <c r="F54" s="220" t="str">
        <f t="shared" si="6"/>
        <v/>
      </c>
      <c r="G54" s="215" t="str">
        <f t="shared" si="0"/>
        <v/>
      </c>
      <c r="H54" s="219" t="str">
        <f>Deelnemers!B11</f>
        <v>Michael</v>
      </c>
      <c r="I54" s="211">
        <f>IF(P$3="J",SUMIF(Deelnemers!B:B,H54,Deelnemers!D:D),0)</f>
        <v>19</v>
      </c>
      <c r="J54" s="13"/>
      <c r="K54" s="211" t="str">
        <f t="shared" si="1"/>
        <v/>
      </c>
      <c r="L54" s="220" t="str">
        <f t="shared" si="2"/>
        <v/>
      </c>
      <c r="M54" s="215" t="str">
        <f t="shared" si="9"/>
        <v/>
      </c>
      <c r="N54" s="216" t="str">
        <f t="shared" si="7"/>
        <v/>
      </c>
      <c r="O54" s="221">
        <v>1</v>
      </c>
      <c r="AB54" s="325">
        <f t="shared" si="4"/>
        <v>1</v>
      </c>
    </row>
    <row r="55" spans="1:28" ht="15" customHeight="1" x14ac:dyDescent="0.25">
      <c r="A55" s="218">
        <f>IF(C55=0,"",IF(I55=0,"",MAX(A$2:A54)+1))</f>
        <v>35</v>
      </c>
      <c r="B55" s="219" t="str">
        <f t="shared" ref="B55:B68" si="11">B54</f>
        <v>Martijn</v>
      </c>
      <c r="C55" s="211">
        <f>IF(P$3="J",SUMIF(Deelnemers!B:B,B55,Deelnemers!D:D),0)</f>
        <v>10</v>
      </c>
      <c r="D55" s="13"/>
      <c r="E55" s="13"/>
      <c r="F55" s="220" t="str">
        <f t="shared" si="6"/>
        <v/>
      </c>
      <c r="G55" s="215" t="str">
        <f t="shared" si="0"/>
        <v/>
      </c>
      <c r="H55" s="219" t="str">
        <f>Deelnemers!B12</f>
        <v>Peter</v>
      </c>
      <c r="I55" s="211">
        <f>IF(P$3="J",SUMIF(Deelnemers!B:B,H55,Deelnemers!D:D),0)</f>
        <v>21</v>
      </c>
      <c r="J55" s="13"/>
      <c r="K55" s="211" t="str">
        <f t="shared" si="1"/>
        <v/>
      </c>
      <c r="L55" s="220" t="str">
        <f t="shared" si="2"/>
        <v/>
      </c>
      <c r="M55" s="215" t="str">
        <f t="shared" si="9"/>
        <v/>
      </c>
      <c r="N55" s="216" t="str">
        <f t="shared" si="7"/>
        <v/>
      </c>
      <c r="O55" s="221">
        <v>1</v>
      </c>
      <c r="AB55" s="325">
        <f t="shared" si="4"/>
        <v>1</v>
      </c>
    </row>
    <row r="56" spans="1:28" ht="15" customHeight="1" x14ac:dyDescent="0.25">
      <c r="A56" s="218">
        <f>IF(C56=0,"",IF(I56=0,"",MAX(A$2:A55)+1))</f>
        <v>36</v>
      </c>
      <c r="B56" s="219" t="str">
        <f t="shared" si="11"/>
        <v>Martijn</v>
      </c>
      <c r="C56" s="211">
        <f>IF(P$3="J",SUMIF(Deelnemers!B:B,B56,Deelnemers!D:D),0)</f>
        <v>10</v>
      </c>
      <c r="D56" s="13"/>
      <c r="E56" s="13"/>
      <c r="F56" s="220" t="str">
        <f t="shared" si="6"/>
        <v/>
      </c>
      <c r="G56" s="215" t="str">
        <f t="shared" si="0"/>
        <v/>
      </c>
      <c r="H56" s="219" t="str">
        <f>Deelnemers!B13</f>
        <v>Piet</v>
      </c>
      <c r="I56" s="211">
        <f>IF(P$3="J",SUMIF(Deelnemers!B:B,H56,Deelnemers!D:D),0)</f>
        <v>25</v>
      </c>
      <c r="J56" s="13"/>
      <c r="K56" s="211" t="str">
        <f t="shared" si="1"/>
        <v/>
      </c>
      <c r="L56" s="220" t="str">
        <f t="shared" si="2"/>
        <v/>
      </c>
      <c r="M56" s="215" t="str">
        <f t="shared" si="9"/>
        <v/>
      </c>
      <c r="N56" s="216" t="str">
        <f t="shared" si="7"/>
        <v/>
      </c>
      <c r="O56" s="221">
        <v>1</v>
      </c>
      <c r="AB56" s="325">
        <f t="shared" si="4"/>
        <v>1</v>
      </c>
    </row>
    <row r="57" spans="1:28" ht="15" customHeight="1" x14ac:dyDescent="0.25">
      <c r="A57" s="218">
        <f>IF(C57=0,"",IF(I57=0,"",MAX(A$2:A56)+1))</f>
        <v>37</v>
      </c>
      <c r="B57" s="219" t="str">
        <f t="shared" si="11"/>
        <v>Martijn</v>
      </c>
      <c r="C57" s="211">
        <f>IF(P$3="J",SUMIF(Deelnemers!B:B,B57,Deelnemers!D:D),0)</f>
        <v>10</v>
      </c>
      <c r="D57" s="13"/>
      <c r="E57" s="13"/>
      <c r="F57" s="220" t="str">
        <f t="shared" si="6"/>
        <v/>
      </c>
      <c r="G57" s="215" t="str">
        <f t="shared" si="0"/>
        <v/>
      </c>
      <c r="H57" s="219" t="str">
        <f>Deelnemers!B14</f>
        <v>Tukker</v>
      </c>
      <c r="I57" s="211">
        <f>IF(P$3="J",SUMIF(Deelnemers!B:B,H57,Deelnemers!D:D),0)</f>
        <v>18</v>
      </c>
      <c r="J57" s="13"/>
      <c r="K57" s="211" t="str">
        <f t="shared" si="1"/>
        <v/>
      </c>
      <c r="L57" s="220" t="str">
        <f t="shared" si="2"/>
        <v/>
      </c>
      <c r="M57" s="215" t="str">
        <f t="shared" si="9"/>
        <v/>
      </c>
      <c r="N57" s="216" t="str">
        <f t="shared" si="7"/>
        <v/>
      </c>
      <c r="O57" s="221">
        <v>1</v>
      </c>
      <c r="AB57" s="325">
        <f t="shared" si="4"/>
        <v>1</v>
      </c>
    </row>
    <row r="58" spans="1:28" ht="15" customHeight="1" x14ac:dyDescent="0.25">
      <c r="A58" s="218">
        <f>IF(C58=0,"",IF(I58=0,"",MAX(A$2:A57)+1))</f>
        <v>38</v>
      </c>
      <c r="B58" s="219" t="str">
        <f t="shared" si="11"/>
        <v>Martijn</v>
      </c>
      <c r="C58" s="211">
        <f>IF(P$3="J",SUMIF(Deelnemers!B:B,B58,Deelnemers!D:D),0)</f>
        <v>10</v>
      </c>
      <c r="D58" s="13"/>
      <c r="E58" s="13"/>
      <c r="F58" s="220" t="str">
        <f t="shared" si="6"/>
        <v/>
      </c>
      <c r="G58" s="215" t="str">
        <f t="shared" si="0"/>
        <v/>
      </c>
      <c r="H58" s="219" t="str">
        <f>Deelnemers!B15</f>
        <v>Bernard</v>
      </c>
      <c r="I58" s="211">
        <f>IF(P$3="J",SUMIF(Deelnemers!B:B,H58,Deelnemers!D:D),0)</f>
        <v>18</v>
      </c>
      <c r="J58" s="13"/>
      <c r="K58" s="211" t="str">
        <f t="shared" si="1"/>
        <v/>
      </c>
      <c r="L58" s="220" t="str">
        <f t="shared" si="2"/>
        <v/>
      </c>
      <c r="M58" s="215" t="str">
        <f t="shared" si="9"/>
        <v/>
      </c>
      <c r="N58" s="216" t="str">
        <f t="shared" si="7"/>
        <v/>
      </c>
      <c r="O58" s="221">
        <v>1</v>
      </c>
      <c r="AB58" s="325">
        <f t="shared" si="4"/>
        <v>1</v>
      </c>
    </row>
    <row r="59" spans="1:28" ht="15" customHeight="1" x14ac:dyDescent="0.25">
      <c r="A59" s="218">
        <f>IF(C59=0,"",IF(I59=0,"",MAX(A$2:A58)+1))</f>
        <v>39</v>
      </c>
      <c r="B59" s="219" t="str">
        <f t="shared" si="11"/>
        <v>Martijn</v>
      </c>
      <c r="C59" s="211">
        <f>IF(P$3="J",SUMIF(Deelnemers!B:B,B59,Deelnemers!D:D),0)</f>
        <v>10</v>
      </c>
      <c r="D59" s="13"/>
      <c r="E59" s="13"/>
      <c r="F59" s="220" t="str">
        <f t="shared" si="6"/>
        <v/>
      </c>
      <c r="G59" s="215" t="str">
        <f t="shared" si="0"/>
        <v/>
      </c>
      <c r="H59" s="219" t="str">
        <f>Deelnemers!B16</f>
        <v>Jan de Hoorn</v>
      </c>
      <c r="I59" s="211">
        <f>IF(P$3="J",SUMIF(Deelnemers!B:B,H59,Deelnemers!D:D),0)</f>
        <v>14</v>
      </c>
      <c r="J59" s="13"/>
      <c r="K59" s="211" t="str">
        <f t="shared" si="1"/>
        <v/>
      </c>
      <c r="L59" s="220" t="str">
        <f t="shared" si="2"/>
        <v/>
      </c>
      <c r="M59" s="215" t="str">
        <f t="shared" si="9"/>
        <v/>
      </c>
      <c r="N59" s="216" t="str">
        <f t="shared" si="7"/>
        <v/>
      </c>
      <c r="O59" s="221">
        <v>1</v>
      </c>
      <c r="AB59" s="325">
        <f t="shared" si="4"/>
        <v>1</v>
      </c>
    </row>
    <row r="60" spans="1:28" ht="15" customHeight="1" x14ac:dyDescent="0.25">
      <c r="A60" s="218" t="str">
        <f>IF(C60=0,"",IF(I60=0,"",MAX(A$2:A59)+1))</f>
        <v/>
      </c>
      <c r="B60" s="219" t="str">
        <f t="shared" si="11"/>
        <v>Martijn</v>
      </c>
      <c r="C60" s="211">
        <f>IF(P$3="J",SUMIF(Deelnemers!B:B,B60,Deelnemers!D:D),0)</f>
        <v>10</v>
      </c>
      <c r="D60" s="13"/>
      <c r="E60" s="13"/>
      <c r="F60" s="220" t="str">
        <f t="shared" si="6"/>
        <v/>
      </c>
      <c r="G60" s="215" t="str">
        <f t="shared" si="0"/>
        <v/>
      </c>
      <c r="H60" s="219" t="str">
        <f>Deelnemers!B17</f>
        <v>Bas</v>
      </c>
      <c r="I60" s="211">
        <f>IF(P$3="J",SUMIF(Deelnemers!B:B,H60,Deelnemers!D:D),0)</f>
        <v>0</v>
      </c>
      <c r="J60" s="13"/>
      <c r="K60" s="211" t="str">
        <f t="shared" si="1"/>
        <v/>
      </c>
      <c r="L60" s="220" t="str">
        <f t="shared" si="2"/>
        <v/>
      </c>
      <c r="M60" s="215" t="str">
        <f t="shared" si="9"/>
        <v/>
      </c>
      <c r="N60" s="216" t="str">
        <f t="shared" si="7"/>
        <v/>
      </c>
      <c r="O60" s="221">
        <v>1</v>
      </c>
      <c r="AB60" s="325">
        <f t="shared" si="4"/>
        <v>0</v>
      </c>
    </row>
    <row r="61" spans="1:28" ht="15" customHeight="1" x14ac:dyDescent="0.25">
      <c r="A61" s="218">
        <f>IF(C61=0,"",IF(I61=0,"",MAX(A$2:A60)+1))</f>
        <v>40</v>
      </c>
      <c r="B61" s="219" t="str">
        <f t="shared" si="11"/>
        <v>Martijn</v>
      </c>
      <c r="C61" s="211">
        <f>IF(P$3="J",SUMIF(Deelnemers!B:B,B61,Deelnemers!D:D),0)</f>
        <v>10</v>
      </c>
      <c r="D61" s="13"/>
      <c r="E61" s="13"/>
      <c r="F61" s="220" t="str">
        <f t="shared" si="6"/>
        <v/>
      </c>
      <c r="G61" s="215" t="str">
        <f t="shared" si="0"/>
        <v/>
      </c>
      <c r="H61" s="219" t="str">
        <f>Deelnemers!B18</f>
        <v>Jan Zuijlen</v>
      </c>
      <c r="I61" s="211">
        <f>IF(P$3="J",SUMIF(Deelnemers!B:B,H61,Deelnemers!D:D),0)</f>
        <v>19</v>
      </c>
      <c r="J61" s="13"/>
      <c r="K61" s="211" t="str">
        <f t="shared" si="1"/>
        <v/>
      </c>
      <c r="L61" s="220" t="str">
        <f t="shared" si="2"/>
        <v/>
      </c>
      <c r="M61" s="215" t="str">
        <f t="shared" si="9"/>
        <v/>
      </c>
      <c r="N61" s="216" t="str">
        <f t="shared" si="7"/>
        <v/>
      </c>
      <c r="O61" s="221">
        <v>1</v>
      </c>
      <c r="AB61" s="325">
        <f t="shared" si="4"/>
        <v>1</v>
      </c>
    </row>
    <row r="62" spans="1:28" ht="15" customHeight="1" x14ac:dyDescent="0.25">
      <c r="A62" s="218">
        <f>IF(C62=0,"",IF(I62=0,"",MAX(A$2:A61)+1))</f>
        <v>41</v>
      </c>
      <c r="B62" s="219" t="str">
        <f t="shared" si="11"/>
        <v>Martijn</v>
      </c>
      <c r="C62" s="211">
        <f>IF(P$3="J",SUMIF(Deelnemers!B:B,B62,Deelnemers!D:D),0)</f>
        <v>10</v>
      </c>
      <c r="D62" s="13"/>
      <c r="E62" s="13"/>
      <c r="F62" s="220" t="str">
        <f t="shared" si="6"/>
        <v/>
      </c>
      <c r="G62" s="215" t="str">
        <f t="shared" si="0"/>
        <v/>
      </c>
      <c r="H62" s="219" t="str">
        <f>Deelnemers!B19</f>
        <v xml:space="preserve">Jordy </v>
      </c>
      <c r="I62" s="211">
        <f>IF(P$3="J",SUMIF(Deelnemers!B:B,H62,Deelnemers!D:D),0)</f>
        <v>16</v>
      </c>
      <c r="J62" s="13"/>
      <c r="K62" s="211" t="str">
        <f t="shared" si="1"/>
        <v/>
      </c>
      <c r="L62" s="220" t="str">
        <f t="shared" si="2"/>
        <v/>
      </c>
      <c r="M62" s="215" t="str">
        <f t="shared" si="9"/>
        <v/>
      </c>
      <c r="N62" s="216" t="str">
        <f t="shared" si="7"/>
        <v/>
      </c>
      <c r="O62" s="221">
        <v>1</v>
      </c>
      <c r="AB62" s="325">
        <f t="shared" si="4"/>
        <v>1</v>
      </c>
    </row>
    <row r="63" spans="1:28" ht="15" customHeight="1" x14ac:dyDescent="0.25">
      <c r="A63" s="218" t="str">
        <f>IF(C63=0,"",IF(I63=0,"",MAX(A$2:A62)+1))</f>
        <v/>
      </c>
      <c r="B63" s="219" t="str">
        <f t="shared" si="11"/>
        <v>Martijn</v>
      </c>
      <c r="C63" s="211">
        <f>IF(P$3="J",SUMIF(Deelnemers!B:B,B63,Deelnemers!D:D),0)</f>
        <v>10</v>
      </c>
      <c r="D63" s="13"/>
      <c r="E63" s="13"/>
      <c r="F63" s="220" t="str">
        <f t="shared" si="6"/>
        <v/>
      </c>
      <c r="G63" s="215" t="str">
        <f t="shared" si="0"/>
        <v/>
      </c>
      <c r="H63" s="219" t="str">
        <f>Deelnemers!B20</f>
        <v>Mukesh</v>
      </c>
      <c r="I63" s="211">
        <f>IF(P$3="J",SUMIF(Deelnemers!B:B,H63,Deelnemers!D:D),0)</f>
        <v>0</v>
      </c>
      <c r="J63" s="13"/>
      <c r="K63" s="211" t="str">
        <f t="shared" si="1"/>
        <v/>
      </c>
      <c r="L63" s="220" t="str">
        <f t="shared" si="2"/>
        <v/>
      </c>
      <c r="M63" s="215" t="str">
        <f t="shared" si="9"/>
        <v/>
      </c>
      <c r="N63" s="216" t="str">
        <f t="shared" si="7"/>
        <v/>
      </c>
      <c r="O63" s="221">
        <v>1</v>
      </c>
      <c r="AB63" s="325">
        <f t="shared" si="4"/>
        <v>0</v>
      </c>
    </row>
    <row r="64" spans="1:28" ht="15" customHeight="1" x14ac:dyDescent="0.25">
      <c r="A64" s="218">
        <f>IF(C64=0,"",IF(I64=0,"",MAX(A$2:A63)+1))</f>
        <v>42</v>
      </c>
      <c r="B64" s="219" t="str">
        <f t="shared" si="11"/>
        <v>Martijn</v>
      </c>
      <c r="C64" s="211">
        <f>IF(P$3="J",SUMIF(Deelnemers!B:B,B64,Deelnemers!D:D),0)</f>
        <v>10</v>
      </c>
      <c r="D64" s="13"/>
      <c r="E64" s="13"/>
      <c r="F64" s="220" t="str">
        <f t="shared" si="6"/>
        <v/>
      </c>
      <c r="G64" s="215" t="str">
        <f t="shared" si="0"/>
        <v/>
      </c>
      <c r="H64" s="219" t="str">
        <f>Deelnemers!B21</f>
        <v>Marco</v>
      </c>
      <c r="I64" s="211">
        <f>IF(P$3="J",SUMIF(Deelnemers!B:B,H64,Deelnemers!D:D),0)</f>
        <v>26</v>
      </c>
      <c r="J64" s="13"/>
      <c r="K64" s="211" t="str">
        <f t="shared" si="1"/>
        <v/>
      </c>
      <c r="L64" s="220" t="str">
        <f t="shared" si="2"/>
        <v/>
      </c>
      <c r="M64" s="215" t="str">
        <f t="shared" si="9"/>
        <v/>
      </c>
      <c r="N64" s="216" t="str">
        <f t="shared" si="7"/>
        <v/>
      </c>
      <c r="O64" s="221">
        <v>1</v>
      </c>
      <c r="AB64" s="325">
        <f t="shared" si="4"/>
        <v>1</v>
      </c>
    </row>
    <row r="65" spans="1:28" ht="15" customHeight="1" x14ac:dyDescent="0.25">
      <c r="A65" s="218" t="str">
        <f>IF(C65=0,"",IF(I65=0,"",MAX(A$2:A64)+1))</f>
        <v/>
      </c>
      <c r="B65" s="219" t="str">
        <f t="shared" si="11"/>
        <v>Martijn</v>
      </c>
      <c r="C65" s="211">
        <f>IF(P$3="J",SUMIF(Deelnemers!B:B,B65,Deelnemers!D:D),0)</f>
        <v>10</v>
      </c>
      <c r="D65" s="13"/>
      <c r="E65" s="13"/>
      <c r="F65" s="220" t="str">
        <f t="shared" si="6"/>
        <v/>
      </c>
      <c r="G65" s="215" t="str">
        <f t="shared" si="0"/>
        <v/>
      </c>
      <c r="H65" s="219" t="str">
        <f>Deelnemers!B22</f>
        <v>n</v>
      </c>
      <c r="I65" s="211">
        <f>IF(P$3="J",SUMIF(Deelnemers!B:B,H65,Deelnemers!D:D),0)</f>
        <v>0</v>
      </c>
      <c r="J65" s="13"/>
      <c r="K65" s="211" t="str">
        <f t="shared" si="1"/>
        <v/>
      </c>
      <c r="L65" s="220" t="str">
        <f t="shared" si="2"/>
        <v/>
      </c>
      <c r="M65" s="215" t="str">
        <f t="shared" si="9"/>
        <v/>
      </c>
      <c r="N65" s="216" t="str">
        <f t="shared" si="7"/>
        <v/>
      </c>
      <c r="O65" s="221">
        <v>1</v>
      </c>
      <c r="AB65" s="325">
        <f t="shared" si="4"/>
        <v>0</v>
      </c>
    </row>
    <row r="66" spans="1:28" ht="15" customHeight="1" x14ac:dyDescent="0.25">
      <c r="A66" s="218" t="str">
        <f>IF(C66=0,"",IF(I66=0,"",MAX(A$2:A65)+1))</f>
        <v/>
      </c>
      <c r="B66" s="219" t="str">
        <f t="shared" si="11"/>
        <v>Martijn</v>
      </c>
      <c r="C66" s="211">
        <f>IF(P$3="J",SUMIF(Deelnemers!B:B,B66,Deelnemers!D:D),0)</f>
        <v>10</v>
      </c>
      <c r="D66" s="13"/>
      <c r="E66" s="13"/>
      <c r="F66" s="220" t="str">
        <f t="shared" si="6"/>
        <v/>
      </c>
      <c r="G66" s="215" t="str">
        <f t="shared" si="0"/>
        <v/>
      </c>
      <c r="H66" s="219" t="str">
        <f>Deelnemers!B23</f>
        <v>n</v>
      </c>
      <c r="I66" s="211">
        <f>IF(P$3="J",SUMIF(Deelnemers!B:B,H66,Deelnemers!D:D),0)</f>
        <v>0</v>
      </c>
      <c r="J66" s="13"/>
      <c r="K66" s="211" t="str">
        <f t="shared" si="1"/>
        <v/>
      </c>
      <c r="L66" s="220" t="str">
        <f t="shared" si="2"/>
        <v/>
      </c>
      <c r="M66" s="215" t="str">
        <f t="shared" si="9"/>
        <v/>
      </c>
      <c r="N66" s="216" t="str">
        <f t="shared" si="7"/>
        <v/>
      </c>
      <c r="O66" s="221">
        <v>1</v>
      </c>
      <c r="AB66" s="325">
        <f t="shared" si="4"/>
        <v>0</v>
      </c>
    </row>
    <row r="67" spans="1:28" ht="15" customHeight="1" x14ac:dyDescent="0.25">
      <c r="A67" s="218" t="str">
        <f>IF(C67=0,"",IF(I67=0,"",MAX(A$2:A66)+1))</f>
        <v/>
      </c>
      <c r="B67" s="219" t="str">
        <f t="shared" si="11"/>
        <v>Martijn</v>
      </c>
      <c r="C67" s="211">
        <f>IF(P$3="J",SUMIF(Deelnemers!B:B,B67,Deelnemers!D:D),0)</f>
        <v>10</v>
      </c>
      <c r="D67" s="13"/>
      <c r="E67" s="13"/>
      <c r="F67" s="220" t="str">
        <f t="shared" si="6"/>
        <v/>
      </c>
      <c r="G67" s="215" t="str">
        <f t="shared" ref="G67:G130" si="12">IF(D67&gt;0,IF(C67-D67=0,R$2,IF(D67&lt;C67,ROUND(D67/C67*T$2,1),Q$2)),"")</f>
        <v/>
      </c>
      <c r="H67" s="219" t="str">
        <f>Deelnemers!B24</f>
        <v>n</v>
      </c>
      <c r="I67" s="211">
        <f>IF(P$3="J",SUMIF(Deelnemers!B:B,H67,Deelnemers!D:D),0)</f>
        <v>0</v>
      </c>
      <c r="J67" s="13"/>
      <c r="K67" s="211" t="str">
        <f t="shared" ref="K67:K130" si="13">IF(E67&gt;0,E67,"")</f>
        <v/>
      </c>
      <c r="L67" s="220" t="str">
        <f t="shared" ref="L67:L130" si="14">IF(J67&gt;0,ROUND(J67/K67,3),"")</f>
        <v/>
      </c>
      <c r="M67" s="215" t="str">
        <f t="shared" ref="M67:M98" si="15">IF(J67&gt;0,IF(I67-J67=0,R$2,IF(J67&lt;I67,ROUND(J67/I67*T$2,1),Q$2)),"")</f>
        <v/>
      </c>
      <c r="N67" s="216" t="str">
        <f t="shared" si="7"/>
        <v/>
      </c>
      <c r="O67" s="221">
        <v>1</v>
      </c>
      <c r="AB67" s="325">
        <f t="shared" ref="AB67:AB130" si="16">IF(A67="",0,1)</f>
        <v>0</v>
      </c>
    </row>
    <row r="68" spans="1:28" ht="15" customHeight="1" x14ac:dyDescent="0.25">
      <c r="A68" s="218" t="str">
        <f>IF(C68=0,"",IF(I68=0,"",MAX(A$2:A67)+1))</f>
        <v/>
      </c>
      <c r="B68" s="219" t="str">
        <f t="shared" si="11"/>
        <v>Martijn</v>
      </c>
      <c r="C68" s="211">
        <f>IF(P$3="J",SUMIF(Deelnemers!B:B,B68,Deelnemers!D:D),0)</f>
        <v>10</v>
      </c>
      <c r="D68" s="13"/>
      <c r="E68" s="13"/>
      <c r="F68" s="220" t="str">
        <f t="shared" ref="F68:F131" si="17">IF(D68&gt;0,ROUND(D68/E68,3),"")</f>
        <v/>
      </c>
      <c r="G68" s="215" t="str">
        <f t="shared" si="12"/>
        <v/>
      </c>
      <c r="H68" s="219" t="str">
        <f>Deelnemers!B25</f>
        <v>n</v>
      </c>
      <c r="I68" s="211">
        <f>IF(P$3="J",SUMIF(Deelnemers!B:B,H68,Deelnemers!D:D),0)</f>
        <v>0</v>
      </c>
      <c r="J68" s="13"/>
      <c r="K68" s="211" t="str">
        <f t="shared" si="13"/>
        <v/>
      </c>
      <c r="L68" s="220" t="str">
        <f t="shared" si="14"/>
        <v/>
      </c>
      <c r="M68" s="215" t="str">
        <f t="shared" si="15"/>
        <v/>
      </c>
      <c r="N68" s="216" t="str">
        <f t="shared" ref="N68:N131" si="18">IF(E68&gt;0,1,"")</f>
        <v/>
      </c>
      <c r="O68" s="221">
        <v>1</v>
      </c>
      <c r="AB68" s="325">
        <f t="shared" si="16"/>
        <v>0</v>
      </c>
    </row>
    <row r="69" spans="1:28" ht="15" customHeight="1" x14ac:dyDescent="0.25">
      <c r="A69" s="218">
        <f>IF(C69=0,"",IF(I69=0,"",MAX(A$2:A68)+1))</f>
        <v>43</v>
      </c>
      <c r="B69" s="219" t="str">
        <f>Deelnemers!B11</f>
        <v>Michael</v>
      </c>
      <c r="C69" s="211">
        <f>IF(P$3="J",SUMIF(Deelnemers!B:B,B69,Deelnemers!D:D),0)</f>
        <v>19</v>
      </c>
      <c r="D69" s="13"/>
      <c r="E69" s="13"/>
      <c r="F69" s="220" t="str">
        <f t="shared" si="17"/>
        <v/>
      </c>
      <c r="G69" s="215" t="str">
        <f t="shared" si="12"/>
        <v/>
      </c>
      <c r="H69" s="219" t="str">
        <f>Deelnemers!B12</f>
        <v>Peter</v>
      </c>
      <c r="I69" s="211">
        <f>IF(P$3="J",SUMIF(Deelnemers!B:B,H69,Deelnemers!D:D),0)</f>
        <v>21</v>
      </c>
      <c r="J69" s="13"/>
      <c r="K69" s="211" t="str">
        <f t="shared" si="13"/>
        <v/>
      </c>
      <c r="L69" s="220" t="str">
        <f t="shared" si="14"/>
        <v/>
      </c>
      <c r="M69" s="215" t="str">
        <f t="shared" si="15"/>
        <v/>
      </c>
      <c r="N69" s="216" t="str">
        <f t="shared" si="18"/>
        <v/>
      </c>
      <c r="O69" s="221">
        <v>1</v>
      </c>
      <c r="AB69" s="325">
        <f t="shared" si="16"/>
        <v>1</v>
      </c>
    </row>
    <row r="70" spans="1:28" ht="15" customHeight="1" x14ac:dyDescent="0.25">
      <c r="A70" s="218">
        <f>IF(C70=0,"",IF(I70=0,"",MAX(A$2:A69)+1))</f>
        <v>44</v>
      </c>
      <c r="B70" s="219" t="str">
        <f t="shared" ref="B70:B82" si="19">B69</f>
        <v>Michael</v>
      </c>
      <c r="C70" s="211">
        <f>IF(P$3="J",SUMIF(Deelnemers!B:B,B70,Deelnemers!D:D),0)</f>
        <v>19</v>
      </c>
      <c r="D70" s="13"/>
      <c r="E70" s="13"/>
      <c r="F70" s="220" t="str">
        <f t="shared" si="17"/>
        <v/>
      </c>
      <c r="G70" s="215" t="str">
        <f t="shared" si="12"/>
        <v/>
      </c>
      <c r="H70" s="219" t="str">
        <f>Deelnemers!B13</f>
        <v>Piet</v>
      </c>
      <c r="I70" s="211">
        <f>IF(P$3="J",SUMIF(Deelnemers!B:B,H70,Deelnemers!D:D),0)</f>
        <v>25</v>
      </c>
      <c r="J70" s="13"/>
      <c r="K70" s="211" t="str">
        <f t="shared" si="13"/>
        <v/>
      </c>
      <c r="L70" s="220" t="str">
        <f t="shared" si="14"/>
        <v/>
      </c>
      <c r="M70" s="215" t="str">
        <f t="shared" si="15"/>
        <v/>
      </c>
      <c r="N70" s="216" t="str">
        <f t="shared" si="18"/>
        <v/>
      </c>
      <c r="O70" s="221">
        <v>1</v>
      </c>
      <c r="AB70" s="325">
        <f t="shared" si="16"/>
        <v>1</v>
      </c>
    </row>
    <row r="71" spans="1:28" ht="15" customHeight="1" x14ac:dyDescent="0.25">
      <c r="A71" s="218">
        <f>IF(C71=0,"",IF(I71=0,"",MAX(A$2:A70)+1))</f>
        <v>45</v>
      </c>
      <c r="B71" s="219" t="str">
        <f t="shared" si="19"/>
        <v>Michael</v>
      </c>
      <c r="C71" s="211">
        <f>IF(P$3="J",SUMIF(Deelnemers!B:B,B71,Deelnemers!D:D),0)</f>
        <v>19</v>
      </c>
      <c r="D71" s="13"/>
      <c r="E71" s="13"/>
      <c r="F71" s="220" t="str">
        <f t="shared" si="17"/>
        <v/>
      </c>
      <c r="G71" s="215" t="str">
        <f t="shared" si="12"/>
        <v/>
      </c>
      <c r="H71" s="219" t="str">
        <f>Deelnemers!B14</f>
        <v>Tukker</v>
      </c>
      <c r="I71" s="211">
        <f>IF(P$3="J",SUMIF(Deelnemers!B:B,H71,Deelnemers!D:D),0)</f>
        <v>18</v>
      </c>
      <c r="J71" s="13"/>
      <c r="K71" s="211" t="str">
        <f t="shared" si="13"/>
        <v/>
      </c>
      <c r="L71" s="220" t="str">
        <f t="shared" si="14"/>
        <v/>
      </c>
      <c r="M71" s="215" t="str">
        <f t="shared" si="15"/>
        <v/>
      </c>
      <c r="N71" s="216" t="str">
        <f t="shared" si="18"/>
        <v/>
      </c>
      <c r="O71" s="221">
        <v>1</v>
      </c>
      <c r="AB71" s="325">
        <f t="shared" si="16"/>
        <v>1</v>
      </c>
    </row>
    <row r="72" spans="1:28" ht="15" customHeight="1" x14ac:dyDescent="0.25">
      <c r="A72" s="218">
        <f>IF(C72=0,"",IF(I72=0,"",MAX(A$2:A71)+1))</f>
        <v>46</v>
      </c>
      <c r="B72" s="219" t="str">
        <f t="shared" si="19"/>
        <v>Michael</v>
      </c>
      <c r="C72" s="211">
        <f>IF(P$3="J",SUMIF(Deelnemers!B:B,B72,Deelnemers!D:D),0)</f>
        <v>19</v>
      </c>
      <c r="D72" s="13"/>
      <c r="E72" s="13"/>
      <c r="F72" s="220" t="str">
        <f t="shared" si="17"/>
        <v/>
      </c>
      <c r="G72" s="215" t="str">
        <f t="shared" si="12"/>
        <v/>
      </c>
      <c r="H72" s="219" t="str">
        <f>Deelnemers!B15</f>
        <v>Bernard</v>
      </c>
      <c r="I72" s="211">
        <f>IF(P$3="J",SUMIF(Deelnemers!B:B,H72,Deelnemers!D:D),0)</f>
        <v>18</v>
      </c>
      <c r="J72" s="13"/>
      <c r="K72" s="211" t="str">
        <f t="shared" si="13"/>
        <v/>
      </c>
      <c r="L72" s="220" t="str">
        <f t="shared" si="14"/>
        <v/>
      </c>
      <c r="M72" s="215" t="str">
        <f t="shared" si="15"/>
        <v/>
      </c>
      <c r="N72" s="216" t="str">
        <f t="shared" si="18"/>
        <v/>
      </c>
      <c r="O72" s="221">
        <v>1</v>
      </c>
      <c r="AB72" s="325">
        <f t="shared" si="16"/>
        <v>1</v>
      </c>
    </row>
    <row r="73" spans="1:28" ht="15" customHeight="1" x14ac:dyDescent="0.25">
      <c r="A73" s="218">
        <f>IF(C73=0,"",IF(I73=0,"",MAX(A$2:A72)+1))</f>
        <v>47</v>
      </c>
      <c r="B73" s="219" t="str">
        <f t="shared" si="19"/>
        <v>Michael</v>
      </c>
      <c r="C73" s="211">
        <f>IF(P$3="J",SUMIF(Deelnemers!B:B,B73,Deelnemers!D:D),0)</f>
        <v>19</v>
      </c>
      <c r="D73" s="13"/>
      <c r="E73" s="13"/>
      <c r="F73" s="220" t="str">
        <f t="shared" si="17"/>
        <v/>
      </c>
      <c r="G73" s="215" t="str">
        <f t="shared" si="12"/>
        <v/>
      </c>
      <c r="H73" s="219" t="str">
        <f>Deelnemers!B16</f>
        <v>Jan de Hoorn</v>
      </c>
      <c r="I73" s="211">
        <f>IF(P$3="J",SUMIF(Deelnemers!B:B,H73,Deelnemers!D:D),0)</f>
        <v>14</v>
      </c>
      <c r="J73" s="13"/>
      <c r="K73" s="211" t="str">
        <f t="shared" si="13"/>
        <v/>
      </c>
      <c r="L73" s="220" t="str">
        <f t="shared" si="14"/>
        <v/>
      </c>
      <c r="M73" s="215" t="str">
        <f t="shared" si="15"/>
        <v/>
      </c>
      <c r="N73" s="216" t="str">
        <f t="shared" si="18"/>
        <v/>
      </c>
      <c r="O73" s="221">
        <v>1</v>
      </c>
      <c r="AB73" s="325">
        <f t="shared" si="16"/>
        <v>1</v>
      </c>
    </row>
    <row r="74" spans="1:28" ht="15" customHeight="1" x14ac:dyDescent="0.25">
      <c r="A74" s="218" t="str">
        <f>IF(C74=0,"",IF(I74=0,"",MAX(A$2:A73)+1))</f>
        <v/>
      </c>
      <c r="B74" s="219" t="str">
        <f t="shared" si="19"/>
        <v>Michael</v>
      </c>
      <c r="C74" s="211">
        <f>IF(P$3="J",SUMIF(Deelnemers!B:B,B74,Deelnemers!D:D),0)</f>
        <v>19</v>
      </c>
      <c r="D74" s="13"/>
      <c r="E74" s="13"/>
      <c r="F74" s="220" t="str">
        <f t="shared" si="17"/>
        <v/>
      </c>
      <c r="G74" s="215" t="str">
        <f t="shared" si="12"/>
        <v/>
      </c>
      <c r="H74" s="219" t="str">
        <f>Deelnemers!B17</f>
        <v>Bas</v>
      </c>
      <c r="I74" s="211">
        <f>IF(P$3="J",SUMIF(Deelnemers!B:B,H74,Deelnemers!D:D),0)</f>
        <v>0</v>
      </c>
      <c r="J74" s="13"/>
      <c r="K74" s="211" t="str">
        <f t="shared" si="13"/>
        <v/>
      </c>
      <c r="L74" s="220" t="str">
        <f t="shared" si="14"/>
        <v/>
      </c>
      <c r="M74" s="215" t="str">
        <f t="shared" si="15"/>
        <v/>
      </c>
      <c r="N74" s="216" t="str">
        <f t="shared" si="18"/>
        <v/>
      </c>
      <c r="O74" s="221">
        <v>1</v>
      </c>
      <c r="AB74" s="325">
        <f t="shared" si="16"/>
        <v>0</v>
      </c>
    </row>
    <row r="75" spans="1:28" ht="15" customHeight="1" x14ac:dyDescent="0.25">
      <c r="A75" s="218">
        <f>IF(C75=0,"",IF(I75=0,"",MAX(A$2:A74)+1))</f>
        <v>48</v>
      </c>
      <c r="B75" s="219" t="str">
        <f t="shared" si="19"/>
        <v>Michael</v>
      </c>
      <c r="C75" s="211">
        <f>IF(P$3="J",SUMIF(Deelnemers!B:B,B75,Deelnemers!D:D),0)</f>
        <v>19</v>
      </c>
      <c r="D75" s="13"/>
      <c r="E75" s="13"/>
      <c r="F75" s="220" t="str">
        <f t="shared" si="17"/>
        <v/>
      </c>
      <c r="G75" s="215" t="str">
        <f t="shared" si="12"/>
        <v/>
      </c>
      <c r="H75" s="219" t="str">
        <f>Deelnemers!B18</f>
        <v>Jan Zuijlen</v>
      </c>
      <c r="I75" s="211">
        <f>IF(P$3="J",SUMIF(Deelnemers!B:B,H75,Deelnemers!D:D),0)</f>
        <v>19</v>
      </c>
      <c r="J75" s="13"/>
      <c r="K75" s="211" t="str">
        <f t="shared" si="13"/>
        <v/>
      </c>
      <c r="L75" s="220" t="str">
        <f t="shared" si="14"/>
        <v/>
      </c>
      <c r="M75" s="215" t="str">
        <f t="shared" si="15"/>
        <v/>
      </c>
      <c r="N75" s="216" t="str">
        <f t="shared" si="18"/>
        <v/>
      </c>
      <c r="O75" s="221">
        <v>1</v>
      </c>
      <c r="AB75" s="325">
        <f t="shared" si="16"/>
        <v>1</v>
      </c>
    </row>
    <row r="76" spans="1:28" ht="15" customHeight="1" x14ac:dyDescent="0.25">
      <c r="A76" s="218">
        <f>IF(C76=0,"",IF(I76=0,"",MAX(A$2:A75)+1))</f>
        <v>49</v>
      </c>
      <c r="B76" s="219" t="str">
        <f t="shared" si="19"/>
        <v>Michael</v>
      </c>
      <c r="C76" s="211">
        <f>IF(P$3="J",SUMIF(Deelnemers!B:B,B76,Deelnemers!D:D),0)</f>
        <v>19</v>
      </c>
      <c r="D76" s="13"/>
      <c r="E76" s="13"/>
      <c r="F76" s="220" t="str">
        <f t="shared" si="17"/>
        <v/>
      </c>
      <c r="G76" s="215" t="str">
        <f t="shared" si="12"/>
        <v/>
      </c>
      <c r="H76" s="219" t="str">
        <f>Deelnemers!B19</f>
        <v xml:space="preserve">Jordy </v>
      </c>
      <c r="I76" s="211">
        <f>IF(P$3="J",SUMIF(Deelnemers!B:B,H76,Deelnemers!D:D),0)</f>
        <v>16</v>
      </c>
      <c r="J76" s="13"/>
      <c r="K76" s="211" t="str">
        <f t="shared" si="13"/>
        <v/>
      </c>
      <c r="L76" s="220" t="str">
        <f t="shared" si="14"/>
        <v/>
      </c>
      <c r="M76" s="215" t="str">
        <f t="shared" si="15"/>
        <v/>
      </c>
      <c r="N76" s="216" t="str">
        <f t="shared" si="18"/>
        <v/>
      </c>
      <c r="O76" s="221">
        <v>1</v>
      </c>
      <c r="AB76" s="325">
        <f t="shared" si="16"/>
        <v>1</v>
      </c>
    </row>
    <row r="77" spans="1:28" ht="15" customHeight="1" x14ac:dyDescent="0.25">
      <c r="A77" s="218" t="str">
        <f>IF(C77=0,"",IF(I77=0,"",MAX(A$2:A76)+1))</f>
        <v/>
      </c>
      <c r="B77" s="219" t="str">
        <f t="shared" si="19"/>
        <v>Michael</v>
      </c>
      <c r="C77" s="211">
        <f>IF(P$3="J",SUMIF(Deelnemers!B:B,B77,Deelnemers!D:D),0)</f>
        <v>19</v>
      </c>
      <c r="D77" s="13"/>
      <c r="E77" s="13"/>
      <c r="F77" s="220" t="str">
        <f t="shared" si="17"/>
        <v/>
      </c>
      <c r="G77" s="215" t="str">
        <f t="shared" si="12"/>
        <v/>
      </c>
      <c r="H77" s="219" t="str">
        <f>Deelnemers!B20</f>
        <v>Mukesh</v>
      </c>
      <c r="I77" s="211">
        <f>IF(P$3="J",SUMIF(Deelnemers!B:B,H77,Deelnemers!D:D),0)</f>
        <v>0</v>
      </c>
      <c r="J77" s="13"/>
      <c r="K77" s="211" t="str">
        <f t="shared" si="13"/>
        <v/>
      </c>
      <c r="L77" s="220" t="str">
        <f t="shared" si="14"/>
        <v/>
      </c>
      <c r="M77" s="215" t="str">
        <f t="shared" si="15"/>
        <v/>
      </c>
      <c r="N77" s="216" t="str">
        <f t="shared" si="18"/>
        <v/>
      </c>
      <c r="O77" s="221">
        <v>1</v>
      </c>
      <c r="AB77" s="325">
        <f t="shared" si="16"/>
        <v>0</v>
      </c>
    </row>
    <row r="78" spans="1:28" ht="15" customHeight="1" x14ac:dyDescent="0.25">
      <c r="A78" s="218">
        <f>IF(C78=0,"",IF(I78=0,"",MAX(A$2:A77)+1))</f>
        <v>50</v>
      </c>
      <c r="B78" s="219" t="str">
        <f t="shared" si="19"/>
        <v>Michael</v>
      </c>
      <c r="C78" s="211">
        <f>IF(P$3="J",SUMIF(Deelnemers!B:B,B78,Deelnemers!D:D),0)</f>
        <v>19</v>
      </c>
      <c r="D78" s="13"/>
      <c r="E78" s="13"/>
      <c r="F78" s="220" t="str">
        <f t="shared" si="17"/>
        <v/>
      </c>
      <c r="G78" s="215" t="str">
        <f t="shared" si="12"/>
        <v/>
      </c>
      <c r="H78" s="219" t="str">
        <f>Deelnemers!B21</f>
        <v>Marco</v>
      </c>
      <c r="I78" s="211">
        <f>IF(P$3="J",SUMIF(Deelnemers!B:B,H78,Deelnemers!D:D),0)</f>
        <v>26</v>
      </c>
      <c r="J78" s="13"/>
      <c r="K78" s="211" t="str">
        <f t="shared" si="13"/>
        <v/>
      </c>
      <c r="L78" s="220" t="str">
        <f t="shared" si="14"/>
        <v/>
      </c>
      <c r="M78" s="215" t="str">
        <f t="shared" si="15"/>
        <v/>
      </c>
      <c r="N78" s="216" t="str">
        <f t="shared" si="18"/>
        <v/>
      </c>
      <c r="O78" s="221">
        <v>1</v>
      </c>
      <c r="AB78" s="325">
        <f t="shared" si="16"/>
        <v>1</v>
      </c>
    </row>
    <row r="79" spans="1:28" ht="15" customHeight="1" x14ac:dyDescent="0.25">
      <c r="A79" s="218" t="str">
        <f>IF(C79=0,"",IF(I79=0,"",MAX(A$2:A78)+1))</f>
        <v/>
      </c>
      <c r="B79" s="219" t="str">
        <f t="shared" si="19"/>
        <v>Michael</v>
      </c>
      <c r="C79" s="211">
        <f>IF(P$3="J",SUMIF(Deelnemers!B:B,B79,Deelnemers!D:D),0)</f>
        <v>19</v>
      </c>
      <c r="D79" s="13"/>
      <c r="E79" s="13"/>
      <c r="F79" s="220" t="str">
        <f t="shared" si="17"/>
        <v/>
      </c>
      <c r="G79" s="215" t="str">
        <f t="shared" si="12"/>
        <v/>
      </c>
      <c r="H79" s="219" t="str">
        <f>Deelnemers!B22</f>
        <v>n</v>
      </c>
      <c r="I79" s="211">
        <f>IF(P$3="J",SUMIF(Deelnemers!B:B,H79,Deelnemers!D:D),0)</f>
        <v>0</v>
      </c>
      <c r="J79" s="13"/>
      <c r="K79" s="211" t="str">
        <f t="shared" si="13"/>
        <v/>
      </c>
      <c r="L79" s="220" t="str">
        <f t="shared" si="14"/>
        <v/>
      </c>
      <c r="M79" s="215" t="str">
        <f t="shared" si="15"/>
        <v/>
      </c>
      <c r="N79" s="216" t="str">
        <f t="shared" si="18"/>
        <v/>
      </c>
      <c r="O79" s="221">
        <v>1</v>
      </c>
      <c r="AB79" s="325">
        <f t="shared" si="16"/>
        <v>0</v>
      </c>
    </row>
    <row r="80" spans="1:28" ht="15" customHeight="1" x14ac:dyDescent="0.25">
      <c r="A80" s="218" t="str">
        <f>IF(C80=0,"",IF(I80=0,"",MAX(A$2:A79)+1))</f>
        <v/>
      </c>
      <c r="B80" s="219" t="str">
        <f t="shared" si="19"/>
        <v>Michael</v>
      </c>
      <c r="C80" s="211">
        <f>IF(P$3="J",SUMIF(Deelnemers!B:B,B80,Deelnemers!D:D),0)</f>
        <v>19</v>
      </c>
      <c r="D80" s="13"/>
      <c r="E80" s="13"/>
      <c r="F80" s="220" t="str">
        <f t="shared" si="17"/>
        <v/>
      </c>
      <c r="G80" s="215" t="str">
        <f t="shared" si="12"/>
        <v/>
      </c>
      <c r="H80" s="219" t="str">
        <f>Deelnemers!B23</f>
        <v>n</v>
      </c>
      <c r="I80" s="211">
        <f>IF(P$3="J",SUMIF(Deelnemers!B:B,H80,Deelnemers!D:D),0)</f>
        <v>0</v>
      </c>
      <c r="J80" s="13"/>
      <c r="K80" s="211" t="str">
        <f t="shared" si="13"/>
        <v/>
      </c>
      <c r="L80" s="220" t="str">
        <f t="shared" si="14"/>
        <v/>
      </c>
      <c r="M80" s="215" t="str">
        <f t="shared" si="15"/>
        <v/>
      </c>
      <c r="N80" s="216" t="str">
        <f t="shared" si="18"/>
        <v/>
      </c>
      <c r="O80" s="221">
        <v>1</v>
      </c>
      <c r="AB80" s="325">
        <f t="shared" si="16"/>
        <v>0</v>
      </c>
    </row>
    <row r="81" spans="1:28" ht="15" customHeight="1" x14ac:dyDescent="0.25">
      <c r="A81" s="218" t="str">
        <f>IF(C81=0,"",IF(I81=0,"",MAX(A$2:A80)+1))</f>
        <v/>
      </c>
      <c r="B81" s="219" t="str">
        <f t="shared" si="19"/>
        <v>Michael</v>
      </c>
      <c r="C81" s="211">
        <f>IF(P$3="J",SUMIF(Deelnemers!B:B,B81,Deelnemers!D:D),0)</f>
        <v>19</v>
      </c>
      <c r="D81" s="13"/>
      <c r="E81" s="13"/>
      <c r="F81" s="220" t="str">
        <f t="shared" si="17"/>
        <v/>
      </c>
      <c r="G81" s="215" t="str">
        <f t="shared" si="12"/>
        <v/>
      </c>
      <c r="H81" s="219" t="str">
        <f>Deelnemers!B24</f>
        <v>n</v>
      </c>
      <c r="I81" s="211">
        <f>IF(P$3="J",SUMIF(Deelnemers!B:B,H81,Deelnemers!D:D),0)</f>
        <v>0</v>
      </c>
      <c r="J81" s="13"/>
      <c r="K81" s="211" t="str">
        <f t="shared" si="13"/>
        <v/>
      </c>
      <c r="L81" s="220" t="str">
        <f t="shared" si="14"/>
        <v/>
      </c>
      <c r="M81" s="215" t="str">
        <f t="shared" si="15"/>
        <v/>
      </c>
      <c r="N81" s="216" t="str">
        <f t="shared" si="18"/>
        <v/>
      </c>
      <c r="O81" s="221">
        <v>1</v>
      </c>
      <c r="AB81" s="325">
        <f t="shared" si="16"/>
        <v>0</v>
      </c>
    </row>
    <row r="82" spans="1:28" ht="15" customHeight="1" x14ac:dyDescent="0.25">
      <c r="A82" s="218" t="str">
        <f>IF(C82=0,"",IF(I82=0,"",MAX(A$2:A81)+1))</f>
        <v/>
      </c>
      <c r="B82" s="219" t="str">
        <f t="shared" si="19"/>
        <v>Michael</v>
      </c>
      <c r="C82" s="211">
        <f>IF(P$3="J",SUMIF(Deelnemers!B:B,B82,Deelnemers!D:D),0)</f>
        <v>19</v>
      </c>
      <c r="D82" s="13"/>
      <c r="E82" s="13"/>
      <c r="F82" s="220" t="str">
        <f t="shared" si="17"/>
        <v/>
      </c>
      <c r="G82" s="215" t="str">
        <f t="shared" si="12"/>
        <v/>
      </c>
      <c r="H82" s="219" t="str">
        <f>Deelnemers!B25</f>
        <v>n</v>
      </c>
      <c r="I82" s="211">
        <f>IF(P$3="J",SUMIF(Deelnemers!B:B,H82,Deelnemers!D:D),0)</f>
        <v>0</v>
      </c>
      <c r="J82" s="13"/>
      <c r="K82" s="211" t="str">
        <f t="shared" si="13"/>
        <v/>
      </c>
      <c r="L82" s="220" t="str">
        <f t="shared" si="14"/>
        <v/>
      </c>
      <c r="M82" s="215" t="str">
        <f t="shared" si="15"/>
        <v/>
      </c>
      <c r="N82" s="216" t="str">
        <f t="shared" si="18"/>
        <v/>
      </c>
      <c r="O82" s="221">
        <v>1</v>
      </c>
      <c r="AB82" s="325">
        <f t="shared" si="16"/>
        <v>0</v>
      </c>
    </row>
    <row r="83" spans="1:28" ht="15" customHeight="1" x14ac:dyDescent="0.25">
      <c r="A83" s="218">
        <f>IF(C83=0,"",IF(I83=0,"",MAX(A$2:A82)+1))</f>
        <v>51</v>
      </c>
      <c r="B83" s="219" t="str">
        <f>Deelnemers!B12</f>
        <v>Peter</v>
      </c>
      <c r="C83" s="211">
        <f>IF(P$3="J",SUMIF(Deelnemers!B:B,B83,Deelnemers!D:D),0)</f>
        <v>21</v>
      </c>
      <c r="D83" s="13"/>
      <c r="E83" s="13"/>
      <c r="F83" s="220" t="str">
        <f t="shared" si="17"/>
        <v/>
      </c>
      <c r="G83" s="215" t="str">
        <f t="shared" si="12"/>
        <v/>
      </c>
      <c r="H83" s="219" t="str">
        <f>Deelnemers!B13</f>
        <v>Piet</v>
      </c>
      <c r="I83" s="211">
        <f>IF(P$3="J",SUMIF(Deelnemers!B:B,H83,Deelnemers!D:D),0)</f>
        <v>25</v>
      </c>
      <c r="J83" s="13"/>
      <c r="K83" s="211" t="str">
        <f t="shared" si="13"/>
        <v/>
      </c>
      <c r="L83" s="220" t="str">
        <f t="shared" si="14"/>
        <v/>
      </c>
      <c r="M83" s="215" t="str">
        <f t="shared" si="15"/>
        <v/>
      </c>
      <c r="N83" s="216" t="str">
        <f t="shared" si="18"/>
        <v/>
      </c>
      <c r="O83" s="221">
        <v>1</v>
      </c>
      <c r="AB83" s="325">
        <f t="shared" si="16"/>
        <v>1</v>
      </c>
    </row>
    <row r="84" spans="1:28" ht="15" customHeight="1" x14ac:dyDescent="0.25">
      <c r="A84" s="218">
        <f>IF(C84=0,"",IF(I84=0,"",MAX(A$2:A83)+1))</f>
        <v>52</v>
      </c>
      <c r="B84" s="219" t="str">
        <f t="shared" ref="B84:B95" si="20">B83</f>
        <v>Peter</v>
      </c>
      <c r="C84" s="211">
        <f>IF(P$3="J",SUMIF(Deelnemers!B:B,B84,Deelnemers!D:D),0)</f>
        <v>21</v>
      </c>
      <c r="D84" s="13">
        <v>21</v>
      </c>
      <c r="E84" s="13">
        <v>10</v>
      </c>
      <c r="F84" s="220">
        <f t="shared" si="17"/>
        <v>2.1</v>
      </c>
      <c r="G84" s="215">
        <f t="shared" si="12"/>
        <v>11</v>
      </c>
      <c r="H84" s="219" t="str">
        <f>Deelnemers!B14</f>
        <v>Tukker</v>
      </c>
      <c r="I84" s="211">
        <f>IF(P$3="J",SUMIF(Deelnemers!B:B,H84,Deelnemers!D:D),0)</f>
        <v>18</v>
      </c>
      <c r="J84" s="13">
        <v>18</v>
      </c>
      <c r="K84" s="211">
        <f t="shared" si="13"/>
        <v>10</v>
      </c>
      <c r="L84" s="220">
        <f t="shared" si="14"/>
        <v>1.8</v>
      </c>
      <c r="M84" s="215">
        <f t="shared" si="15"/>
        <v>11</v>
      </c>
      <c r="N84" s="216">
        <f t="shared" si="18"/>
        <v>1</v>
      </c>
      <c r="O84" s="221">
        <v>1</v>
      </c>
      <c r="AB84" s="325">
        <f t="shared" si="16"/>
        <v>1</v>
      </c>
    </row>
    <row r="85" spans="1:28" ht="15" customHeight="1" x14ac:dyDescent="0.25">
      <c r="A85" s="218">
        <f>IF(C85=0,"",IF(I85=0,"",MAX(A$2:A84)+1))</f>
        <v>53</v>
      </c>
      <c r="B85" s="219" t="str">
        <f t="shared" si="20"/>
        <v>Peter</v>
      </c>
      <c r="C85" s="211">
        <f>IF(P$3="J",SUMIF(Deelnemers!B:B,B85,Deelnemers!D:D),0)</f>
        <v>21</v>
      </c>
      <c r="D85" s="13"/>
      <c r="E85" s="13"/>
      <c r="F85" s="220" t="str">
        <f t="shared" si="17"/>
        <v/>
      </c>
      <c r="G85" s="215" t="str">
        <f t="shared" si="12"/>
        <v/>
      </c>
      <c r="H85" s="219" t="str">
        <f>Deelnemers!B15</f>
        <v>Bernard</v>
      </c>
      <c r="I85" s="211">
        <f>IF(P$3="J",SUMIF(Deelnemers!B:B,H85,Deelnemers!D:D),0)</f>
        <v>18</v>
      </c>
      <c r="J85" s="13"/>
      <c r="K85" s="211" t="str">
        <f t="shared" si="13"/>
        <v/>
      </c>
      <c r="L85" s="220" t="str">
        <f t="shared" si="14"/>
        <v/>
      </c>
      <c r="M85" s="215" t="str">
        <f t="shared" si="15"/>
        <v/>
      </c>
      <c r="N85" s="216" t="str">
        <f t="shared" si="18"/>
        <v/>
      </c>
      <c r="O85" s="221">
        <v>1</v>
      </c>
      <c r="AB85" s="325">
        <f t="shared" si="16"/>
        <v>1</v>
      </c>
    </row>
    <row r="86" spans="1:28" ht="15" customHeight="1" x14ac:dyDescent="0.25">
      <c r="A86" s="218">
        <f>IF(C86=0,"",IF(I86=0,"",MAX(A$2:A85)+1))</f>
        <v>54</v>
      </c>
      <c r="B86" s="219" t="str">
        <f t="shared" si="20"/>
        <v>Peter</v>
      </c>
      <c r="C86" s="211">
        <f>IF(P$3="J",SUMIF(Deelnemers!B:B,B86,Deelnemers!D:D),0)</f>
        <v>21</v>
      </c>
      <c r="D86" s="13"/>
      <c r="E86" s="13"/>
      <c r="F86" s="220" t="str">
        <f t="shared" si="17"/>
        <v/>
      </c>
      <c r="G86" s="215" t="str">
        <f t="shared" si="12"/>
        <v/>
      </c>
      <c r="H86" s="219" t="str">
        <f>Deelnemers!B16</f>
        <v>Jan de Hoorn</v>
      </c>
      <c r="I86" s="211">
        <f>IF(P$3="J",SUMIF(Deelnemers!B:B,H86,Deelnemers!D:D),0)</f>
        <v>14</v>
      </c>
      <c r="J86" s="13"/>
      <c r="K86" s="211" t="str">
        <f t="shared" si="13"/>
        <v/>
      </c>
      <c r="L86" s="220" t="str">
        <f t="shared" si="14"/>
        <v/>
      </c>
      <c r="M86" s="215" t="str">
        <f t="shared" si="15"/>
        <v/>
      </c>
      <c r="N86" s="216" t="str">
        <f t="shared" si="18"/>
        <v/>
      </c>
      <c r="O86" s="221">
        <v>1</v>
      </c>
      <c r="AB86" s="325">
        <f t="shared" si="16"/>
        <v>1</v>
      </c>
    </row>
    <row r="87" spans="1:28" ht="15" customHeight="1" x14ac:dyDescent="0.25">
      <c r="A87" s="218" t="str">
        <f>IF(C87=0,"",IF(I87=0,"",MAX(A$2:A86)+1))</f>
        <v/>
      </c>
      <c r="B87" s="219" t="str">
        <f t="shared" si="20"/>
        <v>Peter</v>
      </c>
      <c r="C87" s="211">
        <f>IF(P$3="J",SUMIF(Deelnemers!B:B,B87,Deelnemers!D:D),0)</f>
        <v>21</v>
      </c>
      <c r="D87" s="13"/>
      <c r="E87" s="13"/>
      <c r="F87" s="220" t="str">
        <f t="shared" si="17"/>
        <v/>
      </c>
      <c r="G87" s="215" t="str">
        <f t="shared" si="12"/>
        <v/>
      </c>
      <c r="H87" s="219" t="str">
        <f>Deelnemers!B17</f>
        <v>Bas</v>
      </c>
      <c r="I87" s="211">
        <f>IF(P$3="J",SUMIF(Deelnemers!B:B,H87,Deelnemers!D:D),0)</f>
        <v>0</v>
      </c>
      <c r="J87" s="13"/>
      <c r="K87" s="211" t="str">
        <f t="shared" si="13"/>
        <v/>
      </c>
      <c r="L87" s="220" t="str">
        <f t="shared" si="14"/>
        <v/>
      </c>
      <c r="M87" s="215" t="str">
        <f t="shared" si="15"/>
        <v/>
      </c>
      <c r="N87" s="216" t="str">
        <f t="shared" si="18"/>
        <v/>
      </c>
      <c r="O87" s="221">
        <v>1</v>
      </c>
      <c r="AB87" s="325">
        <f t="shared" si="16"/>
        <v>0</v>
      </c>
    </row>
    <row r="88" spans="1:28" ht="15" customHeight="1" x14ac:dyDescent="0.25">
      <c r="A88" s="218">
        <f>IF(C88=0,"",IF(I88=0,"",MAX(A$2:A87)+1))</f>
        <v>55</v>
      </c>
      <c r="B88" s="219" t="str">
        <f t="shared" si="20"/>
        <v>Peter</v>
      </c>
      <c r="C88" s="211">
        <f>IF(P$3="J",SUMIF(Deelnemers!B:B,B88,Deelnemers!D:D),0)</f>
        <v>21</v>
      </c>
      <c r="D88" s="13"/>
      <c r="E88" s="13"/>
      <c r="F88" s="220" t="str">
        <f t="shared" si="17"/>
        <v/>
      </c>
      <c r="G88" s="215" t="str">
        <f t="shared" si="12"/>
        <v/>
      </c>
      <c r="H88" s="219" t="str">
        <f>Deelnemers!B18</f>
        <v>Jan Zuijlen</v>
      </c>
      <c r="I88" s="211">
        <f>IF(P$3="J",SUMIF(Deelnemers!B:B,H88,Deelnemers!D:D),0)</f>
        <v>19</v>
      </c>
      <c r="J88" s="13"/>
      <c r="K88" s="211" t="str">
        <f t="shared" si="13"/>
        <v/>
      </c>
      <c r="L88" s="220" t="str">
        <f t="shared" si="14"/>
        <v/>
      </c>
      <c r="M88" s="215" t="str">
        <f t="shared" si="15"/>
        <v/>
      </c>
      <c r="N88" s="216" t="str">
        <f t="shared" si="18"/>
        <v/>
      </c>
      <c r="O88" s="221">
        <v>1</v>
      </c>
      <c r="AB88" s="325">
        <f t="shared" si="16"/>
        <v>1</v>
      </c>
    </row>
    <row r="89" spans="1:28" ht="15" customHeight="1" x14ac:dyDescent="0.25">
      <c r="A89" s="218">
        <f>IF(C89=0,"",IF(I89=0,"",MAX(A$2:A88)+1))</f>
        <v>56</v>
      </c>
      <c r="B89" s="219" t="str">
        <f t="shared" si="20"/>
        <v>Peter</v>
      </c>
      <c r="C89" s="211">
        <f>IF(P$3="J",SUMIF(Deelnemers!B:B,B89,Deelnemers!D:D),0)</f>
        <v>21</v>
      </c>
      <c r="D89" s="13"/>
      <c r="E89" s="13"/>
      <c r="F89" s="220" t="str">
        <f t="shared" si="17"/>
        <v/>
      </c>
      <c r="G89" s="215" t="str">
        <f t="shared" si="12"/>
        <v/>
      </c>
      <c r="H89" s="219" t="str">
        <f>Deelnemers!B19</f>
        <v xml:space="preserve">Jordy </v>
      </c>
      <c r="I89" s="211">
        <f>IF(P$3="J",SUMIF(Deelnemers!B:B,H89,Deelnemers!D:D),0)</f>
        <v>16</v>
      </c>
      <c r="J89" s="13"/>
      <c r="K89" s="211" t="str">
        <f t="shared" si="13"/>
        <v/>
      </c>
      <c r="L89" s="220" t="str">
        <f t="shared" si="14"/>
        <v/>
      </c>
      <c r="M89" s="215" t="str">
        <f t="shared" si="15"/>
        <v/>
      </c>
      <c r="N89" s="216" t="str">
        <f t="shared" si="18"/>
        <v/>
      </c>
      <c r="O89" s="221">
        <v>1</v>
      </c>
      <c r="AB89" s="325">
        <f t="shared" si="16"/>
        <v>1</v>
      </c>
    </row>
    <row r="90" spans="1:28" ht="15" customHeight="1" x14ac:dyDescent="0.25">
      <c r="A90" s="218" t="str">
        <f>IF(C90=0,"",IF(I90=0,"",MAX(A$2:A89)+1))</f>
        <v/>
      </c>
      <c r="B90" s="219" t="str">
        <f t="shared" si="20"/>
        <v>Peter</v>
      </c>
      <c r="C90" s="211">
        <f>IF(P$3="J",SUMIF(Deelnemers!B:B,B90,Deelnemers!D:D),0)</f>
        <v>21</v>
      </c>
      <c r="D90" s="13"/>
      <c r="E90" s="13"/>
      <c r="F90" s="220" t="str">
        <f t="shared" si="17"/>
        <v/>
      </c>
      <c r="G90" s="215" t="str">
        <f t="shared" si="12"/>
        <v/>
      </c>
      <c r="H90" s="219" t="str">
        <f>Deelnemers!B20</f>
        <v>Mukesh</v>
      </c>
      <c r="I90" s="211">
        <f>IF(P$3="J",SUMIF(Deelnemers!B:B,H90,Deelnemers!D:D),0)</f>
        <v>0</v>
      </c>
      <c r="J90" s="13"/>
      <c r="K90" s="211" t="str">
        <f t="shared" si="13"/>
        <v/>
      </c>
      <c r="L90" s="220" t="str">
        <f t="shared" si="14"/>
        <v/>
      </c>
      <c r="M90" s="215" t="str">
        <f t="shared" si="15"/>
        <v/>
      </c>
      <c r="N90" s="216" t="str">
        <f t="shared" si="18"/>
        <v/>
      </c>
      <c r="O90" s="221">
        <v>1</v>
      </c>
      <c r="AB90" s="325">
        <f t="shared" si="16"/>
        <v>0</v>
      </c>
    </row>
    <row r="91" spans="1:28" ht="15" customHeight="1" x14ac:dyDescent="0.25">
      <c r="A91" s="218">
        <f>IF(C91=0,"",IF(I91=0,"",MAX(A$2:A90)+1))</f>
        <v>57</v>
      </c>
      <c r="B91" s="219" t="str">
        <f t="shared" si="20"/>
        <v>Peter</v>
      </c>
      <c r="C91" s="211">
        <f>IF(P$3="J",SUMIF(Deelnemers!B:B,B91,Deelnemers!D:D),0)</f>
        <v>21</v>
      </c>
      <c r="D91" s="13"/>
      <c r="E91" s="13"/>
      <c r="F91" s="220" t="str">
        <f t="shared" si="17"/>
        <v/>
      </c>
      <c r="G91" s="215" t="str">
        <f t="shared" si="12"/>
        <v/>
      </c>
      <c r="H91" s="219" t="str">
        <f>Deelnemers!B21</f>
        <v>Marco</v>
      </c>
      <c r="I91" s="211">
        <f>IF(P$3="J",SUMIF(Deelnemers!B:B,H91,Deelnemers!D:D),0)</f>
        <v>26</v>
      </c>
      <c r="J91" s="13"/>
      <c r="K91" s="211" t="str">
        <f t="shared" si="13"/>
        <v/>
      </c>
      <c r="L91" s="220" t="str">
        <f t="shared" si="14"/>
        <v/>
      </c>
      <c r="M91" s="215" t="str">
        <f t="shared" si="15"/>
        <v/>
      </c>
      <c r="N91" s="216" t="str">
        <f t="shared" si="18"/>
        <v/>
      </c>
      <c r="O91" s="221">
        <v>1</v>
      </c>
      <c r="AB91" s="325">
        <f t="shared" si="16"/>
        <v>1</v>
      </c>
    </row>
    <row r="92" spans="1:28" ht="15" customHeight="1" x14ac:dyDescent="0.25">
      <c r="A92" s="218" t="str">
        <f>IF(C92=0,"",IF(I92=0,"",MAX(A$2:A91)+1))</f>
        <v/>
      </c>
      <c r="B92" s="219" t="str">
        <f t="shared" si="20"/>
        <v>Peter</v>
      </c>
      <c r="C92" s="211">
        <f>IF(P$3="J",SUMIF(Deelnemers!B:B,B92,Deelnemers!D:D),0)</f>
        <v>21</v>
      </c>
      <c r="D92" s="13"/>
      <c r="E92" s="13"/>
      <c r="F92" s="220" t="str">
        <f t="shared" si="17"/>
        <v/>
      </c>
      <c r="G92" s="215" t="str">
        <f t="shared" si="12"/>
        <v/>
      </c>
      <c r="H92" s="219" t="str">
        <f>Deelnemers!B22</f>
        <v>n</v>
      </c>
      <c r="I92" s="211">
        <f>IF(P$3="J",SUMIF(Deelnemers!B:B,H92,Deelnemers!D:D),0)</f>
        <v>0</v>
      </c>
      <c r="J92" s="13"/>
      <c r="K92" s="211" t="str">
        <f t="shared" si="13"/>
        <v/>
      </c>
      <c r="L92" s="220" t="str">
        <f t="shared" si="14"/>
        <v/>
      </c>
      <c r="M92" s="215" t="str">
        <f t="shared" si="15"/>
        <v/>
      </c>
      <c r="N92" s="216" t="str">
        <f t="shared" si="18"/>
        <v/>
      </c>
      <c r="O92" s="221">
        <v>1</v>
      </c>
      <c r="AB92" s="325">
        <f t="shared" si="16"/>
        <v>0</v>
      </c>
    </row>
    <row r="93" spans="1:28" ht="15" customHeight="1" x14ac:dyDescent="0.25">
      <c r="A93" s="218" t="str">
        <f>IF(C93=0,"",IF(I93=0,"",MAX(A$2:A92)+1))</f>
        <v/>
      </c>
      <c r="B93" s="219" t="str">
        <f t="shared" si="20"/>
        <v>Peter</v>
      </c>
      <c r="C93" s="211">
        <f>IF(P$3="J",SUMIF(Deelnemers!B:B,B93,Deelnemers!D:D),0)</f>
        <v>21</v>
      </c>
      <c r="D93" s="13"/>
      <c r="E93" s="13"/>
      <c r="F93" s="220" t="str">
        <f t="shared" si="17"/>
        <v/>
      </c>
      <c r="G93" s="215" t="str">
        <f t="shared" si="12"/>
        <v/>
      </c>
      <c r="H93" s="219" t="str">
        <f>Deelnemers!B23</f>
        <v>n</v>
      </c>
      <c r="I93" s="211">
        <f>IF(P$3="J",SUMIF(Deelnemers!B:B,H93,Deelnemers!D:D),0)</f>
        <v>0</v>
      </c>
      <c r="J93" s="13"/>
      <c r="K93" s="211" t="str">
        <f t="shared" si="13"/>
        <v/>
      </c>
      <c r="L93" s="220" t="str">
        <f t="shared" si="14"/>
        <v/>
      </c>
      <c r="M93" s="215" t="str">
        <f t="shared" si="15"/>
        <v/>
      </c>
      <c r="N93" s="216" t="str">
        <f t="shared" si="18"/>
        <v/>
      </c>
      <c r="O93" s="221">
        <v>1</v>
      </c>
      <c r="AB93" s="325">
        <f t="shared" si="16"/>
        <v>0</v>
      </c>
    </row>
    <row r="94" spans="1:28" ht="15" customHeight="1" x14ac:dyDescent="0.25">
      <c r="A94" s="218" t="str">
        <f>IF(C94=0,"",IF(I94=0,"",MAX(A$2:A93)+1))</f>
        <v/>
      </c>
      <c r="B94" s="219" t="str">
        <f t="shared" si="20"/>
        <v>Peter</v>
      </c>
      <c r="C94" s="211">
        <f>IF(P$3="J",SUMIF(Deelnemers!B:B,B94,Deelnemers!D:D),0)</f>
        <v>21</v>
      </c>
      <c r="D94" s="13"/>
      <c r="E94" s="13"/>
      <c r="F94" s="220" t="str">
        <f t="shared" si="17"/>
        <v/>
      </c>
      <c r="G94" s="215" t="str">
        <f t="shared" si="12"/>
        <v/>
      </c>
      <c r="H94" s="219" t="str">
        <f>Deelnemers!B24</f>
        <v>n</v>
      </c>
      <c r="I94" s="211">
        <f>IF(P$3="J",SUMIF(Deelnemers!B:B,H94,Deelnemers!D:D),0)</f>
        <v>0</v>
      </c>
      <c r="J94" s="13"/>
      <c r="K94" s="211" t="str">
        <f t="shared" si="13"/>
        <v/>
      </c>
      <c r="L94" s="220" t="str">
        <f t="shared" si="14"/>
        <v/>
      </c>
      <c r="M94" s="215" t="str">
        <f t="shared" si="15"/>
        <v/>
      </c>
      <c r="N94" s="216" t="str">
        <f t="shared" si="18"/>
        <v/>
      </c>
      <c r="O94" s="221">
        <v>1</v>
      </c>
      <c r="AB94" s="325">
        <f t="shared" si="16"/>
        <v>0</v>
      </c>
    </row>
    <row r="95" spans="1:28" ht="15" customHeight="1" x14ac:dyDescent="0.25">
      <c r="A95" s="218" t="str">
        <f>IF(C95=0,"",IF(I95=0,"",MAX(A$2:A94)+1))</f>
        <v/>
      </c>
      <c r="B95" s="219" t="str">
        <f t="shared" si="20"/>
        <v>Peter</v>
      </c>
      <c r="C95" s="211">
        <f>IF(P$3="J",SUMIF(Deelnemers!B:B,B95,Deelnemers!D:D),0)</f>
        <v>21</v>
      </c>
      <c r="D95" s="13"/>
      <c r="E95" s="13"/>
      <c r="F95" s="220" t="str">
        <f t="shared" si="17"/>
        <v/>
      </c>
      <c r="G95" s="215" t="str">
        <f t="shared" si="12"/>
        <v/>
      </c>
      <c r="H95" s="219" t="str">
        <f>Deelnemers!B25</f>
        <v>n</v>
      </c>
      <c r="I95" s="211">
        <f>IF(P$3="J",SUMIF(Deelnemers!B:B,H95,Deelnemers!D:D),0)</f>
        <v>0</v>
      </c>
      <c r="J95" s="13"/>
      <c r="K95" s="211" t="str">
        <f t="shared" si="13"/>
        <v/>
      </c>
      <c r="L95" s="220" t="str">
        <f t="shared" si="14"/>
        <v/>
      </c>
      <c r="M95" s="215" t="str">
        <f t="shared" si="15"/>
        <v/>
      </c>
      <c r="N95" s="216" t="str">
        <f t="shared" si="18"/>
        <v/>
      </c>
      <c r="O95" s="221">
        <v>1</v>
      </c>
      <c r="AB95" s="325">
        <f t="shared" si="16"/>
        <v>0</v>
      </c>
    </row>
    <row r="96" spans="1:28" ht="15" customHeight="1" x14ac:dyDescent="0.25">
      <c r="A96" s="218">
        <f>IF(C96=0,"",IF(I96=0,"",MAX(A$2:A95)+1))</f>
        <v>58</v>
      </c>
      <c r="B96" s="219" t="str">
        <f>Deelnemers!B13</f>
        <v>Piet</v>
      </c>
      <c r="C96" s="211">
        <f>IF(P$3="J",SUMIF(Deelnemers!B:B,B96,Deelnemers!D:D),0)</f>
        <v>25</v>
      </c>
      <c r="D96" s="13"/>
      <c r="E96" s="13"/>
      <c r="F96" s="220" t="str">
        <f t="shared" si="17"/>
        <v/>
      </c>
      <c r="G96" s="215" t="str">
        <f t="shared" si="12"/>
        <v/>
      </c>
      <c r="H96" s="219" t="str">
        <f>Deelnemers!B14</f>
        <v>Tukker</v>
      </c>
      <c r="I96" s="211">
        <f>IF(P$3="J",SUMIF(Deelnemers!B:B,H96,Deelnemers!D:D),0)</f>
        <v>18</v>
      </c>
      <c r="J96" s="13"/>
      <c r="K96" s="211" t="str">
        <f t="shared" si="13"/>
        <v/>
      </c>
      <c r="L96" s="220" t="str">
        <f t="shared" si="14"/>
        <v/>
      </c>
      <c r="M96" s="215" t="str">
        <f t="shared" si="15"/>
        <v/>
      </c>
      <c r="N96" s="216" t="str">
        <f t="shared" si="18"/>
        <v/>
      </c>
      <c r="O96" s="221">
        <v>1</v>
      </c>
      <c r="AB96" s="325">
        <f t="shared" si="16"/>
        <v>1</v>
      </c>
    </row>
    <row r="97" spans="1:28" ht="15" customHeight="1" x14ac:dyDescent="0.25">
      <c r="A97" s="218">
        <f>IF(C97=0,"",IF(I97=0,"",MAX(A$2:A96)+1))</f>
        <v>59</v>
      </c>
      <c r="B97" s="219" t="str">
        <f t="shared" ref="B97:B107" si="21">B96</f>
        <v>Piet</v>
      </c>
      <c r="C97" s="211">
        <f>IF(P$3="J",SUMIF(Deelnemers!B:B,B97,Deelnemers!D:D),0)</f>
        <v>25</v>
      </c>
      <c r="D97" s="13">
        <v>20</v>
      </c>
      <c r="E97" s="13">
        <v>15</v>
      </c>
      <c r="F97" s="220">
        <f t="shared" si="17"/>
        <v>1.333</v>
      </c>
      <c r="G97" s="215">
        <f t="shared" si="12"/>
        <v>8</v>
      </c>
      <c r="H97" s="219" t="str">
        <f>Deelnemers!B15</f>
        <v>Bernard</v>
      </c>
      <c r="I97" s="211">
        <f>IF(P$3="J",SUMIF(Deelnemers!B:B,H97,Deelnemers!D:D),0)</f>
        <v>18</v>
      </c>
      <c r="J97" s="13">
        <v>18</v>
      </c>
      <c r="K97" s="211">
        <f t="shared" si="13"/>
        <v>15</v>
      </c>
      <c r="L97" s="220">
        <f t="shared" si="14"/>
        <v>1.2</v>
      </c>
      <c r="M97" s="215">
        <f t="shared" si="15"/>
        <v>11</v>
      </c>
      <c r="N97" s="216">
        <f t="shared" si="18"/>
        <v>1</v>
      </c>
      <c r="O97" s="221">
        <v>1</v>
      </c>
      <c r="AB97" s="325">
        <f t="shared" si="16"/>
        <v>1</v>
      </c>
    </row>
    <row r="98" spans="1:28" ht="15" customHeight="1" x14ac:dyDescent="0.25">
      <c r="A98" s="218">
        <f>IF(C98=0,"",IF(I98=0,"",MAX(A$2:A97)+1))</f>
        <v>60</v>
      </c>
      <c r="B98" s="219" t="str">
        <f t="shared" si="21"/>
        <v>Piet</v>
      </c>
      <c r="C98" s="211">
        <f>IF(P$3="J",SUMIF(Deelnemers!B:B,B98,Deelnemers!D:D),0)</f>
        <v>25</v>
      </c>
      <c r="D98" s="13"/>
      <c r="E98" s="13"/>
      <c r="F98" s="220" t="str">
        <f t="shared" si="17"/>
        <v/>
      </c>
      <c r="G98" s="215" t="str">
        <f t="shared" si="12"/>
        <v/>
      </c>
      <c r="H98" s="219" t="str">
        <f>Deelnemers!B16</f>
        <v>Jan de Hoorn</v>
      </c>
      <c r="I98" s="211">
        <f>IF(P$3="J",SUMIF(Deelnemers!B:B,H98,Deelnemers!D:D),0)</f>
        <v>14</v>
      </c>
      <c r="J98" s="13"/>
      <c r="K98" s="211" t="str">
        <f t="shared" si="13"/>
        <v/>
      </c>
      <c r="L98" s="220" t="str">
        <f t="shared" si="14"/>
        <v/>
      </c>
      <c r="M98" s="215" t="str">
        <f t="shared" si="15"/>
        <v/>
      </c>
      <c r="N98" s="216" t="str">
        <f t="shared" si="18"/>
        <v/>
      </c>
      <c r="O98" s="221">
        <v>1</v>
      </c>
      <c r="AB98" s="325">
        <f t="shared" si="16"/>
        <v>1</v>
      </c>
    </row>
    <row r="99" spans="1:28" ht="15" customHeight="1" x14ac:dyDescent="0.25">
      <c r="A99" s="218" t="str">
        <f>IF(C99=0,"",IF(I99=0,"",MAX(A$2:A98)+1))</f>
        <v/>
      </c>
      <c r="B99" s="219" t="str">
        <f t="shared" si="21"/>
        <v>Piet</v>
      </c>
      <c r="C99" s="211">
        <f>IF(P$3="J",SUMIF(Deelnemers!B:B,B99,Deelnemers!D:D),0)</f>
        <v>25</v>
      </c>
      <c r="D99" s="13"/>
      <c r="E99" s="13"/>
      <c r="F99" s="220" t="str">
        <f t="shared" si="17"/>
        <v/>
      </c>
      <c r="G99" s="215" t="str">
        <f t="shared" si="12"/>
        <v/>
      </c>
      <c r="H99" s="219" t="str">
        <f>Deelnemers!B17</f>
        <v>Bas</v>
      </c>
      <c r="I99" s="211">
        <f>IF(P$3="J",SUMIF(Deelnemers!B:B,H99,Deelnemers!D:D),0)</f>
        <v>0</v>
      </c>
      <c r="J99" s="13"/>
      <c r="K99" s="211" t="str">
        <f t="shared" si="13"/>
        <v/>
      </c>
      <c r="L99" s="220" t="str">
        <f t="shared" si="14"/>
        <v/>
      </c>
      <c r="M99" s="215" t="str">
        <f t="shared" ref="M99:M130" si="22">IF(J99&gt;0,IF(I99-J99=0,R$2,IF(J99&lt;I99,ROUND(J99/I99*T$2,1),Q$2)),"")</f>
        <v/>
      </c>
      <c r="N99" s="216" t="str">
        <f t="shared" si="18"/>
        <v/>
      </c>
      <c r="O99" s="221">
        <v>1</v>
      </c>
      <c r="AB99" s="325">
        <f t="shared" si="16"/>
        <v>0</v>
      </c>
    </row>
    <row r="100" spans="1:28" ht="15" customHeight="1" x14ac:dyDescent="0.25">
      <c r="A100" s="218">
        <f>IF(C100=0,"",IF(I100=0,"",MAX(A$2:A99)+1))</f>
        <v>61</v>
      </c>
      <c r="B100" s="219" t="str">
        <f t="shared" si="21"/>
        <v>Piet</v>
      </c>
      <c r="C100" s="211">
        <f>IF(P$3="J",SUMIF(Deelnemers!B:B,B100,Deelnemers!D:D),0)</f>
        <v>25</v>
      </c>
      <c r="D100" s="13"/>
      <c r="E100" s="13"/>
      <c r="F100" s="220" t="str">
        <f t="shared" si="17"/>
        <v/>
      </c>
      <c r="G100" s="215" t="str">
        <f t="shared" si="12"/>
        <v/>
      </c>
      <c r="H100" s="219" t="str">
        <f>Deelnemers!B18</f>
        <v>Jan Zuijlen</v>
      </c>
      <c r="I100" s="211">
        <f>IF(P$3="J",SUMIF(Deelnemers!B:B,H100,Deelnemers!D:D),0)</f>
        <v>19</v>
      </c>
      <c r="J100" s="13"/>
      <c r="K100" s="211" t="str">
        <f t="shared" si="13"/>
        <v/>
      </c>
      <c r="L100" s="220" t="str">
        <f t="shared" si="14"/>
        <v/>
      </c>
      <c r="M100" s="215" t="str">
        <f t="shared" si="22"/>
        <v/>
      </c>
      <c r="N100" s="216" t="str">
        <f t="shared" si="18"/>
        <v/>
      </c>
      <c r="O100" s="221">
        <v>1</v>
      </c>
      <c r="AB100" s="325">
        <f t="shared" si="16"/>
        <v>1</v>
      </c>
    </row>
    <row r="101" spans="1:28" ht="15" customHeight="1" x14ac:dyDescent="0.25">
      <c r="A101" s="218">
        <f>IF(C101=0,"",IF(I101=0,"",MAX(A$2:A100)+1))</f>
        <v>62</v>
      </c>
      <c r="B101" s="219" t="str">
        <f t="shared" si="21"/>
        <v>Piet</v>
      </c>
      <c r="C101" s="211">
        <f>IF(P$3="J",SUMIF(Deelnemers!B:B,B101,Deelnemers!D:D),0)</f>
        <v>25</v>
      </c>
      <c r="D101" s="13"/>
      <c r="E101" s="13"/>
      <c r="F101" s="220" t="str">
        <f t="shared" si="17"/>
        <v/>
      </c>
      <c r="G101" s="215" t="str">
        <f t="shared" si="12"/>
        <v/>
      </c>
      <c r="H101" s="219" t="str">
        <f>Deelnemers!B19</f>
        <v xml:space="preserve">Jordy </v>
      </c>
      <c r="I101" s="211">
        <f>IF(P$3="J",SUMIF(Deelnemers!B:B,H101,Deelnemers!D:D),0)</f>
        <v>16</v>
      </c>
      <c r="J101" s="13"/>
      <c r="K101" s="211" t="str">
        <f t="shared" si="13"/>
        <v/>
      </c>
      <c r="L101" s="220" t="str">
        <f t="shared" si="14"/>
        <v/>
      </c>
      <c r="M101" s="215" t="str">
        <f t="shared" si="22"/>
        <v/>
      </c>
      <c r="N101" s="216" t="str">
        <f t="shared" si="18"/>
        <v/>
      </c>
      <c r="O101" s="221">
        <v>1</v>
      </c>
      <c r="AB101" s="325">
        <f t="shared" si="16"/>
        <v>1</v>
      </c>
    </row>
    <row r="102" spans="1:28" ht="15" customHeight="1" x14ac:dyDescent="0.25">
      <c r="A102" s="218" t="str">
        <f>IF(C102=0,"",IF(I102=0,"",MAX(A$2:A101)+1))</f>
        <v/>
      </c>
      <c r="B102" s="219" t="str">
        <f t="shared" si="21"/>
        <v>Piet</v>
      </c>
      <c r="C102" s="211">
        <f>IF(P$3="J",SUMIF(Deelnemers!B:B,B102,Deelnemers!D:D),0)</f>
        <v>25</v>
      </c>
      <c r="D102" s="13"/>
      <c r="E102" s="13"/>
      <c r="F102" s="220" t="str">
        <f t="shared" si="17"/>
        <v/>
      </c>
      <c r="G102" s="215" t="str">
        <f t="shared" si="12"/>
        <v/>
      </c>
      <c r="H102" s="219" t="str">
        <f>Deelnemers!B20</f>
        <v>Mukesh</v>
      </c>
      <c r="I102" s="211">
        <f>IF(P$3="J",SUMIF(Deelnemers!B:B,H102,Deelnemers!D:D),0)</f>
        <v>0</v>
      </c>
      <c r="J102" s="13"/>
      <c r="K102" s="211" t="str">
        <f t="shared" si="13"/>
        <v/>
      </c>
      <c r="L102" s="220" t="str">
        <f t="shared" si="14"/>
        <v/>
      </c>
      <c r="M102" s="215" t="str">
        <f t="shared" si="22"/>
        <v/>
      </c>
      <c r="N102" s="216" t="str">
        <f t="shared" si="18"/>
        <v/>
      </c>
      <c r="O102" s="221">
        <v>1</v>
      </c>
      <c r="AB102" s="325">
        <f t="shared" si="16"/>
        <v>0</v>
      </c>
    </row>
    <row r="103" spans="1:28" ht="15" customHeight="1" x14ac:dyDescent="0.25">
      <c r="A103" s="218">
        <f>IF(C103=0,"",IF(I103=0,"",MAX(A$2:A102)+1))</f>
        <v>63</v>
      </c>
      <c r="B103" s="219" t="str">
        <f t="shared" si="21"/>
        <v>Piet</v>
      </c>
      <c r="C103" s="211">
        <f>IF(P$3="J",SUMIF(Deelnemers!B:B,B103,Deelnemers!D:D),0)</f>
        <v>25</v>
      </c>
      <c r="D103" s="13"/>
      <c r="E103" s="13"/>
      <c r="F103" s="220" t="str">
        <f t="shared" si="17"/>
        <v/>
      </c>
      <c r="G103" s="215" t="str">
        <f t="shared" si="12"/>
        <v/>
      </c>
      <c r="H103" s="219" t="str">
        <f>Deelnemers!B21</f>
        <v>Marco</v>
      </c>
      <c r="I103" s="211">
        <f>IF(P$3="J",SUMIF(Deelnemers!B:B,H103,Deelnemers!D:D),0)</f>
        <v>26</v>
      </c>
      <c r="J103" s="13"/>
      <c r="K103" s="211" t="str">
        <f t="shared" si="13"/>
        <v/>
      </c>
      <c r="L103" s="220" t="str">
        <f t="shared" si="14"/>
        <v/>
      </c>
      <c r="M103" s="215" t="str">
        <f t="shared" si="22"/>
        <v/>
      </c>
      <c r="N103" s="216" t="str">
        <f t="shared" si="18"/>
        <v/>
      </c>
      <c r="O103" s="221">
        <v>1</v>
      </c>
      <c r="AB103" s="325">
        <f t="shared" si="16"/>
        <v>1</v>
      </c>
    </row>
    <row r="104" spans="1:28" ht="15" customHeight="1" x14ac:dyDescent="0.25">
      <c r="A104" s="218" t="str">
        <f>IF(C104=0,"",IF(I104=0,"",MAX(A$2:A103)+1))</f>
        <v/>
      </c>
      <c r="B104" s="219" t="str">
        <f t="shared" si="21"/>
        <v>Piet</v>
      </c>
      <c r="C104" s="211">
        <f>IF(P$3="J",SUMIF(Deelnemers!B:B,B104,Deelnemers!D:D),0)</f>
        <v>25</v>
      </c>
      <c r="D104" s="13"/>
      <c r="E104" s="13"/>
      <c r="F104" s="220" t="str">
        <f t="shared" si="17"/>
        <v/>
      </c>
      <c r="G104" s="215" t="str">
        <f t="shared" si="12"/>
        <v/>
      </c>
      <c r="H104" s="219" t="str">
        <f>Deelnemers!B22</f>
        <v>n</v>
      </c>
      <c r="I104" s="211">
        <f>IF(P$3="J",SUMIF(Deelnemers!B:B,H104,Deelnemers!D:D),0)</f>
        <v>0</v>
      </c>
      <c r="J104" s="13"/>
      <c r="K104" s="211" t="str">
        <f t="shared" si="13"/>
        <v/>
      </c>
      <c r="L104" s="220" t="str">
        <f t="shared" si="14"/>
        <v/>
      </c>
      <c r="M104" s="215" t="str">
        <f t="shared" si="22"/>
        <v/>
      </c>
      <c r="N104" s="216" t="str">
        <f t="shared" si="18"/>
        <v/>
      </c>
      <c r="O104" s="221">
        <v>1</v>
      </c>
      <c r="AB104" s="325">
        <f t="shared" si="16"/>
        <v>0</v>
      </c>
    </row>
    <row r="105" spans="1:28" ht="15" customHeight="1" x14ac:dyDescent="0.25">
      <c r="A105" s="218" t="str">
        <f>IF(C105=0,"",IF(I105=0,"",MAX(A$2:A104)+1))</f>
        <v/>
      </c>
      <c r="B105" s="219" t="str">
        <f t="shared" si="21"/>
        <v>Piet</v>
      </c>
      <c r="C105" s="211">
        <f>IF(P$3="J",SUMIF(Deelnemers!B:B,B105,Deelnemers!D:D),0)</f>
        <v>25</v>
      </c>
      <c r="D105" s="13"/>
      <c r="E105" s="13"/>
      <c r="F105" s="220" t="str">
        <f t="shared" si="17"/>
        <v/>
      </c>
      <c r="G105" s="215" t="str">
        <f t="shared" si="12"/>
        <v/>
      </c>
      <c r="H105" s="219" t="str">
        <f>Deelnemers!B23</f>
        <v>n</v>
      </c>
      <c r="I105" s="211">
        <f>IF(P$3="J",SUMIF(Deelnemers!B:B,H105,Deelnemers!D:D),0)</f>
        <v>0</v>
      </c>
      <c r="J105" s="13"/>
      <c r="K105" s="211" t="str">
        <f t="shared" si="13"/>
        <v/>
      </c>
      <c r="L105" s="220" t="str">
        <f t="shared" si="14"/>
        <v/>
      </c>
      <c r="M105" s="215" t="str">
        <f t="shared" si="22"/>
        <v/>
      </c>
      <c r="N105" s="216" t="str">
        <f t="shared" si="18"/>
        <v/>
      </c>
      <c r="O105" s="221">
        <v>1</v>
      </c>
      <c r="AB105" s="325">
        <f t="shared" si="16"/>
        <v>0</v>
      </c>
    </row>
    <row r="106" spans="1:28" ht="15" customHeight="1" x14ac:dyDescent="0.25">
      <c r="A106" s="218" t="str">
        <f>IF(C106=0,"",IF(I106=0,"",MAX(A$2:A105)+1))</f>
        <v/>
      </c>
      <c r="B106" s="219" t="str">
        <f t="shared" si="21"/>
        <v>Piet</v>
      </c>
      <c r="C106" s="211">
        <f>IF(P$3="J",SUMIF(Deelnemers!B:B,B106,Deelnemers!D:D),0)</f>
        <v>25</v>
      </c>
      <c r="D106" s="13"/>
      <c r="E106" s="13"/>
      <c r="F106" s="220" t="str">
        <f t="shared" si="17"/>
        <v/>
      </c>
      <c r="G106" s="215" t="str">
        <f t="shared" si="12"/>
        <v/>
      </c>
      <c r="H106" s="219" t="str">
        <f>Deelnemers!B24</f>
        <v>n</v>
      </c>
      <c r="I106" s="211">
        <f>IF(P$3="J",SUMIF(Deelnemers!B:B,H106,Deelnemers!D:D),0)</f>
        <v>0</v>
      </c>
      <c r="J106" s="13"/>
      <c r="K106" s="211" t="str">
        <f t="shared" si="13"/>
        <v/>
      </c>
      <c r="L106" s="220" t="str">
        <f t="shared" si="14"/>
        <v/>
      </c>
      <c r="M106" s="215" t="str">
        <f t="shared" si="22"/>
        <v/>
      </c>
      <c r="N106" s="216" t="str">
        <f t="shared" si="18"/>
        <v/>
      </c>
      <c r="O106" s="221">
        <v>1</v>
      </c>
      <c r="AB106" s="325">
        <f t="shared" si="16"/>
        <v>0</v>
      </c>
    </row>
    <row r="107" spans="1:28" ht="15" customHeight="1" x14ac:dyDescent="0.25">
      <c r="A107" s="218" t="str">
        <f>IF(C107=0,"",IF(I107=0,"",MAX(A$2:A106)+1))</f>
        <v/>
      </c>
      <c r="B107" s="219" t="str">
        <f t="shared" si="21"/>
        <v>Piet</v>
      </c>
      <c r="C107" s="211">
        <f>IF(P$3="J",SUMIF(Deelnemers!B:B,B107,Deelnemers!D:D),0)</f>
        <v>25</v>
      </c>
      <c r="D107" s="13"/>
      <c r="E107" s="13"/>
      <c r="F107" s="220" t="str">
        <f t="shared" si="17"/>
        <v/>
      </c>
      <c r="G107" s="215" t="str">
        <f t="shared" si="12"/>
        <v/>
      </c>
      <c r="H107" s="219" t="str">
        <f>Deelnemers!B25</f>
        <v>n</v>
      </c>
      <c r="I107" s="211">
        <f>IF(P$3="J",SUMIF(Deelnemers!B:B,H107,Deelnemers!D:D),0)</f>
        <v>0</v>
      </c>
      <c r="J107" s="13"/>
      <c r="K107" s="211" t="str">
        <f t="shared" si="13"/>
        <v/>
      </c>
      <c r="L107" s="220" t="str">
        <f t="shared" si="14"/>
        <v/>
      </c>
      <c r="M107" s="215" t="str">
        <f t="shared" si="22"/>
        <v/>
      </c>
      <c r="N107" s="216" t="str">
        <f t="shared" si="18"/>
        <v/>
      </c>
      <c r="O107" s="221">
        <v>1</v>
      </c>
      <c r="AB107" s="325">
        <f t="shared" si="16"/>
        <v>0</v>
      </c>
    </row>
    <row r="108" spans="1:28" ht="15" customHeight="1" x14ac:dyDescent="0.25">
      <c r="A108" s="218">
        <f>IF(C108=0,"",IF(I108=0,"",MAX(A$2:A107)+1))</f>
        <v>64</v>
      </c>
      <c r="B108" s="219" t="str">
        <f>Deelnemers!B14</f>
        <v>Tukker</v>
      </c>
      <c r="C108" s="211">
        <f>IF(P$3="J",SUMIF(Deelnemers!B:B,B108,Deelnemers!D:D),0)</f>
        <v>18</v>
      </c>
      <c r="D108" s="13"/>
      <c r="E108" s="13"/>
      <c r="F108" s="220" t="str">
        <f t="shared" si="17"/>
        <v/>
      </c>
      <c r="G108" s="215" t="str">
        <f t="shared" si="12"/>
        <v/>
      </c>
      <c r="H108" s="219" t="str">
        <f>Deelnemers!B15</f>
        <v>Bernard</v>
      </c>
      <c r="I108" s="211">
        <f>IF(P$3="J",SUMIF(Deelnemers!B:B,H108,Deelnemers!D:D),0)</f>
        <v>18</v>
      </c>
      <c r="J108" s="13"/>
      <c r="K108" s="211" t="str">
        <f t="shared" si="13"/>
        <v/>
      </c>
      <c r="L108" s="220" t="str">
        <f t="shared" si="14"/>
        <v/>
      </c>
      <c r="M108" s="215" t="str">
        <f t="shared" si="22"/>
        <v/>
      </c>
      <c r="N108" s="216" t="str">
        <f t="shared" si="18"/>
        <v/>
      </c>
      <c r="O108" s="221">
        <v>1</v>
      </c>
      <c r="AB108" s="325">
        <f t="shared" si="16"/>
        <v>1</v>
      </c>
    </row>
    <row r="109" spans="1:28" ht="15" customHeight="1" x14ac:dyDescent="0.25">
      <c r="A109" s="218">
        <f>IF(C109=0,"",IF(I109=0,"",MAX(A$2:A108)+1))</f>
        <v>65</v>
      </c>
      <c r="B109" s="219" t="str">
        <f t="shared" ref="B109:B118" si="23">B108</f>
        <v>Tukker</v>
      </c>
      <c r="C109" s="211">
        <f>IF(P$3="J",SUMIF(Deelnemers!B:B,B109,Deelnemers!D:D),0)</f>
        <v>18</v>
      </c>
      <c r="D109" s="13"/>
      <c r="E109" s="13"/>
      <c r="F109" s="220" t="str">
        <f t="shared" si="17"/>
        <v/>
      </c>
      <c r="G109" s="215" t="str">
        <f t="shared" si="12"/>
        <v/>
      </c>
      <c r="H109" s="219" t="str">
        <f>Deelnemers!B16</f>
        <v>Jan de Hoorn</v>
      </c>
      <c r="I109" s="211">
        <f>IF(P$3="J",SUMIF(Deelnemers!B:B,H109,Deelnemers!D:D),0)</f>
        <v>14</v>
      </c>
      <c r="J109" s="13"/>
      <c r="K109" s="211" t="str">
        <f t="shared" si="13"/>
        <v/>
      </c>
      <c r="L109" s="220" t="str">
        <f t="shared" si="14"/>
        <v/>
      </c>
      <c r="M109" s="215" t="str">
        <f t="shared" si="22"/>
        <v/>
      </c>
      <c r="N109" s="216" t="str">
        <f t="shared" si="18"/>
        <v/>
      </c>
      <c r="O109" s="221">
        <v>1</v>
      </c>
      <c r="AB109" s="325">
        <f t="shared" si="16"/>
        <v>1</v>
      </c>
    </row>
    <row r="110" spans="1:28" ht="15" customHeight="1" x14ac:dyDescent="0.25">
      <c r="A110" s="218" t="str">
        <f>IF(C110=0,"",IF(I110=0,"",MAX(A$2:A109)+1))</f>
        <v/>
      </c>
      <c r="B110" s="219" t="str">
        <f t="shared" si="23"/>
        <v>Tukker</v>
      </c>
      <c r="C110" s="211">
        <f>IF(P$3="J",SUMIF(Deelnemers!B:B,B110,Deelnemers!D:D),0)</f>
        <v>18</v>
      </c>
      <c r="D110" s="13"/>
      <c r="E110" s="13"/>
      <c r="F110" s="220" t="str">
        <f t="shared" si="17"/>
        <v/>
      </c>
      <c r="G110" s="215" t="str">
        <f t="shared" si="12"/>
        <v/>
      </c>
      <c r="H110" s="219" t="str">
        <f>Deelnemers!B17</f>
        <v>Bas</v>
      </c>
      <c r="I110" s="211">
        <f>IF(P$3="J",SUMIF(Deelnemers!B:B,H110,Deelnemers!D:D),0)</f>
        <v>0</v>
      </c>
      <c r="J110" s="13"/>
      <c r="K110" s="211" t="str">
        <f t="shared" si="13"/>
        <v/>
      </c>
      <c r="L110" s="220" t="str">
        <f t="shared" si="14"/>
        <v/>
      </c>
      <c r="M110" s="215" t="str">
        <f t="shared" si="22"/>
        <v/>
      </c>
      <c r="N110" s="216" t="str">
        <f t="shared" si="18"/>
        <v/>
      </c>
      <c r="O110" s="221">
        <v>1</v>
      </c>
      <c r="AB110" s="325">
        <f t="shared" si="16"/>
        <v>0</v>
      </c>
    </row>
    <row r="111" spans="1:28" ht="15" customHeight="1" x14ac:dyDescent="0.25">
      <c r="A111" s="218">
        <f>IF(C111=0,"",IF(I111=0,"",MAX(A$2:A110)+1))</f>
        <v>66</v>
      </c>
      <c r="B111" s="219" t="str">
        <f t="shared" si="23"/>
        <v>Tukker</v>
      </c>
      <c r="C111" s="211">
        <f>IF(P$3="J",SUMIF(Deelnemers!B:B,B111,Deelnemers!D:D),0)</f>
        <v>18</v>
      </c>
      <c r="D111" s="13"/>
      <c r="E111" s="13"/>
      <c r="F111" s="220" t="str">
        <f t="shared" si="17"/>
        <v/>
      </c>
      <c r="G111" s="215" t="str">
        <f t="shared" si="12"/>
        <v/>
      </c>
      <c r="H111" s="219" t="str">
        <f>Deelnemers!B18</f>
        <v>Jan Zuijlen</v>
      </c>
      <c r="I111" s="211">
        <f>IF(P$3="J",SUMIF(Deelnemers!B:B,H111,Deelnemers!D:D),0)</f>
        <v>19</v>
      </c>
      <c r="J111" s="13"/>
      <c r="K111" s="211" t="str">
        <f t="shared" si="13"/>
        <v/>
      </c>
      <c r="L111" s="220" t="str">
        <f t="shared" si="14"/>
        <v/>
      </c>
      <c r="M111" s="215" t="str">
        <f t="shared" si="22"/>
        <v/>
      </c>
      <c r="N111" s="216" t="str">
        <f t="shared" si="18"/>
        <v/>
      </c>
      <c r="O111" s="221">
        <v>1</v>
      </c>
      <c r="AB111" s="325">
        <f t="shared" si="16"/>
        <v>1</v>
      </c>
    </row>
    <row r="112" spans="1:28" ht="15" customHeight="1" x14ac:dyDescent="0.25">
      <c r="A112" s="218">
        <f>IF(C112=0,"",IF(I112=0,"",MAX(A$2:A111)+1))</f>
        <v>67</v>
      </c>
      <c r="B112" s="219" t="str">
        <f t="shared" si="23"/>
        <v>Tukker</v>
      </c>
      <c r="C112" s="211">
        <f>IF(P$3="J",SUMIF(Deelnemers!B:B,B112,Deelnemers!D:D),0)</f>
        <v>18</v>
      </c>
      <c r="D112" s="13"/>
      <c r="E112" s="13"/>
      <c r="F112" s="220" t="str">
        <f t="shared" si="17"/>
        <v/>
      </c>
      <c r="G112" s="215" t="str">
        <f t="shared" si="12"/>
        <v/>
      </c>
      <c r="H112" s="219" t="str">
        <f>Deelnemers!B19</f>
        <v xml:space="preserve">Jordy </v>
      </c>
      <c r="I112" s="211">
        <f>IF(P$3="J",SUMIF(Deelnemers!B:B,H112,Deelnemers!D:D),0)</f>
        <v>16</v>
      </c>
      <c r="J112" s="13"/>
      <c r="K112" s="211" t="str">
        <f t="shared" si="13"/>
        <v/>
      </c>
      <c r="L112" s="220" t="str">
        <f t="shared" si="14"/>
        <v/>
      </c>
      <c r="M112" s="215" t="str">
        <f t="shared" si="22"/>
        <v/>
      </c>
      <c r="N112" s="216" t="str">
        <f t="shared" si="18"/>
        <v/>
      </c>
      <c r="O112" s="221">
        <v>1</v>
      </c>
      <c r="AB112" s="325">
        <f t="shared" si="16"/>
        <v>1</v>
      </c>
    </row>
    <row r="113" spans="1:28" ht="15" customHeight="1" x14ac:dyDescent="0.25">
      <c r="A113" s="218" t="str">
        <f>IF(C113=0,"",IF(I113=0,"",MAX(A$2:A112)+1))</f>
        <v/>
      </c>
      <c r="B113" s="219" t="str">
        <f t="shared" si="23"/>
        <v>Tukker</v>
      </c>
      <c r="C113" s="211">
        <f>IF(P$3="J",SUMIF(Deelnemers!B:B,B113,Deelnemers!D:D),0)</f>
        <v>18</v>
      </c>
      <c r="D113" s="13"/>
      <c r="E113" s="13"/>
      <c r="F113" s="220" t="str">
        <f t="shared" si="17"/>
        <v/>
      </c>
      <c r="G113" s="215" t="str">
        <f t="shared" si="12"/>
        <v/>
      </c>
      <c r="H113" s="219" t="str">
        <f>Deelnemers!B20</f>
        <v>Mukesh</v>
      </c>
      <c r="I113" s="211">
        <f>IF(P$3="J",SUMIF(Deelnemers!B:B,H113,Deelnemers!D:D),0)</f>
        <v>0</v>
      </c>
      <c r="J113" s="13"/>
      <c r="K113" s="211" t="str">
        <f t="shared" si="13"/>
        <v/>
      </c>
      <c r="L113" s="220" t="str">
        <f t="shared" si="14"/>
        <v/>
      </c>
      <c r="M113" s="215" t="str">
        <f t="shared" si="22"/>
        <v/>
      </c>
      <c r="N113" s="216" t="str">
        <f t="shared" si="18"/>
        <v/>
      </c>
      <c r="O113" s="221">
        <v>1</v>
      </c>
      <c r="AB113" s="325">
        <f t="shared" si="16"/>
        <v>0</v>
      </c>
    </row>
    <row r="114" spans="1:28" ht="15" customHeight="1" x14ac:dyDescent="0.25">
      <c r="A114" s="218">
        <f>IF(C114=0,"",IF(I114=0,"",MAX(A$2:A113)+1))</f>
        <v>68</v>
      </c>
      <c r="B114" s="219" t="str">
        <f t="shared" si="23"/>
        <v>Tukker</v>
      </c>
      <c r="C114" s="211">
        <f>IF(P$3="J",SUMIF(Deelnemers!B:B,B114,Deelnemers!D:D),0)</f>
        <v>18</v>
      </c>
      <c r="D114" s="13"/>
      <c r="E114" s="13"/>
      <c r="F114" s="220" t="str">
        <f t="shared" si="17"/>
        <v/>
      </c>
      <c r="G114" s="215" t="str">
        <f t="shared" si="12"/>
        <v/>
      </c>
      <c r="H114" s="219" t="str">
        <f>Deelnemers!B21</f>
        <v>Marco</v>
      </c>
      <c r="I114" s="211">
        <f>IF(P$3="J",SUMIF(Deelnemers!B:B,H114,Deelnemers!D:D),0)</f>
        <v>26</v>
      </c>
      <c r="J114" s="13"/>
      <c r="K114" s="211" t="str">
        <f t="shared" si="13"/>
        <v/>
      </c>
      <c r="L114" s="220" t="str">
        <f t="shared" si="14"/>
        <v/>
      </c>
      <c r="M114" s="215" t="str">
        <f t="shared" si="22"/>
        <v/>
      </c>
      <c r="N114" s="216" t="str">
        <f t="shared" si="18"/>
        <v/>
      </c>
      <c r="O114" s="221">
        <v>1</v>
      </c>
      <c r="AB114" s="325">
        <f t="shared" si="16"/>
        <v>1</v>
      </c>
    </row>
    <row r="115" spans="1:28" ht="15" customHeight="1" x14ac:dyDescent="0.25">
      <c r="A115" s="218" t="str">
        <f>IF(C115=0,"",IF(I115=0,"",MAX(A$2:A114)+1))</f>
        <v/>
      </c>
      <c r="B115" s="219" t="str">
        <f t="shared" si="23"/>
        <v>Tukker</v>
      </c>
      <c r="C115" s="211">
        <f>IF(P$3="J",SUMIF(Deelnemers!B:B,B115,Deelnemers!D:D),0)</f>
        <v>18</v>
      </c>
      <c r="D115" s="13"/>
      <c r="E115" s="13"/>
      <c r="F115" s="220" t="str">
        <f t="shared" si="17"/>
        <v/>
      </c>
      <c r="G115" s="215" t="str">
        <f t="shared" si="12"/>
        <v/>
      </c>
      <c r="H115" s="219" t="str">
        <f>Deelnemers!B22</f>
        <v>n</v>
      </c>
      <c r="I115" s="211">
        <f>IF(P$3="J",SUMIF(Deelnemers!B:B,H115,Deelnemers!D:D),0)</f>
        <v>0</v>
      </c>
      <c r="J115" s="13"/>
      <c r="K115" s="211" t="str">
        <f t="shared" si="13"/>
        <v/>
      </c>
      <c r="L115" s="220" t="str">
        <f t="shared" si="14"/>
        <v/>
      </c>
      <c r="M115" s="215" t="str">
        <f t="shared" si="22"/>
        <v/>
      </c>
      <c r="N115" s="216" t="str">
        <f t="shared" si="18"/>
        <v/>
      </c>
      <c r="O115" s="221">
        <v>1</v>
      </c>
      <c r="AB115" s="325">
        <f t="shared" si="16"/>
        <v>0</v>
      </c>
    </row>
    <row r="116" spans="1:28" ht="15" customHeight="1" x14ac:dyDescent="0.25">
      <c r="A116" s="218" t="str">
        <f>IF(C116=0,"",IF(I116=0,"",MAX(A$2:A115)+1))</f>
        <v/>
      </c>
      <c r="B116" s="219" t="str">
        <f t="shared" si="23"/>
        <v>Tukker</v>
      </c>
      <c r="C116" s="211">
        <f>IF(P$3="J",SUMIF(Deelnemers!B:B,B116,Deelnemers!D:D),0)</f>
        <v>18</v>
      </c>
      <c r="D116" s="13"/>
      <c r="E116" s="13"/>
      <c r="F116" s="220" t="str">
        <f t="shared" si="17"/>
        <v/>
      </c>
      <c r="G116" s="215" t="str">
        <f t="shared" si="12"/>
        <v/>
      </c>
      <c r="H116" s="219" t="str">
        <f>Deelnemers!B23</f>
        <v>n</v>
      </c>
      <c r="I116" s="211">
        <f>IF(P$3="J",SUMIF(Deelnemers!B:B,H116,Deelnemers!D:D),0)</f>
        <v>0</v>
      </c>
      <c r="J116" s="13"/>
      <c r="K116" s="211" t="str">
        <f t="shared" si="13"/>
        <v/>
      </c>
      <c r="L116" s="220" t="str">
        <f t="shared" si="14"/>
        <v/>
      </c>
      <c r="M116" s="215" t="str">
        <f t="shared" si="22"/>
        <v/>
      </c>
      <c r="N116" s="216" t="str">
        <f t="shared" si="18"/>
        <v/>
      </c>
      <c r="O116" s="221">
        <v>1</v>
      </c>
      <c r="AB116" s="325">
        <f t="shared" si="16"/>
        <v>0</v>
      </c>
    </row>
    <row r="117" spans="1:28" ht="15" customHeight="1" x14ac:dyDescent="0.25">
      <c r="A117" s="218" t="str">
        <f>IF(C117=0,"",IF(I117=0,"",MAX(A$2:A116)+1))</f>
        <v/>
      </c>
      <c r="B117" s="219" t="str">
        <f t="shared" si="23"/>
        <v>Tukker</v>
      </c>
      <c r="C117" s="211">
        <f>IF(P$3="J",SUMIF(Deelnemers!B:B,B117,Deelnemers!D:D),0)</f>
        <v>18</v>
      </c>
      <c r="D117" s="13"/>
      <c r="E117" s="13"/>
      <c r="F117" s="220" t="str">
        <f t="shared" si="17"/>
        <v/>
      </c>
      <c r="G117" s="215" t="str">
        <f t="shared" si="12"/>
        <v/>
      </c>
      <c r="H117" s="219" t="str">
        <f>Deelnemers!B24</f>
        <v>n</v>
      </c>
      <c r="I117" s="211">
        <f>IF(P$3="J",SUMIF(Deelnemers!B:B,H117,Deelnemers!D:D),0)</f>
        <v>0</v>
      </c>
      <c r="J117" s="13"/>
      <c r="K117" s="211" t="str">
        <f t="shared" si="13"/>
        <v/>
      </c>
      <c r="L117" s="220" t="str">
        <f t="shared" si="14"/>
        <v/>
      </c>
      <c r="M117" s="215" t="str">
        <f t="shared" si="22"/>
        <v/>
      </c>
      <c r="N117" s="216" t="str">
        <f t="shared" si="18"/>
        <v/>
      </c>
      <c r="O117" s="221">
        <v>1</v>
      </c>
      <c r="AB117" s="325">
        <f t="shared" si="16"/>
        <v>0</v>
      </c>
    </row>
    <row r="118" spans="1:28" ht="15" customHeight="1" x14ac:dyDescent="0.25">
      <c r="A118" s="218" t="str">
        <f>IF(C118=0,"",IF(I118=0,"",MAX(A$2:A117)+1))</f>
        <v/>
      </c>
      <c r="B118" s="219" t="str">
        <f t="shared" si="23"/>
        <v>Tukker</v>
      </c>
      <c r="C118" s="211">
        <f>IF(P$3="J",SUMIF(Deelnemers!B:B,B118,Deelnemers!D:D),0)</f>
        <v>18</v>
      </c>
      <c r="D118" s="13"/>
      <c r="E118" s="13"/>
      <c r="F118" s="220" t="str">
        <f t="shared" si="17"/>
        <v/>
      </c>
      <c r="G118" s="215" t="str">
        <f t="shared" si="12"/>
        <v/>
      </c>
      <c r="H118" s="219" t="str">
        <f>Deelnemers!B25</f>
        <v>n</v>
      </c>
      <c r="I118" s="211">
        <f>IF(P$3="J",SUMIF(Deelnemers!B:B,H118,Deelnemers!D:D),0)</f>
        <v>0</v>
      </c>
      <c r="J118" s="13"/>
      <c r="K118" s="211" t="str">
        <f t="shared" si="13"/>
        <v/>
      </c>
      <c r="L118" s="220" t="str">
        <f t="shared" si="14"/>
        <v/>
      </c>
      <c r="M118" s="215" t="str">
        <f t="shared" si="22"/>
        <v/>
      </c>
      <c r="N118" s="216" t="str">
        <f t="shared" si="18"/>
        <v/>
      </c>
      <c r="O118" s="221">
        <v>1</v>
      </c>
      <c r="AB118" s="325">
        <f t="shared" si="16"/>
        <v>0</v>
      </c>
    </row>
    <row r="119" spans="1:28" ht="15" customHeight="1" x14ac:dyDescent="0.25">
      <c r="A119" s="218">
        <f>IF(C119=0,"",IF(I119=0,"",MAX(A$2:A118)+1))</f>
        <v>69</v>
      </c>
      <c r="B119" s="219" t="str">
        <f>Deelnemers!B15</f>
        <v>Bernard</v>
      </c>
      <c r="C119" s="211">
        <f>IF(P$3="J",SUMIF(Deelnemers!B:B,B119,Deelnemers!D:D),0)</f>
        <v>18</v>
      </c>
      <c r="D119" s="13"/>
      <c r="E119" s="13"/>
      <c r="F119" s="220" t="str">
        <f t="shared" si="17"/>
        <v/>
      </c>
      <c r="G119" s="215" t="str">
        <f t="shared" si="12"/>
        <v/>
      </c>
      <c r="H119" s="219" t="str">
        <f>Deelnemers!B16</f>
        <v>Jan de Hoorn</v>
      </c>
      <c r="I119" s="211">
        <f>IF(P$3="J",SUMIF(Deelnemers!B:B,H119,Deelnemers!D:D),0)</f>
        <v>14</v>
      </c>
      <c r="J119" s="13"/>
      <c r="K119" s="211" t="str">
        <f t="shared" si="13"/>
        <v/>
      </c>
      <c r="L119" s="220" t="str">
        <f t="shared" si="14"/>
        <v/>
      </c>
      <c r="M119" s="215" t="str">
        <f t="shared" si="22"/>
        <v/>
      </c>
      <c r="N119" s="216" t="str">
        <f t="shared" si="18"/>
        <v/>
      </c>
      <c r="O119" s="221">
        <v>1</v>
      </c>
      <c r="AB119" s="325">
        <f t="shared" si="16"/>
        <v>1</v>
      </c>
    </row>
    <row r="120" spans="1:28" ht="15" customHeight="1" x14ac:dyDescent="0.25">
      <c r="A120" s="218" t="str">
        <f>IF(C120=0,"",IF(I120=0,"",MAX(A$2:A119)+1))</f>
        <v/>
      </c>
      <c r="B120" s="219" t="str">
        <f t="shared" ref="B120:B128" si="24">B119</f>
        <v>Bernard</v>
      </c>
      <c r="C120" s="211">
        <f>IF(P$3="J",SUMIF(Deelnemers!B:B,B120,Deelnemers!D:D),0)</f>
        <v>18</v>
      </c>
      <c r="D120" s="13"/>
      <c r="E120" s="13"/>
      <c r="F120" s="220" t="str">
        <f t="shared" si="17"/>
        <v/>
      </c>
      <c r="G120" s="215" t="str">
        <f t="shared" si="12"/>
        <v/>
      </c>
      <c r="H120" s="219" t="str">
        <f>Deelnemers!B17</f>
        <v>Bas</v>
      </c>
      <c r="I120" s="211">
        <f>IF(P$3="J",SUMIF(Deelnemers!B:B,H120,Deelnemers!D:D),0)</f>
        <v>0</v>
      </c>
      <c r="J120" s="13"/>
      <c r="K120" s="211" t="str">
        <f t="shared" si="13"/>
        <v/>
      </c>
      <c r="L120" s="220" t="str">
        <f t="shared" si="14"/>
        <v/>
      </c>
      <c r="M120" s="215" t="str">
        <f t="shared" si="22"/>
        <v/>
      </c>
      <c r="N120" s="216" t="str">
        <f t="shared" si="18"/>
        <v/>
      </c>
      <c r="O120" s="221">
        <v>1</v>
      </c>
      <c r="AB120" s="325">
        <f t="shared" si="16"/>
        <v>0</v>
      </c>
    </row>
    <row r="121" spans="1:28" ht="15" customHeight="1" x14ac:dyDescent="0.25">
      <c r="A121" s="218">
        <f>IF(C121=0,"",IF(I121=0,"",MAX(A$2:A120)+1))</f>
        <v>70</v>
      </c>
      <c r="B121" s="219" t="str">
        <f t="shared" si="24"/>
        <v>Bernard</v>
      </c>
      <c r="C121" s="211">
        <f>IF(P$3="J",SUMIF(Deelnemers!B:B,B121,Deelnemers!D:D),0)</f>
        <v>18</v>
      </c>
      <c r="D121" s="13"/>
      <c r="E121" s="13"/>
      <c r="F121" s="220" t="str">
        <f t="shared" si="17"/>
        <v/>
      </c>
      <c r="G121" s="215" t="str">
        <f t="shared" si="12"/>
        <v/>
      </c>
      <c r="H121" s="219" t="str">
        <f>Deelnemers!B18</f>
        <v>Jan Zuijlen</v>
      </c>
      <c r="I121" s="211">
        <f>IF(P$3="J",SUMIF(Deelnemers!B:B,H121,Deelnemers!D:D),0)</f>
        <v>19</v>
      </c>
      <c r="J121" s="13"/>
      <c r="K121" s="211" t="str">
        <f t="shared" si="13"/>
        <v/>
      </c>
      <c r="L121" s="220" t="str">
        <f t="shared" si="14"/>
        <v/>
      </c>
      <c r="M121" s="215" t="str">
        <f t="shared" si="22"/>
        <v/>
      </c>
      <c r="N121" s="216" t="str">
        <f t="shared" si="18"/>
        <v/>
      </c>
      <c r="O121" s="221">
        <v>1</v>
      </c>
      <c r="AB121" s="325">
        <f t="shared" si="16"/>
        <v>1</v>
      </c>
    </row>
    <row r="122" spans="1:28" ht="15" customHeight="1" x14ac:dyDescent="0.25">
      <c r="A122" s="218">
        <f>IF(C122=0,"",IF(I122=0,"",MAX(A$2:A121)+1))</f>
        <v>71</v>
      </c>
      <c r="B122" s="219" t="str">
        <f t="shared" si="24"/>
        <v>Bernard</v>
      </c>
      <c r="C122" s="211">
        <f>IF(P$3="J",SUMIF(Deelnemers!B:B,B122,Deelnemers!D:D),0)</f>
        <v>18</v>
      </c>
      <c r="D122" s="13"/>
      <c r="E122" s="13"/>
      <c r="F122" s="220" t="str">
        <f t="shared" si="17"/>
        <v/>
      </c>
      <c r="G122" s="215" t="str">
        <f t="shared" si="12"/>
        <v/>
      </c>
      <c r="H122" s="219" t="str">
        <f>Deelnemers!B19</f>
        <v xml:space="preserve">Jordy </v>
      </c>
      <c r="I122" s="211">
        <f>IF(P$3="J",SUMIF(Deelnemers!B:B,H122,Deelnemers!D:D),0)</f>
        <v>16</v>
      </c>
      <c r="J122" s="13"/>
      <c r="K122" s="211" t="str">
        <f t="shared" si="13"/>
        <v/>
      </c>
      <c r="L122" s="220" t="str">
        <f t="shared" si="14"/>
        <v/>
      </c>
      <c r="M122" s="215" t="str">
        <f t="shared" si="22"/>
        <v/>
      </c>
      <c r="N122" s="216" t="str">
        <f t="shared" si="18"/>
        <v/>
      </c>
      <c r="O122" s="221">
        <v>1</v>
      </c>
      <c r="AB122" s="325">
        <f t="shared" si="16"/>
        <v>1</v>
      </c>
    </row>
    <row r="123" spans="1:28" ht="15" customHeight="1" x14ac:dyDescent="0.25">
      <c r="A123" s="218" t="str">
        <f>IF(C123=0,"",IF(I123=0,"",MAX(A$2:A122)+1))</f>
        <v/>
      </c>
      <c r="B123" s="219" t="str">
        <f t="shared" si="24"/>
        <v>Bernard</v>
      </c>
      <c r="C123" s="211">
        <f>IF(P$3="J",SUMIF(Deelnemers!B:B,B123,Deelnemers!D:D),0)</f>
        <v>18</v>
      </c>
      <c r="D123" s="13"/>
      <c r="E123" s="13"/>
      <c r="F123" s="220" t="str">
        <f t="shared" si="17"/>
        <v/>
      </c>
      <c r="G123" s="215" t="str">
        <f t="shared" si="12"/>
        <v/>
      </c>
      <c r="H123" s="219" t="str">
        <f>Deelnemers!B20</f>
        <v>Mukesh</v>
      </c>
      <c r="I123" s="211">
        <f>IF(P$3="J",SUMIF(Deelnemers!B:B,H123,Deelnemers!D:D),0)</f>
        <v>0</v>
      </c>
      <c r="J123" s="13"/>
      <c r="K123" s="211" t="str">
        <f t="shared" si="13"/>
        <v/>
      </c>
      <c r="L123" s="220" t="str">
        <f t="shared" si="14"/>
        <v/>
      </c>
      <c r="M123" s="215" t="str">
        <f t="shared" si="22"/>
        <v/>
      </c>
      <c r="N123" s="216" t="str">
        <f t="shared" si="18"/>
        <v/>
      </c>
      <c r="O123" s="221">
        <v>1</v>
      </c>
      <c r="AB123" s="325">
        <f t="shared" si="16"/>
        <v>0</v>
      </c>
    </row>
    <row r="124" spans="1:28" ht="15" customHeight="1" x14ac:dyDescent="0.25">
      <c r="A124" s="218">
        <f>IF(C124=0,"",IF(I124=0,"",MAX(A$2:A123)+1))</f>
        <v>72</v>
      </c>
      <c r="B124" s="219" t="str">
        <f t="shared" si="24"/>
        <v>Bernard</v>
      </c>
      <c r="C124" s="211">
        <f>IF(P$3="J",SUMIF(Deelnemers!B:B,B124,Deelnemers!D:D),0)</f>
        <v>18</v>
      </c>
      <c r="D124" s="13"/>
      <c r="E124" s="13"/>
      <c r="F124" s="220" t="str">
        <f t="shared" si="17"/>
        <v/>
      </c>
      <c r="G124" s="215" t="str">
        <f t="shared" si="12"/>
        <v/>
      </c>
      <c r="H124" s="219" t="str">
        <f>Deelnemers!B21</f>
        <v>Marco</v>
      </c>
      <c r="I124" s="211">
        <f>IF(P$3="J",SUMIF(Deelnemers!B:B,H124,Deelnemers!D:D),0)</f>
        <v>26</v>
      </c>
      <c r="J124" s="13"/>
      <c r="K124" s="211" t="str">
        <f t="shared" si="13"/>
        <v/>
      </c>
      <c r="L124" s="220" t="str">
        <f t="shared" si="14"/>
        <v/>
      </c>
      <c r="M124" s="215" t="str">
        <f t="shared" si="22"/>
        <v/>
      </c>
      <c r="N124" s="216" t="str">
        <f t="shared" si="18"/>
        <v/>
      </c>
      <c r="O124" s="221">
        <v>1</v>
      </c>
      <c r="AB124" s="325">
        <f t="shared" si="16"/>
        <v>1</v>
      </c>
    </row>
    <row r="125" spans="1:28" ht="15" customHeight="1" x14ac:dyDescent="0.25">
      <c r="A125" s="218" t="str">
        <f>IF(C125=0,"",IF(I125=0,"",MAX(A$2:A124)+1))</f>
        <v/>
      </c>
      <c r="B125" s="219" t="str">
        <f t="shared" si="24"/>
        <v>Bernard</v>
      </c>
      <c r="C125" s="211">
        <f>IF(P$3="J",SUMIF(Deelnemers!B:B,B125,Deelnemers!D:D),0)</f>
        <v>18</v>
      </c>
      <c r="D125" s="13"/>
      <c r="E125" s="13"/>
      <c r="F125" s="220" t="str">
        <f t="shared" si="17"/>
        <v/>
      </c>
      <c r="G125" s="215" t="str">
        <f t="shared" si="12"/>
        <v/>
      </c>
      <c r="H125" s="219" t="str">
        <f>Deelnemers!B22</f>
        <v>n</v>
      </c>
      <c r="I125" s="211">
        <f>IF(P$3="J",SUMIF(Deelnemers!B:B,H125,Deelnemers!D:D),0)</f>
        <v>0</v>
      </c>
      <c r="J125" s="13"/>
      <c r="K125" s="211" t="str">
        <f t="shared" si="13"/>
        <v/>
      </c>
      <c r="L125" s="220" t="str">
        <f t="shared" si="14"/>
        <v/>
      </c>
      <c r="M125" s="215" t="str">
        <f t="shared" si="22"/>
        <v/>
      </c>
      <c r="N125" s="216" t="str">
        <f t="shared" si="18"/>
        <v/>
      </c>
      <c r="O125" s="221">
        <v>1</v>
      </c>
      <c r="AB125" s="325">
        <f t="shared" si="16"/>
        <v>0</v>
      </c>
    </row>
    <row r="126" spans="1:28" ht="15" customHeight="1" x14ac:dyDescent="0.25">
      <c r="A126" s="218" t="str">
        <f>IF(C126=0,"",IF(I126=0,"",MAX(A$2:A125)+1))</f>
        <v/>
      </c>
      <c r="B126" s="219" t="str">
        <f t="shared" si="24"/>
        <v>Bernard</v>
      </c>
      <c r="C126" s="211">
        <f>IF(P$3="J",SUMIF(Deelnemers!B:B,B126,Deelnemers!D:D),0)</f>
        <v>18</v>
      </c>
      <c r="D126" s="13"/>
      <c r="E126" s="13"/>
      <c r="F126" s="220" t="str">
        <f t="shared" si="17"/>
        <v/>
      </c>
      <c r="G126" s="215" t="str">
        <f t="shared" si="12"/>
        <v/>
      </c>
      <c r="H126" s="219" t="str">
        <f>Deelnemers!B23</f>
        <v>n</v>
      </c>
      <c r="I126" s="211">
        <f>IF(P$3="J",SUMIF(Deelnemers!B:B,H126,Deelnemers!D:D),0)</f>
        <v>0</v>
      </c>
      <c r="J126" s="13"/>
      <c r="K126" s="211" t="str">
        <f t="shared" si="13"/>
        <v/>
      </c>
      <c r="L126" s="220" t="str">
        <f t="shared" si="14"/>
        <v/>
      </c>
      <c r="M126" s="215" t="str">
        <f t="shared" si="22"/>
        <v/>
      </c>
      <c r="N126" s="216" t="str">
        <f t="shared" si="18"/>
        <v/>
      </c>
      <c r="O126" s="221">
        <v>1</v>
      </c>
      <c r="AB126" s="325">
        <f t="shared" si="16"/>
        <v>0</v>
      </c>
    </row>
    <row r="127" spans="1:28" ht="15" customHeight="1" x14ac:dyDescent="0.25">
      <c r="A127" s="218" t="str">
        <f>IF(C127=0,"",IF(I127=0,"",MAX(A$2:A126)+1))</f>
        <v/>
      </c>
      <c r="B127" s="219" t="str">
        <f t="shared" si="24"/>
        <v>Bernard</v>
      </c>
      <c r="C127" s="211">
        <f>IF(P$3="J",SUMIF(Deelnemers!B:B,B127,Deelnemers!D:D),0)</f>
        <v>18</v>
      </c>
      <c r="D127" s="13"/>
      <c r="E127" s="13"/>
      <c r="F127" s="220" t="str">
        <f t="shared" si="17"/>
        <v/>
      </c>
      <c r="G127" s="215" t="str">
        <f t="shared" si="12"/>
        <v/>
      </c>
      <c r="H127" s="219" t="str">
        <f>Deelnemers!B24</f>
        <v>n</v>
      </c>
      <c r="I127" s="211">
        <f>IF(P$3="J",SUMIF(Deelnemers!B:B,H127,Deelnemers!D:D),0)</f>
        <v>0</v>
      </c>
      <c r="J127" s="13"/>
      <c r="K127" s="211" t="str">
        <f t="shared" si="13"/>
        <v/>
      </c>
      <c r="L127" s="220" t="str">
        <f t="shared" si="14"/>
        <v/>
      </c>
      <c r="M127" s="215" t="str">
        <f t="shared" si="22"/>
        <v/>
      </c>
      <c r="N127" s="216" t="str">
        <f t="shared" si="18"/>
        <v/>
      </c>
      <c r="O127" s="221">
        <v>1</v>
      </c>
      <c r="AB127" s="325">
        <f t="shared" si="16"/>
        <v>0</v>
      </c>
    </row>
    <row r="128" spans="1:28" ht="15" customHeight="1" x14ac:dyDescent="0.25">
      <c r="A128" s="218" t="str">
        <f>IF(C128=0,"",IF(I128=0,"",MAX(A$2:A127)+1))</f>
        <v/>
      </c>
      <c r="B128" s="219" t="str">
        <f t="shared" si="24"/>
        <v>Bernard</v>
      </c>
      <c r="C128" s="211">
        <f>IF(P$3="J",SUMIF(Deelnemers!B:B,B128,Deelnemers!D:D),0)</f>
        <v>18</v>
      </c>
      <c r="D128" s="13"/>
      <c r="E128" s="13"/>
      <c r="F128" s="220" t="str">
        <f t="shared" si="17"/>
        <v/>
      </c>
      <c r="G128" s="215" t="str">
        <f t="shared" si="12"/>
        <v/>
      </c>
      <c r="H128" s="219" t="str">
        <f>Deelnemers!B25</f>
        <v>n</v>
      </c>
      <c r="I128" s="211">
        <f>IF(P$3="J",SUMIF(Deelnemers!B:B,H128,Deelnemers!D:D),0)</f>
        <v>0</v>
      </c>
      <c r="J128" s="13"/>
      <c r="K128" s="211" t="str">
        <f t="shared" si="13"/>
        <v/>
      </c>
      <c r="L128" s="220" t="str">
        <f t="shared" si="14"/>
        <v/>
      </c>
      <c r="M128" s="215" t="str">
        <f t="shared" si="22"/>
        <v/>
      </c>
      <c r="N128" s="216" t="str">
        <f t="shared" si="18"/>
        <v/>
      </c>
      <c r="O128" s="221">
        <v>1</v>
      </c>
      <c r="AB128" s="325">
        <f t="shared" si="16"/>
        <v>0</v>
      </c>
    </row>
    <row r="129" spans="1:28" ht="15" customHeight="1" x14ac:dyDescent="0.25">
      <c r="A129" s="218" t="str">
        <f>IF(C129=0,"",IF(I129=0,"",MAX(A$2:A128)+1))</f>
        <v/>
      </c>
      <c r="B129" s="219" t="str">
        <f>Deelnemers!B16</f>
        <v>Jan de Hoorn</v>
      </c>
      <c r="C129" s="211">
        <f>IF(P$3="J",SUMIF(Deelnemers!B:B,B129,Deelnemers!D:D),0)</f>
        <v>14</v>
      </c>
      <c r="D129" s="13"/>
      <c r="E129" s="13"/>
      <c r="F129" s="220" t="str">
        <f t="shared" si="17"/>
        <v/>
      </c>
      <c r="G129" s="215" t="str">
        <f t="shared" si="12"/>
        <v/>
      </c>
      <c r="H129" s="219" t="str">
        <f>Deelnemers!B17</f>
        <v>Bas</v>
      </c>
      <c r="I129" s="211">
        <f>IF(P$3="J",SUMIF(Deelnemers!B:B,H129,Deelnemers!D:D),0)</f>
        <v>0</v>
      </c>
      <c r="J129" s="13"/>
      <c r="K129" s="211" t="str">
        <f t="shared" si="13"/>
        <v/>
      </c>
      <c r="L129" s="220" t="str">
        <f t="shared" si="14"/>
        <v/>
      </c>
      <c r="M129" s="215" t="str">
        <f t="shared" si="22"/>
        <v/>
      </c>
      <c r="N129" s="216" t="str">
        <f t="shared" si="18"/>
        <v/>
      </c>
      <c r="O129" s="221">
        <v>1</v>
      </c>
      <c r="AB129" s="325">
        <f t="shared" si="16"/>
        <v>0</v>
      </c>
    </row>
    <row r="130" spans="1:28" ht="15" customHeight="1" x14ac:dyDescent="0.25">
      <c r="A130" s="218">
        <f>IF(C130=0,"",IF(I130=0,"",MAX(A$2:A129)+1))</f>
        <v>73</v>
      </c>
      <c r="B130" s="219" t="str">
        <f t="shared" ref="B130:B137" si="25">B129</f>
        <v>Jan de Hoorn</v>
      </c>
      <c r="C130" s="211">
        <f>IF(P$3="J",SUMIF(Deelnemers!B:B,B130,Deelnemers!D:D),0)</f>
        <v>14</v>
      </c>
      <c r="D130" s="13"/>
      <c r="E130" s="13"/>
      <c r="F130" s="220" t="str">
        <f t="shared" si="17"/>
        <v/>
      </c>
      <c r="G130" s="215" t="str">
        <f t="shared" si="12"/>
        <v/>
      </c>
      <c r="H130" s="219" t="str">
        <f>Deelnemers!B18</f>
        <v>Jan Zuijlen</v>
      </c>
      <c r="I130" s="211">
        <f>IF(P$3="J",SUMIF(Deelnemers!B:B,H130,Deelnemers!D:D),0)</f>
        <v>19</v>
      </c>
      <c r="J130" s="13"/>
      <c r="K130" s="211" t="str">
        <f t="shared" si="13"/>
        <v/>
      </c>
      <c r="L130" s="220" t="str">
        <f t="shared" si="14"/>
        <v/>
      </c>
      <c r="M130" s="215" t="str">
        <f t="shared" si="22"/>
        <v/>
      </c>
      <c r="N130" s="216" t="str">
        <f t="shared" si="18"/>
        <v/>
      </c>
      <c r="O130" s="221">
        <v>1</v>
      </c>
      <c r="AB130" s="325">
        <f t="shared" si="16"/>
        <v>1</v>
      </c>
    </row>
    <row r="131" spans="1:28" ht="15" customHeight="1" x14ac:dyDescent="0.25">
      <c r="A131" s="218">
        <f>IF(C131=0,"",IF(I131=0,"",MAX(A$2:A130)+1))</f>
        <v>74</v>
      </c>
      <c r="B131" s="219" t="str">
        <f t="shared" si="25"/>
        <v>Jan de Hoorn</v>
      </c>
      <c r="C131" s="211">
        <f>IF(P$3="J",SUMIF(Deelnemers!B:B,B131,Deelnemers!D:D),0)</f>
        <v>14</v>
      </c>
      <c r="D131" s="13"/>
      <c r="E131" s="13"/>
      <c r="F131" s="220" t="str">
        <f t="shared" si="17"/>
        <v/>
      </c>
      <c r="G131" s="215" t="str">
        <f t="shared" ref="G131:G173" si="26">IF(D131&gt;0,IF(C131-D131=0,R$2,IF(D131&lt;C131,ROUND(D131/C131*T$2,1),Q$2)),"")</f>
        <v/>
      </c>
      <c r="H131" s="219" t="str">
        <f>Deelnemers!B19</f>
        <v xml:space="preserve">Jordy </v>
      </c>
      <c r="I131" s="211">
        <f>IF(P$3="J",SUMIF(Deelnemers!B:B,H131,Deelnemers!D:D),0)</f>
        <v>16</v>
      </c>
      <c r="J131" s="13"/>
      <c r="K131" s="211" t="str">
        <f t="shared" ref="K131:K173" si="27">IF(E131&gt;0,E131,"")</f>
        <v/>
      </c>
      <c r="L131" s="220" t="str">
        <f t="shared" ref="L131:L173" si="28">IF(J131&gt;0,ROUND(J131/K131,3),"")</f>
        <v/>
      </c>
      <c r="M131" s="215" t="str">
        <f t="shared" ref="M131:M162" si="29">IF(J131&gt;0,IF(I131-J131=0,R$2,IF(J131&lt;I131,ROUND(J131/I131*T$2,1),Q$2)),"")</f>
        <v/>
      </c>
      <c r="N131" s="216" t="str">
        <f t="shared" si="18"/>
        <v/>
      </c>
      <c r="O131" s="221">
        <v>1</v>
      </c>
      <c r="AB131" s="325">
        <f t="shared" ref="AB131:AB194" si="30">IF(A131="",0,1)</f>
        <v>1</v>
      </c>
    </row>
    <row r="132" spans="1:28" ht="15" customHeight="1" x14ac:dyDescent="0.25">
      <c r="A132" s="218" t="str">
        <f>IF(C132=0,"",IF(I132=0,"",MAX(A$2:A131)+1))</f>
        <v/>
      </c>
      <c r="B132" s="219" t="str">
        <f t="shared" si="25"/>
        <v>Jan de Hoorn</v>
      </c>
      <c r="C132" s="211">
        <f>IF(P$3="J",SUMIF(Deelnemers!B:B,B132,Deelnemers!D:D),0)</f>
        <v>14</v>
      </c>
      <c r="D132" s="13"/>
      <c r="E132" s="13"/>
      <c r="F132" s="220" t="str">
        <f t="shared" ref="F132:F173" si="31">IF(D132&gt;0,ROUND(D132/E132,3),"")</f>
        <v/>
      </c>
      <c r="G132" s="215" t="str">
        <f t="shared" si="26"/>
        <v/>
      </c>
      <c r="H132" s="219" t="str">
        <f>Deelnemers!B20</f>
        <v>Mukesh</v>
      </c>
      <c r="I132" s="211">
        <f>IF(P$3="J",SUMIF(Deelnemers!B:B,H132,Deelnemers!D:D),0)</f>
        <v>0</v>
      </c>
      <c r="J132" s="13"/>
      <c r="K132" s="211" t="str">
        <f t="shared" si="27"/>
        <v/>
      </c>
      <c r="L132" s="220" t="str">
        <f t="shared" si="28"/>
        <v/>
      </c>
      <c r="M132" s="215" t="str">
        <f t="shared" si="29"/>
        <v/>
      </c>
      <c r="N132" s="216" t="str">
        <f t="shared" ref="N132:N173" si="32">IF(E132&gt;0,1,"")</f>
        <v/>
      </c>
      <c r="O132" s="221">
        <v>1</v>
      </c>
      <c r="AB132" s="325">
        <f t="shared" si="30"/>
        <v>0</v>
      </c>
    </row>
    <row r="133" spans="1:28" ht="15" customHeight="1" x14ac:dyDescent="0.25">
      <c r="A133" s="218">
        <f>IF(C133=0,"",IF(I133=0,"",MAX(A$2:A132)+1))</f>
        <v>75</v>
      </c>
      <c r="B133" s="219" t="str">
        <f t="shared" si="25"/>
        <v>Jan de Hoorn</v>
      </c>
      <c r="C133" s="211">
        <f>IF(P$3="J",SUMIF(Deelnemers!B:B,B133,Deelnemers!D:D),0)</f>
        <v>14</v>
      </c>
      <c r="D133" s="13"/>
      <c r="E133" s="13"/>
      <c r="F133" s="220" t="str">
        <f t="shared" si="31"/>
        <v/>
      </c>
      <c r="G133" s="215" t="str">
        <f t="shared" si="26"/>
        <v/>
      </c>
      <c r="H133" s="219" t="str">
        <f>Deelnemers!B21</f>
        <v>Marco</v>
      </c>
      <c r="I133" s="211">
        <f>IF(P$3="J",SUMIF(Deelnemers!B:B,H133,Deelnemers!D:D),0)</f>
        <v>26</v>
      </c>
      <c r="J133" s="13"/>
      <c r="K133" s="211" t="str">
        <f t="shared" si="27"/>
        <v/>
      </c>
      <c r="L133" s="220" t="str">
        <f t="shared" si="28"/>
        <v/>
      </c>
      <c r="M133" s="215" t="str">
        <f t="shared" si="29"/>
        <v/>
      </c>
      <c r="N133" s="216" t="str">
        <f t="shared" si="32"/>
        <v/>
      </c>
      <c r="O133" s="221">
        <v>1</v>
      </c>
      <c r="AB133" s="325">
        <f t="shared" si="30"/>
        <v>1</v>
      </c>
    </row>
    <row r="134" spans="1:28" ht="15" customHeight="1" x14ac:dyDescent="0.25">
      <c r="A134" s="218" t="str">
        <f>IF(C134=0,"",IF(I134=0,"",MAX(A$2:A133)+1))</f>
        <v/>
      </c>
      <c r="B134" s="219" t="str">
        <f t="shared" si="25"/>
        <v>Jan de Hoorn</v>
      </c>
      <c r="C134" s="211">
        <f>IF(P$3="J",SUMIF(Deelnemers!B:B,B134,Deelnemers!D:D),0)</f>
        <v>14</v>
      </c>
      <c r="D134" s="13"/>
      <c r="E134" s="13"/>
      <c r="F134" s="220" t="str">
        <f t="shared" si="31"/>
        <v/>
      </c>
      <c r="G134" s="215" t="str">
        <f t="shared" si="26"/>
        <v/>
      </c>
      <c r="H134" s="219" t="str">
        <f>Deelnemers!B22</f>
        <v>n</v>
      </c>
      <c r="I134" s="211">
        <f>IF(P$3="J",SUMIF(Deelnemers!B:B,H134,Deelnemers!D:D),0)</f>
        <v>0</v>
      </c>
      <c r="J134" s="13"/>
      <c r="K134" s="211" t="str">
        <f t="shared" si="27"/>
        <v/>
      </c>
      <c r="L134" s="220" t="str">
        <f t="shared" si="28"/>
        <v/>
      </c>
      <c r="M134" s="215" t="str">
        <f t="shared" si="29"/>
        <v/>
      </c>
      <c r="N134" s="216" t="str">
        <f t="shared" si="32"/>
        <v/>
      </c>
      <c r="O134" s="221">
        <v>1</v>
      </c>
      <c r="AB134" s="325">
        <f t="shared" si="30"/>
        <v>0</v>
      </c>
    </row>
    <row r="135" spans="1:28" ht="15" customHeight="1" x14ac:dyDescent="0.25">
      <c r="A135" s="218" t="str">
        <f>IF(C135=0,"",IF(I135=0,"",MAX(A$2:A134)+1))</f>
        <v/>
      </c>
      <c r="B135" s="219" t="str">
        <f t="shared" si="25"/>
        <v>Jan de Hoorn</v>
      </c>
      <c r="C135" s="211">
        <f>IF(P$3="J",SUMIF(Deelnemers!B:B,B135,Deelnemers!D:D),0)</f>
        <v>14</v>
      </c>
      <c r="D135" s="13"/>
      <c r="E135" s="13"/>
      <c r="F135" s="220" t="str">
        <f t="shared" si="31"/>
        <v/>
      </c>
      <c r="G135" s="215" t="str">
        <f t="shared" si="26"/>
        <v/>
      </c>
      <c r="H135" s="219" t="str">
        <f>Deelnemers!B23</f>
        <v>n</v>
      </c>
      <c r="I135" s="211">
        <f>IF(P$3="J",SUMIF(Deelnemers!B:B,H135,Deelnemers!D:D),0)</f>
        <v>0</v>
      </c>
      <c r="J135" s="13"/>
      <c r="K135" s="211" t="str">
        <f t="shared" si="27"/>
        <v/>
      </c>
      <c r="L135" s="220" t="str">
        <f t="shared" si="28"/>
        <v/>
      </c>
      <c r="M135" s="215" t="str">
        <f t="shared" si="29"/>
        <v/>
      </c>
      <c r="N135" s="216" t="str">
        <f t="shared" si="32"/>
        <v/>
      </c>
      <c r="O135" s="221">
        <v>1</v>
      </c>
      <c r="AB135" s="325">
        <f t="shared" si="30"/>
        <v>0</v>
      </c>
    </row>
    <row r="136" spans="1:28" ht="15" customHeight="1" x14ac:dyDescent="0.25">
      <c r="A136" s="218" t="str">
        <f>IF(C136=0,"",IF(I136=0,"",MAX(A$2:A135)+1))</f>
        <v/>
      </c>
      <c r="B136" s="219" t="str">
        <f t="shared" si="25"/>
        <v>Jan de Hoorn</v>
      </c>
      <c r="C136" s="211">
        <f>IF(P$3="J",SUMIF(Deelnemers!B:B,B136,Deelnemers!D:D),0)</f>
        <v>14</v>
      </c>
      <c r="D136" s="13"/>
      <c r="E136" s="13"/>
      <c r="F136" s="220" t="str">
        <f t="shared" si="31"/>
        <v/>
      </c>
      <c r="G136" s="215" t="str">
        <f t="shared" si="26"/>
        <v/>
      </c>
      <c r="H136" s="219" t="str">
        <f>Deelnemers!B24</f>
        <v>n</v>
      </c>
      <c r="I136" s="211">
        <f>IF(P$3="J",SUMIF(Deelnemers!B:B,H136,Deelnemers!D:D),0)</f>
        <v>0</v>
      </c>
      <c r="J136" s="13"/>
      <c r="K136" s="211" t="str">
        <f t="shared" si="27"/>
        <v/>
      </c>
      <c r="L136" s="220" t="str">
        <f t="shared" si="28"/>
        <v/>
      </c>
      <c r="M136" s="215" t="str">
        <f t="shared" si="29"/>
        <v/>
      </c>
      <c r="N136" s="216" t="str">
        <f t="shared" si="32"/>
        <v/>
      </c>
      <c r="O136" s="221">
        <v>1</v>
      </c>
      <c r="AB136" s="325">
        <f t="shared" si="30"/>
        <v>0</v>
      </c>
    </row>
    <row r="137" spans="1:28" ht="15" customHeight="1" x14ac:dyDescent="0.25">
      <c r="A137" s="218" t="str">
        <f>IF(C137=0,"",IF(I137=0,"",MAX(A$2:A136)+1))</f>
        <v/>
      </c>
      <c r="B137" s="219" t="str">
        <f t="shared" si="25"/>
        <v>Jan de Hoorn</v>
      </c>
      <c r="C137" s="211">
        <f>IF(P$3="J",SUMIF(Deelnemers!B:B,B137,Deelnemers!D:D),0)</f>
        <v>14</v>
      </c>
      <c r="D137" s="13"/>
      <c r="E137" s="13"/>
      <c r="F137" s="220" t="str">
        <f t="shared" si="31"/>
        <v/>
      </c>
      <c r="G137" s="215" t="str">
        <f t="shared" si="26"/>
        <v/>
      </c>
      <c r="H137" s="219" t="str">
        <f>Deelnemers!B25</f>
        <v>n</v>
      </c>
      <c r="I137" s="211">
        <f>IF(P$3="J",SUMIF(Deelnemers!B:B,H137,Deelnemers!D:D),0)</f>
        <v>0</v>
      </c>
      <c r="J137" s="13"/>
      <c r="K137" s="211" t="str">
        <f t="shared" si="27"/>
        <v/>
      </c>
      <c r="L137" s="220" t="str">
        <f t="shared" si="28"/>
        <v/>
      </c>
      <c r="M137" s="215" t="str">
        <f t="shared" si="29"/>
        <v/>
      </c>
      <c r="N137" s="216" t="str">
        <f t="shared" si="32"/>
        <v/>
      </c>
      <c r="O137" s="221">
        <v>1</v>
      </c>
      <c r="AB137" s="325">
        <f t="shared" si="30"/>
        <v>0</v>
      </c>
    </row>
    <row r="138" spans="1:28" ht="15" customHeight="1" x14ac:dyDescent="0.25">
      <c r="A138" s="218" t="str">
        <f>IF(C138=0,"",IF(I138=0,"",MAX(A$2:A137)+1))</f>
        <v/>
      </c>
      <c r="B138" s="219" t="str">
        <f>Deelnemers!B17</f>
        <v>Bas</v>
      </c>
      <c r="C138" s="211">
        <f>IF(P$3="J",SUMIF(Deelnemers!B:B,B138,Deelnemers!D:D),0)</f>
        <v>0</v>
      </c>
      <c r="D138" s="13"/>
      <c r="E138" s="13"/>
      <c r="F138" s="220" t="str">
        <f t="shared" si="31"/>
        <v/>
      </c>
      <c r="G138" s="215" t="str">
        <f t="shared" si="26"/>
        <v/>
      </c>
      <c r="H138" s="219" t="str">
        <f>Deelnemers!B18</f>
        <v>Jan Zuijlen</v>
      </c>
      <c r="I138" s="211">
        <f>IF(P$3="J",SUMIF(Deelnemers!B:B,H138,Deelnemers!D:D),0)</f>
        <v>19</v>
      </c>
      <c r="J138" s="13"/>
      <c r="K138" s="211" t="str">
        <f t="shared" si="27"/>
        <v/>
      </c>
      <c r="L138" s="220" t="str">
        <f t="shared" si="28"/>
        <v/>
      </c>
      <c r="M138" s="215" t="str">
        <f t="shared" si="29"/>
        <v/>
      </c>
      <c r="N138" s="216" t="str">
        <f t="shared" si="32"/>
        <v/>
      </c>
      <c r="O138" s="221">
        <v>1</v>
      </c>
      <c r="AB138" s="325">
        <f t="shared" si="30"/>
        <v>0</v>
      </c>
    </row>
    <row r="139" spans="1:28" ht="15" customHeight="1" x14ac:dyDescent="0.25">
      <c r="A139" s="218" t="str">
        <f>IF(C139=0,"",IF(I139=0,"",MAX(A$2:A138)+1))</f>
        <v/>
      </c>
      <c r="B139" s="219" t="str">
        <f t="shared" ref="B139:B145" si="33">B138</f>
        <v>Bas</v>
      </c>
      <c r="C139" s="211">
        <f>IF(P$3="J",SUMIF(Deelnemers!B:B,B139,Deelnemers!D:D),0)</f>
        <v>0</v>
      </c>
      <c r="D139" s="13"/>
      <c r="E139" s="13"/>
      <c r="F139" s="220" t="str">
        <f t="shared" si="31"/>
        <v/>
      </c>
      <c r="G139" s="215" t="str">
        <f t="shared" si="26"/>
        <v/>
      </c>
      <c r="H139" s="219" t="str">
        <f>Deelnemers!B19</f>
        <v xml:space="preserve">Jordy </v>
      </c>
      <c r="I139" s="211">
        <f>IF(P$3="J",SUMIF(Deelnemers!B:B,H139,Deelnemers!D:D),0)</f>
        <v>16</v>
      </c>
      <c r="J139" s="13"/>
      <c r="K139" s="211" t="str">
        <f t="shared" si="27"/>
        <v/>
      </c>
      <c r="L139" s="220" t="str">
        <f t="shared" si="28"/>
        <v/>
      </c>
      <c r="M139" s="215" t="str">
        <f t="shared" si="29"/>
        <v/>
      </c>
      <c r="N139" s="216" t="str">
        <f t="shared" si="32"/>
        <v/>
      </c>
      <c r="O139" s="221">
        <v>1</v>
      </c>
      <c r="AB139" s="325">
        <f t="shared" si="30"/>
        <v>0</v>
      </c>
    </row>
    <row r="140" spans="1:28" ht="15" customHeight="1" x14ac:dyDescent="0.25">
      <c r="A140" s="218" t="str">
        <f>IF(C140=0,"",IF(I140=0,"",MAX(A$2:A139)+1))</f>
        <v/>
      </c>
      <c r="B140" s="219" t="str">
        <f t="shared" si="33"/>
        <v>Bas</v>
      </c>
      <c r="C140" s="211">
        <f>IF(P$3="J",SUMIF(Deelnemers!B:B,B140,Deelnemers!D:D),0)</f>
        <v>0</v>
      </c>
      <c r="D140" s="13"/>
      <c r="E140" s="13"/>
      <c r="F140" s="220" t="str">
        <f t="shared" si="31"/>
        <v/>
      </c>
      <c r="G140" s="215" t="str">
        <f t="shared" si="26"/>
        <v/>
      </c>
      <c r="H140" s="219" t="str">
        <f>Deelnemers!B20</f>
        <v>Mukesh</v>
      </c>
      <c r="I140" s="211">
        <f>IF(P$3="J",SUMIF(Deelnemers!B:B,H140,Deelnemers!D:D),0)</f>
        <v>0</v>
      </c>
      <c r="J140" s="13"/>
      <c r="K140" s="211" t="str">
        <f t="shared" si="27"/>
        <v/>
      </c>
      <c r="L140" s="220" t="str">
        <f t="shared" si="28"/>
        <v/>
      </c>
      <c r="M140" s="215" t="str">
        <f t="shared" si="29"/>
        <v/>
      </c>
      <c r="N140" s="216" t="str">
        <f t="shared" si="32"/>
        <v/>
      </c>
      <c r="O140" s="221">
        <v>1</v>
      </c>
      <c r="AB140" s="325">
        <f t="shared" si="30"/>
        <v>0</v>
      </c>
    </row>
    <row r="141" spans="1:28" ht="15" customHeight="1" x14ac:dyDescent="0.25">
      <c r="A141" s="218" t="str">
        <f>IF(C141=0,"",IF(I141=0,"",MAX(A$2:A140)+1))</f>
        <v/>
      </c>
      <c r="B141" s="219" t="str">
        <f t="shared" si="33"/>
        <v>Bas</v>
      </c>
      <c r="C141" s="211">
        <f>IF(P$3="J",SUMIF(Deelnemers!B:B,B141,Deelnemers!D:D),0)</f>
        <v>0</v>
      </c>
      <c r="D141" s="13"/>
      <c r="E141" s="13"/>
      <c r="F141" s="220" t="str">
        <f t="shared" si="31"/>
        <v/>
      </c>
      <c r="G141" s="215" t="str">
        <f t="shared" si="26"/>
        <v/>
      </c>
      <c r="H141" s="219" t="str">
        <f>Deelnemers!B21</f>
        <v>Marco</v>
      </c>
      <c r="I141" s="211">
        <f>IF(P$3="J",SUMIF(Deelnemers!B:B,H141,Deelnemers!D:D),0)</f>
        <v>26</v>
      </c>
      <c r="J141" s="13"/>
      <c r="K141" s="211" t="str">
        <f t="shared" si="27"/>
        <v/>
      </c>
      <c r="L141" s="220" t="str">
        <f t="shared" si="28"/>
        <v/>
      </c>
      <c r="M141" s="215" t="str">
        <f t="shared" si="29"/>
        <v/>
      </c>
      <c r="N141" s="216" t="str">
        <f t="shared" si="32"/>
        <v/>
      </c>
      <c r="O141" s="221">
        <v>1</v>
      </c>
      <c r="AB141" s="325">
        <f t="shared" si="30"/>
        <v>0</v>
      </c>
    </row>
    <row r="142" spans="1:28" ht="15" customHeight="1" x14ac:dyDescent="0.25">
      <c r="A142" s="218" t="str">
        <f>IF(C142=0,"",IF(I142=0,"",MAX(A$2:A141)+1))</f>
        <v/>
      </c>
      <c r="B142" s="219" t="str">
        <f t="shared" si="33"/>
        <v>Bas</v>
      </c>
      <c r="C142" s="211">
        <f>IF(P$3="J",SUMIF(Deelnemers!B:B,B142,Deelnemers!D:D),0)</f>
        <v>0</v>
      </c>
      <c r="D142" s="13"/>
      <c r="E142" s="13"/>
      <c r="F142" s="220" t="str">
        <f t="shared" si="31"/>
        <v/>
      </c>
      <c r="G142" s="215" t="str">
        <f t="shared" si="26"/>
        <v/>
      </c>
      <c r="H142" s="219" t="str">
        <f>Deelnemers!B22</f>
        <v>n</v>
      </c>
      <c r="I142" s="211">
        <f>IF(P$3="J",SUMIF(Deelnemers!B:B,H142,Deelnemers!D:D),0)</f>
        <v>0</v>
      </c>
      <c r="J142" s="13"/>
      <c r="K142" s="211" t="str">
        <f t="shared" si="27"/>
        <v/>
      </c>
      <c r="L142" s="220" t="str">
        <f t="shared" si="28"/>
        <v/>
      </c>
      <c r="M142" s="215" t="str">
        <f t="shared" si="29"/>
        <v/>
      </c>
      <c r="N142" s="216" t="str">
        <f t="shared" si="32"/>
        <v/>
      </c>
      <c r="O142" s="221">
        <v>1</v>
      </c>
      <c r="AB142" s="325">
        <f t="shared" si="30"/>
        <v>0</v>
      </c>
    </row>
    <row r="143" spans="1:28" ht="15" customHeight="1" x14ac:dyDescent="0.25">
      <c r="A143" s="218" t="str">
        <f>IF(C143=0,"",IF(I143=0,"",MAX(A$2:A142)+1))</f>
        <v/>
      </c>
      <c r="B143" s="219" t="str">
        <f t="shared" si="33"/>
        <v>Bas</v>
      </c>
      <c r="C143" s="211">
        <f>IF(P$3="J",SUMIF(Deelnemers!B:B,B143,Deelnemers!D:D),0)</f>
        <v>0</v>
      </c>
      <c r="D143" s="13"/>
      <c r="E143" s="13"/>
      <c r="F143" s="220" t="str">
        <f t="shared" si="31"/>
        <v/>
      </c>
      <c r="G143" s="215" t="str">
        <f t="shared" si="26"/>
        <v/>
      </c>
      <c r="H143" s="219" t="str">
        <f>Deelnemers!B23</f>
        <v>n</v>
      </c>
      <c r="I143" s="211">
        <f>IF(P$3="J",SUMIF(Deelnemers!B:B,H143,Deelnemers!D:D),0)</f>
        <v>0</v>
      </c>
      <c r="J143" s="13"/>
      <c r="K143" s="211" t="str">
        <f t="shared" si="27"/>
        <v/>
      </c>
      <c r="L143" s="220" t="str">
        <f t="shared" si="28"/>
        <v/>
      </c>
      <c r="M143" s="215" t="str">
        <f t="shared" si="29"/>
        <v/>
      </c>
      <c r="N143" s="216" t="str">
        <f t="shared" si="32"/>
        <v/>
      </c>
      <c r="O143" s="221">
        <v>1</v>
      </c>
      <c r="AB143" s="325">
        <f t="shared" si="30"/>
        <v>0</v>
      </c>
    </row>
    <row r="144" spans="1:28" ht="15" customHeight="1" x14ac:dyDescent="0.25">
      <c r="A144" s="218" t="str">
        <f>IF(C144=0,"",IF(I144=0,"",MAX(A$2:A143)+1))</f>
        <v/>
      </c>
      <c r="B144" s="219" t="str">
        <f t="shared" si="33"/>
        <v>Bas</v>
      </c>
      <c r="C144" s="211">
        <f>IF(P$3="J",SUMIF(Deelnemers!B:B,B144,Deelnemers!D:D),0)</f>
        <v>0</v>
      </c>
      <c r="D144" s="13"/>
      <c r="E144" s="13"/>
      <c r="F144" s="220" t="str">
        <f t="shared" si="31"/>
        <v/>
      </c>
      <c r="G144" s="215" t="str">
        <f t="shared" si="26"/>
        <v/>
      </c>
      <c r="H144" s="219" t="str">
        <f>Deelnemers!B24</f>
        <v>n</v>
      </c>
      <c r="I144" s="211">
        <f>IF(P$3="J",SUMIF(Deelnemers!B:B,H144,Deelnemers!D:D),0)</f>
        <v>0</v>
      </c>
      <c r="J144" s="13"/>
      <c r="K144" s="211" t="str">
        <f t="shared" si="27"/>
        <v/>
      </c>
      <c r="L144" s="220" t="str">
        <f t="shared" si="28"/>
        <v/>
      </c>
      <c r="M144" s="215" t="str">
        <f t="shared" si="29"/>
        <v/>
      </c>
      <c r="N144" s="216" t="str">
        <f t="shared" si="32"/>
        <v/>
      </c>
      <c r="O144" s="221">
        <v>1</v>
      </c>
      <c r="AB144" s="325">
        <f t="shared" si="30"/>
        <v>0</v>
      </c>
    </row>
    <row r="145" spans="1:28" ht="15" customHeight="1" x14ac:dyDescent="0.25">
      <c r="A145" s="218" t="str">
        <f>IF(C145=0,"",IF(I145=0,"",MAX(A$2:A144)+1))</f>
        <v/>
      </c>
      <c r="B145" s="219" t="str">
        <f t="shared" si="33"/>
        <v>Bas</v>
      </c>
      <c r="C145" s="211">
        <f>IF(P$3="J",SUMIF(Deelnemers!B:B,B145,Deelnemers!D:D),0)</f>
        <v>0</v>
      </c>
      <c r="D145" s="13"/>
      <c r="E145" s="13"/>
      <c r="F145" s="220" t="str">
        <f t="shared" si="31"/>
        <v/>
      </c>
      <c r="G145" s="215" t="str">
        <f t="shared" si="26"/>
        <v/>
      </c>
      <c r="H145" s="219" t="str">
        <f>Deelnemers!B25</f>
        <v>n</v>
      </c>
      <c r="I145" s="211">
        <f>IF(P$3="J",SUMIF(Deelnemers!B:B,H145,Deelnemers!D:D),0)</f>
        <v>0</v>
      </c>
      <c r="J145" s="13"/>
      <c r="K145" s="211" t="str">
        <f t="shared" si="27"/>
        <v/>
      </c>
      <c r="L145" s="220" t="str">
        <f t="shared" si="28"/>
        <v/>
      </c>
      <c r="M145" s="215" t="str">
        <f t="shared" si="29"/>
        <v/>
      </c>
      <c r="N145" s="216" t="str">
        <f t="shared" si="32"/>
        <v/>
      </c>
      <c r="O145" s="221">
        <v>1</v>
      </c>
      <c r="AB145" s="325">
        <f t="shared" si="30"/>
        <v>0</v>
      </c>
    </row>
    <row r="146" spans="1:28" ht="15" customHeight="1" x14ac:dyDescent="0.25">
      <c r="A146" s="218">
        <f>IF(C146=0,"",IF(I146=0,"",MAX(A$2:A145)+1))</f>
        <v>76</v>
      </c>
      <c r="B146" s="219" t="str">
        <f>Deelnemers!B18</f>
        <v>Jan Zuijlen</v>
      </c>
      <c r="C146" s="211">
        <f>IF(P$3="J",SUMIF(Deelnemers!B:B,B146,Deelnemers!D:D),0)</f>
        <v>19</v>
      </c>
      <c r="D146" s="13"/>
      <c r="E146" s="13"/>
      <c r="F146" s="220" t="str">
        <f t="shared" si="31"/>
        <v/>
      </c>
      <c r="G146" s="215" t="str">
        <f t="shared" si="26"/>
        <v/>
      </c>
      <c r="H146" s="219" t="str">
        <f>Deelnemers!B19</f>
        <v xml:space="preserve">Jordy </v>
      </c>
      <c r="I146" s="211">
        <f>IF(P$3="J",SUMIF(Deelnemers!B:B,H146,Deelnemers!D:D),0)</f>
        <v>16</v>
      </c>
      <c r="J146" s="13"/>
      <c r="K146" s="211" t="str">
        <f t="shared" si="27"/>
        <v/>
      </c>
      <c r="L146" s="220" t="str">
        <f t="shared" si="28"/>
        <v/>
      </c>
      <c r="M146" s="215" t="str">
        <f t="shared" si="29"/>
        <v/>
      </c>
      <c r="N146" s="216" t="str">
        <f t="shared" si="32"/>
        <v/>
      </c>
      <c r="O146" s="221">
        <v>1</v>
      </c>
      <c r="AB146" s="325">
        <f t="shared" si="30"/>
        <v>1</v>
      </c>
    </row>
    <row r="147" spans="1:28" ht="15" customHeight="1" x14ac:dyDescent="0.25">
      <c r="A147" s="218" t="str">
        <f>IF(C147=0,"",IF(I147=0,"",MAX(A$2:A146)+1))</f>
        <v/>
      </c>
      <c r="B147" s="219" t="str">
        <f t="shared" ref="B147:B152" si="34">B146</f>
        <v>Jan Zuijlen</v>
      </c>
      <c r="C147" s="211">
        <f>IF(P$3="J",SUMIF(Deelnemers!B:B,B147,Deelnemers!D:D),0)</f>
        <v>19</v>
      </c>
      <c r="D147" s="13"/>
      <c r="E147" s="13"/>
      <c r="F147" s="220" t="str">
        <f t="shared" si="31"/>
        <v/>
      </c>
      <c r="G147" s="215" t="str">
        <f t="shared" si="26"/>
        <v/>
      </c>
      <c r="H147" s="219" t="str">
        <f>Deelnemers!B20</f>
        <v>Mukesh</v>
      </c>
      <c r="I147" s="211">
        <f>IF(P$3="J",SUMIF(Deelnemers!B:B,H147,Deelnemers!D:D),0)</f>
        <v>0</v>
      </c>
      <c r="J147" s="13"/>
      <c r="K147" s="211" t="str">
        <f t="shared" si="27"/>
        <v/>
      </c>
      <c r="L147" s="220" t="str">
        <f t="shared" si="28"/>
        <v/>
      </c>
      <c r="M147" s="215" t="str">
        <f t="shared" si="29"/>
        <v/>
      </c>
      <c r="N147" s="216" t="str">
        <f t="shared" si="32"/>
        <v/>
      </c>
      <c r="O147" s="221">
        <v>1</v>
      </c>
      <c r="AB147" s="325">
        <f t="shared" si="30"/>
        <v>0</v>
      </c>
    </row>
    <row r="148" spans="1:28" ht="15" customHeight="1" x14ac:dyDescent="0.25">
      <c r="A148" s="218">
        <f>IF(C148=0,"",IF(I148=0,"",MAX(A$2:A147)+1))</f>
        <v>77</v>
      </c>
      <c r="B148" s="219" t="str">
        <f t="shared" si="34"/>
        <v>Jan Zuijlen</v>
      </c>
      <c r="C148" s="211">
        <f>IF(P$3="J",SUMIF(Deelnemers!B:B,B148,Deelnemers!D:D),0)</f>
        <v>19</v>
      </c>
      <c r="D148" s="13"/>
      <c r="E148" s="13"/>
      <c r="F148" s="220" t="str">
        <f t="shared" si="31"/>
        <v/>
      </c>
      <c r="G148" s="215" t="str">
        <f t="shared" si="26"/>
        <v/>
      </c>
      <c r="H148" s="219" t="str">
        <f>Deelnemers!B21</f>
        <v>Marco</v>
      </c>
      <c r="I148" s="211">
        <f>IF(P$3="J",SUMIF(Deelnemers!B:B,H148,Deelnemers!D:D),0)</f>
        <v>26</v>
      </c>
      <c r="J148" s="13"/>
      <c r="K148" s="211" t="str">
        <f t="shared" si="27"/>
        <v/>
      </c>
      <c r="L148" s="220" t="str">
        <f t="shared" si="28"/>
        <v/>
      </c>
      <c r="M148" s="215" t="str">
        <f t="shared" si="29"/>
        <v/>
      </c>
      <c r="N148" s="216" t="str">
        <f t="shared" si="32"/>
        <v/>
      </c>
      <c r="O148" s="221">
        <v>1</v>
      </c>
      <c r="AB148" s="325">
        <f t="shared" si="30"/>
        <v>1</v>
      </c>
    </row>
    <row r="149" spans="1:28" ht="15" customHeight="1" x14ac:dyDescent="0.25">
      <c r="A149" s="218" t="str">
        <f>IF(C149=0,"",IF(I149=0,"",MAX(A$2:A148)+1))</f>
        <v/>
      </c>
      <c r="B149" s="219" t="str">
        <f t="shared" si="34"/>
        <v>Jan Zuijlen</v>
      </c>
      <c r="C149" s="211">
        <f>IF(P$3="J",SUMIF(Deelnemers!B:B,B149,Deelnemers!D:D),0)</f>
        <v>19</v>
      </c>
      <c r="D149" s="13"/>
      <c r="E149" s="13"/>
      <c r="F149" s="220" t="str">
        <f t="shared" si="31"/>
        <v/>
      </c>
      <c r="G149" s="215" t="str">
        <f t="shared" si="26"/>
        <v/>
      </c>
      <c r="H149" s="219" t="str">
        <f>Deelnemers!B22</f>
        <v>n</v>
      </c>
      <c r="I149" s="211">
        <f>IF(P$3="J",SUMIF(Deelnemers!B:B,H149,Deelnemers!D:D),0)</f>
        <v>0</v>
      </c>
      <c r="J149" s="13"/>
      <c r="K149" s="211" t="str">
        <f t="shared" si="27"/>
        <v/>
      </c>
      <c r="L149" s="220" t="str">
        <f t="shared" si="28"/>
        <v/>
      </c>
      <c r="M149" s="215" t="str">
        <f t="shared" si="29"/>
        <v/>
      </c>
      <c r="N149" s="216" t="str">
        <f t="shared" si="32"/>
        <v/>
      </c>
      <c r="O149" s="221">
        <v>1</v>
      </c>
      <c r="AB149" s="325">
        <f t="shared" si="30"/>
        <v>0</v>
      </c>
    </row>
    <row r="150" spans="1:28" ht="15" customHeight="1" x14ac:dyDescent="0.25">
      <c r="A150" s="218" t="str">
        <f>IF(C150=0,"",IF(I150=0,"",MAX(A$2:A149)+1))</f>
        <v/>
      </c>
      <c r="B150" s="219" t="str">
        <f t="shared" si="34"/>
        <v>Jan Zuijlen</v>
      </c>
      <c r="C150" s="211">
        <f>IF(P$3="J",SUMIF(Deelnemers!B:B,B150,Deelnemers!D:D),0)</f>
        <v>19</v>
      </c>
      <c r="D150" s="13"/>
      <c r="E150" s="13"/>
      <c r="F150" s="220" t="str">
        <f t="shared" si="31"/>
        <v/>
      </c>
      <c r="G150" s="215" t="str">
        <f t="shared" si="26"/>
        <v/>
      </c>
      <c r="H150" s="219" t="str">
        <f>Deelnemers!B23</f>
        <v>n</v>
      </c>
      <c r="I150" s="211">
        <f>IF(P$3="J",SUMIF(Deelnemers!B:B,H150,Deelnemers!D:D),0)</f>
        <v>0</v>
      </c>
      <c r="J150" s="13"/>
      <c r="K150" s="211" t="str">
        <f t="shared" si="27"/>
        <v/>
      </c>
      <c r="L150" s="220" t="str">
        <f t="shared" si="28"/>
        <v/>
      </c>
      <c r="M150" s="215" t="str">
        <f t="shared" si="29"/>
        <v/>
      </c>
      <c r="N150" s="216" t="str">
        <f t="shared" si="32"/>
        <v/>
      </c>
      <c r="O150" s="221">
        <v>1</v>
      </c>
      <c r="AB150" s="325">
        <f t="shared" si="30"/>
        <v>0</v>
      </c>
    </row>
    <row r="151" spans="1:28" ht="15" customHeight="1" x14ac:dyDescent="0.25">
      <c r="A151" s="218" t="str">
        <f>IF(C151=0,"",IF(I151=0,"",MAX(A$2:A150)+1))</f>
        <v/>
      </c>
      <c r="B151" s="219" t="str">
        <f t="shared" si="34"/>
        <v>Jan Zuijlen</v>
      </c>
      <c r="C151" s="211">
        <f>IF(P$3="J",SUMIF(Deelnemers!B:B,B151,Deelnemers!D:D),0)</f>
        <v>19</v>
      </c>
      <c r="D151" s="13"/>
      <c r="E151" s="13"/>
      <c r="F151" s="220" t="str">
        <f t="shared" si="31"/>
        <v/>
      </c>
      <c r="G151" s="215" t="str">
        <f t="shared" si="26"/>
        <v/>
      </c>
      <c r="H151" s="219" t="str">
        <f>Deelnemers!B24</f>
        <v>n</v>
      </c>
      <c r="I151" s="211">
        <f>IF(P$3="J",SUMIF(Deelnemers!B:B,H151,Deelnemers!D:D),0)</f>
        <v>0</v>
      </c>
      <c r="J151" s="13"/>
      <c r="K151" s="211" t="str">
        <f t="shared" si="27"/>
        <v/>
      </c>
      <c r="L151" s="220" t="str">
        <f t="shared" si="28"/>
        <v/>
      </c>
      <c r="M151" s="215" t="str">
        <f t="shared" si="29"/>
        <v/>
      </c>
      <c r="N151" s="216" t="str">
        <f t="shared" si="32"/>
        <v/>
      </c>
      <c r="O151" s="221">
        <v>1</v>
      </c>
      <c r="AB151" s="325">
        <f t="shared" si="30"/>
        <v>0</v>
      </c>
    </row>
    <row r="152" spans="1:28" ht="15" customHeight="1" x14ac:dyDescent="0.25">
      <c r="A152" s="218" t="str">
        <f>IF(C152=0,"",IF(I152=0,"",MAX(A$2:A151)+1))</f>
        <v/>
      </c>
      <c r="B152" s="219" t="str">
        <f t="shared" si="34"/>
        <v>Jan Zuijlen</v>
      </c>
      <c r="C152" s="211">
        <f>IF(P$3="J",SUMIF(Deelnemers!B:B,B152,Deelnemers!D:D),0)</f>
        <v>19</v>
      </c>
      <c r="D152" s="13"/>
      <c r="E152" s="13"/>
      <c r="F152" s="220" t="str">
        <f t="shared" si="31"/>
        <v/>
      </c>
      <c r="G152" s="215" t="str">
        <f t="shared" si="26"/>
        <v/>
      </c>
      <c r="H152" s="219" t="str">
        <f>Deelnemers!B25</f>
        <v>n</v>
      </c>
      <c r="I152" s="211">
        <f>IF(P$3="J",SUMIF(Deelnemers!B:B,H152,Deelnemers!D:D),0)</f>
        <v>0</v>
      </c>
      <c r="J152" s="13"/>
      <c r="K152" s="211" t="str">
        <f t="shared" si="27"/>
        <v/>
      </c>
      <c r="L152" s="220" t="str">
        <f t="shared" si="28"/>
        <v/>
      </c>
      <c r="M152" s="215" t="str">
        <f t="shared" si="29"/>
        <v/>
      </c>
      <c r="N152" s="216" t="str">
        <f t="shared" si="32"/>
        <v/>
      </c>
      <c r="O152" s="221">
        <v>1</v>
      </c>
      <c r="AB152" s="325">
        <f t="shared" si="30"/>
        <v>0</v>
      </c>
    </row>
    <row r="153" spans="1:28" ht="15" customHeight="1" x14ac:dyDescent="0.25">
      <c r="A153" s="218" t="str">
        <f>IF(C153=0,"",IF(I153=0,"",MAX(A$2:A152)+1))</f>
        <v/>
      </c>
      <c r="B153" s="219" t="str">
        <f>Deelnemers!B19</f>
        <v xml:space="preserve">Jordy </v>
      </c>
      <c r="C153" s="211">
        <f>IF(P$3="J",SUMIF(Deelnemers!B:B,B153,Deelnemers!D:D),0)</f>
        <v>16</v>
      </c>
      <c r="D153" s="13"/>
      <c r="E153" s="13"/>
      <c r="F153" s="220" t="str">
        <f t="shared" si="31"/>
        <v/>
      </c>
      <c r="G153" s="215" t="str">
        <f t="shared" si="26"/>
        <v/>
      </c>
      <c r="H153" s="219" t="str">
        <f>Deelnemers!B20</f>
        <v>Mukesh</v>
      </c>
      <c r="I153" s="211">
        <f>IF(P$3="J",SUMIF(Deelnemers!B:B,H153,Deelnemers!D:D),0)</f>
        <v>0</v>
      </c>
      <c r="J153" s="13"/>
      <c r="K153" s="211" t="str">
        <f t="shared" si="27"/>
        <v/>
      </c>
      <c r="L153" s="220" t="str">
        <f t="shared" si="28"/>
        <v/>
      </c>
      <c r="M153" s="215" t="str">
        <f t="shared" si="29"/>
        <v/>
      </c>
      <c r="N153" s="216" t="str">
        <f t="shared" si="32"/>
        <v/>
      </c>
      <c r="O153" s="221">
        <v>1</v>
      </c>
      <c r="AB153" s="325">
        <f t="shared" si="30"/>
        <v>0</v>
      </c>
    </row>
    <row r="154" spans="1:28" ht="15" customHeight="1" x14ac:dyDescent="0.25">
      <c r="A154" s="218">
        <f>IF(C154=0,"",IF(I154=0,"",MAX(A$2:A153)+1))</f>
        <v>78</v>
      </c>
      <c r="B154" s="219" t="str">
        <f>B153</f>
        <v xml:space="preserve">Jordy </v>
      </c>
      <c r="C154" s="211">
        <f>IF(P$3="J",SUMIF(Deelnemers!B:B,B154,Deelnemers!D:D),0)</f>
        <v>16</v>
      </c>
      <c r="D154" s="13"/>
      <c r="E154" s="13"/>
      <c r="F154" s="220" t="str">
        <f t="shared" si="31"/>
        <v/>
      </c>
      <c r="G154" s="215" t="str">
        <f t="shared" si="26"/>
        <v/>
      </c>
      <c r="H154" s="219" t="str">
        <f>Deelnemers!B21</f>
        <v>Marco</v>
      </c>
      <c r="I154" s="211">
        <f>IF(P$3="J",SUMIF(Deelnemers!B:B,H154,Deelnemers!D:D),0)</f>
        <v>26</v>
      </c>
      <c r="J154" s="13"/>
      <c r="K154" s="211" t="str">
        <f t="shared" si="27"/>
        <v/>
      </c>
      <c r="L154" s="220" t="str">
        <f t="shared" si="28"/>
        <v/>
      </c>
      <c r="M154" s="215" t="str">
        <f t="shared" si="29"/>
        <v/>
      </c>
      <c r="N154" s="216" t="str">
        <f t="shared" si="32"/>
        <v/>
      </c>
      <c r="O154" s="221">
        <v>1</v>
      </c>
      <c r="AB154" s="325">
        <f t="shared" si="30"/>
        <v>1</v>
      </c>
    </row>
    <row r="155" spans="1:28" ht="15" customHeight="1" x14ac:dyDescent="0.25">
      <c r="A155" s="218" t="str">
        <f>IF(C155=0,"",IF(I155=0,"",MAX(A$2:A154)+1))</f>
        <v/>
      </c>
      <c r="B155" s="219" t="str">
        <f>B154</f>
        <v xml:space="preserve">Jordy </v>
      </c>
      <c r="C155" s="211">
        <f>IF(P$3="J",SUMIF(Deelnemers!B:B,B155,Deelnemers!D:D),0)</f>
        <v>16</v>
      </c>
      <c r="D155" s="13"/>
      <c r="E155" s="13"/>
      <c r="F155" s="220" t="str">
        <f t="shared" si="31"/>
        <v/>
      </c>
      <c r="G155" s="215" t="str">
        <f t="shared" si="26"/>
        <v/>
      </c>
      <c r="H155" s="219" t="str">
        <f>Deelnemers!B22</f>
        <v>n</v>
      </c>
      <c r="I155" s="211">
        <f>IF(P$3="J",SUMIF(Deelnemers!B:B,H155,Deelnemers!D:D),0)</f>
        <v>0</v>
      </c>
      <c r="J155" s="13"/>
      <c r="K155" s="211" t="str">
        <f t="shared" si="27"/>
        <v/>
      </c>
      <c r="L155" s="220" t="str">
        <f t="shared" si="28"/>
        <v/>
      </c>
      <c r="M155" s="215" t="str">
        <f t="shared" si="29"/>
        <v/>
      </c>
      <c r="N155" s="216" t="str">
        <f t="shared" si="32"/>
        <v/>
      </c>
      <c r="O155" s="221">
        <v>1</v>
      </c>
      <c r="AB155" s="325">
        <f t="shared" si="30"/>
        <v>0</v>
      </c>
    </row>
    <row r="156" spans="1:28" ht="15" customHeight="1" x14ac:dyDescent="0.25">
      <c r="A156" s="218" t="str">
        <f>IF(C156=0,"",IF(I156=0,"",MAX(A$2:A155)+1))</f>
        <v/>
      </c>
      <c r="B156" s="219" t="str">
        <f>B155</f>
        <v xml:space="preserve">Jordy </v>
      </c>
      <c r="C156" s="211">
        <f>IF(P$3="J",SUMIF(Deelnemers!B:B,B156,Deelnemers!D:D),0)</f>
        <v>16</v>
      </c>
      <c r="D156" s="13"/>
      <c r="E156" s="13"/>
      <c r="F156" s="220" t="str">
        <f t="shared" si="31"/>
        <v/>
      </c>
      <c r="G156" s="215" t="str">
        <f t="shared" si="26"/>
        <v/>
      </c>
      <c r="H156" s="219" t="str">
        <f>Deelnemers!B23</f>
        <v>n</v>
      </c>
      <c r="I156" s="211">
        <f>IF(P$3="J",SUMIF(Deelnemers!B:B,H156,Deelnemers!D:D),0)</f>
        <v>0</v>
      </c>
      <c r="J156" s="13"/>
      <c r="K156" s="211" t="str">
        <f t="shared" si="27"/>
        <v/>
      </c>
      <c r="L156" s="220" t="str">
        <f t="shared" si="28"/>
        <v/>
      </c>
      <c r="M156" s="215" t="str">
        <f t="shared" si="29"/>
        <v/>
      </c>
      <c r="N156" s="216" t="str">
        <f t="shared" si="32"/>
        <v/>
      </c>
      <c r="O156" s="221">
        <v>1</v>
      </c>
      <c r="AB156" s="325">
        <f t="shared" si="30"/>
        <v>0</v>
      </c>
    </row>
    <row r="157" spans="1:28" ht="15" customHeight="1" x14ac:dyDescent="0.25">
      <c r="A157" s="218" t="str">
        <f>IF(C157=0,"",IF(I157=0,"",MAX(A$2:A156)+1))</f>
        <v/>
      </c>
      <c r="B157" s="219" t="str">
        <f>B156</f>
        <v xml:space="preserve">Jordy </v>
      </c>
      <c r="C157" s="211">
        <f>IF(P$3="J",SUMIF(Deelnemers!B:B,B157,Deelnemers!D:D),0)</f>
        <v>16</v>
      </c>
      <c r="D157" s="13"/>
      <c r="E157" s="13"/>
      <c r="F157" s="220" t="str">
        <f t="shared" si="31"/>
        <v/>
      </c>
      <c r="G157" s="215" t="str">
        <f t="shared" si="26"/>
        <v/>
      </c>
      <c r="H157" s="219" t="str">
        <f>Deelnemers!B24</f>
        <v>n</v>
      </c>
      <c r="I157" s="211">
        <f>IF(P$3="J",SUMIF(Deelnemers!B:B,H157,Deelnemers!D:D),0)</f>
        <v>0</v>
      </c>
      <c r="J157" s="13"/>
      <c r="K157" s="211" t="str">
        <f t="shared" si="27"/>
        <v/>
      </c>
      <c r="L157" s="220" t="str">
        <f t="shared" si="28"/>
        <v/>
      </c>
      <c r="M157" s="215" t="str">
        <f t="shared" si="29"/>
        <v/>
      </c>
      <c r="N157" s="216" t="str">
        <f t="shared" si="32"/>
        <v/>
      </c>
      <c r="O157" s="221">
        <v>1</v>
      </c>
      <c r="AB157" s="325">
        <f t="shared" si="30"/>
        <v>0</v>
      </c>
    </row>
    <row r="158" spans="1:28" ht="15" customHeight="1" x14ac:dyDescent="0.25">
      <c r="A158" s="218" t="str">
        <f>IF(C158=0,"",IF(I158=0,"",MAX(A$2:A157)+1))</f>
        <v/>
      </c>
      <c r="B158" s="219" t="str">
        <f>B157</f>
        <v xml:space="preserve">Jordy </v>
      </c>
      <c r="C158" s="211">
        <f>IF(P$3="J",SUMIF(Deelnemers!B:B,B158,Deelnemers!D:D),0)</f>
        <v>16</v>
      </c>
      <c r="D158" s="13"/>
      <c r="E158" s="13"/>
      <c r="F158" s="220" t="str">
        <f t="shared" si="31"/>
        <v/>
      </c>
      <c r="G158" s="215" t="str">
        <f t="shared" si="26"/>
        <v/>
      </c>
      <c r="H158" s="219" t="str">
        <f>Deelnemers!B25</f>
        <v>n</v>
      </c>
      <c r="I158" s="211">
        <f>IF(P$3="J",SUMIF(Deelnemers!B:B,H158,Deelnemers!D:D),0)</f>
        <v>0</v>
      </c>
      <c r="J158" s="13"/>
      <c r="K158" s="211" t="str">
        <f t="shared" si="27"/>
        <v/>
      </c>
      <c r="L158" s="220" t="str">
        <f t="shared" si="28"/>
        <v/>
      </c>
      <c r="M158" s="215" t="str">
        <f t="shared" si="29"/>
        <v/>
      </c>
      <c r="N158" s="216" t="str">
        <f t="shared" si="32"/>
        <v/>
      </c>
      <c r="O158" s="221">
        <v>1</v>
      </c>
      <c r="AB158" s="325">
        <f t="shared" si="30"/>
        <v>0</v>
      </c>
    </row>
    <row r="159" spans="1:28" ht="15" customHeight="1" x14ac:dyDescent="0.25">
      <c r="A159" s="218" t="str">
        <f>IF(C159=0,"",IF(I159=0,"",MAX(A$2:A158)+1))</f>
        <v/>
      </c>
      <c r="B159" s="219" t="str">
        <f>Deelnemers!B20</f>
        <v>Mukesh</v>
      </c>
      <c r="C159" s="211">
        <f>IF(P$3="J",SUMIF(Deelnemers!B:B,B159,Deelnemers!D:D),0)</f>
        <v>0</v>
      </c>
      <c r="D159" s="13"/>
      <c r="E159" s="13"/>
      <c r="F159" s="220" t="str">
        <f t="shared" si="31"/>
        <v/>
      </c>
      <c r="G159" s="215" t="str">
        <f t="shared" si="26"/>
        <v/>
      </c>
      <c r="H159" s="219" t="str">
        <f>Deelnemers!B21</f>
        <v>Marco</v>
      </c>
      <c r="I159" s="211">
        <f>IF(P$3="J",SUMIF(Deelnemers!B:B,H159,Deelnemers!D:D),0)</f>
        <v>26</v>
      </c>
      <c r="J159" s="13"/>
      <c r="K159" s="211" t="str">
        <f t="shared" si="27"/>
        <v/>
      </c>
      <c r="L159" s="220" t="str">
        <f t="shared" si="28"/>
        <v/>
      </c>
      <c r="M159" s="215" t="str">
        <f t="shared" si="29"/>
        <v/>
      </c>
      <c r="N159" s="216" t="str">
        <f t="shared" si="32"/>
        <v/>
      </c>
      <c r="O159" s="221">
        <v>1</v>
      </c>
      <c r="AB159" s="325">
        <f t="shared" si="30"/>
        <v>0</v>
      </c>
    </row>
    <row r="160" spans="1:28" ht="15" customHeight="1" x14ac:dyDescent="0.25">
      <c r="A160" s="218" t="str">
        <f>IF(C160=0,"",IF(I160=0,"",MAX(A$2:A159)+1))</f>
        <v/>
      </c>
      <c r="B160" s="219" t="str">
        <f>B159</f>
        <v>Mukesh</v>
      </c>
      <c r="C160" s="211">
        <f>IF(P$3="J",SUMIF(Deelnemers!B:B,B160,Deelnemers!D:D),0)</f>
        <v>0</v>
      </c>
      <c r="D160" s="13"/>
      <c r="E160" s="13"/>
      <c r="F160" s="220" t="str">
        <f t="shared" si="31"/>
        <v/>
      </c>
      <c r="G160" s="215" t="str">
        <f t="shared" si="26"/>
        <v/>
      </c>
      <c r="H160" s="219" t="str">
        <f>Deelnemers!B22</f>
        <v>n</v>
      </c>
      <c r="I160" s="211">
        <f>IF(P$3="J",SUMIF(Deelnemers!B:B,H160,Deelnemers!D:D),0)</f>
        <v>0</v>
      </c>
      <c r="J160" s="13"/>
      <c r="K160" s="211" t="str">
        <f t="shared" si="27"/>
        <v/>
      </c>
      <c r="L160" s="220" t="str">
        <f t="shared" si="28"/>
        <v/>
      </c>
      <c r="M160" s="215" t="str">
        <f t="shared" si="29"/>
        <v/>
      </c>
      <c r="N160" s="216" t="str">
        <f t="shared" si="32"/>
        <v/>
      </c>
      <c r="O160" s="221">
        <v>1</v>
      </c>
      <c r="AB160" s="325">
        <f t="shared" si="30"/>
        <v>0</v>
      </c>
    </row>
    <row r="161" spans="1:28" ht="15" customHeight="1" x14ac:dyDescent="0.25">
      <c r="A161" s="218" t="str">
        <f>IF(C161=0,"",IF(I161=0,"",MAX(A$2:A160)+1))</f>
        <v/>
      </c>
      <c r="B161" s="219" t="str">
        <f>B160</f>
        <v>Mukesh</v>
      </c>
      <c r="C161" s="211">
        <f>IF(P$3="J",SUMIF(Deelnemers!B:B,B161,Deelnemers!D:D),0)</f>
        <v>0</v>
      </c>
      <c r="D161" s="13"/>
      <c r="E161" s="13"/>
      <c r="F161" s="220" t="str">
        <f t="shared" si="31"/>
        <v/>
      </c>
      <c r="G161" s="215" t="str">
        <f t="shared" si="26"/>
        <v/>
      </c>
      <c r="H161" s="219" t="str">
        <f>Deelnemers!B23</f>
        <v>n</v>
      </c>
      <c r="I161" s="211">
        <f>IF(P$3="J",SUMIF(Deelnemers!B:B,H161,Deelnemers!D:D),0)</f>
        <v>0</v>
      </c>
      <c r="J161" s="13"/>
      <c r="K161" s="211" t="str">
        <f t="shared" si="27"/>
        <v/>
      </c>
      <c r="L161" s="220" t="str">
        <f t="shared" si="28"/>
        <v/>
      </c>
      <c r="M161" s="215" t="str">
        <f t="shared" si="29"/>
        <v/>
      </c>
      <c r="N161" s="216" t="str">
        <f t="shared" si="32"/>
        <v/>
      </c>
      <c r="O161" s="221">
        <v>1</v>
      </c>
      <c r="AB161" s="325">
        <f t="shared" si="30"/>
        <v>0</v>
      </c>
    </row>
    <row r="162" spans="1:28" ht="15" customHeight="1" x14ac:dyDescent="0.25">
      <c r="A162" s="218" t="str">
        <f>IF(C162=0,"",IF(I162=0,"",MAX(A$2:A161)+1))</f>
        <v/>
      </c>
      <c r="B162" s="219" t="str">
        <f>B161</f>
        <v>Mukesh</v>
      </c>
      <c r="C162" s="211">
        <f>IF(P$3="J",SUMIF(Deelnemers!B:B,B162,Deelnemers!D:D),0)</f>
        <v>0</v>
      </c>
      <c r="D162" s="13"/>
      <c r="E162" s="13"/>
      <c r="F162" s="220" t="str">
        <f t="shared" si="31"/>
        <v/>
      </c>
      <c r="G162" s="215" t="str">
        <f t="shared" si="26"/>
        <v/>
      </c>
      <c r="H162" s="219" t="str">
        <f>Deelnemers!B24</f>
        <v>n</v>
      </c>
      <c r="I162" s="211">
        <f>IF(P$3="J",SUMIF(Deelnemers!B:B,H162,Deelnemers!D:D),0)</f>
        <v>0</v>
      </c>
      <c r="J162" s="13"/>
      <c r="K162" s="211" t="str">
        <f t="shared" si="27"/>
        <v/>
      </c>
      <c r="L162" s="220" t="str">
        <f t="shared" si="28"/>
        <v/>
      </c>
      <c r="M162" s="215" t="str">
        <f t="shared" si="29"/>
        <v/>
      </c>
      <c r="N162" s="216" t="str">
        <f t="shared" si="32"/>
        <v/>
      </c>
      <c r="O162" s="221">
        <v>1</v>
      </c>
      <c r="AB162" s="325">
        <f t="shared" si="30"/>
        <v>0</v>
      </c>
    </row>
    <row r="163" spans="1:28" ht="15" customHeight="1" x14ac:dyDescent="0.25">
      <c r="A163" s="218" t="str">
        <f>IF(C163=0,"",IF(I163=0,"",MAX(A$2:A162)+1))</f>
        <v/>
      </c>
      <c r="B163" s="219" t="str">
        <f>B162</f>
        <v>Mukesh</v>
      </c>
      <c r="C163" s="211">
        <f>IF(P$3="J",SUMIF(Deelnemers!B:B,B163,Deelnemers!D:D),0)</f>
        <v>0</v>
      </c>
      <c r="D163" s="13"/>
      <c r="E163" s="13"/>
      <c r="F163" s="220" t="str">
        <f t="shared" si="31"/>
        <v/>
      </c>
      <c r="G163" s="215" t="str">
        <f t="shared" si="26"/>
        <v/>
      </c>
      <c r="H163" s="219" t="str">
        <f>Deelnemers!B25</f>
        <v>n</v>
      </c>
      <c r="I163" s="211">
        <f>IF(P$3="J",SUMIF(Deelnemers!B:B,H163,Deelnemers!D:D),0)</f>
        <v>0</v>
      </c>
      <c r="J163" s="13"/>
      <c r="K163" s="211" t="str">
        <f t="shared" si="27"/>
        <v/>
      </c>
      <c r="L163" s="220" t="str">
        <f t="shared" si="28"/>
        <v/>
      </c>
      <c r="M163" s="215" t="str">
        <f t="shared" ref="M163:M173" si="35">IF(J163&gt;0,IF(I163-J163=0,R$2,IF(J163&lt;I163,ROUND(J163/I163*T$2,1),Q$2)),"")</f>
        <v/>
      </c>
      <c r="N163" s="216" t="str">
        <f t="shared" si="32"/>
        <v/>
      </c>
      <c r="O163" s="221">
        <v>1</v>
      </c>
      <c r="AB163" s="325">
        <f t="shared" si="30"/>
        <v>0</v>
      </c>
    </row>
    <row r="164" spans="1:28" ht="15" customHeight="1" x14ac:dyDescent="0.25">
      <c r="A164" s="218" t="str">
        <f>IF(C164=0,"",IF(I164=0,"",MAX(A$2:A163)+1))</f>
        <v/>
      </c>
      <c r="B164" s="219" t="str">
        <f>Deelnemers!B21</f>
        <v>Marco</v>
      </c>
      <c r="C164" s="211">
        <f>IF(P$3="J",SUMIF(Deelnemers!B:B,B164,Deelnemers!D:D),0)</f>
        <v>26</v>
      </c>
      <c r="D164" s="13"/>
      <c r="E164" s="13"/>
      <c r="F164" s="220" t="str">
        <f t="shared" si="31"/>
        <v/>
      </c>
      <c r="G164" s="215" t="str">
        <f t="shared" si="26"/>
        <v/>
      </c>
      <c r="H164" s="219" t="str">
        <f>Deelnemers!B22</f>
        <v>n</v>
      </c>
      <c r="I164" s="211">
        <f>IF(P$3="J",SUMIF(Deelnemers!B:B,H164,Deelnemers!D:D),0)</f>
        <v>0</v>
      </c>
      <c r="J164" s="13"/>
      <c r="K164" s="211" t="str">
        <f t="shared" si="27"/>
        <v/>
      </c>
      <c r="L164" s="220" t="str">
        <f t="shared" si="28"/>
        <v/>
      </c>
      <c r="M164" s="215" t="str">
        <f t="shared" si="35"/>
        <v/>
      </c>
      <c r="N164" s="216" t="str">
        <f t="shared" si="32"/>
        <v/>
      </c>
      <c r="O164" s="221">
        <v>1</v>
      </c>
      <c r="AB164" s="325">
        <f t="shared" si="30"/>
        <v>0</v>
      </c>
    </row>
    <row r="165" spans="1:28" ht="15" customHeight="1" x14ac:dyDescent="0.25">
      <c r="A165" s="218" t="str">
        <f>IF(C165=0,"",IF(I165=0,"",MAX(A$2:A164)+1))</f>
        <v/>
      </c>
      <c r="B165" s="219" t="str">
        <f>B164</f>
        <v>Marco</v>
      </c>
      <c r="C165" s="211">
        <f>IF(P$3="J",SUMIF(Deelnemers!B:B,B165,Deelnemers!D:D),0)</f>
        <v>26</v>
      </c>
      <c r="D165" s="13"/>
      <c r="E165" s="13"/>
      <c r="F165" s="220" t="str">
        <f t="shared" si="31"/>
        <v/>
      </c>
      <c r="G165" s="215" t="str">
        <f t="shared" si="26"/>
        <v/>
      </c>
      <c r="H165" s="219" t="str">
        <f>Deelnemers!B23</f>
        <v>n</v>
      </c>
      <c r="I165" s="211">
        <f>IF(P$3="J",SUMIF(Deelnemers!B:B,H165,Deelnemers!D:D),0)</f>
        <v>0</v>
      </c>
      <c r="J165" s="13"/>
      <c r="K165" s="211" t="str">
        <f t="shared" si="27"/>
        <v/>
      </c>
      <c r="L165" s="220" t="str">
        <f t="shared" si="28"/>
        <v/>
      </c>
      <c r="M165" s="215" t="str">
        <f t="shared" si="35"/>
        <v/>
      </c>
      <c r="N165" s="216" t="str">
        <f t="shared" si="32"/>
        <v/>
      </c>
      <c r="O165" s="221">
        <v>1</v>
      </c>
      <c r="AB165" s="325">
        <f t="shared" si="30"/>
        <v>0</v>
      </c>
    </row>
    <row r="166" spans="1:28" ht="15" customHeight="1" x14ac:dyDescent="0.25">
      <c r="A166" s="218" t="str">
        <f>IF(C166=0,"",IF(I166=0,"",MAX(A$2:A165)+1))</f>
        <v/>
      </c>
      <c r="B166" s="219" t="str">
        <f>B165</f>
        <v>Marco</v>
      </c>
      <c r="C166" s="211">
        <f>IF(P$3="J",SUMIF(Deelnemers!B:B,B166,Deelnemers!D:D),0)</f>
        <v>26</v>
      </c>
      <c r="D166" s="13"/>
      <c r="E166" s="13"/>
      <c r="F166" s="220" t="str">
        <f t="shared" si="31"/>
        <v/>
      </c>
      <c r="G166" s="215" t="str">
        <f t="shared" si="26"/>
        <v/>
      </c>
      <c r="H166" s="219" t="str">
        <f>Deelnemers!B24</f>
        <v>n</v>
      </c>
      <c r="I166" s="211">
        <f>IF(P$3="J",SUMIF(Deelnemers!B:B,H166,Deelnemers!D:D),0)</f>
        <v>0</v>
      </c>
      <c r="J166" s="13"/>
      <c r="K166" s="211" t="str">
        <f t="shared" si="27"/>
        <v/>
      </c>
      <c r="L166" s="220" t="str">
        <f t="shared" si="28"/>
        <v/>
      </c>
      <c r="M166" s="215" t="str">
        <f t="shared" si="35"/>
        <v/>
      </c>
      <c r="N166" s="216" t="str">
        <f t="shared" si="32"/>
        <v/>
      </c>
      <c r="O166" s="221">
        <v>1</v>
      </c>
      <c r="AB166" s="325">
        <f t="shared" si="30"/>
        <v>0</v>
      </c>
    </row>
    <row r="167" spans="1:28" ht="15" customHeight="1" x14ac:dyDescent="0.25">
      <c r="A167" s="218" t="str">
        <f>IF(C167=0,"",IF(I167=0,"",MAX(A$2:A166)+1))</f>
        <v/>
      </c>
      <c r="B167" s="219" t="str">
        <f>B166</f>
        <v>Marco</v>
      </c>
      <c r="C167" s="211">
        <f>IF(P$3="J",SUMIF(Deelnemers!B:B,B167,Deelnemers!D:D),0)</f>
        <v>26</v>
      </c>
      <c r="D167" s="13"/>
      <c r="E167" s="13"/>
      <c r="F167" s="220" t="str">
        <f t="shared" si="31"/>
        <v/>
      </c>
      <c r="G167" s="215" t="str">
        <f t="shared" si="26"/>
        <v/>
      </c>
      <c r="H167" s="219" t="str">
        <f>Deelnemers!B25</f>
        <v>n</v>
      </c>
      <c r="I167" s="211">
        <f>IF(P$3="J",SUMIF(Deelnemers!B:B,H167,Deelnemers!D:D),0)</f>
        <v>0</v>
      </c>
      <c r="J167" s="13"/>
      <c r="K167" s="211" t="str">
        <f t="shared" si="27"/>
        <v/>
      </c>
      <c r="L167" s="220" t="str">
        <f t="shared" si="28"/>
        <v/>
      </c>
      <c r="M167" s="215" t="str">
        <f t="shared" si="35"/>
        <v/>
      </c>
      <c r="N167" s="216" t="str">
        <f t="shared" si="32"/>
        <v/>
      </c>
      <c r="O167" s="221">
        <v>1</v>
      </c>
      <c r="AB167" s="325">
        <f t="shared" si="30"/>
        <v>0</v>
      </c>
    </row>
    <row r="168" spans="1:28" ht="15" customHeight="1" x14ac:dyDescent="0.25">
      <c r="A168" s="218" t="str">
        <f>IF(C168=0,"",IF(I168=0,"",MAX(A$2:A167)+1))</f>
        <v/>
      </c>
      <c r="B168" s="219" t="str">
        <f>Deelnemers!B22</f>
        <v>n</v>
      </c>
      <c r="C168" s="211">
        <f>IF(P$3="J",SUMIF(Deelnemers!B:B,B168,Deelnemers!D:D),0)</f>
        <v>0</v>
      </c>
      <c r="D168" s="13"/>
      <c r="E168" s="13"/>
      <c r="F168" s="220" t="str">
        <f t="shared" si="31"/>
        <v/>
      </c>
      <c r="G168" s="215" t="str">
        <f t="shared" si="26"/>
        <v/>
      </c>
      <c r="H168" s="219" t="str">
        <f>Deelnemers!B23</f>
        <v>n</v>
      </c>
      <c r="I168" s="211">
        <f>IF(P$3="J",SUMIF(Deelnemers!B:B,H168,Deelnemers!D:D),0)</f>
        <v>0</v>
      </c>
      <c r="J168" s="13"/>
      <c r="K168" s="211" t="str">
        <f t="shared" si="27"/>
        <v/>
      </c>
      <c r="L168" s="220" t="str">
        <f t="shared" si="28"/>
        <v/>
      </c>
      <c r="M168" s="215" t="str">
        <f t="shared" si="35"/>
        <v/>
      </c>
      <c r="N168" s="216" t="str">
        <f t="shared" si="32"/>
        <v/>
      </c>
      <c r="O168" s="221">
        <v>1</v>
      </c>
      <c r="AB168" s="325">
        <f t="shared" si="30"/>
        <v>0</v>
      </c>
    </row>
    <row r="169" spans="1:28" ht="15" customHeight="1" x14ac:dyDescent="0.25">
      <c r="A169" s="218" t="str">
        <f>IF(C169=0,"",IF(I169=0,"",MAX(A$2:A168)+1))</f>
        <v/>
      </c>
      <c r="B169" s="219" t="str">
        <f>B168</f>
        <v>n</v>
      </c>
      <c r="C169" s="211">
        <f>IF(P$3="J",SUMIF(Deelnemers!B:B,B169,Deelnemers!D:D),0)</f>
        <v>0</v>
      </c>
      <c r="D169" s="13"/>
      <c r="E169" s="13"/>
      <c r="F169" s="220" t="str">
        <f t="shared" si="31"/>
        <v/>
      </c>
      <c r="G169" s="215" t="str">
        <f t="shared" si="26"/>
        <v/>
      </c>
      <c r="H169" s="219" t="str">
        <f>Deelnemers!B24</f>
        <v>n</v>
      </c>
      <c r="I169" s="211">
        <f>IF(P$3="J",SUMIF(Deelnemers!B:B,H169,Deelnemers!D:D),0)</f>
        <v>0</v>
      </c>
      <c r="J169" s="13"/>
      <c r="K169" s="211" t="str">
        <f t="shared" si="27"/>
        <v/>
      </c>
      <c r="L169" s="220" t="str">
        <f t="shared" si="28"/>
        <v/>
      </c>
      <c r="M169" s="215" t="str">
        <f t="shared" si="35"/>
        <v/>
      </c>
      <c r="N169" s="216" t="str">
        <f t="shared" si="32"/>
        <v/>
      </c>
      <c r="O169" s="221">
        <v>1</v>
      </c>
      <c r="AB169" s="325">
        <f t="shared" si="30"/>
        <v>0</v>
      </c>
    </row>
    <row r="170" spans="1:28" ht="15" customHeight="1" x14ac:dyDescent="0.25">
      <c r="A170" s="218" t="str">
        <f>IF(C170=0,"",IF(I170=0,"",MAX(A$2:A169)+1))</f>
        <v/>
      </c>
      <c r="B170" s="219" t="str">
        <f>B169</f>
        <v>n</v>
      </c>
      <c r="C170" s="211">
        <f>IF(P$3="J",SUMIF(Deelnemers!B:B,B170,Deelnemers!D:D),0)</f>
        <v>0</v>
      </c>
      <c r="D170" s="13"/>
      <c r="E170" s="13"/>
      <c r="F170" s="220" t="str">
        <f t="shared" si="31"/>
        <v/>
      </c>
      <c r="G170" s="215" t="str">
        <f t="shared" si="26"/>
        <v/>
      </c>
      <c r="H170" s="219" t="str">
        <f>Deelnemers!B25</f>
        <v>n</v>
      </c>
      <c r="I170" s="211">
        <f>IF(P$3="J",SUMIF(Deelnemers!B:B,H170,Deelnemers!D:D),0)</f>
        <v>0</v>
      </c>
      <c r="J170" s="13"/>
      <c r="K170" s="211" t="str">
        <f t="shared" si="27"/>
        <v/>
      </c>
      <c r="L170" s="220" t="str">
        <f t="shared" si="28"/>
        <v/>
      </c>
      <c r="M170" s="215" t="str">
        <f t="shared" si="35"/>
        <v/>
      </c>
      <c r="N170" s="216" t="str">
        <f t="shared" si="32"/>
        <v/>
      </c>
      <c r="O170" s="221">
        <v>1</v>
      </c>
      <c r="AB170" s="325">
        <f t="shared" si="30"/>
        <v>0</v>
      </c>
    </row>
    <row r="171" spans="1:28" ht="15" customHeight="1" x14ac:dyDescent="0.25">
      <c r="A171" s="218" t="str">
        <f>IF(C171=0,"",IF(I171=0,"",MAX(A$2:A170)+1))</f>
        <v/>
      </c>
      <c r="B171" s="219" t="str">
        <f>Deelnemers!B23</f>
        <v>n</v>
      </c>
      <c r="C171" s="211">
        <f>IF(P$3="J",SUMIF(Deelnemers!B:B,B171,Deelnemers!D:D),0)</f>
        <v>0</v>
      </c>
      <c r="D171" s="13"/>
      <c r="E171" s="13"/>
      <c r="F171" s="220" t="str">
        <f t="shared" si="31"/>
        <v/>
      </c>
      <c r="G171" s="215" t="str">
        <f t="shared" si="26"/>
        <v/>
      </c>
      <c r="H171" s="219" t="str">
        <f>Deelnemers!B24</f>
        <v>n</v>
      </c>
      <c r="I171" s="211">
        <f>IF(P$3="J",SUMIF(Deelnemers!B:B,H171,Deelnemers!D:D),0)</f>
        <v>0</v>
      </c>
      <c r="J171" s="13"/>
      <c r="K171" s="211" t="str">
        <f t="shared" si="27"/>
        <v/>
      </c>
      <c r="L171" s="220" t="str">
        <f t="shared" si="28"/>
        <v/>
      </c>
      <c r="M171" s="215" t="str">
        <f t="shared" si="35"/>
        <v/>
      </c>
      <c r="N171" s="216" t="str">
        <f t="shared" si="32"/>
        <v/>
      </c>
      <c r="O171" s="221">
        <v>1</v>
      </c>
      <c r="AB171" s="325">
        <f t="shared" si="30"/>
        <v>0</v>
      </c>
    </row>
    <row r="172" spans="1:28" ht="15" customHeight="1" x14ac:dyDescent="0.25">
      <c r="A172" s="218" t="str">
        <f>IF(C172=0,"",IF(I172=0,"",MAX(A$2:A171)+1))</f>
        <v/>
      </c>
      <c r="B172" s="219" t="str">
        <f>B171</f>
        <v>n</v>
      </c>
      <c r="C172" s="211">
        <f>IF(P$3="J",SUMIF(Deelnemers!B:B,B172,Deelnemers!D:D),0)</f>
        <v>0</v>
      </c>
      <c r="D172" s="13"/>
      <c r="E172" s="13"/>
      <c r="F172" s="220" t="str">
        <f t="shared" si="31"/>
        <v/>
      </c>
      <c r="G172" s="215" t="str">
        <f t="shared" si="26"/>
        <v/>
      </c>
      <c r="H172" s="219" t="str">
        <f>Deelnemers!B25</f>
        <v>n</v>
      </c>
      <c r="I172" s="211">
        <f>IF(P$3="J",SUMIF(Deelnemers!B:B,H172,Deelnemers!D:D),0)</f>
        <v>0</v>
      </c>
      <c r="J172" s="13"/>
      <c r="K172" s="211" t="str">
        <f t="shared" si="27"/>
        <v/>
      </c>
      <c r="L172" s="220" t="str">
        <f t="shared" si="28"/>
        <v/>
      </c>
      <c r="M172" s="215" t="str">
        <f t="shared" si="35"/>
        <v/>
      </c>
      <c r="N172" s="216" t="str">
        <f t="shared" si="32"/>
        <v/>
      </c>
      <c r="O172" s="221">
        <v>1</v>
      </c>
      <c r="AB172" s="325">
        <f t="shared" si="30"/>
        <v>0</v>
      </c>
    </row>
    <row r="173" spans="1:28" ht="15" customHeight="1" x14ac:dyDescent="0.25">
      <c r="A173" s="218" t="str">
        <f>IF(C173=0,"",IF(I173=0,"",MAX(A$2:A172)+1))</f>
        <v/>
      </c>
      <c r="B173" s="219" t="str">
        <f>Deelnemers!B24</f>
        <v>n</v>
      </c>
      <c r="C173" s="211">
        <f>IF(P$3="J",SUMIF(Deelnemers!B:B,B173,Deelnemers!D:D),0)</f>
        <v>0</v>
      </c>
      <c r="D173" s="13"/>
      <c r="E173" s="13"/>
      <c r="F173" s="220" t="str">
        <f t="shared" si="31"/>
        <v/>
      </c>
      <c r="G173" s="215" t="str">
        <f t="shared" si="26"/>
        <v/>
      </c>
      <c r="H173" s="219" t="str">
        <f>Deelnemers!B25</f>
        <v>n</v>
      </c>
      <c r="I173" s="211">
        <f>IF(P$3="J",SUMIF(Deelnemers!B:B,H173,Deelnemers!D:D),0)</f>
        <v>0</v>
      </c>
      <c r="J173" s="13"/>
      <c r="K173" s="211" t="str">
        <f t="shared" si="27"/>
        <v/>
      </c>
      <c r="L173" s="220" t="str">
        <f t="shared" si="28"/>
        <v/>
      </c>
      <c r="M173" s="215" t="str">
        <f t="shared" si="35"/>
        <v/>
      </c>
      <c r="N173" s="216" t="str">
        <f t="shared" si="32"/>
        <v/>
      </c>
      <c r="O173" s="221">
        <v>1</v>
      </c>
      <c r="AB173" s="325">
        <f t="shared" si="30"/>
        <v>0</v>
      </c>
    </row>
    <row r="174" spans="1:28" ht="15" customHeight="1" thickBot="1" x14ac:dyDescent="0.3">
      <c r="A174" s="222"/>
      <c r="B174" s="223" t="s">
        <v>73</v>
      </c>
      <c r="C174" s="224">
        <f>MAX(A$2:A174)</f>
        <v>78</v>
      </c>
      <c r="D174" s="225" t="s">
        <v>78</v>
      </c>
      <c r="E174" s="225"/>
      <c r="F174" s="226"/>
      <c r="G174" s="227"/>
      <c r="H174" s="228" t="s">
        <v>76</v>
      </c>
      <c r="I174" s="229">
        <f>SUM(N2:N174)</f>
        <v>7</v>
      </c>
      <c r="J174" s="225"/>
      <c r="K174" s="230" t="s">
        <v>77</v>
      </c>
      <c r="L174" s="231">
        <f>C174-I174</f>
        <v>71</v>
      </c>
      <c r="M174" s="231"/>
      <c r="N174" s="232"/>
      <c r="O174" s="221">
        <v>1</v>
      </c>
      <c r="AB174" s="325">
        <f t="shared" si="30"/>
        <v>0</v>
      </c>
    </row>
    <row r="175" spans="1:28" ht="15" customHeight="1" thickBot="1" x14ac:dyDescent="0.35">
      <c r="A175" s="233">
        <f>IF(C175=0,"",IF(I175=0,"",MAX(A$2:A174)+1))</f>
        <v>79</v>
      </c>
      <c r="B175" s="234" t="str">
        <f t="shared" ref="B175:B238" si="36">B3</f>
        <v>Frans</v>
      </c>
      <c r="C175" s="211">
        <f>IF(P$175="J",SUMIF(Deelnemers!B:B,B175,Deelnemers!D:D),0)</f>
        <v>17</v>
      </c>
      <c r="D175" s="17"/>
      <c r="E175" s="18"/>
      <c r="F175" s="236" t="str">
        <f t="shared" ref="F175:F238" si="37">IF(D175&gt;0,ROUND(D175/E175,3),"")</f>
        <v/>
      </c>
      <c r="G175" s="215" t="str">
        <f t="shared" ref="G175:G238" si="38">IF(D175&gt;0,IF(C175-D175=0,R$2,IF(D175&lt;C175,ROUND(D175/C175*T$2,1),Q$2)),"")</f>
        <v/>
      </c>
      <c r="H175" s="234" t="str">
        <f t="shared" ref="H175:H238" si="39">H3</f>
        <v>Fred</v>
      </c>
      <c r="I175" s="211">
        <f>IF(P$175="J",SUMIF(Deelnemers!B:B,H175,Deelnemers!D:D),0)</f>
        <v>14</v>
      </c>
      <c r="J175" s="18"/>
      <c r="K175" s="235" t="str">
        <f t="shared" ref="K175:K238" si="40">IF(E175&gt;0,E175,"")</f>
        <v/>
      </c>
      <c r="L175" s="236" t="str">
        <f t="shared" ref="L175:L238" si="41">IF(J175&gt;0,ROUND(J175/K175,3),"")</f>
        <v/>
      </c>
      <c r="M175" s="215" t="str">
        <f t="shared" ref="M175:M206" si="42">IF(J175&gt;0,IF(I175-J175=0,R$2,IF(J175&lt;I175,ROUND(J175/I175*T$2,1),Q$2)),"")</f>
        <v/>
      </c>
      <c r="N175" s="237" t="str">
        <f t="shared" ref="N175:N238" si="43">IF(E175&gt;0,1,"")</f>
        <v/>
      </c>
      <c r="O175" s="221">
        <v>2</v>
      </c>
      <c r="P175" s="468" t="s">
        <v>121</v>
      </c>
      <c r="AB175" s="325">
        <f t="shared" si="30"/>
        <v>1</v>
      </c>
    </row>
    <row r="176" spans="1:28" ht="15" customHeight="1" x14ac:dyDescent="0.25">
      <c r="A176" s="218">
        <f>IF(C176=0,"",IF(I176=0,"",MAX(A$2:A175)+1))</f>
        <v>80</v>
      </c>
      <c r="B176" s="219" t="str">
        <f t="shared" si="36"/>
        <v>Frans</v>
      </c>
      <c r="C176" s="211">
        <f>IF(P$175="J",SUMIF(Deelnemers!B:B,B176,Deelnemers!D:D),0)</f>
        <v>17</v>
      </c>
      <c r="D176" s="13"/>
      <c r="E176" s="13"/>
      <c r="F176" s="220" t="str">
        <f t="shared" si="37"/>
        <v/>
      </c>
      <c r="G176" s="215" t="str">
        <f t="shared" si="38"/>
        <v/>
      </c>
      <c r="H176" s="219" t="str">
        <f t="shared" si="39"/>
        <v>Jan Hartog</v>
      </c>
      <c r="I176" s="211">
        <f>IF(P$175="J",SUMIF(Deelnemers!B:B,H176,Deelnemers!D:D),0)</f>
        <v>16</v>
      </c>
      <c r="J176" s="13"/>
      <c r="K176" s="211" t="str">
        <f t="shared" si="40"/>
        <v/>
      </c>
      <c r="L176" s="220" t="str">
        <f t="shared" si="41"/>
        <v/>
      </c>
      <c r="M176" s="215" t="str">
        <f t="shared" si="42"/>
        <v/>
      </c>
      <c r="N176" s="216" t="str">
        <f t="shared" si="43"/>
        <v/>
      </c>
      <c r="O176" s="221">
        <v>2</v>
      </c>
      <c r="AB176" s="325">
        <f t="shared" si="30"/>
        <v>1</v>
      </c>
    </row>
    <row r="177" spans="1:28" ht="15" customHeight="1" x14ac:dyDescent="0.25">
      <c r="A177" s="218">
        <f>IF(C177=0,"",IF(I177=0,"",MAX(A$2:A176)+1))</f>
        <v>81</v>
      </c>
      <c r="B177" s="219" t="str">
        <f t="shared" si="36"/>
        <v>Frans</v>
      </c>
      <c r="C177" s="211">
        <f>IF(P$175="J",SUMIF(Deelnemers!B:B,B177,Deelnemers!D:D),0)</f>
        <v>17</v>
      </c>
      <c r="D177" s="13"/>
      <c r="E177" s="13"/>
      <c r="F177" s="220" t="str">
        <f t="shared" si="37"/>
        <v/>
      </c>
      <c r="G177" s="215" t="str">
        <f t="shared" si="38"/>
        <v/>
      </c>
      <c r="H177" s="219" t="str">
        <f t="shared" si="39"/>
        <v>Martijn</v>
      </c>
      <c r="I177" s="211">
        <f>IF(P$175="J",SUMIF(Deelnemers!B:B,H177,Deelnemers!D:D),0)</f>
        <v>10</v>
      </c>
      <c r="J177" s="13"/>
      <c r="K177" s="211" t="str">
        <f t="shared" si="40"/>
        <v/>
      </c>
      <c r="L177" s="220" t="str">
        <f t="shared" si="41"/>
        <v/>
      </c>
      <c r="M177" s="215" t="str">
        <f t="shared" si="42"/>
        <v/>
      </c>
      <c r="N177" s="216" t="str">
        <f t="shared" si="43"/>
        <v/>
      </c>
      <c r="O177" s="221">
        <v>2</v>
      </c>
      <c r="AB177" s="325">
        <f t="shared" si="30"/>
        <v>1</v>
      </c>
    </row>
    <row r="178" spans="1:28" ht="15" customHeight="1" x14ac:dyDescent="0.25">
      <c r="A178" s="218">
        <f>IF(C178=0,"",IF(I178=0,"",MAX(A$2:A177)+1))</f>
        <v>82</v>
      </c>
      <c r="B178" s="219" t="str">
        <f t="shared" si="36"/>
        <v>Frans</v>
      </c>
      <c r="C178" s="211">
        <f>IF(P$175="J",SUMIF(Deelnemers!B:B,B178,Deelnemers!D:D),0)</f>
        <v>17</v>
      </c>
      <c r="D178" s="13"/>
      <c r="E178" s="13"/>
      <c r="F178" s="220" t="str">
        <f t="shared" si="37"/>
        <v/>
      </c>
      <c r="G178" s="215" t="str">
        <f t="shared" si="38"/>
        <v/>
      </c>
      <c r="H178" s="219" t="str">
        <f t="shared" si="39"/>
        <v>Michael</v>
      </c>
      <c r="I178" s="211">
        <f>IF(P$175="J",SUMIF(Deelnemers!B:B,H178,Deelnemers!D:D),0)</f>
        <v>19</v>
      </c>
      <c r="J178" s="13"/>
      <c r="K178" s="211" t="str">
        <f t="shared" si="40"/>
        <v/>
      </c>
      <c r="L178" s="220" t="str">
        <f t="shared" si="41"/>
        <v/>
      </c>
      <c r="M178" s="215" t="str">
        <f t="shared" si="42"/>
        <v/>
      </c>
      <c r="N178" s="216" t="str">
        <f t="shared" si="43"/>
        <v/>
      </c>
      <c r="O178" s="221">
        <v>2</v>
      </c>
      <c r="AB178" s="325">
        <f t="shared" si="30"/>
        <v>1</v>
      </c>
    </row>
    <row r="179" spans="1:28" ht="15" customHeight="1" x14ac:dyDescent="0.25">
      <c r="A179" s="218">
        <f>IF(C179=0,"",IF(I179=0,"",MAX(A$2:A178)+1))</f>
        <v>83</v>
      </c>
      <c r="B179" s="219" t="str">
        <f t="shared" si="36"/>
        <v>Frans</v>
      </c>
      <c r="C179" s="211">
        <f>IF(P$175="J",SUMIF(Deelnemers!B:B,B179,Deelnemers!D:D),0)</f>
        <v>17</v>
      </c>
      <c r="D179" s="13"/>
      <c r="E179" s="13"/>
      <c r="F179" s="220" t="str">
        <f t="shared" si="37"/>
        <v/>
      </c>
      <c r="G179" s="215" t="str">
        <f t="shared" si="38"/>
        <v/>
      </c>
      <c r="H179" s="219" t="str">
        <f t="shared" si="39"/>
        <v>Peter</v>
      </c>
      <c r="I179" s="211">
        <f>IF(P$175="J",SUMIF(Deelnemers!B:B,H179,Deelnemers!D:D),0)</f>
        <v>21</v>
      </c>
      <c r="J179" s="13"/>
      <c r="K179" s="211" t="str">
        <f t="shared" si="40"/>
        <v/>
      </c>
      <c r="L179" s="220" t="str">
        <f t="shared" si="41"/>
        <v/>
      </c>
      <c r="M179" s="215" t="str">
        <f t="shared" si="42"/>
        <v/>
      </c>
      <c r="N179" s="216" t="str">
        <f t="shared" si="43"/>
        <v/>
      </c>
      <c r="O179" s="221">
        <v>2</v>
      </c>
      <c r="AB179" s="325">
        <f t="shared" si="30"/>
        <v>1</v>
      </c>
    </row>
    <row r="180" spans="1:28" ht="15" customHeight="1" x14ac:dyDescent="0.25">
      <c r="A180" s="218">
        <f>IF(C180=0,"",IF(I180=0,"",MAX(A$2:A179)+1))</f>
        <v>84</v>
      </c>
      <c r="B180" s="219" t="str">
        <f t="shared" si="36"/>
        <v>Frans</v>
      </c>
      <c r="C180" s="211">
        <f>IF(P$175="J",SUMIF(Deelnemers!B:B,B180,Deelnemers!D:D),0)</f>
        <v>17</v>
      </c>
      <c r="D180" s="13"/>
      <c r="E180" s="13"/>
      <c r="F180" s="220" t="str">
        <f t="shared" si="37"/>
        <v/>
      </c>
      <c r="G180" s="215" t="str">
        <f t="shared" si="38"/>
        <v/>
      </c>
      <c r="H180" s="219" t="str">
        <f t="shared" si="39"/>
        <v>Piet</v>
      </c>
      <c r="I180" s="211">
        <f>IF(P$175="J",SUMIF(Deelnemers!B:B,H180,Deelnemers!D:D),0)</f>
        <v>25</v>
      </c>
      <c r="J180" s="13"/>
      <c r="K180" s="211" t="str">
        <f t="shared" si="40"/>
        <v/>
      </c>
      <c r="L180" s="220" t="str">
        <f t="shared" si="41"/>
        <v/>
      </c>
      <c r="M180" s="215" t="str">
        <f t="shared" si="42"/>
        <v/>
      </c>
      <c r="N180" s="216" t="str">
        <f t="shared" si="43"/>
        <v/>
      </c>
      <c r="O180" s="221">
        <v>2</v>
      </c>
      <c r="AB180" s="325">
        <f t="shared" si="30"/>
        <v>1</v>
      </c>
    </row>
    <row r="181" spans="1:28" ht="15" customHeight="1" x14ac:dyDescent="0.25">
      <c r="A181" s="218">
        <f>IF(C181=0,"",IF(I181=0,"",MAX(A$2:A180)+1))</f>
        <v>85</v>
      </c>
      <c r="B181" s="219" t="str">
        <f t="shared" si="36"/>
        <v>Frans</v>
      </c>
      <c r="C181" s="211">
        <f>IF(P$175="J",SUMIF(Deelnemers!B:B,B181,Deelnemers!D:D),0)</f>
        <v>17</v>
      </c>
      <c r="D181" s="13"/>
      <c r="E181" s="13"/>
      <c r="F181" s="220" t="str">
        <f t="shared" si="37"/>
        <v/>
      </c>
      <c r="G181" s="215" t="str">
        <f t="shared" si="38"/>
        <v/>
      </c>
      <c r="H181" s="219" t="str">
        <f t="shared" si="39"/>
        <v>Tukker</v>
      </c>
      <c r="I181" s="211">
        <f>IF(P$175="J",SUMIF(Deelnemers!B:B,H181,Deelnemers!D:D),0)</f>
        <v>18</v>
      </c>
      <c r="J181" s="13"/>
      <c r="K181" s="211" t="str">
        <f t="shared" si="40"/>
        <v/>
      </c>
      <c r="L181" s="220" t="str">
        <f t="shared" si="41"/>
        <v/>
      </c>
      <c r="M181" s="215" t="str">
        <f t="shared" si="42"/>
        <v/>
      </c>
      <c r="N181" s="216" t="str">
        <f t="shared" si="43"/>
        <v/>
      </c>
      <c r="O181" s="221">
        <v>2</v>
      </c>
      <c r="AB181" s="325">
        <f t="shared" si="30"/>
        <v>1</v>
      </c>
    </row>
    <row r="182" spans="1:28" ht="15" customHeight="1" x14ac:dyDescent="0.25">
      <c r="A182" s="218">
        <f>IF(C182=0,"",IF(I182=0,"",MAX(A$2:A181)+1))</f>
        <v>86</v>
      </c>
      <c r="B182" s="219" t="str">
        <f t="shared" si="36"/>
        <v>Frans</v>
      </c>
      <c r="C182" s="211">
        <f>IF(P$175="J",SUMIF(Deelnemers!B:B,B182,Deelnemers!D:D),0)</f>
        <v>17</v>
      </c>
      <c r="D182" s="13"/>
      <c r="E182" s="13"/>
      <c r="F182" s="220" t="str">
        <f t="shared" si="37"/>
        <v/>
      </c>
      <c r="G182" s="215" t="str">
        <f t="shared" si="38"/>
        <v/>
      </c>
      <c r="H182" s="219" t="str">
        <f t="shared" si="39"/>
        <v>Bernard</v>
      </c>
      <c r="I182" s="211">
        <f>IF(P$175="J",SUMIF(Deelnemers!B:B,H182,Deelnemers!D:D),0)</f>
        <v>18</v>
      </c>
      <c r="J182" s="13"/>
      <c r="K182" s="211" t="str">
        <f t="shared" si="40"/>
        <v/>
      </c>
      <c r="L182" s="220" t="str">
        <f t="shared" si="41"/>
        <v/>
      </c>
      <c r="M182" s="215" t="str">
        <f t="shared" si="42"/>
        <v/>
      </c>
      <c r="N182" s="216" t="str">
        <f t="shared" si="43"/>
        <v/>
      </c>
      <c r="O182" s="221">
        <v>2</v>
      </c>
      <c r="AB182" s="325">
        <f t="shared" si="30"/>
        <v>1</v>
      </c>
    </row>
    <row r="183" spans="1:28" ht="15" customHeight="1" x14ac:dyDescent="0.25">
      <c r="A183" s="218">
        <f>IF(C183=0,"",IF(I183=0,"",MAX(A$2:A182)+1))</f>
        <v>87</v>
      </c>
      <c r="B183" s="219" t="str">
        <f t="shared" si="36"/>
        <v>Frans</v>
      </c>
      <c r="C183" s="211">
        <f>IF(P$175="J",SUMIF(Deelnemers!B:B,B183,Deelnemers!D:D),0)</f>
        <v>17</v>
      </c>
      <c r="D183" s="13"/>
      <c r="E183" s="13"/>
      <c r="F183" s="220" t="str">
        <f t="shared" si="37"/>
        <v/>
      </c>
      <c r="G183" s="215" t="str">
        <f t="shared" si="38"/>
        <v/>
      </c>
      <c r="H183" s="219" t="str">
        <f t="shared" si="39"/>
        <v>Jan de Hoorn</v>
      </c>
      <c r="I183" s="211">
        <f>IF(P$175="J",SUMIF(Deelnemers!B:B,H183,Deelnemers!D:D),0)</f>
        <v>14</v>
      </c>
      <c r="J183" s="13"/>
      <c r="K183" s="211" t="str">
        <f t="shared" si="40"/>
        <v/>
      </c>
      <c r="L183" s="220" t="str">
        <f t="shared" si="41"/>
        <v/>
      </c>
      <c r="M183" s="215" t="str">
        <f t="shared" si="42"/>
        <v/>
      </c>
      <c r="N183" s="216" t="str">
        <f t="shared" si="43"/>
        <v/>
      </c>
      <c r="O183" s="221">
        <v>2</v>
      </c>
      <c r="AB183" s="325">
        <f t="shared" si="30"/>
        <v>1</v>
      </c>
    </row>
    <row r="184" spans="1:28" ht="15" customHeight="1" x14ac:dyDescent="0.25">
      <c r="A184" s="218" t="str">
        <f>IF(C184=0,"",IF(I184=0,"",MAX(A$2:A183)+1))</f>
        <v/>
      </c>
      <c r="B184" s="219" t="str">
        <f t="shared" si="36"/>
        <v>Frans</v>
      </c>
      <c r="C184" s="211">
        <f>IF(P$175="J",SUMIF(Deelnemers!B:B,B184,Deelnemers!D:D),0)</f>
        <v>17</v>
      </c>
      <c r="D184" s="13"/>
      <c r="E184" s="13"/>
      <c r="F184" s="220" t="str">
        <f t="shared" si="37"/>
        <v/>
      </c>
      <c r="G184" s="215" t="str">
        <f t="shared" si="38"/>
        <v/>
      </c>
      <c r="H184" s="219" t="str">
        <f t="shared" si="39"/>
        <v>Bas</v>
      </c>
      <c r="I184" s="211">
        <f>IF(P$175="J",SUMIF(Deelnemers!B:B,H184,Deelnemers!D:D),0)</f>
        <v>0</v>
      </c>
      <c r="J184" s="13"/>
      <c r="K184" s="211" t="str">
        <f t="shared" si="40"/>
        <v/>
      </c>
      <c r="L184" s="220" t="str">
        <f t="shared" si="41"/>
        <v/>
      </c>
      <c r="M184" s="215" t="str">
        <f t="shared" si="42"/>
        <v/>
      </c>
      <c r="N184" s="216" t="str">
        <f t="shared" si="43"/>
        <v/>
      </c>
      <c r="O184" s="221">
        <v>2</v>
      </c>
      <c r="AB184" s="325">
        <f t="shared" si="30"/>
        <v>0</v>
      </c>
    </row>
    <row r="185" spans="1:28" ht="15" customHeight="1" x14ac:dyDescent="0.25">
      <c r="A185" s="218">
        <f>IF(C185=0,"",IF(I185=0,"",MAX(A$2:A184)+1))</f>
        <v>88</v>
      </c>
      <c r="B185" s="219" t="str">
        <f t="shared" si="36"/>
        <v>Frans</v>
      </c>
      <c r="C185" s="211">
        <f>IF(P$175="J",SUMIF(Deelnemers!B:B,B185,Deelnemers!D:D),0)</f>
        <v>17</v>
      </c>
      <c r="D185" s="13"/>
      <c r="E185" s="13"/>
      <c r="F185" s="220" t="str">
        <f t="shared" si="37"/>
        <v/>
      </c>
      <c r="G185" s="215" t="str">
        <f t="shared" si="38"/>
        <v/>
      </c>
      <c r="H185" s="219" t="str">
        <f t="shared" si="39"/>
        <v>Jan Zuijlen</v>
      </c>
      <c r="I185" s="211">
        <f>IF(P$175="J",SUMIF(Deelnemers!B:B,H185,Deelnemers!D:D),0)</f>
        <v>19</v>
      </c>
      <c r="J185" s="13"/>
      <c r="K185" s="211" t="str">
        <f t="shared" si="40"/>
        <v/>
      </c>
      <c r="L185" s="220" t="str">
        <f t="shared" si="41"/>
        <v/>
      </c>
      <c r="M185" s="215" t="str">
        <f t="shared" si="42"/>
        <v/>
      </c>
      <c r="N185" s="216" t="str">
        <f t="shared" si="43"/>
        <v/>
      </c>
      <c r="O185" s="221">
        <v>2</v>
      </c>
      <c r="AB185" s="325">
        <f t="shared" si="30"/>
        <v>1</v>
      </c>
    </row>
    <row r="186" spans="1:28" ht="15" customHeight="1" x14ac:dyDescent="0.25">
      <c r="A186" s="218">
        <f>IF(C186=0,"",IF(I186=0,"",MAX(A$2:A185)+1))</f>
        <v>89</v>
      </c>
      <c r="B186" s="219" t="str">
        <f t="shared" si="36"/>
        <v>Frans</v>
      </c>
      <c r="C186" s="211">
        <f>IF(P$175="J",SUMIF(Deelnemers!B:B,B186,Deelnemers!D:D),0)</f>
        <v>17</v>
      </c>
      <c r="D186" s="13"/>
      <c r="E186" s="13"/>
      <c r="F186" s="220" t="str">
        <f t="shared" si="37"/>
        <v/>
      </c>
      <c r="G186" s="215" t="str">
        <f t="shared" si="38"/>
        <v/>
      </c>
      <c r="H186" s="219" t="str">
        <f t="shared" si="39"/>
        <v xml:space="preserve">Jordy </v>
      </c>
      <c r="I186" s="211">
        <f>IF(P$175="J",SUMIF(Deelnemers!B:B,H186,Deelnemers!D:D),0)</f>
        <v>16</v>
      </c>
      <c r="J186" s="13"/>
      <c r="K186" s="211" t="str">
        <f t="shared" si="40"/>
        <v/>
      </c>
      <c r="L186" s="220" t="str">
        <f t="shared" si="41"/>
        <v/>
      </c>
      <c r="M186" s="215" t="str">
        <f t="shared" si="42"/>
        <v/>
      </c>
      <c r="N186" s="216" t="str">
        <f t="shared" si="43"/>
        <v/>
      </c>
      <c r="O186" s="221">
        <v>2</v>
      </c>
      <c r="AB186" s="325">
        <f t="shared" si="30"/>
        <v>1</v>
      </c>
    </row>
    <row r="187" spans="1:28" ht="15" customHeight="1" x14ac:dyDescent="0.25">
      <c r="A187" s="218" t="str">
        <f>IF(C187=0,"",IF(I187=0,"",MAX(A$2:A186)+1))</f>
        <v/>
      </c>
      <c r="B187" s="219" t="str">
        <f t="shared" si="36"/>
        <v>Frans</v>
      </c>
      <c r="C187" s="211">
        <f>IF(P$175="J",SUMIF(Deelnemers!B:B,B187,Deelnemers!D:D),0)</f>
        <v>17</v>
      </c>
      <c r="D187" s="13"/>
      <c r="E187" s="13"/>
      <c r="F187" s="220" t="str">
        <f t="shared" si="37"/>
        <v/>
      </c>
      <c r="G187" s="215" t="str">
        <f t="shared" si="38"/>
        <v/>
      </c>
      <c r="H187" s="219" t="str">
        <f t="shared" si="39"/>
        <v>Mukesh</v>
      </c>
      <c r="I187" s="211">
        <f>IF(P$175="J",SUMIF(Deelnemers!B:B,H187,Deelnemers!D:D),0)</f>
        <v>0</v>
      </c>
      <c r="J187" s="13"/>
      <c r="K187" s="211" t="str">
        <f t="shared" si="40"/>
        <v/>
      </c>
      <c r="L187" s="220" t="str">
        <f t="shared" si="41"/>
        <v/>
      </c>
      <c r="M187" s="215" t="str">
        <f t="shared" si="42"/>
        <v/>
      </c>
      <c r="N187" s="216" t="str">
        <f t="shared" si="43"/>
        <v/>
      </c>
      <c r="O187" s="221">
        <v>2</v>
      </c>
      <c r="AB187" s="325">
        <f t="shared" si="30"/>
        <v>0</v>
      </c>
    </row>
    <row r="188" spans="1:28" ht="15" customHeight="1" x14ac:dyDescent="0.25">
      <c r="A188" s="218">
        <f>IF(C188=0,"",IF(I188=0,"",MAX(A$2:A187)+1))</f>
        <v>90</v>
      </c>
      <c r="B188" s="219" t="str">
        <f t="shared" si="36"/>
        <v>Frans</v>
      </c>
      <c r="C188" s="211">
        <f>IF(P$175="J",SUMIF(Deelnemers!B:B,B188,Deelnemers!D:D),0)</f>
        <v>17</v>
      </c>
      <c r="D188" s="13"/>
      <c r="E188" s="13"/>
      <c r="F188" s="220" t="str">
        <f t="shared" si="37"/>
        <v/>
      </c>
      <c r="G188" s="215" t="str">
        <f t="shared" si="38"/>
        <v/>
      </c>
      <c r="H188" s="219" t="str">
        <f t="shared" si="39"/>
        <v>Marco</v>
      </c>
      <c r="I188" s="211">
        <f>IF(P$175="J",SUMIF(Deelnemers!B:B,H188,Deelnemers!D:D),0)</f>
        <v>26</v>
      </c>
      <c r="J188" s="13"/>
      <c r="K188" s="211" t="str">
        <f t="shared" si="40"/>
        <v/>
      </c>
      <c r="L188" s="220" t="str">
        <f t="shared" si="41"/>
        <v/>
      </c>
      <c r="M188" s="215" t="str">
        <f t="shared" si="42"/>
        <v/>
      </c>
      <c r="N188" s="216" t="str">
        <f t="shared" si="43"/>
        <v/>
      </c>
      <c r="O188" s="221">
        <v>2</v>
      </c>
      <c r="AB188" s="325">
        <f t="shared" si="30"/>
        <v>1</v>
      </c>
    </row>
    <row r="189" spans="1:28" ht="15" customHeight="1" x14ac:dyDescent="0.25">
      <c r="A189" s="218" t="str">
        <f>IF(C189=0,"",IF(I189=0,"",MAX(A$2:A188)+1))</f>
        <v/>
      </c>
      <c r="B189" s="219" t="str">
        <f t="shared" si="36"/>
        <v>Frans</v>
      </c>
      <c r="C189" s="211">
        <f>IF(P$175="J",SUMIF(Deelnemers!B:B,B189,Deelnemers!D:D),0)</f>
        <v>17</v>
      </c>
      <c r="D189" s="13"/>
      <c r="E189" s="13"/>
      <c r="F189" s="220" t="str">
        <f t="shared" si="37"/>
        <v/>
      </c>
      <c r="G189" s="215" t="str">
        <f t="shared" si="38"/>
        <v/>
      </c>
      <c r="H189" s="219" t="str">
        <f t="shared" si="39"/>
        <v>n</v>
      </c>
      <c r="I189" s="211">
        <f>IF(P$175="J",SUMIF(Deelnemers!B:B,H189,Deelnemers!D:D),0)</f>
        <v>0</v>
      </c>
      <c r="J189" s="13"/>
      <c r="K189" s="211" t="str">
        <f t="shared" si="40"/>
        <v/>
      </c>
      <c r="L189" s="220" t="str">
        <f t="shared" si="41"/>
        <v/>
      </c>
      <c r="M189" s="215" t="str">
        <f t="shared" si="42"/>
        <v/>
      </c>
      <c r="N189" s="216" t="str">
        <f t="shared" si="43"/>
        <v/>
      </c>
      <c r="O189" s="221">
        <v>2</v>
      </c>
      <c r="AB189" s="325">
        <f t="shared" si="30"/>
        <v>0</v>
      </c>
    </row>
    <row r="190" spans="1:28" ht="15" customHeight="1" x14ac:dyDescent="0.25">
      <c r="A190" s="218" t="str">
        <f>IF(C190=0,"",IF(I190=0,"",MAX(A$2:A189)+1))</f>
        <v/>
      </c>
      <c r="B190" s="219" t="str">
        <f t="shared" si="36"/>
        <v>Frans</v>
      </c>
      <c r="C190" s="211">
        <f>IF(P$175="J",SUMIF(Deelnemers!B:B,B190,Deelnemers!D:D),0)</f>
        <v>17</v>
      </c>
      <c r="D190" s="13"/>
      <c r="E190" s="13"/>
      <c r="F190" s="220" t="str">
        <f t="shared" si="37"/>
        <v/>
      </c>
      <c r="G190" s="215" t="str">
        <f t="shared" si="38"/>
        <v/>
      </c>
      <c r="H190" s="219" t="str">
        <f t="shared" si="39"/>
        <v>n</v>
      </c>
      <c r="I190" s="211">
        <f>IF(P$175="J",SUMIF(Deelnemers!B:B,H190,Deelnemers!D:D),0)</f>
        <v>0</v>
      </c>
      <c r="J190" s="13"/>
      <c r="K190" s="211" t="str">
        <f t="shared" si="40"/>
        <v/>
      </c>
      <c r="L190" s="220" t="str">
        <f t="shared" si="41"/>
        <v/>
      </c>
      <c r="M190" s="215" t="str">
        <f t="shared" si="42"/>
        <v/>
      </c>
      <c r="N190" s="216" t="str">
        <f t="shared" si="43"/>
        <v/>
      </c>
      <c r="O190" s="221">
        <v>2</v>
      </c>
      <c r="AB190" s="325">
        <f t="shared" si="30"/>
        <v>0</v>
      </c>
    </row>
    <row r="191" spans="1:28" ht="15" customHeight="1" x14ac:dyDescent="0.25">
      <c r="A191" s="218" t="str">
        <f>IF(C191=0,"",IF(I191=0,"",MAX(A$2:A190)+1))</f>
        <v/>
      </c>
      <c r="B191" s="219" t="str">
        <f t="shared" si="36"/>
        <v>Frans</v>
      </c>
      <c r="C191" s="211">
        <f>IF(P$175="J",SUMIF(Deelnemers!B:B,B191,Deelnemers!D:D),0)</f>
        <v>17</v>
      </c>
      <c r="D191" s="13"/>
      <c r="E191" s="13"/>
      <c r="F191" s="220" t="str">
        <f t="shared" si="37"/>
        <v/>
      </c>
      <c r="G191" s="215" t="str">
        <f t="shared" si="38"/>
        <v/>
      </c>
      <c r="H191" s="219" t="str">
        <f t="shared" si="39"/>
        <v>n</v>
      </c>
      <c r="I191" s="211">
        <f>IF(P$175="J",SUMIF(Deelnemers!B:B,H191,Deelnemers!D:D),0)</f>
        <v>0</v>
      </c>
      <c r="J191" s="13"/>
      <c r="K191" s="211" t="str">
        <f t="shared" si="40"/>
        <v/>
      </c>
      <c r="L191" s="220" t="str">
        <f t="shared" si="41"/>
        <v/>
      </c>
      <c r="M191" s="215" t="str">
        <f t="shared" si="42"/>
        <v/>
      </c>
      <c r="N191" s="216" t="str">
        <f t="shared" si="43"/>
        <v/>
      </c>
      <c r="O191" s="221">
        <v>2</v>
      </c>
      <c r="AB191" s="325">
        <f t="shared" si="30"/>
        <v>0</v>
      </c>
    </row>
    <row r="192" spans="1:28" ht="15" customHeight="1" x14ac:dyDescent="0.25">
      <c r="A192" s="218" t="str">
        <f>IF(C192=0,"",IF(I192=0,"",MAX(A$2:A191)+1))</f>
        <v/>
      </c>
      <c r="B192" s="219" t="str">
        <f t="shared" si="36"/>
        <v>Frans</v>
      </c>
      <c r="C192" s="211">
        <f>IF(P$175="J",SUMIF(Deelnemers!B:B,B192,Deelnemers!D:D),0)</f>
        <v>17</v>
      </c>
      <c r="D192" s="13"/>
      <c r="E192" s="13"/>
      <c r="F192" s="220" t="str">
        <f t="shared" si="37"/>
        <v/>
      </c>
      <c r="G192" s="215" t="str">
        <f t="shared" si="38"/>
        <v/>
      </c>
      <c r="H192" s="219" t="str">
        <f t="shared" si="39"/>
        <v>n</v>
      </c>
      <c r="I192" s="211">
        <f>IF(P$175="J",SUMIF(Deelnemers!B:B,H192,Deelnemers!D:D),0)</f>
        <v>0</v>
      </c>
      <c r="J192" s="13"/>
      <c r="K192" s="211" t="str">
        <f t="shared" si="40"/>
        <v/>
      </c>
      <c r="L192" s="220" t="str">
        <f t="shared" si="41"/>
        <v/>
      </c>
      <c r="M192" s="215" t="str">
        <f t="shared" si="42"/>
        <v/>
      </c>
      <c r="N192" s="216" t="str">
        <f t="shared" si="43"/>
        <v/>
      </c>
      <c r="O192" s="221">
        <v>2</v>
      </c>
      <c r="AB192" s="325">
        <f t="shared" si="30"/>
        <v>0</v>
      </c>
    </row>
    <row r="193" spans="1:28" ht="15" customHeight="1" x14ac:dyDescent="0.25">
      <c r="A193" s="218">
        <f>IF(C193=0,"",IF(I193=0,"",MAX(A$2:A192)+1))</f>
        <v>91</v>
      </c>
      <c r="B193" s="219" t="str">
        <f t="shared" si="36"/>
        <v>Fred</v>
      </c>
      <c r="C193" s="211">
        <f>IF(P$175="J",SUMIF(Deelnemers!B:B,B193,Deelnemers!D:D),0)</f>
        <v>14</v>
      </c>
      <c r="D193" s="13"/>
      <c r="E193" s="13"/>
      <c r="F193" s="220" t="str">
        <f t="shared" si="37"/>
        <v/>
      </c>
      <c r="G193" s="215" t="str">
        <f t="shared" si="38"/>
        <v/>
      </c>
      <c r="H193" s="219" t="str">
        <f t="shared" si="39"/>
        <v>Jan Hartog</v>
      </c>
      <c r="I193" s="211">
        <f>IF(P$175="J",SUMIF(Deelnemers!B:B,H193,Deelnemers!D:D),0)</f>
        <v>16</v>
      </c>
      <c r="J193" s="13"/>
      <c r="K193" s="211" t="str">
        <f t="shared" si="40"/>
        <v/>
      </c>
      <c r="L193" s="220" t="str">
        <f t="shared" si="41"/>
        <v/>
      </c>
      <c r="M193" s="215" t="str">
        <f t="shared" si="42"/>
        <v/>
      </c>
      <c r="N193" s="216" t="str">
        <f t="shared" si="43"/>
        <v/>
      </c>
      <c r="O193" s="221">
        <v>2</v>
      </c>
      <c r="AB193" s="325">
        <f t="shared" si="30"/>
        <v>1</v>
      </c>
    </row>
    <row r="194" spans="1:28" ht="15" customHeight="1" x14ac:dyDescent="0.25">
      <c r="A194" s="218">
        <f>IF(C194=0,"",IF(I194=0,"",MAX(A$2:A193)+1))</f>
        <v>92</v>
      </c>
      <c r="B194" s="219" t="str">
        <f t="shared" si="36"/>
        <v>Fred</v>
      </c>
      <c r="C194" s="211">
        <f>IF(P$175="J",SUMIF(Deelnemers!B:B,B194,Deelnemers!D:D),0)</f>
        <v>14</v>
      </c>
      <c r="D194" s="13"/>
      <c r="E194" s="13"/>
      <c r="F194" s="220" t="str">
        <f t="shared" si="37"/>
        <v/>
      </c>
      <c r="G194" s="215" t="str">
        <f t="shared" si="38"/>
        <v/>
      </c>
      <c r="H194" s="219" t="str">
        <f t="shared" si="39"/>
        <v>Martijn</v>
      </c>
      <c r="I194" s="211">
        <f>IF(P$175="J",SUMIF(Deelnemers!B:B,H194,Deelnemers!D:D),0)</f>
        <v>10</v>
      </c>
      <c r="J194" s="13"/>
      <c r="K194" s="211" t="str">
        <f t="shared" si="40"/>
        <v/>
      </c>
      <c r="L194" s="220" t="str">
        <f t="shared" si="41"/>
        <v/>
      </c>
      <c r="M194" s="215" t="str">
        <f t="shared" si="42"/>
        <v/>
      </c>
      <c r="N194" s="216" t="str">
        <f t="shared" si="43"/>
        <v/>
      </c>
      <c r="O194" s="221">
        <v>2</v>
      </c>
      <c r="AB194" s="325">
        <f t="shared" si="30"/>
        <v>1</v>
      </c>
    </row>
    <row r="195" spans="1:28" ht="15" customHeight="1" x14ac:dyDescent="0.25">
      <c r="A195" s="218">
        <f>IF(C195=0,"",IF(I195=0,"",MAX(A$2:A194)+1))</f>
        <v>93</v>
      </c>
      <c r="B195" s="219" t="str">
        <f t="shared" si="36"/>
        <v>Fred</v>
      </c>
      <c r="C195" s="211">
        <f>IF(P$175="J",SUMIF(Deelnemers!B:B,B195,Deelnemers!D:D),0)</f>
        <v>14</v>
      </c>
      <c r="D195" s="13"/>
      <c r="E195" s="13"/>
      <c r="F195" s="220" t="str">
        <f t="shared" si="37"/>
        <v/>
      </c>
      <c r="G195" s="215" t="str">
        <f t="shared" si="38"/>
        <v/>
      </c>
      <c r="H195" s="219" t="str">
        <f t="shared" si="39"/>
        <v>Michael</v>
      </c>
      <c r="I195" s="211">
        <f>IF(P$175="J",SUMIF(Deelnemers!B:B,H195,Deelnemers!D:D),0)</f>
        <v>19</v>
      </c>
      <c r="J195" s="13"/>
      <c r="K195" s="211" t="str">
        <f t="shared" si="40"/>
        <v/>
      </c>
      <c r="L195" s="220" t="str">
        <f t="shared" si="41"/>
        <v/>
      </c>
      <c r="M195" s="215" t="str">
        <f t="shared" si="42"/>
        <v/>
      </c>
      <c r="N195" s="216" t="str">
        <f t="shared" si="43"/>
        <v/>
      </c>
      <c r="O195" s="221">
        <v>2</v>
      </c>
      <c r="AB195" s="325">
        <f t="shared" ref="AB195:AB258" si="44">IF(A195="",0,1)</f>
        <v>1</v>
      </c>
    </row>
    <row r="196" spans="1:28" ht="15" customHeight="1" x14ac:dyDescent="0.25">
      <c r="A196" s="218">
        <f>IF(C196=0,"",IF(I196=0,"",MAX(A$2:A195)+1))</f>
        <v>94</v>
      </c>
      <c r="B196" s="219" t="str">
        <f t="shared" si="36"/>
        <v>Fred</v>
      </c>
      <c r="C196" s="211">
        <f>IF(P$175="J",SUMIF(Deelnemers!B:B,B196,Deelnemers!D:D),0)</f>
        <v>14</v>
      </c>
      <c r="D196" s="13"/>
      <c r="E196" s="13"/>
      <c r="F196" s="220" t="str">
        <f t="shared" si="37"/>
        <v/>
      </c>
      <c r="G196" s="215" t="str">
        <f t="shared" si="38"/>
        <v/>
      </c>
      <c r="H196" s="219" t="str">
        <f t="shared" si="39"/>
        <v>Peter</v>
      </c>
      <c r="I196" s="211">
        <f>IF(P$175="J",SUMIF(Deelnemers!B:B,H196,Deelnemers!D:D),0)</f>
        <v>21</v>
      </c>
      <c r="J196" s="13"/>
      <c r="K196" s="211" t="str">
        <f t="shared" si="40"/>
        <v/>
      </c>
      <c r="L196" s="220" t="str">
        <f t="shared" si="41"/>
        <v/>
      </c>
      <c r="M196" s="215" t="str">
        <f t="shared" si="42"/>
        <v/>
      </c>
      <c r="N196" s="216" t="str">
        <f t="shared" si="43"/>
        <v/>
      </c>
      <c r="O196" s="221">
        <v>2</v>
      </c>
      <c r="AB196" s="325">
        <f t="shared" si="44"/>
        <v>1</v>
      </c>
    </row>
    <row r="197" spans="1:28" ht="15" customHeight="1" x14ac:dyDescent="0.25">
      <c r="A197" s="218">
        <f>IF(C197=0,"",IF(I197=0,"",MAX(A$2:A196)+1))</f>
        <v>95</v>
      </c>
      <c r="B197" s="219" t="str">
        <f t="shared" si="36"/>
        <v>Fred</v>
      </c>
      <c r="C197" s="211">
        <f>IF(P$175="J",SUMIF(Deelnemers!B:B,B197,Deelnemers!D:D),0)</f>
        <v>14</v>
      </c>
      <c r="D197" s="13"/>
      <c r="E197" s="13"/>
      <c r="F197" s="220" t="str">
        <f t="shared" si="37"/>
        <v/>
      </c>
      <c r="G197" s="215" t="str">
        <f t="shared" si="38"/>
        <v/>
      </c>
      <c r="H197" s="219" t="str">
        <f t="shared" si="39"/>
        <v>Piet</v>
      </c>
      <c r="I197" s="211">
        <f>IF(P$175="J",SUMIF(Deelnemers!B:B,H197,Deelnemers!D:D),0)</f>
        <v>25</v>
      </c>
      <c r="J197" s="13"/>
      <c r="K197" s="211" t="str">
        <f t="shared" si="40"/>
        <v/>
      </c>
      <c r="L197" s="220" t="str">
        <f t="shared" si="41"/>
        <v/>
      </c>
      <c r="M197" s="215" t="str">
        <f t="shared" si="42"/>
        <v/>
      </c>
      <c r="N197" s="216" t="str">
        <f t="shared" si="43"/>
        <v/>
      </c>
      <c r="O197" s="221">
        <v>2</v>
      </c>
      <c r="AB197" s="325">
        <f t="shared" si="44"/>
        <v>1</v>
      </c>
    </row>
    <row r="198" spans="1:28" ht="15" customHeight="1" x14ac:dyDescent="0.25">
      <c r="A198" s="218">
        <f>IF(C198=0,"",IF(I198=0,"",MAX(A$2:A197)+1))</f>
        <v>96</v>
      </c>
      <c r="B198" s="219" t="str">
        <f t="shared" si="36"/>
        <v>Fred</v>
      </c>
      <c r="C198" s="211">
        <f>IF(P$175="J",SUMIF(Deelnemers!B:B,B198,Deelnemers!D:D),0)</f>
        <v>14</v>
      </c>
      <c r="D198" s="13"/>
      <c r="E198" s="13"/>
      <c r="F198" s="220" t="str">
        <f t="shared" si="37"/>
        <v/>
      </c>
      <c r="G198" s="215" t="str">
        <f t="shared" si="38"/>
        <v/>
      </c>
      <c r="H198" s="219" t="str">
        <f t="shared" si="39"/>
        <v>Tukker</v>
      </c>
      <c r="I198" s="211">
        <f>IF(P$175="J",SUMIF(Deelnemers!B:B,H198,Deelnemers!D:D),0)</f>
        <v>18</v>
      </c>
      <c r="J198" s="13"/>
      <c r="K198" s="211" t="str">
        <f t="shared" si="40"/>
        <v/>
      </c>
      <c r="L198" s="220" t="str">
        <f t="shared" si="41"/>
        <v/>
      </c>
      <c r="M198" s="215" t="str">
        <f t="shared" si="42"/>
        <v/>
      </c>
      <c r="N198" s="216" t="str">
        <f t="shared" si="43"/>
        <v/>
      </c>
      <c r="O198" s="221">
        <v>2</v>
      </c>
      <c r="AB198" s="325">
        <f t="shared" si="44"/>
        <v>1</v>
      </c>
    </row>
    <row r="199" spans="1:28" ht="15" customHeight="1" x14ac:dyDescent="0.25">
      <c r="A199" s="218">
        <f>IF(C199=0,"",IF(I199=0,"",MAX(A$2:A198)+1))</f>
        <v>97</v>
      </c>
      <c r="B199" s="219" t="str">
        <f t="shared" si="36"/>
        <v>Fred</v>
      </c>
      <c r="C199" s="211">
        <f>IF(P$175="J",SUMIF(Deelnemers!B:B,B199,Deelnemers!D:D),0)</f>
        <v>14</v>
      </c>
      <c r="D199" s="13"/>
      <c r="E199" s="13"/>
      <c r="F199" s="220" t="str">
        <f t="shared" si="37"/>
        <v/>
      </c>
      <c r="G199" s="215" t="str">
        <f t="shared" si="38"/>
        <v/>
      </c>
      <c r="H199" s="219" t="str">
        <f t="shared" si="39"/>
        <v>Bernard</v>
      </c>
      <c r="I199" s="211">
        <f>IF(P$175="J",SUMIF(Deelnemers!B:B,H199,Deelnemers!D:D),0)</f>
        <v>18</v>
      </c>
      <c r="J199" s="13"/>
      <c r="K199" s="211" t="str">
        <f t="shared" si="40"/>
        <v/>
      </c>
      <c r="L199" s="220" t="str">
        <f t="shared" si="41"/>
        <v/>
      </c>
      <c r="M199" s="215" t="str">
        <f t="shared" si="42"/>
        <v/>
      </c>
      <c r="N199" s="216" t="str">
        <f t="shared" si="43"/>
        <v/>
      </c>
      <c r="O199" s="221">
        <v>2</v>
      </c>
      <c r="AB199" s="325">
        <f t="shared" si="44"/>
        <v>1</v>
      </c>
    </row>
    <row r="200" spans="1:28" ht="15" customHeight="1" x14ac:dyDescent="0.25">
      <c r="A200" s="218">
        <f>IF(C200=0,"",IF(I200=0,"",MAX(A$2:A199)+1))</f>
        <v>98</v>
      </c>
      <c r="B200" s="219" t="str">
        <f t="shared" si="36"/>
        <v>Fred</v>
      </c>
      <c r="C200" s="211">
        <f>IF(P$175="J",SUMIF(Deelnemers!B:B,B200,Deelnemers!D:D),0)</f>
        <v>14</v>
      </c>
      <c r="D200" s="13"/>
      <c r="E200" s="13"/>
      <c r="F200" s="220" t="str">
        <f t="shared" si="37"/>
        <v/>
      </c>
      <c r="G200" s="215" t="str">
        <f t="shared" si="38"/>
        <v/>
      </c>
      <c r="H200" s="219" t="str">
        <f t="shared" si="39"/>
        <v>Jan de Hoorn</v>
      </c>
      <c r="I200" s="211">
        <f>IF(P$175="J",SUMIF(Deelnemers!B:B,H200,Deelnemers!D:D),0)</f>
        <v>14</v>
      </c>
      <c r="J200" s="13"/>
      <c r="K200" s="211" t="str">
        <f t="shared" si="40"/>
        <v/>
      </c>
      <c r="L200" s="220" t="str">
        <f t="shared" si="41"/>
        <v/>
      </c>
      <c r="M200" s="215" t="str">
        <f t="shared" si="42"/>
        <v/>
      </c>
      <c r="N200" s="216" t="str">
        <f t="shared" si="43"/>
        <v/>
      </c>
      <c r="O200" s="221">
        <v>2</v>
      </c>
      <c r="AB200" s="325">
        <f t="shared" si="44"/>
        <v>1</v>
      </c>
    </row>
    <row r="201" spans="1:28" ht="15" customHeight="1" x14ac:dyDescent="0.25">
      <c r="A201" s="218" t="str">
        <f>IF(C201=0,"",IF(I201=0,"",MAX(A$2:A200)+1))</f>
        <v/>
      </c>
      <c r="B201" s="219" t="str">
        <f t="shared" si="36"/>
        <v>Fred</v>
      </c>
      <c r="C201" s="211">
        <f>IF(P$175="J",SUMIF(Deelnemers!B:B,B201,Deelnemers!D:D),0)</f>
        <v>14</v>
      </c>
      <c r="D201" s="13"/>
      <c r="E201" s="13"/>
      <c r="F201" s="220" t="str">
        <f t="shared" si="37"/>
        <v/>
      </c>
      <c r="G201" s="215" t="str">
        <f t="shared" si="38"/>
        <v/>
      </c>
      <c r="H201" s="219" t="str">
        <f t="shared" si="39"/>
        <v>Bas</v>
      </c>
      <c r="I201" s="211">
        <f>IF(P$175="J",SUMIF(Deelnemers!B:B,H201,Deelnemers!D:D),0)</f>
        <v>0</v>
      </c>
      <c r="J201" s="13"/>
      <c r="K201" s="211" t="str">
        <f t="shared" si="40"/>
        <v/>
      </c>
      <c r="L201" s="220" t="str">
        <f t="shared" si="41"/>
        <v/>
      </c>
      <c r="M201" s="215" t="str">
        <f t="shared" si="42"/>
        <v/>
      </c>
      <c r="N201" s="216" t="str">
        <f t="shared" si="43"/>
        <v/>
      </c>
      <c r="O201" s="221">
        <v>2</v>
      </c>
      <c r="AB201" s="325">
        <f t="shared" si="44"/>
        <v>0</v>
      </c>
    </row>
    <row r="202" spans="1:28" ht="15" customHeight="1" x14ac:dyDescent="0.25">
      <c r="A202" s="218">
        <f>IF(C202=0,"",IF(I202=0,"",MAX(A$2:A201)+1))</f>
        <v>99</v>
      </c>
      <c r="B202" s="219" t="str">
        <f t="shared" si="36"/>
        <v>Fred</v>
      </c>
      <c r="C202" s="211">
        <f>IF(P$175="J",SUMIF(Deelnemers!B:B,B202,Deelnemers!D:D),0)</f>
        <v>14</v>
      </c>
      <c r="D202" s="13"/>
      <c r="E202" s="13"/>
      <c r="F202" s="220" t="str">
        <f t="shared" si="37"/>
        <v/>
      </c>
      <c r="G202" s="215" t="str">
        <f t="shared" si="38"/>
        <v/>
      </c>
      <c r="H202" s="219" t="str">
        <f t="shared" si="39"/>
        <v>Jan Zuijlen</v>
      </c>
      <c r="I202" s="211">
        <f>IF(P$175="J",SUMIF(Deelnemers!B:B,H202,Deelnemers!D:D),0)</f>
        <v>19</v>
      </c>
      <c r="J202" s="13"/>
      <c r="K202" s="211" t="str">
        <f t="shared" si="40"/>
        <v/>
      </c>
      <c r="L202" s="220" t="str">
        <f t="shared" si="41"/>
        <v/>
      </c>
      <c r="M202" s="215" t="str">
        <f t="shared" si="42"/>
        <v/>
      </c>
      <c r="N202" s="216" t="str">
        <f t="shared" si="43"/>
        <v/>
      </c>
      <c r="O202" s="221">
        <v>2</v>
      </c>
      <c r="AB202" s="325">
        <f t="shared" si="44"/>
        <v>1</v>
      </c>
    </row>
    <row r="203" spans="1:28" ht="15" customHeight="1" x14ac:dyDescent="0.25">
      <c r="A203" s="218">
        <f>IF(C203=0,"",IF(I203=0,"",MAX(A$2:A202)+1))</f>
        <v>100</v>
      </c>
      <c r="B203" s="219" t="str">
        <f t="shared" si="36"/>
        <v>Fred</v>
      </c>
      <c r="C203" s="211">
        <f>IF(P$175="J",SUMIF(Deelnemers!B:B,B203,Deelnemers!D:D),0)</f>
        <v>14</v>
      </c>
      <c r="D203" s="13"/>
      <c r="E203" s="13"/>
      <c r="F203" s="220" t="str">
        <f t="shared" si="37"/>
        <v/>
      </c>
      <c r="G203" s="215" t="str">
        <f t="shared" si="38"/>
        <v/>
      </c>
      <c r="H203" s="219" t="str">
        <f t="shared" si="39"/>
        <v xml:space="preserve">Jordy </v>
      </c>
      <c r="I203" s="211">
        <f>IF(P$175="J",SUMIF(Deelnemers!B:B,H203,Deelnemers!D:D),0)</f>
        <v>16</v>
      </c>
      <c r="J203" s="13"/>
      <c r="K203" s="211" t="str">
        <f t="shared" si="40"/>
        <v/>
      </c>
      <c r="L203" s="220" t="str">
        <f t="shared" si="41"/>
        <v/>
      </c>
      <c r="M203" s="215" t="str">
        <f t="shared" si="42"/>
        <v/>
      </c>
      <c r="N203" s="216" t="str">
        <f t="shared" si="43"/>
        <v/>
      </c>
      <c r="O203" s="221">
        <v>2</v>
      </c>
      <c r="AB203" s="325">
        <f t="shared" si="44"/>
        <v>1</v>
      </c>
    </row>
    <row r="204" spans="1:28" ht="15" customHeight="1" x14ac:dyDescent="0.25">
      <c r="A204" s="218" t="str">
        <f>IF(C204=0,"",IF(I204=0,"",MAX(A$2:A203)+1))</f>
        <v/>
      </c>
      <c r="B204" s="219" t="str">
        <f t="shared" si="36"/>
        <v>Fred</v>
      </c>
      <c r="C204" s="211">
        <f>IF(P$175="J",SUMIF(Deelnemers!B:B,B204,Deelnemers!D:D),0)</f>
        <v>14</v>
      </c>
      <c r="D204" s="13"/>
      <c r="E204" s="13"/>
      <c r="F204" s="220" t="str">
        <f t="shared" si="37"/>
        <v/>
      </c>
      <c r="G204" s="215" t="str">
        <f t="shared" si="38"/>
        <v/>
      </c>
      <c r="H204" s="219" t="str">
        <f t="shared" si="39"/>
        <v>Mukesh</v>
      </c>
      <c r="I204" s="211">
        <f>IF(P$175="J",SUMIF(Deelnemers!B:B,H204,Deelnemers!D:D),0)</f>
        <v>0</v>
      </c>
      <c r="J204" s="13"/>
      <c r="K204" s="211" t="str">
        <f t="shared" si="40"/>
        <v/>
      </c>
      <c r="L204" s="220" t="str">
        <f t="shared" si="41"/>
        <v/>
      </c>
      <c r="M204" s="215" t="str">
        <f t="shared" si="42"/>
        <v/>
      </c>
      <c r="N204" s="216" t="str">
        <f t="shared" si="43"/>
        <v/>
      </c>
      <c r="O204" s="221">
        <v>2</v>
      </c>
      <c r="AB204" s="325">
        <f t="shared" si="44"/>
        <v>0</v>
      </c>
    </row>
    <row r="205" spans="1:28" ht="15" customHeight="1" x14ac:dyDescent="0.25">
      <c r="A205" s="218">
        <f>IF(C205=0,"",IF(I205=0,"",MAX(A$2:A204)+1))</f>
        <v>101</v>
      </c>
      <c r="B205" s="219" t="str">
        <f t="shared" si="36"/>
        <v>Fred</v>
      </c>
      <c r="C205" s="211">
        <f>IF(P$175="J",SUMIF(Deelnemers!B:B,B205,Deelnemers!D:D),0)</f>
        <v>14</v>
      </c>
      <c r="D205" s="13"/>
      <c r="E205" s="13"/>
      <c r="F205" s="220" t="str">
        <f t="shared" si="37"/>
        <v/>
      </c>
      <c r="G205" s="215" t="str">
        <f t="shared" si="38"/>
        <v/>
      </c>
      <c r="H205" s="219" t="str">
        <f t="shared" si="39"/>
        <v>Marco</v>
      </c>
      <c r="I205" s="211">
        <f>IF(P$175="J",SUMIF(Deelnemers!B:B,H205,Deelnemers!D:D),0)</f>
        <v>26</v>
      </c>
      <c r="J205" s="13"/>
      <c r="K205" s="211" t="str">
        <f t="shared" si="40"/>
        <v/>
      </c>
      <c r="L205" s="220" t="str">
        <f t="shared" si="41"/>
        <v/>
      </c>
      <c r="M205" s="215" t="str">
        <f t="shared" si="42"/>
        <v/>
      </c>
      <c r="N205" s="216" t="str">
        <f t="shared" si="43"/>
        <v/>
      </c>
      <c r="O205" s="221">
        <v>2</v>
      </c>
      <c r="AB205" s="325">
        <f t="shared" si="44"/>
        <v>1</v>
      </c>
    </row>
    <row r="206" spans="1:28" ht="15" customHeight="1" x14ac:dyDescent="0.25">
      <c r="A206" s="218" t="str">
        <f>IF(C206=0,"",IF(I206=0,"",MAX(A$2:A205)+1))</f>
        <v/>
      </c>
      <c r="B206" s="219" t="str">
        <f t="shared" si="36"/>
        <v>Fred</v>
      </c>
      <c r="C206" s="211">
        <f>IF(P$175="J",SUMIF(Deelnemers!B:B,B206,Deelnemers!D:D),0)</f>
        <v>14</v>
      </c>
      <c r="D206" s="13"/>
      <c r="E206" s="13"/>
      <c r="F206" s="220" t="str">
        <f t="shared" si="37"/>
        <v/>
      </c>
      <c r="G206" s="215" t="str">
        <f t="shared" si="38"/>
        <v/>
      </c>
      <c r="H206" s="219" t="str">
        <f t="shared" si="39"/>
        <v>n</v>
      </c>
      <c r="I206" s="211">
        <f>IF(P$175="J",SUMIF(Deelnemers!B:B,H206,Deelnemers!D:D),0)</f>
        <v>0</v>
      </c>
      <c r="J206" s="13"/>
      <c r="K206" s="211" t="str">
        <f t="shared" si="40"/>
        <v/>
      </c>
      <c r="L206" s="220" t="str">
        <f t="shared" si="41"/>
        <v/>
      </c>
      <c r="M206" s="215" t="str">
        <f t="shared" si="42"/>
        <v/>
      </c>
      <c r="N206" s="216" t="str">
        <f t="shared" si="43"/>
        <v/>
      </c>
      <c r="O206" s="221">
        <v>2</v>
      </c>
      <c r="AB206" s="325">
        <f t="shared" si="44"/>
        <v>0</v>
      </c>
    </row>
    <row r="207" spans="1:28" ht="15" customHeight="1" x14ac:dyDescent="0.25">
      <c r="A207" s="218" t="str">
        <f>IF(C207=0,"",IF(I207=0,"",MAX(A$2:A206)+1))</f>
        <v/>
      </c>
      <c r="B207" s="219" t="str">
        <f t="shared" si="36"/>
        <v>Fred</v>
      </c>
      <c r="C207" s="211">
        <f>IF(P$175="J",SUMIF(Deelnemers!B:B,B207,Deelnemers!D:D),0)</f>
        <v>14</v>
      </c>
      <c r="D207" s="13"/>
      <c r="E207" s="13"/>
      <c r="F207" s="220" t="str">
        <f t="shared" si="37"/>
        <v/>
      </c>
      <c r="G207" s="215" t="str">
        <f t="shared" si="38"/>
        <v/>
      </c>
      <c r="H207" s="219" t="str">
        <f t="shared" si="39"/>
        <v>n</v>
      </c>
      <c r="I207" s="211">
        <f>IF(P$175="J",SUMIF(Deelnemers!B:B,H207,Deelnemers!D:D),0)</f>
        <v>0</v>
      </c>
      <c r="J207" s="13"/>
      <c r="K207" s="211" t="str">
        <f t="shared" si="40"/>
        <v/>
      </c>
      <c r="L207" s="220" t="str">
        <f t="shared" si="41"/>
        <v/>
      </c>
      <c r="M207" s="215" t="str">
        <f t="shared" ref="M207:M238" si="45">IF(J207&gt;0,IF(I207-J207=0,R$2,IF(J207&lt;I207,ROUND(J207/I207*T$2,1),Q$2)),"")</f>
        <v/>
      </c>
      <c r="N207" s="216" t="str">
        <f t="shared" si="43"/>
        <v/>
      </c>
      <c r="O207" s="221">
        <v>2</v>
      </c>
      <c r="AB207" s="325">
        <f t="shared" si="44"/>
        <v>0</v>
      </c>
    </row>
    <row r="208" spans="1:28" ht="15" customHeight="1" x14ac:dyDescent="0.25">
      <c r="A208" s="218" t="str">
        <f>IF(C208=0,"",IF(I208=0,"",MAX(A$2:A207)+1))</f>
        <v/>
      </c>
      <c r="B208" s="219" t="str">
        <f t="shared" si="36"/>
        <v>Fred</v>
      </c>
      <c r="C208" s="211">
        <f>IF(P$175="J",SUMIF(Deelnemers!B:B,B208,Deelnemers!D:D),0)</f>
        <v>14</v>
      </c>
      <c r="D208" s="13"/>
      <c r="E208" s="13"/>
      <c r="F208" s="220" t="str">
        <f t="shared" si="37"/>
        <v/>
      </c>
      <c r="G208" s="215" t="str">
        <f t="shared" si="38"/>
        <v/>
      </c>
      <c r="H208" s="219" t="str">
        <f t="shared" si="39"/>
        <v>n</v>
      </c>
      <c r="I208" s="211">
        <f>IF(P$175="J",SUMIF(Deelnemers!B:B,H208,Deelnemers!D:D),0)</f>
        <v>0</v>
      </c>
      <c r="J208" s="13"/>
      <c r="K208" s="211" t="str">
        <f t="shared" si="40"/>
        <v/>
      </c>
      <c r="L208" s="220" t="str">
        <f t="shared" si="41"/>
        <v/>
      </c>
      <c r="M208" s="215" t="str">
        <f t="shared" si="45"/>
        <v/>
      </c>
      <c r="N208" s="216" t="str">
        <f t="shared" si="43"/>
        <v/>
      </c>
      <c r="O208" s="221">
        <v>2</v>
      </c>
      <c r="AB208" s="325">
        <f t="shared" si="44"/>
        <v>0</v>
      </c>
    </row>
    <row r="209" spans="1:28" ht="15" customHeight="1" x14ac:dyDescent="0.25">
      <c r="A209" s="218" t="str">
        <f>IF(C209=0,"",IF(I209=0,"",MAX(A$2:A208)+1))</f>
        <v/>
      </c>
      <c r="B209" s="219" t="str">
        <f t="shared" si="36"/>
        <v>Fred</v>
      </c>
      <c r="C209" s="211">
        <f>IF(P$175="J",SUMIF(Deelnemers!B:B,B209,Deelnemers!D:D),0)</f>
        <v>14</v>
      </c>
      <c r="D209" s="13"/>
      <c r="E209" s="13"/>
      <c r="F209" s="220" t="str">
        <f t="shared" si="37"/>
        <v/>
      </c>
      <c r="G209" s="215" t="str">
        <f t="shared" si="38"/>
        <v/>
      </c>
      <c r="H209" s="219" t="str">
        <f t="shared" si="39"/>
        <v>n</v>
      </c>
      <c r="I209" s="211">
        <f>IF(P$175="J",SUMIF(Deelnemers!B:B,H209,Deelnemers!D:D),0)</f>
        <v>0</v>
      </c>
      <c r="J209" s="13"/>
      <c r="K209" s="211" t="str">
        <f t="shared" si="40"/>
        <v/>
      </c>
      <c r="L209" s="220" t="str">
        <f t="shared" si="41"/>
        <v/>
      </c>
      <c r="M209" s="215" t="str">
        <f t="shared" si="45"/>
        <v/>
      </c>
      <c r="N209" s="216" t="str">
        <f t="shared" si="43"/>
        <v/>
      </c>
      <c r="O209" s="221">
        <v>2</v>
      </c>
      <c r="AB209" s="325">
        <f t="shared" si="44"/>
        <v>0</v>
      </c>
    </row>
    <row r="210" spans="1:28" ht="15" customHeight="1" x14ac:dyDescent="0.25">
      <c r="A210" s="218">
        <f>IF(C210=0,"",IF(I210=0,"",MAX(A$2:A209)+1))</f>
        <v>102</v>
      </c>
      <c r="B210" s="219" t="str">
        <f t="shared" si="36"/>
        <v>Jan Hartog</v>
      </c>
      <c r="C210" s="211">
        <f>IF(P$175="J",SUMIF(Deelnemers!B:B,B210,Deelnemers!D:D),0)</f>
        <v>16</v>
      </c>
      <c r="D210" s="13"/>
      <c r="E210" s="13"/>
      <c r="F210" s="220" t="str">
        <f t="shared" si="37"/>
        <v/>
      </c>
      <c r="G210" s="215" t="str">
        <f t="shared" si="38"/>
        <v/>
      </c>
      <c r="H210" s="219" t="str">
        <f t="shared" si="39"/>
        <v>Martijn</v>
      </c>
      <c r="I210" s="211">
        <f>IF(P$175="J",SUMIF(Deelnemers!B:B,H210,Deelnemers!D:D),0)</f>
        <v>10</v>
      </c>
      <c r="J210" s="13"/>
      <c r="K210" s="211" t="str">
        <f t="shared" si="40"/>
        <v/>
      </c>
      <c r="L210" s="220" t="str">
        <f t="shared" si="41"/>
        <v/>
      </c>
      <c r="M210" s="215" t="str">
        <f t="shared" si="45"/>
        <v/>
      </c>
      <c r="N210" s="216" t="str">
        <f t="shared" si="43"/>
        <v/>
      </c>
      <c r="O210" s="221">
        <v>2</v>
      </c>
      <c r="AB210" s="325">
        <f t="shared" si="44"/>
        <v>1</v>
      </c>
    </row>
    <row r="211" spans="1:28" ht="15" customHeight="1" x14ac:dyDescent="0.25">
      <c r="A211" s="218">
        <f>IF(C211=0,"",IF(I211=0,"",MAX(A$2:A210)+1))</f>
        <v>103</v>
      </c>
      <c r="B211" s="219" t="str">
        <f t="shared" si="36"/>
        <v>Jan Hartog</v>
      </c>
      <c r="C211" s="211">
        <f>IF(P$175="J",SUMIF(Deelnemers!B:B,B211,Deelnemers!D:D),0)</f>
        <v>16</v>
      </c>
      <c r="D211" s="13"/>
      <c r="E211" s="13"/>
      <c r="F211" s="220" t="str">
        <f t="shared" si="37"/>
        <v/>
      </c>
      <c r="G211" s="215" t="str">
        <f t="shared" si="38"/>
        <v/>
      </c>
      <c r="H211" s="219" t="str">
        <f t="shared" si="39"/>
        <v>Michael</v>
      </c>
      <c r="I211" s="211">
        <f>IF(P$175="J",SUMIF(Deelnemers!B:B,H211,Deelnemers!D:D),0)</f>
        <v>19</v>
      </c>
      <c r="J211" s="13"/>
      <c r="K211" s="211" t="str">
        <f t="shared" si="40"/>
        <v/>
      </c>
      <c r="L211" s="220" t="str">
        <f t="shared" si="41"/>
        <v/>
      </c>
      <c r="M211" s="215" t="str">
        <f t="shared" si="45"/>
        <v/>
      </c>
      <c r="N211" s="216" t="str">
        <f t="shared" si="43"/>
        <v/>
      </c>
      <c r="O211" s="221">
        <v>2</v>
      </c>
      <c r="AB211" s="325">
        <f t="shared" si="44"/>
        <v>1</v>
      </c>
    </row>
    <row r="212" spans="1:28" ht="15" customHeight="1" x14ac:dyDescent="0.25">
      <c r="A212" s="218">
        <f>IF(C212=0,"",IF(I212=0,"",MAX(A$2:A211)+1))</f>
        <v>104</v>
      </c>
      <c r="B212" s="219" t="str">
        <f t="shared" si="36"/>
        <v>Jan Hartog</v>
      </c>
      <c r="C212" s="211">
        <f>IF(P$175="J",SUMIF(Deelnemers!B:B,B212,Deelnemers!D:D),0)</f>
        <v>16</v>
      </c>
      <c r="D212" s="13"/>
      <c r="E212" s="13"/>
      <c r="F212" s="220" t="str">
        <f t="shared" si="37"/>
        <v/>
      </c>
      <c r="G212" s="215" t="str">
        <f t="shared" si="38"/>
        <v/>
      </c>
      <c r="H212" s="219" t="str">
        <f t="shared" si="39"/>
        <v>Peter</v>
      </c>
      <c r="I212" s="211">
        <f>IF(P$175="J",SUMIF(Deelnemers!B:B,H212,Deelnemers!D:D),0)</f>
        <v>21</v>
      </c>
      <c r="J212" s="13"/>
      <c r="K212" s="211" t="str">
        <f t="shared" si="40"/>
        <v/>
      </c>
      <c r="L212" s="220" t="str">
        <f t="shared" si="41"/>
        <v/>
      </c>
      <c r="M212" s="215" t="str">
        <f t="shared" si="45"/>
        <v/>
      </c>
      <c r="N212" s="216" t="str">
        <f t="shared" si="43"/>
        <v/>
      </c>
      <c r="O212" s="221">
        <v>2</v>
      </c>
      <c r="AB212" s="325">
        <f t="shared" si="44"/>
        <v>1</v>
      </c>
    </row>
    <row r="213" spans="1:28" ht="15" customHeight="1" x14ac:dyDescent="0.25">
      <c r="A213" s="218">
        <f>IF(C213=0,"",IF(I213=0,"",MAX(A$2:A212)+1))</f>
        <v>105</v>
      </c>
      <c r="B213" s="219" t="str">
        <f t="shared" si="36"/>
        <v>Jan Hartog</v>
      </c>
      <c r="C213" s="211">
        <f>IF(P$175="J",SUMIF(Deelnemers!B:B,B213,Deelnemers!D:D),0)</f>
        <v>16</v>
      </c>
      <c r="D213" s="13"/>
      <c r="E213" s="13"/>
      <c r="F213" s="220" t="str">
        <f t="shared" si="37"/>
        <v/>
      </c>
      <c r="G213" s="215" t="str">
        <f t="shared" si="38"/>
        <v/>
      </c>
      <c r="H213" s="219" t="str">
        <f t="shared" si="39"/>
        <v>Piet</v>
      </c>
      <c r="I213" s="211">
        <f>IF(P$175="J",SUMIF(Deelnemers!B:B,H213,Deelnemers!D:D),0)</f>
        <v>25</v>
      </c>
      <c r="J213" s="13"/>
      <c r="K213" s="211" t="str">
        <f t="shared" si="40"/>
        <v/>
      </c>
      <c r="L213" s="220" t="str">
        <f t="shared" si="41"/>
        <v/>
      </c>
      <c r="M213" s="215" t="str">
        <f t="shared" si="45"/>
        <v/>
      </c>
      <c r="N213" s="216" t="str">
        <f t="shared" si="43"/>
        <v/>
      </c>
      <c r="O213" s="221">
        <v>2</v>
      </c>
      <c r="AB213" s="325">
        <f t="shared" si="44"/>
        <v>1</v>
      </c>
    </row>
    <row r="214" spans="1:28" ht="15" customHeight="1" x14ac:dyDescent="0.25">
      <c r="A214" s="218">
        <f>IF(C214=0,"",IF(I214=0,"",MAX(A$2:A213)+1))</f>
        <v>106</v>
      </c>
      <c r="B214" s="219" t="str">
        <f t="shared" si="36"/>
        <v>Jan Hartog</v>
      </c>
      <c r="C214" s="211">
        <f>IF(P$175="J",SUMIF(Deelnemers!B:B,B214,Deelnemers!D:D),0)</f>
        <v>16</v>
      </c>
      <c r="D214" s="13"/>
      <c r="E214" s="13"/>
      <c r="F214" s="220" t="str">
        <f t="shared" si="37"/>
        <v/>
      </c>
      <c r="G214" s="215" t="str">
        <f t="shared" si="38"/>
        <v/>
      </c>
      <c r="H214" s="219" t="str">
        <f t="shared" si="39"/>
        <v>Tukker</v>
      </c>
      <c r="I214" s="211">
        <f>IF(P$175="J",SUMIF(Deelnemers!B:B,H214,Deelnemers!D:D),0)</f>
        <v>18</v>
      </c>
      <c r="J214" s="13"/>
      <c r="K214" s="211" t="str">
        <f t="shared" si="40"/>
        <v/>
      </c>
      <c r="L214" s="220" t="str">
        <f t="shared" si="41"/>
        <v/>
      </c>
      <c r="M214" s="215" t="str">
        <f t="shared" si="45"/>
        <v/>
      </c>
      <c r="N214" s="216" t="str">
        <f t="shared" si="43"/>
        <v/>
      </c>
      <c r="O214" s="221">
        <v>2</v>
      </c>
      <c r="AB214" s="325">
        <f t="shared" si="44"/>
        <v>1</v>
      </c>
    </row>
    <row r="215" spans="1:28" ht="15" customHeight="1" x14ac:dyDescent="0.25">
      <c r="A215" s="218">
        <f>IF(C215=0,"",IF(I215=0,"",MAX(A$2:A214)+1))</f>
        <v>107</v>
      </c>
      <c r="B215" s="219" t="str">
        <f t="shared" si="36"/>
        <v>Jan Hartog</v>
      </c>
      <c r="C215" s="211">
        <f>IF(P$175="J",SUMIF(Deelnemers!B:B,B215,Deelnemers!D:D),0)</f>
        <v>16</v>
      </c>
      <c r="D215" s="13"/>
      <c r="E215" s="13"/>
      <c r="F215" s="220" t="str">
        <f t="shared" si="37"/>
        <v/>
      </c>
      <c r="G215" s="215" t="str">
        <f t="shared" si="38"/>
        <v/>
      </c>
      <c r="H215" s="219" t="str">
        <f t="shared" si="39"/>
        <v>Bernard</v>
      </c>
      <c r="I215" s="211">
        <f>IF(P$175="J",SUMIF(Deelnemers!B:B,H215,Deelnemers!D:D),0)</f>
        <v>18</v>
      </c>
      <c r="J215" s="13"/>
      <c r="K215" s="211" t="str">
        <f t="shared" si="40"/>
        <v/>
      </c>
      <c r="L215" s="220" t="str">
        <f t="shared" si="41"/>
        <v/>
      </c>
      <c r="M215" s="215" t="str">
        <f t="shared" si="45"/>
        <v/>
      </c>
      <c r="N215" s="216" t="str">
        <f t="shared" si="43"/>
        <v/>
      </c>
      <c r="O215" s="221">
        <v>2</v>
      </c>
      <c r="AB215" s="325">
        <f t="shared" si="44"/>
        <v>1</v>
      </c>
    </row>
    <row r="216" spans="1:28" ht="15" customHeight="1" x14ac:dyDescent="0.25">
      <c r="A216" s="218">
        <f>IF(C216=0,"",IF(I216=0,"",MAX(A$2:A215)+1))</f>
        <v>108</v>
      </c>
      <c r="B216" s="219" t="str">
        <f t="shared" si="36"/>
        <v>Jan Hartog</v>
      </c>
      <c r="C216" s="211">
        <f>IF(P$175="J",SUMIF(Deelnemers!B:B,B216,Deelnemers!D:D),0)</f>
        <v>16</v>
      </c>
      <c r="D216" s="13"/>
      <c r="E216" s="13"/>
      <c r="F216" s="220" t="str">
        <f t="shared" si="37"/>
        <v/>
      </c>
      <c r="G216" s="215" t="str">
        <f t="shared" si="38"/>
        <v/>
      </c>
      <c r="H216" s="219" t="str">
        <f t="shared" si="39"/>
        <v>Jan de Hoorn</v>
      </c>
      <c r="I216" s="211">
        <f>IF(P$175="J",SUMIF(Deelnemers!B:B,H216,Deelnemers!D:D),0)</f>
        <v>14</v>
      </c>
      <c r="J216" s="13"/>
      <c r="K216" s="211" t="str">
        <f t="shared" si="40"/>
        <v/>
      </c>
      <c r="L216" s="220" t="str">
        <f t="shared" si="41"/>
        <v/>
      </c>
      <c r="M216" s="215" t="str">
        <f t="shared" si="45"/>
        <v/>
      </c>
      <c r="N216" s="216" t="str">
        <f t="shared" si="43"/>
        <v/>
      </c>
      <c r="O216" s="221">
        <v>2</v>
      </c>
      <c r="AB216" s="325">
        <f t="shared" si="44"/>
        <v>1</v>
      </c>
    </row>
    <row r="217" spans="1:28" ht="15" customHeight="1" x14ac:dyDescent="0.25">
      <c r="A217" s="218" t="str">
        <f>IF(C217=0,"",IF(I217=0,"",MAX(A$2:A216)+1))</f>
        <v/>
      </c>
      <c r="B217" s="219" t="str">
        <f t="shared" si="36"/>
        <v>Jan Hartog</v>
      </c>
      <c r="C217" s="211">
        <f>IF(P$175="J",SUMIF(Deelnemers!B:B,B217,Deelnemers!D:D),0)</f>
        <v>16</v>
      </c>
      <c r="D217" s="13"/>
      <c r="E217" s="13"/>
      <c r="F217" s="220" t="str">
        <f t="shared" si="37"/>
        <v/>
      </c>
      <c r="G217" s="215" t="str">
        <f t="shared" si="38"/>
        <v/>
      </c>
      <c r="H217" s="219" t="str">
        <f t="shared" si="39"/>
        <v>Bas</v>
      </c>
      <c r="I217" s="211">
        <f>IF(P$175="J",SUMIF(Deelnemers!B:B,H217,Deelnemers!D:D),0)</f>
        <v>0</v>
      </c>
      <c r="J217" s="13"/>
      <c r="K217" s="211" t="str">
        <f t="shared" si="40"/>
        <v/>
      </c>
      <c r="L217" s="220" t="str">
        <f t="shared" si="41"/>
        <v/>
      </c>
      <c r="M217" s="215" t="str">
        <f t="shared" si="45"/>
        <v/>
      </c>
      <c r="N217" s="216" t="str">
        <f t="shared" si="43"/>
        <v/>
      </c>
      <c r="O217" s="221">
        <v>2</v>
      </c>
      <c r="AB217" s="325">
        <f t="shared" si="44"/>
        <v>0</v>
      </c>
    </row>
    <row r="218" spans="1:28" ht="15" customHeight="1" x14ac:dyDescent="0.25">
      <c r="A218" s="218">
        <f>IF(C218=0,"",IF(I218=0,"",MAX(A$2:A217)+1))</f>
        <v>109</v>
      </c>
      <c r="B218" s="219" t="str">
        <f t="shared" si="36"/>
        <v>Jan Hartog</v>
      </c>
      <c r="C218" s="211">
        <f>IF(P$175="J",SUMIF(Deelnemers!B:B,B218,Deelnemers!D:D),0)</f>
        <v>16</v>
      </c>
      <c r="D218" s="13"/>
      <c r="E218" s="13"/>
      <c r="F218" s="220" t="str">
        <f t="shared" si="37"/>
        <v/>
      </c>
      <c r="G218" s="215" t="str">
        <f t="shared" si="38"/>
        <v/>
      </c>
      <c r="H218" s="219" t="str">
        <f t="shared" si="39"/>
        <v>Jan Zuijlen</v>
      </c>
      <c r="I218" s="211">
        <f>IF(P$175="J",SUMIF(Deelnemers!B:B,H218,Deelnemers!D:D),0)</f>
        <v>19</v>
      </c>
      <c r="J218" s="13"/>
      <c r="K218" s="211" t="str">
        <f t="shared" si="40"/>
        <v/>
      </c>
      <c r="L218" s="220" t="str">
        <f t="shared" si="41"/>
        <v/>
      </c>
      <c r="M218" s="215" t="str">
        <f t="shared" si="45"/>
        <v/>
      </c>
      <c r="N218" s="216" t="str">
        <f t="shared" si="43"/>
        <v/>
      </c>
      <c r="O218" s="221">
        <v>2</v>
      </c>
      <c r="AB218" s="325">
        <f t="shared" si="44"/>
        <v>1</v>
      </c>
    </row>
    <row r="219" spans="1:28" ht="15" customHeight="1" x14ac:dyDescent="0.25">
      <c r="A219" s="218">
        <f>IF(C219=0,"",IF(I219=0,"",MAX(A$2:A218)+1))</f>
        <v>110</v>
      </c>
      <c r="B219" s="219" t="str">
        <f t="shared" si="36"/>
        <v>Jan Hartog</v>
      </c>
      <c r="C219" s="211">
        <f>IF(P$175="J",SUMIF(Deelnemers!B:B,B219,Deelnemers!D:D),0)</f>
        <v>16</v>
      </c>
      <c r="D219" s="13"/>
      <c r="E219" s="13"/>
      <c r="F219" s="220" t="str">
        <f t="shared" si="37"/>
        <v/>
      </c>
      <c r="G219" s="215" t="str">
        <f t="shared" si="38"/>
        <v/>
      </c>
      <c r="H219" s="219" t="str">
        <f t="shared" si="39"/>
        <v xml:space="preserve">Jordy </v>
      </c>
      <c r="I219" s="211">
        <f>IF(P$175="J",SUMIF(Deelnemers!B:B,H219,Deelnemers!D:D),0)</f>
        <v>16</v>
      </c>
      <c r="J219" s="13"/>
      <c r="K219" s="211" t="str">
        <f t="shared" si="40"/>
        <v/>
      </c>
      <c r="L219" s="220" t="str">
        <f t="shared" si="41"/>
        <v/>
      </c>
      <c r="M219" s="215" t="str">
        <f t="shared" si="45"/>
        <v/>
      </c>
      <c r="N219" s="216" t="str">
        <f t="shared" si="43"/>
        <v/>
      </c>
      <c r="O219" s="221">
        <v>2</v>
      </c>
      <c r="AB219" s="325">
        <f t="shared" si="44"/>
        <v>1</v>
      </c>
    </row>
    <row r="220" spans="1:28" ht="15" customHeight="1" x14ac:dyDescent="0.25">
      <c r="A220" s="218" t="str">
        <f>IF(C220=0,"",IF(I220=0,"",MAX(A$2:A219)+1))</f>
        <v/>
      </c>
      <c r="B220" s="219" t="str">
        <f t="shared" si="36"/>
        <v>Jan Hartog</v>
      </c>
      <c r="C220" s="211">
        <f>IF(P$175="J",SUMIF(Deelnemers!B:B,B220,Deelnemers!D:D),0)</f>
        <v>16</v>
      </c>
      <c r="D220" s="13"/>
      <c r="E220" s="13"/>
      <c r="F220" s="220" t="str">
        <f t="shared" si="37"/>
        <v/>
      </c>
      <c r="G220" s="215" t="str">
        <f t="shared" si="38"/>
        <v/>
      </c>
      <c r="H220" s="219" t="str">
        <f t="shared" si="39"/>
        <v>Mukesh</v>
      </c>
      <c r="I220" s="211">
        <f>IF(P$175="J",SUMIF(Deelnemers!B:B,H220,Deelnemers!D:D),0)</f>
        <v>0</v>
      </c>
      <c r="J220" s="13"/>
      <c r="K220" s="211" t="str">
        <f t="shared" si="40"/>
        <v/>
      </c>
      <c r="L220" s="220" t="str">
        <f t="shared" si="41"/>
        <v/>
      </c>
      <c r="M220" s="215" t="str">
        <f t="shared" si="45"/>
        <v/>
      </c>
      <c r="N220" s="216" t="str">
        <f t="shared" si="43"/>
        <v/>
      </c>
      <c r="O220" s="221">
        <v>2</v>
      </c>
      <c r="AB220" s="325">
        <f t="shared" si="44"/>
        <v>0</v>
      </c>
    </row>
    <row r="221" spans="1:28" ht="15" customHeight="1" x14ac:dyDescent="0.25">
      <c r="A221" s="218">
        <f>IF(C221=0,"",IF(I221=0,"",MAX(A$2:A220)+1))</f>
        <v>111</v>
      </c>
      <c r="B221" s="219" t="str">
        <f t="shared" si="36"/>
        <v>Jan Hartog</v>
      </c>
      <c r="C221" s="211">
        <f>IF(P$175="J",SUMIF(Deelnemers!B:B,B221,Deelnemers!D:D),0)</f>
        <v>16</v>
      </c>
      <c r="D221" s="13"/>
      <c r="E221" s="13"/>
      <c r="F221" s="220" t="str">
        <f t="shared" si="37"/>
        <v/>
      </c>
      <c r="G221" s="215" t="str">
        <f t="shared" si="38"/>
        <v/>
      </c>
      <c r="H221" s="219" t="str">
        <f t="shared" si="39"/>
        <v>Marco</v>
      </c>
      <c r="I221" s="211">
        <f>IF(P$175="J",SUMIF(Deelnemers!B:B,H221,Deelnemers!D:D),0)</f>
        <v>26</v>
      </c>
      <c r="J221" s="13"/>
      <c r="K221" s="211" t="str">
        <f t="shared" si="40"/>
        <v/>
      </c>
      <c r="L221" s="220" t="str">
        <f t="shared" si="41"/>
        <v/>
      </c>
      <c r="M221" s="215" t="str">
        <f t="shared" si="45"/>
        <v/>
      </c>
      <c r="N221" s="216" t="str">
        <f t="shared" si="43"/>
        <v/>
      </c>
      <c r="O221" s="221">
        <v>2</v>
      </c>
      <c r="AB221" s="325">
        <f t="shared" si="44"/>
        <v>1</v>
      </c>
    </row>
    <row r="222" spans="1:28" ht="15" customHeight="1" x14ac:dyDescent="0.25">
      <c r="A222" s="218" t="str">
        <f>IF(C222=0,"",IF(I222=0,"",MAX(A$2:A221)+1))</f>
        <v/>
      </c>
      <c r="B222" s="219" t="str">
        <f t="shared" si="36"/>
        <v>Jan Hartog</v>
      </c>
      <c r="C222" s="211">
        <f>IF(P$175="J",SUMIF(Deelnemers!B:B,B222,Deelnemers!D:D),0)</f>
        <v>16</v>
      </c>
      <c r="D222" s="13"/>
      <c r="E222" s="13"/>
      <c r="F222" s="220" t="str">
        <f t="shared" si="37"/>
        <v/>
      </c>
      <c r="G222" s="215" t="str">
        <f t="shared" si="38"/>
        <v/>
      </c>
      <c r="H222" s="219" t="str">
        <f t="shared" si="39"/>
        <v>n</v>
      </c>
      <c r="I222" s="211">
        <f>IF(P$175="J",SUMIF(Deelnemers!B:B,H222,Deelnemers!D:D),0)</f>
        <v>0</v>
      </c>
      <c r="J222" s="13"/>
      <c r="K222" s="211" t="str">
        <f t="shared" si="40"/>
        <v/>
      </c>
      <c r="L222" s="220" t="str">
        <f t="shared" si="41"/>
        <v/>
      </c>
      <c r="M222" s="215" t="str">
        <f t="shared" si="45"/>
        <v/>
      </c>
      <c r="N222" s="216" t="str">
        <f t="shared" si="43"/>
        <v/>
      </c>
      <c r="O222" s="221">
        <v>2</v>
      </c>
      <c r="AB222" s="325">
        <f t="shared" si="44"/>
        <v>0</v>
      </c>
    </row>
    <row r="223" spans="1:28" ht="15" customHeight="1" x14ac:dyDescent="0.25">
      <c r="A223" s="218" t="str">
        <f>IF(C223=0,"",IF(I223=0,"",MAX(A$2:A222)+1))</f>
        <v/>
      </c>
      <c r="B223" s="219" t="str">
        <f t="shared" si="36"/>
        <v>Jan Hartog</v>
      </c>
      <c r="C223" s="211">
        <f>IF(P$175="J",SUMIF(Deelnemers!B:B,B223,Deelnemers!D:D),0)</f>
        <v>16</v>
      </c>
      <c r="D223" s="13"/>
      <c r="E223" s="13"/>
      <c r="F223" s="220" t="str">
        <f t="shared" si="37"/>
        <v/>
      </c>
      <c r="G223" s="215" t="str">
        <f t="shared" si="38"/>
        <v/>
      </c>
      <c r="H223" s="219" t="str">
        <f t="shared" si="39"/>
        <v>n</v>
      </c>
      <c r="I223" s="211">
        <f>IF(P$175="J",SUMIF(Deelnemers!B:B,H223,Deelnemers!D:D),0)</f>
        <v>0</v>
      </c>
      <c r="J223" s="13"/>
      <c r="K223" s="211" t="str">
        <f t="shared" si="40"/>
        <v/>
      </c>
      <c r="L223" s="220" t="str">
        <f t="shared" si="41"/>
        <v/>
      </c>
      <c r="M223" s="215" t="str">
        <f t="shared" si="45"/>
        <v/>
      </c>
      <c r="N223" s="216" t="str">
        <f t="shared" si="43"/>
        <v/>
      </c>
      <c r="O223" s="221">
        <v>2</v>
      </c>
      <c r="AB223" s="325">
        <f t="shared" si="44"/>
        <v>0</v>
      </c>
    </row>
    <row r="224" spans="1:28" ht="15" customHeight="1" x14ac:dyDescent="0.25">
      <c r="A224" s="218" t="str">
        <f>IF(C224=0,"",IF(I224=0,"",MAX(A$2:A223)+1))</f>
        <v/>
      </c>
      <c r="B224" s="219" t="str">
        <f t="shared" si="36"/>
        <v>Jan Hartog</v>
      </c>
      <c r="C224" s="211">
        <f>IF(P$175="J",SUMIF(Deelnemers!B:B,B224,Deelnemers!D:D),0)</f>
        <v>16</v>
      </c>
      <c r="D224" s="13"/>
      <c r="E224" s="13"/>
      <c r="F224" s="220" t="str">
        <f t="shared" si="37"/>
        <v/>
      </c>
      <c r="G224" s="215" t="str">
        <f t="shared" si="38"/>
        <v/>
      </c>
      <c r="H224" s="219" t="str">
        <f t="shared" si="39"/>
        <v>n</v>
      </c>
      <c r="I224" s="211">
        <f>IF(P$175="J",SUMIF(Deelnemers!B:B,H224,Deelnemers!D:D),0)</f>
        <v>0</v>
      </c>
      <c r="J224" s="13"/>
      <c r="K224" s="211" t="str">
        <f t="shared" si="40"/>
        <v/>
      </c>
      <c r="L224" s="220" t="str">
        <f t="shared" si="41"/>
        <v/>
      </c>
      <c r="M224" s="215" t="str">
        <f t="shared" si="45"/>
        <v/>
      </c>
      <c r="N224" s="216" t="str">
        <f t="shared" si="43"/>
        <v/>
      </c>
      <c r="O224" s="221">
        <v>2</v>
      </c>
      <c r="AB224" s="325">
        <f t="shared" si="44"/>
        <v>0</v>
      </c>
    </row>
    <row r="225" spans="1:28" ht="15" customHeight="1" x14ac:dyDescent="0.25">
      <c r="A225" s="218" t="str">
        <f>IF(C225=0,"",IF(I225=0,"",MAX(A$2:A224)+1))</f>
        <v/>
      </c>
      <c r="B225" s="219" t="str">
        <f t="shared" si="36"/>
        <v>Jan Hartog</v>
      </c>
      <c r="C225" s="211">
        <f>IF(P$175="J",SUMIF(Deelnemers!B:B,B225,Deelnemers!D:D),0)</f>
        <v>16</v>
      </c>
      <c r="D225" s="13"/>
      <c r="E225" s="13"/>
      <c r="F225" s="220" t="str">
        <f t="shared" si="37"/>
        <v/>
      </c>
      <c r="G225" s="215" t="str">
        <f t="shared" si="38"/>
        <v/>
      </c>
      <c r="H225" s="219" t="str">
        <f t="shared" si="39"/>
        <v>n</v>
      </c>
      <c r="I225" s="211">
        <f>IF(P$175="J",SUMIF(Deelnemers!B:B,H225,Deelnemers!D:D),0)</f>
        <v>0</v>
      </c>
      <c r="J225" s="13"/>
      <c r="K225" s="211" t="str">
        <f t="shared" si="40"/>
        <v/>
      </c>
      <c r="L225" s="220" t="str">
        <f t="shared" si="41"/>
        <v/>
      </c>
      <c r="M225" s="215" t="str">
        <f t="shared" si="45"/>
        <v/>
      </c>
      <c r="N225" s="216" t="str">
        <f t="shared" si="43"/>
        <v/>
      </c>
      <c r="O225" s="221">
        <v>2</v>
      </c>
      <c r="AB225" s="325">
        <f t="shared" si="44"/>
        <v>0</v>
      </c>
    </row>
    <row r="226" spans="1:28" ht="15" customHeight="1" x14ac:dyDescent="0.25">
      <c r="A226" s="218">
        <f>IF(C226=0,"",IF(I226=0,"",MAX(A$2:A225)+1))</f>
        <v>112</v>
      </c>
      <c r="B226" s="219" t="str">
        <f t="shared" si="36"/>
        <v>Martijn</v>
      </c>
      <c r="C226" s="211">
        <f>IF(P$175="J",SUMIF(Deelnemers!B:B,B226,Deelnemers!D:D),0)</f>
        <v>10</v>
      </c>
      <c r="D226" s="13"/>
      <c r="E226" s="13"/>
      <c r="F226" s="220" t="str">
        <f t="shared" si="37"/>
        <v/>
      </c>
      <c r="G226" s="215" t="str">
        <f t="shared" si="38"/>
        <v/>
      </c>
      <c r="H226" s="219" t="str">
        <f t="shared" si="39"/>
        <v>Michael</v>
      </c>
      <c r="I226" s="211">
        <f>IF(P$175="J",SUMIF(Deelnemers!B:B,H226,Deelnemers!D:D),0)</f>
        <v>19</v>
      </c>
      <c r="J226" s="13"/>
      <c r="K226" s="211" t="str">
        <f t="shared" si="40"/>
        <v/>
      </c>
      <c r="L226" s="220" t="str">
        <f t="shared" si="41"/>
        <v/>
      </c>
      <c r="M226" s="215" t="str">
        <f t="shared" si="45"/>
        <v/>
      </c>
      <c r="N226" s="216" t="str">
        <f t="shared" si="43"/>
        <v/>
      </c>
      <c r="O226" s="221">
        <v>2</v>
      </c>
      <c r="AB226" s="325">
        <f t="shared" si="44"/>
        <v>1</v>
      </c>
    </row>
    <row r="227" spans="1:28" ht="15" customHeight="1" x14ac:dyDescent="0.25">
      <c r="A227" s="218">
        <f>IF(C227=0,"",IF(I227=0,"",MAX(A$2:A226)+1))</f>
        <v>113</v>
      </c>
      <c r="B227" s="219" t="str">
        <f t="shared" si="36"/>
        <v>Martijn</v>
      </c>
      <c r="C227" s="211">
        <f>IF(P$175="J",SUMIF(Deelnemers!B:B,B227,Deelnemers!D:D),0)</f>
        <v>10</v>
      </c>
      <c r="D227" s="13"/>
      <c r="E227" s="13"/>
      <c r="F227" s="220" t="str">
        <f t="shared" si="37"/>
        <v/>
      </c>
      <c r="G227" s="215" t="str">
        <f t="shared" si="38"/>
        <v/>
      </c>
      <c r="H227" s="219" t="str">
        <f t="shared" si="39"/>
        <v>Peter</v>
      </c>
      <c r="I227" s="211">
        <f>IF(P$175="J",SUMIF(Deelnemers!B:B,H227,Deelnemers!D:D),0)</f>
        <v>21</v>
      </c>
      <c r="J227" s="13"/>
      <c r="K227" s="211" t="str">
        <f t="shared" si="40"/>
        <v/>
      </c>
      <c r="L227" s="220" t="str">
        <f t="shared" si="41"/>
        <v/>
      </c>
      <c r="M227" s="215" t="str">
        <f t="shared" si="45"/>
        <v/>
      </c>
      <c r="N227" s="216" t="str">
        <f t="shared" si="43"/>
        <v/>
      </c>
      <c r="O227" s="221">
        <v>2</v>
      </c>
      <c r="AB227" s="325">
        <f t="shared" si="44"/>
        <v>1</v>
      </c>
    </row>
    <row r="228" spans="1:28" ht="15" customHeight="1" x14ac:dyDescent="0.25">
      <c r="A228" s="218">
        <f>IF(C228=0,"",IF(I228=0,"",MAX(A$2:A227)+1))</f>
        <v>114</v>
      </c>
      <c r="B228" s="219" t="str">
        <f t="shared" si="36"/>
        <v>Martijn</v>
      </c>
      <c r="C228" s="211">
        <f>IF(P$175="J",SUMIF(Deelnemers!B:B,B228,Deelnemers!D:D),0)</f>
        <v>10</v>
      </c>
      <c r="D228" s="13"/>
      <c r="E228" s="13"/>
      <c r="F228" s="220" t="str">
        <f t="shared" si="37"/>
        <v/>
      </c>
      <c r="G228" s="215" t="str">
        <f t="shared" si="38"/>
        <v/>
      </c>
      <c r="H228" s="219" t="str">
        <f t="shared" si="39"/>
        <v>Piet</v>
      </c>
      <c r="I228" s="211">
        <f>IF(P$175="J",SUMIF(Deelnemers!B:B,H228,Deelnemers!D:D),0)</f>
        <v>25</v>
      </c>
      <c r="J228" s="13"/>
      <c r="K228" s="211" t="str">
        <f t="shared" si="40"/>
        <v/>
      </c>
      <c r="L228" s="220" t="str">
        <f t="shared" si="41"/>
        <v/>
      </c>
      <c r="M228" s="215" t="str">
        <f t="shared" si="45"/>
        <v/>
      </c>
      <c r="N228" s="216" t="str">
        <f t="shared" si="43"/>
        <v/>
      </c>
      <c r="O228" s="221">
        <v>2</v>
      </c>
      <c r="AB228" s="325">
        <f t="shared" si="44"/>
        <v>1</v>
      </c>
    </row>
    <row r="229" spans="1:28" ht="15" customHeight="1" x14ac:dyDescent="0.25">
      <c r="A229" s="218">
        <f>IF(C229=0,"",IF(I229=0,"",MAX(A$2:A228)+1))</f>
        <v>115</v>
      </c>
      <c r="B229" s="219" t="str">
        <f t="shared" si="36"/>
        <v>Martijn</v>
      </c>
      <c r="C229" s="211">
        <f>IF(P$175="J",SUMIF(Deelnemers!B:B,B229,Deelnemers!D:D),0)</f>
        <v>10</v>
      </c>
      <c r="D229" s="13"/>
      <c r="E229" s="13"/>
      <c r="F229" s="220" t="str">
        <f t="shared" si="37"/>
        <v/>
      </c>
      <c r="G229" s="215" t="str">
        <f t="shared" si="38"/>
        <v/>
      </c>
      <c r="H229" s="219" t="str">
        <f t="shared" si="39"/>
        <v>Tukker</v>
      </c>
      <c r="I229" s="211">
        <f>IF(P$175="J",SUMIF(Deelnemers!B:B,H229,Deelnemers!D:D),0)</f>
        <v>18</v>
      </c>
      <c r="J229" s="13"/>
      <c r="K229" s="211" t="str">
        <f t="shared" si="40"/>
        <v/>
      </c>
      <c r="L229" s="220" t="str">
        <f t="shared" si="41"/>
        <v/>
      </c>
      <c r="M229" s="215" t="str">
        <f t="shared" si="45"/>
        <v/>
      </c>
      <c r="N229" s="216" t="str">
        <f t="shared" si="43"/>
        <v/>
      </c>
      <c r="O229" s="221">
        <v>2</v>
      </c>
      <c r="AB229" s="325">
        <f t="shared" si="44"/>
        <v>1</v>
      </c>
    </row>
    <row r="230" spans="1:28" ht="15" customHeight="1" x14ac:dyDescent="0.25">
      <c r="A230" s="218">
        <f>IF(C230=0,"",IF(I230=0,"",MAX(A$2:A229)+1))</f>
        <v>116</v>
      </c>
      <c r="B230" s="219" t="str">
        <f t="shared" si="36"/>
        <v>Martijn</v>
      </c>
      <c r="C230" s="211">
        <f>IF(P$175="J",SUMIF(Deelnemers!B:B,B230,Deelnemers!D:D),0)</f>
        <v>10</v>
      </c>
      <c r="D230" s="13"/>
      <c r="E230" s="13"/>
      <c r="F230" s="220" t="str">
        <f t="shared" si="37"/>
        <v/>
      </c>
      <c r="G230" s="215" t="str">
        <f t="shared" si="38"/>
        <v/>
      </c>
      <c r="H230" s="219" t="str">
        <f t="shared" si="39"/>
        <v>Bernard</v>
      </c>
      <c r="I230" s="211">
        <f>IF(P$175="J",SUMIF(Deelnemers!B:B,H230,Deelnemers!D:D),0)</f>
        <v>18</v>
      </c>
      <c r="J230" s="13"/>
      <c r="K230" s="211" t="str">
        <f t="shared" si="40"/>
        <v/>
      </c>
      <c r="L230" s="220" t="str">
        <f t="shared" si="41"/>
        <v/>
      </c>
      <c r="M230" s="215" t="str">
        <f t="shared" si="45"/>
        <v/>
      </c>
      <c r="N230" s="216" t="str">
        <f t="shared" si="43"/>
        <v/>
      </c>
      <c r="O230" s="221">
        <v>2</v>
      </c>
      <c r="AB230" s="325">
        <f t="shared" si="44"/>
        <v>1</v>
      </c>
    </row>
    <row r="231" spans="1:28" ht="15" customHeight="1" x14ac:dyDescent="0.25">
      <c r="A231" s="218">
        <f>IF(C231=0,"",IF(I231=0,"",MAX(A$2:A230)+1))</f>
        <v>117</v>
      </c>
      <c r="B231" s="219" t="str">
        <f t="shared" si="36"/>
        <v>Martijn</v>
      </c>
      <c r="C231" s="211">
        <f>IF(P$175="J",SUMIF(Deelnemers!B:B,B231,Deelnemers!D:D),0)</f>
        <v>10</v>
      </c>
      <c r="D231" s="13"/>
      <c r="E231" s="13"/>
      <c r="F231" s="220" t="str">
        <f t="shared" si="37"/>
        <v/>
      </c>
      <c r="G231" s="215" t="str">
        <f t="shared" si="38"/>
        <v/>
      </c>
      <c r="H231" s="219" t="str">
        <f t="shared" si="39"/>
        <v>Jan de Hoorn</v>
      </c>
      <c r="I231" s="211">
        <f>IF(P$175="J",SUMIF(Deelnemers!B:B,H231,Deelnemers!D:D),0)</f>
        <v>14</v>
      </c>
      <c r="J231" s="13"/>
      <c r="K231" s="211" t="str">
        <f t="shared" si="40"/>
        <v/>
      </c>
      <c r="L231" s="220" t="str">
        <f t="shared" si="41"/>
        <v/>
      </c>
      <c r="M231" s="215" t="str">
        <f t="shared" si="45"/>
        <v/>
      </c>
      <c r="N231" s="216" t="str">
        <f t="shared" si="43"/>
        <v/>
      </c>
      <c r="O231" s="221">
        <v>2</v>
      </c>
      <c r="AB231" s="325">
        <f t="shared" si="44"/>
        <v>1</v>
      </c>
    </row>
    <row r="232" spans="1:28" ht="15" customHeight="1" x14ac:dyDescent="0.25">
      <c r="A232" s="218" t="str">
        <f>IF(C232=0,"",IF(I232=0,"",MAX(A$2:A231)+1))</f>
        <v/>
      </c>
      <c r="B232" s="219" t="str">
        <f t="shared" si="36"/>
        <v>Martijn</v>
      </c>
      <c r="C232" s="211">
        <f>IF(P$175="J",SUMIF(Deelnemers!B:B,B232,Deelnemers!D:D),0)</f>
        <v>10</v>
      </c>
      <c r="D232" s="13"/>
      <c r="E232" s="13"/>
      <c r="F232" s="220" t="str">
        <f t="shared" si="37"/>
        <v/>
      </c>
      <c r="G232" s="215" t="str">
        <f t="shared" si="38"/>
        <v/>
      </c>
      <c r="H232" s="219" t="str">
        <f t="shared" si="39"/>
        <v>Bas</v>
      </c>
      <c r="I232" s="211">
        <f>IF(P$175="J",SUMIF(Deelnemers!B:B,H232,Deelnemers!D:D),0)</f>
        <v>0</v>
      </c>
      <c r="J232" s="13"/>
      <c r="K232" s="211" t="str">
        <f t="shared" si="40"/>
        <v/>
      </c>
      <c r="L232" s="220" t="str">
        <f t="shared" si="41"/>
        <v/>
      </c>
      <c r="M232" s="215" t="str">
        <f t="shared" si="45"/>
        <v/>
      </c>
      <c r="N232" s="216" t="str">
        <f t="shared" si="43"/>
        <v/>
      </c>
      <c r="O232" s="221">
        <v>2</v>
      </c>
      <c r="AB232" s="325">
        <f t="shared" si="44"/>
        <v>0</v>
      </c>
    </row>
    <row r="233" spans="1:28" ht="15" customHeight="1" x14ac:dyDescent="0.25">
      <c r="A233" s="218">
        <f>IF(C233=0,"",IF(I233=0,"",MAX(A$2:A232)+1))</f>
        <v>118</v>
      </c>
      <c r="B233" s="219" t="str">
        <f t="shared" si="36"/>
        <v>Martijn</v>
      </c>
      <c r="C233" s="211">
        <f>IF(P$175="J",SUMIF(Deelnemers!B:B,B233,Deelnemers!D:D),0)</f>
        <v>10</v>
      </c>
      <c r="D233" s="13"/>
      <c r="E233" s="13"/>
      <c r="F233" s="220" t="str">
        <f t="shared" si="37"/>
        <v/>
      </c>
      <c r="G233" s="215" t="str">
        <f t="shared" si="38"/>
        <v/>
      </c>
      <c r="H233" s="219" t="str">
        <f t="shared" si="39"/>
        <v>Jan Zuijlen</v>
      </c>
      <c r="I233" s="211">
        <f>IF(P$175="J",SUMIF(Deelnemers!B:B,H233,Deelnemers!D:D),0)</f>
        <v>19</v>
      </c>
      <c r="J233" s="13"/>
      <c r="K233" s="211" t="str">
        <f t="shared" si="40"/>
        <v/>
      </c>
      <c r="L233" s="220" t="str">
        <f t="shared" si="41"/>
        <v/>
      </c>
      <c r="M233" s="215" t="str">
        <f t="shared" si="45"/>
        <v/>
      </c>
      <c r="N233" s="216" t="str">
        <f t="shared" si="43"/>
        <v/>
      </c>
      <c r="O233" s="221">
        <v>2</v>
      </c>
      <c r="AB233" s="325">
        <f t="shared" si="44"/>
        <v>1</v>
      </c>
    </row>
    <row r="234" spans="1:28" ht="15" customHeight="1" x14ac:dyDescent="0.25">
      <c r="A234" s="218">
        <f>IF(C234=0,"",IF(I234=0,"",MAX(A$2:A233)+1))</f>
        <v>119</v>
      </c>
      <c r="B234" s="219" t="str">
        <f t="shared" si="36"/>
        <v>Martijn</v>
      </c>
      <c r="C234" s="211">
        <f>IF(P$175="J",SUMIF(Deelnemers!B:B,B234,Deelnemers!D:D),0)</f>
        <v>10</v>
      </c>
      <c r="D234" s="13"/>
      <c r="E234" s="13"/>
      <c r="F234" s="220" t="str">
        <f t="shared" si="37"/>
        <v/>
      </c>
      <c r="G234" s="215" t="str">
        <f t="shared" si="38"/>
        <v/>
      </c>
      <c r="H234" s="219" t="str">
        <f t="shared" si="39"/>
        <v xml:space="preserve">Jordy </v>
      </c>
      <c r="I234" s="211">
        <f>IF(P$175="J",SUMIF(Deelnemers!B:B,H234,Deelnemers!D:D),0)</f>
        <v>16</v>
      </c>
      <c r="J234" s="13"/>
      <c r="K234" s="211" t="str">
        <f t="shared" si="40"/>
        <v/>
      </c>
      <c r="L234" s="220" t="str">
        <f t="shared" si="41"/>
        <v/>
      </c>
      <c r="M234" s="215" t="str">
        <f t="shared" si="45"/>
        <v/>
      </c>
      <c r="N234" s="216" t="str">
        <f t="shared" si="43"/>
        <v/>
      </c>
      <c r="O234" s="221">
        <v>2</v>
      </c>
      <c r="AB234" s="325">
        <f t="shared" si="44"/>
        <v>1</v>
      </c>
    </row>
    <row r="235" spans="1:28" ht="15" customHeight="1" x14ac:dyDescent="0.25">
      <c r="A235" s="218" t="str">
        <f>IF(C235=0,"",IF(I235=0,"",MAX(A$2:A234)+1))</f>
        <v/>
      </c>
      <c r="B235" s="219" t="str">
        <f t="shared" si="36"/>
        <v>Martijn</v>
      </c>
      <c r="C235" s="211">
        <f>IF(P$175="J",SUMIF(Deelnemers!B:B,B235,Deelnemers!D:D),0)</f>
        <v>10</v>
      </c>
      <c r="D235" s="13"/>
      <c r="E235" s="13"/>
      <c r="F235" s="220" t="str">
        <f t="shared" si="37"/>
        <v/>
      </c>
      <c r="G235" s="215" t="str">
        <f t="shared" si="38"/>
        <v/>
      </c>
      <c r="H235" s="219" t="str">
        <f t="shared" si="39"/>
        <v>Mukesh</v>
      </c>
      <c r="I235" s="211">
        <f>IF(P$175="J",SUMIF(Deelnemers!B:B,H235,Deelnemers!D:D),0)</f>
        <v>0</v>
      </c>
      <c r="J235" s="13"/>
      <c r="K235" s="211" t="str">
        <f t="shared" si="40"/>
        <v/>
      </c>
      <c r="L235" s="220" t="str">
        <f t="shared" si="41"/>
        <v/>
      </c>
      <c r="M235" s="215" t="str">
        <f t="shared" si="45"/>
        <v/>
      </c>
      <c r="N235" s="216" t="str">
        <f t="shared" si="43"/>
        <v/>
      </c>
      <c r="O235" s="221">
        <v>2</v>
      </c>
      <c r="AB235" s="325">
        <f t="shared" si="44"/>
        <v>0</v>
      </c>
    </row>
    <row r="236" spans="1:28" ht="15" customHeight="1" x14ac:dyDescent="0.25">
      <c r="A236" s="218">
        <f>IF(C236=0,"",IF(I236=0,"",MAX(A$2:A235)+1))</f>
        <v>120</v>
      </c>
      <c r="B236" s="219" t="str">
        <f t="shared" si="36"/>
        <v>Martijn</v>
      </c>
      <c r="C236" s="211">
        <f>IF(P$175="J",SUMIF(Deelnemers!B:B,B236,Deelnemers!D:D),0)</f>
        <v>10</v>
      </c>
      <c r="D236" s="13"/>
      <c r="E236" s="13"/>
      <c r="F236" s="220" t="str">
        <f t="shared" si="37"/>
        <v/>
      </c>
      <c r="G236" s="215" t="str">
        <f t="shared" si="38"/>
        <v/>
      </c>
      <c r="H236" s="219" t="str">
        <f t="shared" si="39"/>
        <v>Marco</v>
      </c>
      <c r="I236" s="211">
        <f>IF(P$175="J",SUMIF(Deelnemers!B:B,H236,Deelnemers!D:D),0)</f>
        <v>26</v>
      </c>
      <c r="J236" s="13"/>
      <c r="K236" s="211" t="str">
        <f t="shared" si="40"/>
        <v/>
      </c>
      <c r="L236" s="220" t="str">
        <f t="shared" si="41"/>
        <v/>
      </c>
      <c r="M236" s="215" t="str">
        <f t="shared" si="45"/>
        <v/>
      </c>
      <c r="N236" s="216" t="str">
        <f t="shared" si="43"/>
        <v/>
      </c>
      <c r="O236" s="221">
        <v>2</v>
      </c>
      <c r="AB236" s="325">
        <f t="shared" si="44"/>
        <v>1</v>
      </c>
    </row>
    <row r="237" spans="1:28" ht="15" customHeight="1" x14ac:dyDescent="0.25">
      <c r="A237" s="218" t="str">
        <f>IF(C237=0,"",IF(I237=0,"",MAX(A$2:A236)+1))</f>
        <v/>
      </c>
      <c r="B237" s="219" t="str">
        <f t="shared" si="36"/>
        <v>Martijn</v>
      </c>
      <c r="C237" s="211">
        <f>IF(P$175="J",SUMIF(Deelnemers!B:B,B237,Deelnemers!D:D),0)</f>
        <v>10</v>
      </c>
      <c r="D237" s="13"/>
      <c r="E237" s="13"/>
      <c r="F237" s="220" t="str">
        <f t="shared" si="37"/>
        <v/>
      </c>
      <c r="G237" s="215" t="str">
        <f t="shared" si="38"/>
        <v/>
      </c>
      <c r="H237" s="219" t="str">
        <f t="shared" si="39"/>
        <v>n</v>
      </c>
      <c r="I237" s="211">
        <f>IF(P$175="J",SUMIF(Deelnemers!B:B,H237,Deelnemers!D:D),0)</f>
        <v>0</v>
      </c>
      <c r="J237" s="13"/>
      <c r="K237" s="211" t="str">
        <f t="shared" si="40"/>
        <v/>
      </c>
      <c r="L237" s="220" t="str">
        <f t="shared" si="41"/>
        <v/>
      </c>
      <c r="M237" s="215" t="str">
        <f t="shared" si="45"/>
        <v/>
      </c>
      <c r="N237" s="216" t="str">
        <f t="shared" si="43"/>
        <v/>
      </c>
      <c r="O237" s="221">
        <v>2</v>
      </c>
      <c r="AB237" s="325">
        <f t="shared" si="44"/>
        <v>0</v>
      </c>
    </row>
    <row r="238" spans="1:28" ht="15" customHeight="1" x14ac:dyDescent="0.25">
      <c r="A238" s="218" t="str">
        <f>IF(C238=0,"",IF(I238=0,"",MAX(A$2:A237)+1))</f>
        <v/>
      </c>
      <c r="B238" s="219" t="str">
        <f t="shared" si="36"/>
        <v>Martijn</v>
      </c>
      <c r="C238" s="211">
        <f>IF(P$175="J",SUMIF(Deelnemers!B:B,B238,Deelnemers!D:D),0)</f>
        <v>10</v>
      </c>
      <c r="D238" s="13"/>
      <c r="E238" s="13"/>
      <c r="F238" s="220" t="str">
        <f t="shared" si="37"/>
        <v/>
      </c>
      <c r="G238" s="215" t="str">
        <f t="shared" si="38"/>
        <v/>
      </c>
      <c r="H238" s="219" t="str">
        <f t="shared" si="39"/>
        <v>n</v>
      </c>
      <c r="I238" s="211">
        <f>IF(P$175="J",SUMIF(Deelnemers!B:B,H238,Deelnemers!D:D),0)</f>
        <v>0</v>
      </c>
      <c r="J238" s="13"/>
      <c r="K238" s="211" t="str">
        <f t="shared" si="40"/>
        <v/>
      </c>
      <c r="L238" s="220" t="str">
        <f t="shared" si="41"/>
        <v/>
      </c>
      <c r="M238" s="215" t="str">
        <f t="shared" si="45"/>
        <v/>
      </c>
      <c r="N238" s="216" t="str">
        <f t="shared" si="43"/>
        <v/>
      </c>
      <c r="O238" s="221">
        <v>2</v>
      </c>
      <c r="AB238" s="325">
        <f t="shared" si="44"/>
        <v>0</v>
      </c>
    </row>
    <row r="239" spans="1:28" ht="15" customHeight="1" x14ac:dyDescent="0.25">
      <c r="A239" s="218" t="str">
        <f>IF(C239=0,"",IF(I239=0,"",MAX(A$2:A238)+1))</f>
        <v/>
      </c>
      <c r="B239" s="219" t="str">
        <f t="shared" ref="B239:B302" si="46">B67</f>
        <v>Martijn</v>
      </c>
      <c r="C239" s="211">
        <f>IF(P$175="J",SUMIF(Deelnemers!B:B,B239,Deelnemers!D:D),0)</f>
        <v>10</v>
      </c>
      <c r="D239" s="13"/>
      <c r="E239" s="13"/>
      <c r="F239" s="220" t="str">
        <f t="shared" ref="F239:F302" si="47">IF(D239&gt;0,ROUND(D239/E239,3),"")</f>
        <v/>
      </c>
      <c r="G239" s="215" t="str">
        <f t="shared" ref="G239:G302" si="48">IF(D239&gt;0,IF(C239-D239=0,R$2,IF(D239&lt;C239,ROUND(D239/C239*T$2,1),Q$2)),"")</f>
        <v/>
      </c>
      <c r="H239" s="219" t="str">
        <f t="shared" ref="H239:H302" si="49">H67</f>
        <v>n</v>
      </c>
      <c r="I239" s="211">
        <f>IF(P$175="J",SUMIF(Deelnemers!B:B,H239,Deelnemers!D:D),0)</f>
        <v>0</v>
      </c>
      <c r="J239" s="13"/>
      <c r="K239" s="211" t="str">
        <f t="shared" ref="K239:K302" si="50">IF(E239&gt;0,E239,"")</f>
        <v/>
      </c>
      <c r="L239" s="220" t="str">
        <f t="shared" ref="L239:L302" si="51">IF(J239&gt;0,ROUND(J239/K239,3),"")</f>
        <v/>
      </c>
      <c r="M239" s="215" t="str">
        <f t="shared" ref="M239:M270" si="52">IF(J239&gt;0,IF(I239-J239=0,R$2,IF(J239&lt;I239,ROUND(J239/I239*T$2,1),Q$2)),"")</f>
        <v/>
      </c>
      <c r="N239" s="216" t="str">
        <f t="shared" ref="N239:N302" si="53">IF(E239&gt;0,1,"")</f>
        <v/>
      </c>
      <c r="O239" s="221">
        <v>2</v>
      </c>
      <c r="AB239" s="325">
        <f t="shared" si="44"/>
        <v>0</v>
      </c>
    </row>
    <row r="240" spans="1:28" ht="15" customHeight="1" x14ac:dyDescent="0.25">
      <c r="A240" s="218" t="str">
        <f>IF(C240=0,"",IF(I240=0,"",MAX(A$2:A239)+1))</f>
        <v/>
      </c>
      <c r="B240" s="219" t="str">
        <f t="shared" si="46"/>
        <v>Martijn</v>
      </c>
      <c r="C240" s="211">
        <f>IF(P$175="J",SUMIF(Deelnemers!B:B,B240,Deelnemers!D:D),0)</f>
        <v>10</v>
      </c>
      <c r="D240" s="13"/>
      <c r="E240" s="13"/>
      <c r="F240" s="220" t="str">
        <f t="shared" si="47"/>
        <v/>
      </c>
      <c r="G240" s="215" t="str">
        <f t="shared" si="48"/>
        <v/>
      </c>
      <c r="H240" s="219" t="str">
        <f t="shared" si="49"/>
        <v>n</v>
      </c>
      <c r="I240" s="211">
        <f>IF(P$175="J",SUMIF(Deelnemers!B:B,H240,Deelnemers!D:D),0)</f>
        <v>0</v>
      </c>
      <c r="J240" s="13"/>
      <c r="K240" s="211" t="str">
        <f t="shared" si="50"/>
        <v/>
      </c>
      <c r="L240" s="220" t="str">
        <f t="shared" si="51"/>
        <v/>
      </c>
      <c r="M240" s="215" t="str">
        <f t="shared" si="52"/>
        <v/>
      </c>
      <c r="N240" s="216" t="str">
        <f t="shared" si="53"/>
        <v/>
      </c>
      <c r="O240" s="221">
        <v>2</v>
      </c>
      <c r="AB240" s="325">
        <f t="shared" si="44"/>
        <v>0</v>
      </c>
    </row>
    <row r="241" spans="1:28" ht="15" customHeight="1" x14ac:dyDescent="0.25">
      <c r="A241" s="218">
        <f>IF(C241=0,"",IF(I241=0,"",MAX(A$2:A240)+1))</f>
        <v>121</v>
      </c>
      <c r="B241" s="219" t="str">
        <f t="shared" si="46"/>
        <v>Michael</v>
      </c>
      <c r="C241" s="211">
        <f>IF(P$175="J",SUMIF(Deelnemers!B:B,B241,Deelnemers!D:D),0)</f>
        <v>19</v>
      </c>
      <c r="D241" s="13"/>
      <c r="E241" s="13"/>
      <c r="F241" s="220" t="str">
        <f t="shared" si="47"/>
        <v/>
      </c>
      <c r="G241" s="215" t="str">
        <f t="shared" si="48"/>
        <v/>
      </c>
      <c r="H241" s="219" t="str">
        <f t="shared" si="49"/>
        <v>Peter</v>
      </c>
      <c r="I241" s="211">
        <f>IF(P$175="J",SUMIF(Deelnemers!B:B,H241,Deelnemers!D:D),0)</f>
        <v>21</v>
      </c>
      <c r="J241" s="13"/>
      <c r="K241" s="211" t="str">
        <f t="shared" si="50"/>
        <v/>
      </c>
      <c r="L241" s="220" t="str">
        <f t="shared" si="51"/>
        <v/>
      </c>
      <c r="M241" s="215" t="str">
        <f t="shared" si="52"/>
        <v/>
      </c>
      <c r="N241" s="216" t="str">
        <f t="shared" si="53"/>
        <v/>
      </c>
      <c r="O241" s="221">
        <v>2</v>
      </c>
      <c r="AB241" s="325">
        <f t="shared" si="44"/>
        <v>1</v>
      </c>
    </row>
    <row r="242" spans="1:28" ht="15" customHeight="1" x14ac:dyDescent="0.25">
      <c r="A242" s="218">
        <f>IF(C242=0,"",IF(I242=0,"",MAX(A$2:A241)+1))</f>
        <v>122</v>
      </c>
      <c r="B242" s="219" t="str">
        <f t="shared" si="46"/>
        <v>Michael</v>
      </c>
      <c r="C242" s="211">
        <f>IF(P$175="J",SUMIF(Deelnemers!B:B,B242,Deelnemers!D:D),0)</f>
        <v>19</v>
      </c>
      <c r="D242" s="13"/>
      <c r="E242" s="13"/>
      <c r="F242" s="220" t="str">
        <f t="shared" si="47"/>
        <v/>
      </c>
      <c r="G242" s="215" t="str">
        <f t="shared" si="48"/>
        <v/>
      </c>
      <c r="H242" s="219" t="str">
        <f t="shared" si="49"/>
        <v>Piet</v>
      </c>
      <c r="I242" s="211">
        <f>IF(P$175="J",SUMIF(Deelnemers!B:B,H242,Deelnemers!D:D),0)</f>
        <v>25</v>
      </c>
      <c r="J242" s="13"/>
      <c r="K242" s="211" t="str">
        <f t="shared" si="50"/>
        <v/>
      </c>
      <c r="L242" s="220" t="str">
        <f t="shared" si="51"/>
        <v/>
      </c>
      <c r="M242" s="215" t="str">
        <f t="shared" si="52"/>
        <v/>
      </c>
      <c r="N242" s="216" t="str">
        <f t="shared" si="53"/>
        <v/>
      </c>
      <c r="O242" s="221">
        <v>2</v>
      </c>
      <c r="AB242" s="325">
        <f t="shared" si="44"/>
        <v>1</v>
      </c>
    </row>
    <row r="243" spans="1:28" ht="15" customHeight="1" x14ac:dyDescent="0.25">
      <c r="A243" s="218">
        <f>IF(C243=0,"",IF(I243=0,"",MAX(A$2:A242)+1))</f>
        <v>123</v>
      </c>
      <c r="B243" s="219" t="str">
        <f t="shared" si="46"/>
        <v>Michael</v>
      </c>
      <c r="C243" s="211">
        <f>IF(P$175="J",SUMIF(Deelnemers!B:B,B243,Deelnemers!D:D),0)</f>
        <v>19</v>
      </c>
      <c r="D243" s="13"/>
      <c r="E243" s="13"/>
      <c r="F243" s="220" t="str">
        <f t="shared" si="47"/>
        <v/>
      </c>
      <c r="G243" s="215" t="str">
        <f t="shared" si="48"/>
        <v/>
      </c>
      <c r="H243" s="219" t="str">
        <f t="shared" si="49"/>
        <v>Tukker</v>
      </c>
      <c r="I243" s="211">
        <f>IF(P$175="J",SUMIF(Deelnemers!B:B,H243,Deelnemers!D:D),0)</f>
        <v>18</v>
      </c>
      <c r="J243" s="13"/>
      <c r="K243" s="211" t="str">
        <f t="shared" si="50"/>
        <v/>
      </c>
      <c r="L243" s="220" t="str">
        <f t="shared" si="51"/>
        <v/>
      </c>
      <c r="M243" s="215" t="str">
        <f t="shared" si="52"/>
        <v/>
      </c>
      <c r="N243" s="216" t="str">
        <f t="shared" si="53"/>
        <v/>
      </c>
      <c r="O243" s="221">
        <v>2</v>
      </c>
      <c r="AB243" s="325">
        <f t="shared" si="44"/>
        <v>1</v>
      </c>
    </row>
    <row r="244" spans="1:28" ht="15" customHeight="1" x14ac:dyDescent="0.25">
      <c r="A244" s="218">
        <f>IF(C244=0,"",IF(I244=0,"",MAX(A$2:A243)+1))</f>
        <v>124</v>
      </c>
      <c r="B244" s="219" t="str">
        <f t="shared" si="46"/>
        <v>Michael</v>
      </c>
      <c r="C244" s="211">
        <f>IF(P$175="J",SUMIF(Deelnemers!B:B,B244,Deelnemers!D:D),0)</f>
        <v>19</v>
      </c>
      <c r="D244" s="13"/>
      <c r="E244" s="13"/>
      <c r="F244" s="220" t="str">
        <f t="shared" si="47"/>
        <v/>
      </c>
      <c r="G244" s="215" t="str">
        <f t="shared" si="48"/>
        <v/>
      </c>
      <c r="H244" s="219" t="str">
        <f t="shared" si="49"/>
        <v>Bernard</v>
      </c>
      <c r="I244" s="211">
        <f>IF(P$175="J",SUMIF(Deelnemers!B:B,H244,Deelnemers!D:D),0)</f>
        <v>18</v>
      </c>
      <c r="J244" s="13"/>
      <c r="K244" s="211" t="str">
        <f t="shared" si="50"/>
        <v/>
      </c>
      <c r="L244" s="220" t="str">
        <f t="shared" si="51"/>
        <v/>
      </c>
      <c r="M244" s="215" t="str">
        <f t="shared" si="52"/>
        <v/>
      </c>
      <c r="N244" s="216" t="str">
        <f t="shared" si="53"/>
        <v/>
      </c>
      <c r="O244" s="221">
        <v>2</v>
      </c>
      <c r="AB244" s="325">
        <f t="shared" si="44"/>
        <v>1</v>
      </c>
    </row>
    <row r="245" spans="1:28" ht="15" customHeight="1" x14ac:dyDescent="0.25">
      <c r="A245" s="218">
        <f>IF(C245=0,"",IF(I245=0,"",MAX(A$2:A244)+1))</f>
        <v>125</v>
      </c>
      <c r="B245" s="219" t="str">
        <f t="shared" si="46"/>
        <v>Michael</v>
      </c>
      <c r="C245" s="211">
        <f>IF(P$175="J",SUMIF(Deelnemers!B:B,B245,Deelnemers!D:D),0)</f>
        <v>19</v>
      </c>
      <c r="D245" s="13"/>
      <c r="E245" s="13"/>
      <c r="F245" s="220" t="str">
        <f t="shared" si="47"/>
        <v/>
      </c>
      <c r="G245" s="215" t="str">
        <f t="shared" si="48"/>
        <v/>
      </c>
      <c r="H245" s="219" t="str">
        <f t="shared" si="49"/>
        <v>Jan de Hoorn</v>
      </c>
      <c r="I245" s="211">
        <f>IF(P$175="J",SUMIF(Deelnemers!B:B,H245,Deelnemers!D:D),0)</f>
        <v>14</v>
      </c>
      <c r="J245" s="13"/>
      <c r="K245" s="211" t="str">
        <f t="shared" si="50"/>
        <v/>
      </c>
      <c r="L245" s="220" t="str">
        <f t="shared" si="51"/>
        <v/>
      </c>
      <c r="M245" s="215" t="str">
        <f t="shared" si="52"/>
        <v/>
      </c>
      <c r="N245" s="216" t="str">
        <f t="shared" si="53"/>
        <v/>
      </c>
      <c r="O245" s="221">
        <v>2</v>
      </c>
      <c r="AB245" s="325">
        <f t="shared" si="44"/>
        <v>1</v>
      </c>
    </row>
    <row r="246" spans="1:28" ht="15" customHeight="1" x14ac:dyDescent="0.25">
      <c r="A246" s="218" t="str">
        <f>IF(C246=0,"",IF(I246=0,"",MAX(A$2:A245)+1))</f>
        <v/>
      </c>
      <c r="B246" s="219" t="str">
        <f t="shared" si="46"/>
        <v>Michael</v>
      </c>
      <c r="C246" s="211">
        <f>IF(P$175="J",SUMIF(Deelnemers!B:B,B246,Deelnemers!D:D),0)</f>
        <v>19</v>
      </c>
      <c r="D246" s="13"/>
      <c r="E246" s="13"/>
      <c r="F246" s="220" t="str">
        <f t="shared" si="47"/>
        <v/>
      </c>
      <c r="G246" s="215" t="str">
        <f t="shared" si="48"/>
        <v/>
      </c>
      <c r="H246" s="219" t="str">
        <f t="shared" si="49"/>
        <v>Bas</v>
      </c>
      <c r="I246" s="211">
        <f>IF(P$175="J",SUMIF(Deelnemers!B:B,H246,Deelnemers!D:D),0)</f>
        <v>0</v>
      </c>
      <c r="J246" s="13"/>
      <c r="K246" s="211" t="str">
        <f t="shared" si="50"/>
        <v/>
      </c>
      <c r="L246" s="220" t="str">
        <f t="shared" si="51"/>
        <v/>
      </c>
      <c r="M246" s="215" t="str">
        <f t="shared" si="52"/>
        <v/>
      </c>
      <c r="N246" s="216" t="str">
        <f t="shared" si="53"/>
        <v/>
      </c>
      <c r="O246" s="221">
        <v>2</v>
      </c>
      <c r="AB246" s="325">
        <f t="shared" si="44"/>
        <v>0</v>
      </c>
    </row>
    <row r="247" spans="1:28" ht="15" customHeight="1" x14ac:dyDescent="0.25">
      <c r="A247" s="218">
        <f>IF(C247=0,"",IF(I247=0,"",MAX(A$2:A246)+1))</f>
        <v>126</v>
      </c>
      <c r="B247" s="219" t="str">
        <f t="shared" si="46"/>
        <v>Michael</v>
      </c>
      <c r="C247" s="211">
        <f>IF(P$175="J",SUMIF(Deelnemers!B:B,B247,Deelnemers!D:D),0)</f>
        <v>19</v>
      </c>
      <c r="D247" s="13"/>
      <c r="E247" s="13"/>
      <c r="F247" s="220" t="str">
        <f t="shared" si="47"/>
        <v/>
      </c>
      <c r="G247" s="215" t="str">
        <f t="shared" si="48"/>
        <v/>
      </c>
      <c r="H247" s="219" t="str">
        <f t="shared" si="49"/>
        <v>Jan Zuijlen</v>
      </c>
      <c r="I247" s="211">
        <f>IF(P$175="J",SUMIF(Deelnemers!B:B,H247,Deelnemers!D:D),0)</f>
        <v>19</v>
      </c>
      <c r="J247" s="13"/>
      <c r="K247" s="211" t="str">
        <f t="shared" si="50"/>
        <v/>
      </c>
      <c r="L247" s="220" t="str">
        <f t="shared" si="51"/>
        <v/>
      </c>
      <c r="M247" s="215" t="str">
        <f t="shared" si="52"/>
        <v/>
      </c>
      <c r="N247" s="216" t="str">
        <f t="shared" si="53"/>
        <v/>
      </c>
      <c r="O247" s="221">
        <v>2</v>
      </c>
      <c r="AB247" s="325">
        <f t="shared" si="44"/>
        <v>1</v>
      </c>
    </row>
    <row r="248" spans="1:28" ht="15" customHeight="1" x14ac:dyDescent="0.25">
      <c r="A248" s="218">
        <f>IF(C248=0,"",IF(I248=0,"",MAX(A$2:A247)+1))</f>
        <v>127</v>
      </c>
      <c r="B248" s="219" t="str">
        <f t="shared" si="46"/>
        <v>Michael</v>
      </c>
      <c r="C248" s="211">
        <f>IF(P$175="J",SUMIF(Deelnemers!B:B,B248,Deelnemers!D:D),0)</f>
        <v>19</v>
      </c>
      <c r="D248" s="13"/>
      <c r="E248" s="13"/>
      <c r="F248" s="220" t="str">
        <f t="shared" si="47"/>
        <v/>
      </c>
      <c r="G248" s="215" t="str">
        <f t="shared" si="48"/>
        <v/>
      </c>
      <c r="H248" s="219" t="str">
        <f t="shared" si="49"/>
        <v xml:space="preserve">Jordy </v>
      </c>
      <c r="I248" s="211">
        <f>IF(P$175="J",SUMIF(Deelnemers!B:B,H248,Deelnemers!D:D),0)</f>
        <v>16</v>
      </c>
      <c r="J248" s="13"/>
      <c r="K248" s="211" t="str">
        <f t="shared" si="50"/>
        <v/>
      </c>
      <c r="L248" s="220" t="str">
        <f t="shared" si="51"/>
        <v/>
      </c>
      <c r="M248" s="215" t="str">
        <f t="shared" si="52"/>
        <v/>
      </c>
      <c r="N248" s="216" t="str">
        <f t="shared" si="53"/>
        <v/>
      </c>
      <c r="O248" s="221">
        <v>2</v>
      </c>
      <c r="AB248" s="325">
        <f t="shared" si="44"/>
        <v>1</v>
      </c>
    </row>
    <row r="249" spans="1:28" ht="15" customHeight="1" x14ac:dyDescent="0.25">
      <c r="A249" s="218" t="str">
        <f>IF(C249=0,"",IF(I249=0,"",MAX(A$2:A248)+1))</f>
        <v/>
      </c>
      <c r="B249" s="219" t="str">
        <f t="shared" si="46"/>
        <v>Michael</v>
      </c>
      <c r="C249" s="211">
        <f>IF(P$175="J",SUMIF(Deelnemers!B:B,B249,Deelnemers!D:D),0)</f>
        <v>19</v>
      </c>
      <c r="D249" s="13"/>
      <c r="E249" s="13"/>
      <c r="F249" s="220" t="str">
        <f t="shared" si="47"/>
        <v/>
      </c>
      <c r="G249" s="215" t="str">
        <f t="shared" si="48"/>
        <v/>
      </c>
      <c r="H249" s="219" t="str">
        <f t="shared" si="49"/>
        <v>Mukesh</v>
      </c>
      <c r="I249" s="211">
        <f>IF(P$175="J",SUMIF(Deelnemers!B:B,H249,Deelnemers!D:D),0)</f>
        <v>0</v>
      </c>
      <c r="J249" s="13"/>
      <c r="K249" s="211" t="str">
        <f t="shared" si="50"/>
        <v/>
      </c>
      <c r="L249" s="220" t="str">
        <f t="shared" si="51"/>
        <v/>
      </c>
      <c r="M249" s="215" t="str">
        <f t="shared" si="52"/>
        <v/>
      </c>
      <c r="N249" s="216" t="str">
        <f t="shared" si="53"/>
        <v/>
      </c>
      <c r="O249" s="221">
        <v>2</v>
      </c>
      <c r="AB249" s="325">
        <f t="shared" si="44"/>
        <v>0</v>
      </c>
    </row>
    <row r="250" spans="1:28" ht="15" customHeight="1" x14ac:dyDescent="0.25">
      <c r="A250" s="218">
        <f>IF(C250=0,"",IF(I250=0,"",MAX(A$2:A249)+1))</f>
        <v>128</v>
      </c>
      <c r="B250" s="219" t="str">
        <f t="shared" si="46"/>
        <v>Michael</v>
      </c>
      <c r="C250" s="211">
        <f>IF(P$175="J",SUMIF(Deelnemers!B:B,B250,Deelnemers!D:D),0)</f>
        <v>19</v>
      </c>
      <c r="D250" s="13"/>
      <c r="E250" s="13"/>
      <c r="F250" s="220" t="str">
        <f t="shared" si="47"/>
        <v/>
      </c>
      <c r="G250" s="215" t="str">
        <f t="shared" si="48"/>
        <v/>
      </c>
      <c r="H250" s="219" t="str">
        <f t="shared" si="49"/>
        <v>Marco</v>
      </c>
      <c r="I250" s="211">
        <f>IF(P$175="J",SUMIF(Deelnemers!B:B,H250,Deelnemers!D:D),0)</f>
        <v>26</v>
      </c>
      <c r="J250" s="13"/>
      <c r="K250" s="211" t="str">
        <f t="shared" si="50"/>
        <v/>
      </c>
      <c r="L250" s="220" t="str">
        <f t="shared" si="51"/>
        <v/>
      </c>
      <c r="M250" s="215" t="str">
        <f t="shared" si="52"/>
        <v/>
      </c>
      <c r="N250" s="216" t="str">
        <f t="shared" si="53"/>
        <v/>
      </c>
      <c r="O250" s="221">
        <v>2</v>
      </c>
      <c r="AB250" s="325">
        <f t="shared" si="44"/>
        <v>1</v>
      </c>
    </row>
    <row r="251" spans="1:28" ht="15" customHeight="1" x14ac:dyDescent="0.25">
      <c r="A251" s="218" t="str">
        <f>IF(C251=0,"",IF(I251=0,"",MAX(A$2:A250)+1))</f>
        <v/>
      </c>
      <c r="B251" s="219" t="str">
        <f t="shared" si="46"/>
        <v>Michael</v>
      </c>
      <c r="C251" s="211">
        <f>IF(P$175="J",SUMIF(Deelnemers!B:B,B251,Deelnemers!D:D),0)</f>
        <v>19</v>
      </c>
      <c r="D251" s="13"/>
      <c r="E251" s="13"/>
      <c r="F251" s="220" t="str">
        <f t="shared" si="47"/>
        <v/>
      </c>
      <c r="G251" s="215" t="str">
        <f t="shared" si="48"/>
        <v/>
      </c>
      <c r="H251" s="219" t="str">
        <f t="shared" si="49"/>
        <v>n</v>
      </c>
      <c r="I251" s="211">
        <f>IF(P$175="J",SUMIF(Deelnemers!B:B,H251,Deelnemers!D:D),0)</f>
        <v>0</v>
      </c>
      <c r="J251" s="13"/>
      <c r="K251" s="211" t="str">
        <f t="shared" si="50"/>
        <v/>
      </c>
      <c r="L251" s="220" t="str">
        <f t="shared" si="51"/>
        <v/>
      </c>
      <c r="M251" s="215" t="str">
        <f t="shared" si="52"/>
        <v/>
      </c>
      <c r="N251" s="216" t="str">
        <f t="shared" si="53"/>
        <v/>
      </c>
      <c r="O251" s="221">
        <v>2</v>
      </c>
      <c r="AB251" s="325">
        <f t="shared" si="44"/>
        <v>0</v>
      </c>
    </row>
    <row r="252" spans="1:28" ht="15" customHeight="1" x14ac:dyDescent="0.25">
      <c r="A252" s="218" t="str">
        <f>IF(C252=0,"",IF(I252=0,"",MAX(A$2:A251)+1))</f>
        <v/>
      </c>
      <c r="B252" s="219" t="str">
        <f t="shared" si="46"/>
        <v>Michael</v>
      </c>
      <c r="C252" s="211">
        <f>IF(P$175="J",SUMIF(Deelnemers!B:B,B252,Deelnemers!D:D),0)</f>
        <v>19</v>
      </c>
      <c r="D252" s="13"/>
      <c r="E252" s="13"/>
      <c r="F252" s="220" t="str">
        <f t="shared" si="47"/>
        <v/>
      </c>
      <c r="G252" s="215" t="str">
        <f t="shared" si="48"/>
        <v/>
      </c>
      <c r="H252" s="219" t="str">
        <f t="shared" si="49"/>
        <v>n</v>
      </c>
      <c r="I252" s="211">
        <f>IF(P$175="J",SUMIF(Deelnemers!B:B,H252,Deelnemers!D:D),0)</f>
        <v>0</v>
      </c>
      <c r="J252" s="13"/>
      <c r="K252" s="211" t="str">
        <f t="shared" si="50"/>
        <v/>
      </c>
      <c r="L252" s="220" t="str">
        <f t="shared" si="51"/>
        <v/>
      </c>
      <c r="M252" s="215" t="str">
        <f t="shared" si="52"/>
        <v/>
      </c>
      <c r="N252" s="216" t="str">
        <f t="shared" si="53"/>
        <v/>
      </c>
      <c r="O252" s="221">
        <v>2</v>
      </c>
      <c r="AB252" s="325">
        <f t="shared" si="44"/>
        <v>0</v>
      </c>
    </row>
    <row r="253" spans="1:28" ht="15" customHeight="1" x14ac:dyDescent="0.25">
      <c r="A253" s="218" t="str">
        <f>IF(C253=0,"",IF(I253=0,"",MAX(A$2:A252)+1))</f>
        <v/>
      </c>
      <c r="B253" s="219" t="str">
        <f t="shared" si="46"/>
        <v>Michael</v>
      </c>
      <c r="C253" s="211">
        <f>IF(P$175="J",SUMIF(Deelnemers!B:B,B253,Deelnemers!D:D),0)</f>
        <v>19</v>
      </c>
      <c r="D253" s="13"/>
      <c r="E253" s="13"/>
      <c r="F253" s="220" t="str">
        <f t="shared" si="47"/>
        <v/>
      </c>
      <c r="G253" s="215" t="str">
        <f t="shared" si="48"/>
        <v/>
      </c>
      <c r="H253" s="219" t="str">
        <f t="shared" si="49"/>
        <v>n</v>
      </c>
      <c r="I253" s="211">
        <f>IF(P$175="J",SUMIF(Deelnemers!B:B,H253,Deelnemers!D:D),0)</f>
        <v>0</v>
      </c>
      <c r="J253" s="13"/>
      <c r="K253" s="211" t="str">
        <f t="shared" si="50"/>
        <v/>
      </c>
      <c r="L253" s="220" t="str">
        <f t="shared" si="51"/>
        <v/>
      </c>
      <c r="M253" s="215" t="str">
        <f t="shared" si="52"/>
        <v/>
      </c>
      <c r="N253" s="216" t="str">
        <f t="shared" si="53"/>
        <v/>
      </c>
      <c r="O253" s="221">
        <v>2</v>
      </c>
      <c r="AB253" s="325">
        <f t="shared" si="44"/>
        <v>0</v>
      </c>
    </row>
    <row r="254" spans="1:28" ht="15" customHeight="1" x14ac:dyDescent="0.25">
      <c r="A254" s="218" t="str">
        <f>IF(C254=0,"",IF(I254=0,"",MAX(A$2:A253)+1))</f>
        <v/>
      </c>
      <c r="B254" s="219" t="str">
        <f t="shared" si="46"/>
        <v>Michael</v>
      </c>
      <c r="C254" s="211">
        <f>IF(P$175="J",SUMIF(Deelnemers!B:B,B254,Deelnemers!D:D),0)</f>
        <v>19</v>
      </c>
      <c r="D254" s="13"/>
      <c r="E254" s="13"/>
      <c r="F254" s="220" t="str">
        <f t="shared" si="47"/>
        <v/>
      </c>
      <c r="G254" s="215" t="str">
        <f t="shared" si="48"/>
        <v/>
      </c>
      <c r="H254" s="219" t="str">
        <f t="shared" si="49"/>
        <v>n</v>
      </c>
      <c r="I254" s="211">
        <f>IF(P$175="J",SUMIF(Deelnemers!B:B,H254,Deelnemers!D:D),0)</f>
        <v>0</v>
      </c>
      <c r="J254" s="13"/>
      <c r="K254" s="211" t="str">
        <f t="shared" si="50"/>
        <v/>
      </c>
      <c r="L254" s="220" t="str">
        <f t="shared" si="51"/>
        <v/>
      </c>
      <c r="M254" s="215" t="str">
        <f t="shared" si="52"/>
        <v/>
      </c>
      <c r="N254" s="216" t="str">
        <f t="shared" si="53"/>
        <v/>
      </c>
      <c r="O254" s="221">
        <v>2</v>
      </c>
      <c r="AB254" s="325">
        <f t="shared" si="44"/>
        <v>0</v>
      </c>
    </row>
    <row r="255" spans="1:28" ht="15" customHeight="1" x14ac:dyDescent="0.25">
      <c r="A255" s="218">
        <f>IF(C255=0,"",IF(I255=0,"",MAX(A$2:A254)+1))</f>
        <v>129</v>
      </c>
      <c r="B255" s="219" t="str">
        <f t="shared" si="46"/>
        <v>Peter</v>
      </c>
      <c r="C255" s="211">
        <f>IF(P$175="J",SUMIF(Deelnemers!B:B,B255,Deelnemers!D:D),0)</f>
        <v>21</v>
      </c>
      <c r="D255" s="13"/>
      <c r="E255" s="13"/>
      <c r="F255" s="220" t="str">
        <f t="shared" si="47"/>
        <v/>
      </c>
      <c r="G255" s="215" t="str">
        <f t="shared" si="48"/>
        <v/>
      </c>
      <c r="H255" s="219" t="str">
        <f t="shared" si="49"/>
        <v>Piet</v>
      </c>
      <c r="I255" s="211">
        <f>IF(P$175="J",SUMIF(Deelnemers!B:B,H255,Deelnemers!D:D),0)</f>
        <v>25</v>
      </c>
      <c r="J255" s="13"/>
      <c r="K255" s="211" t="str">
        <f t="shared" si="50"/>
        <v/>
      </c>
      <c r="L255" s="220" t="str">
        <f t="shared" si="51"/>
        <v/>
      </c>
      <c r="M255" s="215" t="str">
        <f t="shared" si="52"/>
        <v/>
      </c>
      <c r="N255" s="216" t="str">
        <f t="shared" si="53"/>
        <v/>
      </c>
      <c r="O255" s="221">
        <v>2</v>
      </c>
      <c r="AB255" s="325">
        <f t="shared" si="44"/>
        <v>1</v>
      </c>
    </row>
    <row r="256" spans="1:28" ht="15" customHeight="1" x14ac:dyDescent="0.25">
      <c r="A256" s="218">
        <f>IF(C256=0,"",IF(I256=0,"",MAX(A$2:A255)+1))</f>
        <v>130</v>
      </c>
      <c r="B256" s="219" t="str">
        <f t="shared" si="46"/>
        <v>Peter</v>
      </c>
      <c r="C256" s="211">
        <f>IF(P$175="J",SUMIF(Deelnemers!B:B,B256,Deelnemers!D:D),0)</f>
        <v>21</v>
      </c>
      <c r="D256" s="13"/>
      <c r="E256" s="13"/>
      <c r="F256" s="220" t="str">
        <f t="shared" si="47"/>
        <v/>
      </c>
      <c r="G256" s="215" t="str">
        <f t="shared" si="48"/>
        <v/>
      </c>
      <c r="H256" s="219" t="str">
        <f t="shared" si="49"/>
        <v>Tukker</v>
      </c>
      <c r="I256" s="211">
        <f>IF(P$175="J",SUMIF(Deelnemers!B:B,H256,Deelnemers!D:D),0)</f>
        <v>18</v>
      </c>
      <c r="J256" s="13"/>
      <c r="K256" s="211" t="str">
        <f t="shared" si="50"/>
        <v/>
      </c>
      <c r="L256" s="220" t="str">
        <f t="shared" si="51"/>
        <v/>
      </c>
      <c r="M256" s="215" t="str">
        <f t="shared" si="52"/>
        <v/>
      </c>
      <c r="N256" s="216" t="str">
        <f t="shared" si="53"/>
        <v/>
      </c>
      <c r="O256" s="221">
        <v>2</v>
      </c>
      <c r="AB256" s="325">
        <f t="shared" si="44"/>
        <v>1</v>
      </c>
    </row>
    <row r="257" spans="1:28" ht="15" customHeight="1" x14ac:dyDescent="0.25">
      <c r="A257" s="218">
        <f>IF(C257=0,"",IF(I257=0,"",MAX(A$2:A256)+1))</f>
        <v>131</v>
      </c>
      <c r="B257" s="219" t="str">
        <f t="shared" si="46"/>
        <v>Peter</v>
      </c>
      <c r="C257" s="211">
        <f>IF(P$175="J",SUMIF(Deelnemers!B:B,B257,Deelnemers!D:D),0)</f>
        <v>21</v>
      </c>
      <c r="D257" s="13"/>
      <c r="E257" s="13"/>
      <c r="F257" s="220" t="str">
        <f t="shared" si="47"/>
        <v/>
      </c>
      <c r="G257" s="215" t="str">
        <f t="shared" si="48"/>
        <v/>
      </c>
      <c r="H257" s="219" t="str">
        <f t="shared" si="49"/>
        <v>Bernard</v>
      </c>
      <c r="I257" s="211">
        <f>IF(P$175="J",SUMIF(Deelnemers!B:B,H257,Deelnemers!D:D),0)</f>
        <v>18</v>
      </c>
      <c r="J257" s="13"/>
      <c r="K257" s="211" t="str">
        <f t="shared" si="50"/>
        <v/>
      </c>
      <c r="L257" s="220" t="str">
        <f t="shared" si="51"/>
        <v/>
      </c>
      <c r="M257" s="215" t="str">
        <f t="shared" si="52"/>
        <v/>
      </c>
      <c r="N257" s="216" t="str">
        <f t="shared" si="53"/>
        <v/>
      </c>
      <c r="O257" s="221">
        <v>2</v>
      </c>
      <c r="AB257" s="325">
        <f t="shared" si="44"/>
        <v>1</v>
      </c>
    </row>
    <row r="258" spans="1:28" ht="15" customHeight="1" x14ac:dyDescent="0.25">
      <c r="A258" s="218">
        <f>IF(C258=0,"",IF(I258=0,"",MAX(A$2:A257)+1))</f>
        <v>132</v>
      </c>
      <c r="B258" s="219" t="str">
        <f t="shared" si="46"/>
        <v>Peter</v>
      </c>
      <c r="C258" s="211">
        <f>IF(P$175="J",SUMIF(Deelnemers!B:B,B258,Deelnemers!D:D),0)</f>
        <v>21</v>
      </c>
      <c r="D258" s="13"/>
      <c r="E258" s="13"/>
      <c r="F258" s="220" t="str">
        <f t="shared" si="47"/>
        <v/>
      </c>
      <c r="G258" s="215" t="str">
        <f t="shared" si="48"/>
        <v/>
      </c>
      <c r="H258" s="219" t="str">
        <f t="shared" si="49"/>
        <v>Jan de Hoorn</v>
      </c>
      <c r="I258" s="211">
        <f>IF(P$175="J",SUMIF(Deelnemers!B:B,H258,Deelnemers!D:D),0)</f>
        <v>14</v>
      </c>
      <c r="J258" s="13"/>
      <c r="K258" s="211" t="str">
        <f t="shared" si="50"/>
        <v/>
      </c>
      <c r="L258" s="220" t="str">
        <f t="shared" si="51"/>
        <v/>
      </c>
      <c r="M258" s="215" t="str">
        <f t="shared" si="52"/>
        <v/>
      </c>
      <c r="N258" s="216" t="str">
        <f t="shared" si="53"/>
        <v/>
      </c>
      <c r="O258" s="221">
        <v>2</v>
      </c>
      <c r="AB258" s="325">
        <f t="shared" si="44"/>
        <v>1</v>
      </c>
    </row>
    <row r="259" spans="1:28" ht="15" customHeight="1" x14ac:dyDescent="0.25">
      <c r="A259" s="218" t="str">
        <f>IF(C259=0,"",IF(I259=0,"",MAX(A$2:A258)+1))</f>
        <v/>
      </c>
      <c r="B259" s="219" t="str">
        <f t="shared" si="46"/>
        <v>Peter</v>
      </c>
      <c r="C259" s="211">
        <f>IF(P$175="J",SUMIF(Deelnemers!B:B,B259,Deelnemers!D:D),0)</f>
        <v>21</v>
      </c>
      <c r="D259" s="13"/>
      <c r="E259" s="13"/>
      <c r="F259" s="220" t="str">
        <f t="shared" si="47"/>
        <v/>
      </c>
      <c r="G259" s="215" t="str">
        <f t="shared" si="48"/>
        <v/>
      </c>
      <c r="H259" s="219" t="str">
        <f t="shared" si="49"/>
        <v>Bas</v>
      </c>
      <c r="I259" s="211">
        <f>IF(P$175="J",SUMIF(Deelnemers!B:B,H259,Deelnemers!D:D),0)</f>
        <v>0</v>
      </c>
      <c r="J259" s="13"/>
      <c r="K259" s="211" t="str">
        <f t="shared" si="50"/>
        <v/>
      </c>
      <c r="L259" s="220" t="str">
        <f t="shared" si="51"/>
        <v/>
      </c>
      <c r="M259" s="215" t="str">
        <f t="shared" si="52"/>
        <v/>
      </c>
      <c r="N259" s="216" t="str">
        <f t="shared" si="53"/>
        <v/>
      </c>
      <c r="O259" s="221">
        <v>2</v>
      </c>
      <c r="AB259" s="325">
        <f t="shared" ref="AB259:AB322" si="54">IF(A259="",0,1)</f>
        <v>0</v>
      </c>
    </row>
    <row r="260" spans="1:28" ht="15" customHeight="1" x14ac:dyDescent="0.25">
      <c r="A260" s="218">
        <f>IF(C260=0,"",IF(I260=0,"",MAX(A$2:A259)+1))</f>
        <v>133</v>
      </c>
      <c r="B260" s="219" t="str">
        <f t="shared" si="46"/>
        <v>Peter</v>
      </c>
      <c r="C260" s="211">
        <f>IF(P$175="J",SUMIF(Deelnemers!B:B,B260,Deelnemers!D:D),0)</f>
        <v>21</v>
      </c>
      <c r="D260" s="13"/>
      <c r="E260" s="13"/>
      <c r="F260" s="220" t="str">
        <f t="shared" si="47"/>
        <v/>
      </c>
      <c r="G260" s="215" t="str">
        <f t="shared" si="48"/>
        <v/>
      </c>
      <c r="H260" s="219" t="str">
        <f t="shared" si="49"/>
        <v>Jan Zuijlen</v>
      </c>
      <c r="I260" s="211">
        <f>IF(P$175="J",SUMIF(Deelnemers!B:B,H260,Deelnemers!D:D),0)</f>
        <v>19</v>
      </c>
      <c r="J260" s="13"/>
      <c r="K260" s="211" t="str">
        <f t="shared" si="50"/>
        <v/>
      </c>
      <c r="L260" s="220" t="str">
        <f t="shared" si="51"/>
        <v/>
      </c>
      <c r="M260" s="215" t="str">
        <f t="shared" si="52"/>
        <v/>
      </c>
      <c r="N260" s="216" t="str">
        <f t="shared" si="53"/>
        <v/>
      </c>
      <c r="O260" s="221">
        <v>2</v>
      </c>
      <c r="AB260" s="325">
        <f t="shared" si="54"/>
        <v>1</v>
      </c>
    </row>
    <row r="261" spans="1:28" ht="15" customHeight="1" x14ac:dyDescent="0.25">
      <c r="A261" s="218">
        <f>IF(C261=0,"",IF(I261=0,"",MAX(A$2:A260)+1))</f>
        <v>134</v>
      </c>
      <c r="B261" s="219" t="str">
        <f t="shared" si="46"/>
        <v>Peter</v>
      </c>
      <c r="C261" s="211">
        <f>IF(P$175="J",SUMIF(Deelnemers!B:B,B261,Deelnemers!D:D),0)</f>
        <v>21</v>
      </c>
      <c r="D261" s="13"/>
      <c r="E261" s="13"/>
      <c r="F261" s="220" t="str">
        <f t="shared" si="47"/>
        <v/>
      </c>
      <c r="G261" s="215" t="str">
        <f t="shared" si="48"/>
        <v/>
      </c>
      <c r="H261" s="219" t="str">
        <f t="shared" si="49"/>
        <v xml:space="preserve">Jordy </v>
      </c>
      <c r="I261" s="211">
        <f>IF(P$175="J",SUMIF(Deelnemers!B:B,H261,Deelnemers!D:D),0)</f>
        <v>16</v>
      </c>
      <c r="J261" s="13"/>
      <c r="K261" s="211" t="str">
        <f t="shared" si="50"/>
        <v/>
      </c>
      <c r="L261" s="220" t="str">
        <f t="shared" si="51"/>
        <v/>
      </c>
      <c r="M261" s="215" t="str">
        <f t="shared" si="52"/>
        <v/>
      </c>
      <c r="N261" s="216" t="str">
        <f t="shared" si="53"/>
        <v/>
      </c>
      <c r="O261" s="221">
        <v>2</v>
      </c>
      <c r="AB261" s="325">
        <f t="shared" si="54"/>
        <v>1</v>
      </c>
    </row>
    <row r="262" spans="1:28" ht="15" customHeight="1" x14ac:dyDescent="0.25">
      <c r="A262" s="218" t="str">
        <f>IF(C262=0,"",IF(I262=0,"",MAX(A$2:A261)+1))</f>
        <v/>
      </c>
      <c r="B262" s="219" t="str">
        <f t="shared" si="46"/>
        <v>Peter</v>
      </c>
      <c r="C262" s="211">
        <f>IF(P$175="J",SUMIF(Deelnemers!B:B,B262,Deelnemers!D:D),0)</f>
        <v>21</v>
      </c>
      <c r="D262" s="13"/>
      <c r="E262" s="13"/>
      <c r="F262" s="220" t="str">
        <f t="shared" si="47"/>
        <v/>
      </c>
      <c r="G262" s="215" t="str">
        <f t="shared" si="48"/>
        <v/>
      </c>
      <c r="H262" s="219" t="str">
        <f t="shared" si="49"/>
        <v>Mukesh</v>
      </c>
      <c r="I262" s="211">
        <f>IF(P$175="J",SUMIF(Deelnemers!B:B,H262,Deelnemers!D:D),0)</f>
        <v>0</v>
      </c>
      <c r="J262" s="13"/>
      <c r="K262" s="211" t="str">
        <f t="shared" si="50"/>
        <v/>
      </c>
      <c r="L262" s="220" t="str">
        <f t="shared" si="51"/>
        <v/>
      </c>
      <c r="M262" s="215" t="str">
        <f t="shared" si="52"/>
        <v/>
      </c>
      <c r="N262" s="216" t="str">
        <f t="shared" si="53"/>
        <v/>
      </c>
      <c r="O262" s="221">
        <v>2</v>
      </c>
      <c r="AB262" s="325">
        <f t="shared" si="54"/>
        <v>0</v>
      </c>
    </row>
    <row r="263" spans="1:28" ht="15" customHeight="1" x14ac:dyDescent="0.25">
      <c r="A263" s="218">
        <f>IF(C263=0,"",IF(I263=0,"",MAX(A$2:A262)+1))</f>
        <v>135</v>
      </c>
      <c r="B263" s="219" t="str">
        <f t="shared" si="46"/>
        <v>Peter</v>
      </c>
      <c r="C263" s="211">
        <f>IF(P$175="J",SUMIF(Deelnemers!B:B,B263,Deelnemers!D:D),0)</f>
        <v>21</v>
      </c>
      <c r="D263" s="13"/>
      <c r="E263" s="13"/>
      <c r="F263" s="220" t="str">
        <f t="shared" si="47"/>
        <v/>
      </c>
      <c r="G263" s="215" t="str">
        <f t="shared" si="48"/>
        <v/>
      </c>
      <c r="H263" s="219" t="str">
        <f t="shared" si="49"/>
        <v>Marco</v>
      </c>
      <c r="I263" s="211">
        <f>IF(P$175="J",SUMIF(Deelnemers!B:B,H263,Deelnemers!D:D),0)</f>
        <v>26</v>
      </c>
      <c r="J263" s="13"/>
      <c r="K263" s="211" t="str">
        <f t="shared" si="50"/>
        <v/>
      </c>
      <c r="L263" s="220" t="str">
        <f t="shared" si="51"/>
        <v/>
      </c>
      <c r="M263" s="215" t="str">
        <f t="shared" si="52"/>
        <v/>
      </c>
      <c r="N263" s="216" t="str">
        <f t="shared" si="53"/>
        <v/>
      </c>
      <c r="O263" s="221">
        <v>2</v>
      </c>
      <c r="AB263" s="325">
        <f t="shared" si="54"/>
        <v>1</v>
      </c>
    </row>
    <row r="264" spans="1:28" ht="15" customHeight="1" x14ac:dyDescent="0.25">
      <c r="A264" s="218" t="str">
        <f>IF(C264=0,"",IF(I264=0,"",MAX(A$2:A263)+1))</f>
        <v/>
      </c>
      <c r="B264" s="219" t="str">
        <f t="shared" si="46"/>
        <v>Peter</v>
      </c>
      <c r="C264" s="211">
        <f>IF(P$175="J",SUMIF(Deelnemers!B:B,B264,Deelnemers!D:D),0)</f>
        <v>21</v>
      </c>
      <c r="D264" s="13"/>
      <c r="E264" s="13"/>
      <c r="F264" s="220" t="str">
        <f t="shared" si="47"/>
        <v/>
      </c>
      <c r="G264" s="215" t="str">
        <f t="shared" si="48"/>
        <v/>
      </c>
      <c r="H264" s="219" t="str">
        <f t="shared" si="49"/>
        <v>n</v>
      </c>
      <c r="I264" s="211">
        <f>IF(P$175="J",SUMIF(Deelnemers!B:B,H264,Deelnemers!D:D),0)</f>
        <v>0</v>
      </c>
      <c r="J264" s="13"/>
      <c r="K264" s="211" t="str">
        <f t="shared" si="50"/>
        <v/>
      </c>
      <c r="L264" s="220" t="str">
        <f t="shared" si="51"/>
        <v/>
      </c>
      <c r="M264" s="215" t="str">
        <f t="shared" si="52"/>
        <v/>
      </c>
      <c r="N264" s="216" t="str">
        <f t="shared" si="53"/>
        <v/>
      </c>
      <c r="O264" s="221">
        <v>2</v>
      </c>
      <c r="AB264" s="325">
        <f t="shared" si="54"/>
        <v>0</v>
      </c>
    </row>
    <row r="265" spans="1:28" ht="15" customHeight="1" x14ac:dyDescent="0.25">
      <c r="A265" s="218" t="str">
        <f>IF(C265=0,"",IF(I265=0,"",MAX(A$2:A264)+1))</f>
        <v/>
      </c>
      <c r="B265" s="219" t="str">
        <f t="shared" si="46"/>
        <v>Peter</v>
      </c>
      <c r="C265" s="211">
        <f>IF(P$175="J",SUMIF(Deelnemers!B:B,B265,Deelnemers!D:D),0)</f>
        <v>21</v>
      </c>
      <c r="D265" s="13"/>
      <c r="E265" s="13"/>
      <c r="F265" s="220" t="str">
        <f t="shared" si="47"/>
        <v/>
      </c>
      <c r="G265" s="215" t="str">
        <f t="shared" si="48"/>
        <v/>
      </c>
      <c r="H265" s="219" t="str">
        <f t="shared" si="49"/>
        <v>n</v>
      </c>
      <c r="I265" s="211">
        <f>IF(P$175="J",SUMIF(Deelnemers!B:B,H265,Deelnemers!D:D),0)</f>
        <v>0</v>
      </c>
      <c r="J265" s="13"/>
      <c r="K265" s="211" t="str">
        <f t="shared" si="50"/>
        <v/>
      </c>
      <c r="L265" s="220" t="str">
        <f t="shared" si="51"/>
        <v/>
      </c>
      <c r="M265" s="215" t="str">
        <f t="shared" si="52"/>
        <v/>
      </c>
      <c r="N265" s="216" t="str">
        <f t="shared" si="53"/>
        <v/>
      </c>
      <c r="O265" s="221">
        <v>2</v>
      </c>
      <c r="AB265" s="325">
        <f t="shared" si="54"/>
        <v>0</v>
      </c>
    </row>
    <row r="266" spans="1:28" ht="15" customHeight="1" x14ac:dyDescent="0.25">
      <c r="A266" s="218" t="str">
        <f>IF(C266=0,"",IF(I266=0,"",MAX(A$2:A265)+1))</f>
        <v/>
      </c>
      <c r="B266" s="219" t="str">
        <f t="shared" si="46"/>
        <v>Peter</v>
      </c>
      <c r="C266" s="211">
        <f>IF(P$175="J",SUMIF(Deelnemers!B:B,B266,Deelnemers!D:D),0)</f>
        <v>21</v>
      </c>
      <c r="D266" s="13"/>
      <c r="E266" s="13"/>
      <c r="F266" s="220" t="str">
        <f t="shared" si="47"/>
        <v/>
      </c>
      <c r="G266" s="215" t="str">
        <f t="shared" si="48"/>
        <v/>
      </c>
      <c r="H266" s="219" t="str">
        <f t="shared" si="49"/>
        <v>n</v>
      </c>
      <c r="I266" s="211">
        <f>IF(P$175="J",SUMIF(Deelnemers!B:B,H266,Deelnemers!D:D),0)</f>
        <v>0</v>
      </c>
      <c r="J266" s="13"/>
      <c r="K266" s="211" t="str">
        <f t="shared" si="50"/>
        <v/>
      </c>
      <c r="L266" s="220" t="str">
        <f t="shared" si="51"/>
        <v/>
      </c>
      <c r="M266" s="215" t="str">
        <f t="shared" si="52"/>
        <v/>
      </c>
      <c r="N266" s="216" t="str">
        <f t="shared" si="53"/>
        <v/>
      </c>
      <c r="O266" s="221">
        <v>2</v>
      </c>
      <c r="AB266" s="325">
        <f t="shared" si="54"/>
        <v>0</v>
      </c>
    </row>
    <row r="267" spans="1:28" ht="15" customHeight="1" x14ac:dyDescent="0.25">
      <c r="A267" s="218" t="str">
        <f>IF(C267=0,"",IF(I267=0,"",MAX(A$2:A266)+1))</f>
        <v/>
      </c>
      <c r="B267" s="219" t="str">
        <f t="shared" si="46"/>
        <v>Peter</v>
      </c>
      <c r="C267" s="211">
        <f>IF(P$175="J",SUMIF(Deelnemers!B:B,B267,Deelnemers!D:D),0)</f>
        <v>21</v>
      </c>
      <c r="D267" s="13"/>
      <c r="E267" s="13"/>
      <c r="F267" s="220" t="str">
        <f t="shared" si="47"/>
        <v/>
      </c>
      <c r="G267" s="215" t="str">
        <f t="shared" si="48"/>
        <v/>
      </c>
      <c r="H267" s="219" t="str">
        <f t="shared" si="49"/>
        <v>n</v>
      </c>
      <c r="I267" s="211">
        <f>IF(P$175="J",SUMIF(Deelnemers!B:B,H267,Deelnemers!D:D),0)</f>
        <v>0</v>
      </c>
      <c r="J267" s="13"/>
      <c r="K267" s="211" t="str">
        <f t="shared" si="50"/>
        <v/>
      </c>
      <c r="L267" s="220" t="str">
        <f t="shared" si="51"/>
        <v/>
      </c>
      <c r="M267" s="215" t="str">
        <f t="shared" si="52"/>
        <v/>
      </c>
      <c r="N267" s="216" t="str">
        <f t="shared" si="53"/>
        <v/>
      </c>
      <c r="O267" s="221">
        <v>2</v>
      </c>
      <c r="AB267" s="325">
        <f t="shared" si="54"/>
        <v>0</v>
      </c>
    </row>
    <row r="268" spans="1:28" ht="15" customHeight="1" x14ac:dyDescent="0.25">
      <c r="A268" s="218">
        <f>IF(C268=0,"",IF(I268=0,"",MAX(A$2:A267)+1))</f>
        <v>136</v>
      </c>
      <c r="B268" s="219" t="str">
        <f t="shared" si="46"/>
        <v>Piet</v>
      </c>
      <c r="C268" s="211">
        <f>IF(P$175="J",SUMIF(Deelnemers!B:B,B268,Deelnemers!D:D),0)</f>
        <v>25</v>
      </c>
      <c r="D268" s="13"/>
      <c r="E268" s="13"/>
      <c r="F268" s="220" t="str">
        <f t="shared" si="47"/>
        <v/>
      </c>
      <c r="G268" s="215" t="str">
        <f t="shared" si="48"/>
        <v/>
      </c>
      <c r="H268" s="219" t="str">
        <f t="shared" si="49"/>
        <v>Tukker</v>
      </c>
      <c r="I268" s="211">
        <f>IF(P$175="J",SUMIF(Deelnemers!B:B,H268,Deelnemers!D:D),0)</f>
        <v>18</v>
      </c>
      <c r="J268" s="13"/>
      <c r="K268" s="211" t="str">
        <f t="shared" si="50"/>
        <v/>
      </c>
      <c r="L268" s="220" t="str">
        <f t="shared" si="51"/>
        <v/>
      </c>
      <c r="M268" s="215" t="str">
        <f t="shared" si="52"/>
        <v/>
      </c>
      <c r="N268" s="216" t="str">
        <f t="shared" si="53"/>
        <v/>
      </c>
      <c r="O268" s="221">
        <v>2</v>
      </c>
      <c r="AB268" s="325">
        <f t="shared" si="54"/>
        <v>1</v>
      </c>
    </row>
    <row r="269" spans="1:28" ht="15" customHeight="1" x14ac:dyDescent="0.25">
      <c r="A269" s="218">
        <f>IF(C269=0,"",IF(I269=0,"",MAX(A$2:A268)+1))</f>
        <v>137</v>
      </c>
      <c r="B269" s="219" t="str">
        <f t="shared" si="46"/>
        <v>Piet</v>
      </c>
      <c r="C269" s="211">
        <f>IF(P$175="J",SUMIF(Deelnemers!B:B,B269,Deelnemers!D:D),0)</f>
        <v>25</v>
      </c>
      <c r="D269" s="13"/>
      <c r="E269" s="13"/>
      <c r="F269" s="220" t="str">
        <f t="shared" si="47"/>
        <v/>
      </c>
      <c r="G269" s="215" t="str">
        <f t="shared" si="48"/>
        <v/>
      </c>
      <c r="H269" s="219" t="str">
        <f t="shared" si="49"/>
        <v>Bernard</v>
      </c>
      <c r="I269" s="211">
        <f>IF(P$175="J",SUMIF(Deelnemers!B:B,H269,Deelnemers!D:D),0)</f>
        <v>18</v>
      </c>
      <c r="J269" s="13"/>
      <c r="K269" s="211" t="str">
        <f t="shared" si="50"/>
        <v/>
      </c>
      <c r="L269" s="220" t="str">
        <f t="shared" si="51"/>
        <v/>
      </c>
      <c r="M269" s="215" t="str">
        <f t="shared" si="52"/>
        <v/>
      </c>
      <c r="N269" s="216" t="str">
        <f t="shared" si="53"/>
        <v/>
      </c>
      <c r="O269" s="221">
        <v>2</v>
      </c>
      <c r="AB269" s="325">
        <f t="shared" si="54"/>
        <v>1</v>
      </c>
    </row>
    <row r="270" spans="1:28" ht="15" customHeight="1" x14ac:dyDescent="0.25">
      <c r="A270" s="218">
        <f>IF(C270=0,"",IF(I270=0,"",MAX(A$2:A269)+1))</f>
        <v>138</v>
      </c>
      <c r="B270" s="219" t="str">
        <f t="shared" si="46"/>
        <v>Piet</v>
      </c>
      <c r="C270" s="211">
        <f>IF(P$175="J",SUMIF(Deelnemers!B:B,B270,Deelnemers!D:D),0)</f>
        <v>25</v>
      </c>
      <c r="D270" s="13"/>
      <c r="E270" s="13"/>
      <c r="F270" s="220" t="str">
        <f t="shared" si="47"/>
        <v/>
      </c>
      <c r="G270" s="215" t="str">
        <f t="shared" si="48"/>
        <v/>
      </c>
      <c r="H270" s="219" t="str">
        <f t="shared" si="49"/>
        <v>Jan de Hoorn</v>
      </c>
      <c r="I270" s="211">
        <f>IF(P$175="J",SUMIF(Deelnemers!B:B,H270,Deelnemers!D:D),0)</f>
        <v>14</v>
      </c>
      <c r="J270" s="13"/>
      <c r="K270" s="211" t="str">
        <f t="shared" si="50"/>
        <v/>
      </c>
      <c r="L270" s="220" t="str">
        <f t="shared" si="51"/>
        <v/>
      </c>
      <c r="M270" s="215" t="str">
        <f t="shared" si="52"/>
        <v/>
      </c>
      <c r="N270" s="216" t="str">
        <f t="shared" si="53"/>
        <v/>
      </c>
      <c r="O270" s="221">
        <v>2</v>
      </c>
      <c r="AB270" s="325">
        <f t="shared" si="54"/>
        <v>1</v>
      </c>
    </row>
    <row r="271" spans="1:28" ht="15" customHeight="1" x14ac:dyDescent="0.25">
      <c r="A271" s="218" t="str">
        <f>IF(C271=0,"",IF(I271=0,"",MAX(A$2:A270)+1))</f>
        <v/>
      </c>
      <c r="B271" s="219" t="str">
        <f t="shared" si="46"/>
        <v>Piet</v>
      </c>
      <c r="C271" s="211">
        <f>IF(P$175="J",SUMIF(Deelnemers!B:B,B271,Deelnemers!D:D),0)</f>
        <v>25</v>
      </c>
      <c r="D271" s="13"/>
      <c r="E271" s="13"/>
      <c r="F271" s="220" t="str">
        <f t="shared" si="47"/>
        <v/>
      </c>
      <c r="G271" s="215" t="str">
        <f t="shared" si="48"/>
        <v/>
      </c>
      <c r="H271" s="219" t="str">
        <f t="shared" si="49"/>
        <v>Bas</v>
      </c>
      <c r="I271" s="211">
        <f>IF(P$175="J",SUMIF(Deelnemers!B:B,H271,Deelnemers!D:D),0)</f>
        <v>0</v>
      </c>
      <c r="J271" s="13"/>
      <c r="K271" s="211" t="str">
        <f t="shared" si="50"/>
        <v/>
      </c>
      <c r="L271" s="220" t="str">
        <f t="shared" si="51"/>
        <v/>
      </c>
      <c r="M271" s="215" t="str">
        <f t="shared" ref="M271:M302" si="55">IF(J271&gt;0,IF(I271-J271=0,R$2,IF(J271&lt;I271,ROUND(J271/I271*T$2,1),Q$2)),"")</f>
        <v/>
      </c>
      <c r="N271" s="216" t="str">
        <f t="shared" si="53"/>
        <v/>
      </c>
      <c r="O271" s="221">
        <v>2</v>
      </c>
      <c r="AB271" s="325">
        <f t="shared" si="54"/>
        <v>0</v>
      </c>
    </row>
    <row r="272" spans="1:28" ht="15" customHeight="1" x14ac:dyDescent="0.25">
      <c r="A272" s="218">
        <f>IF(C272=0,"",IF(I272=0,"",MAX(A$2:A271)+1))</f>
        <v>139</v>
      </c>
      <c r="B272" s="219" t="str">
        <f t="shared" si="46"/>
        <v>Piet</v>
      </c>
      <c r="C272" s="211">
        <f>IF(P$175="J",SUMIF(Deelnemers!B:B,B272,Deelnemers!D:D),0)</f>
        <v>25</v>
      </c>
      <c r="D272" s="13"/>
      <c r="E272" s="13"/>
      <c r="F272" s="220" t="str">
        <f t="shared" si="47"/>
        <v/>
      </c>
      <c r="G272" s="215" t="str">
        <f t="shared" si="48"/>
        <v/>
      </c>
      <c r="H272" s="219" t="str">
        <f t="shared" si="49"/>
        <v>Jan Zuijlen</v>
      </c>
      <c r="I272" s="211">
        <f>IF(P$175="J",SUMIF(Deelnemers!B:B,H272,Deelnemers!D:D),0)</f>
        <v>19</v>
      </c>
      <c r="J272" s="13"/>
      <c r="K272" s="211" t="str">
        <f t="shared" si="50"/>
        <v/>
      </c>
      <c r="L272" s="220" t="str">
        <f t="shared" si="51"/>
        <v/>
      </c>
      <c r="M272" s="215" t="str">
        <f t="shared" si="55"/>
        <v/>
      </c>
      <c r="N272" s="216" t="str">
        <f t="shared" si="53"/>
        <v/>
      </c>
      <c r="O272" s="221">
        <v>2</v>
      </c>
      <c r="AB272" s="325">
        <f t="shared" si="54"/>
        <v>1</v>
      </c>
    </row>
    <row r="273" spans="1:28" ht="15" customHeight="1" x14ac:dyDescent="0.25">
      <c r="A273" s="218">
        <f>IF(C273=0,"",IF(I273=0,"",MAX(A$2:A272)+1))</f>
        <v>140</v>
      </c>
      <c r="B273" s="219" t="str">
        <f t="shared" si="46"/>
        <v>Piet</v>
      </c>
      <c r="C273" s="211">
        <f>IF(P$175="J",SUMIF(Deelnemers!B:B,B273,Deelnemers!D:D),0)</f>
        <v>25</v>
      </c>
      <c r="D273" s="13"/>
      <c r="E273" s="13"/>
      <c r="F273" s="220" t="str">
        <f t="shared" si="47"/>
        <v/>
      </c>
      <c r="G273" s="215" t="str">
        <f t="shared" si="48"/>
        <v/>
      </c>
      <c r="H273" s="219" t="str">
        <f t="shared" si="49"/>
        <v xml:space="preserve">Jordy </v>
      </c>
      <c r="I273" s="211">
        <f>IF(P$175="J",SUMIF(Deelnemers!B:B,H273,Deelnemers!D:D),0)</f>
        <v>16</v>
      </c>
      <c r="J273" s="13"/>
      <c r="K273" s="211" t="str">
        <f t="shared" si="50"/>
        <v/>
      </c>
      <c r="L273" s="220" t="str">
        <f t="shared" si="51"/>
        <v/>
      </c>
      <c r="M273" s="215" t="str">
        <f t="shared" si="55"/>
        <v/>
      </c>
      <c r="N273" s="216" t="str">
        <f t="shared" si="53"/>
        <v/>
      </c>
      <c r="O273" s="221">
        <v>2</v>
      </c>
      <c r="AB273" s="325">
        <f t="shared" si="54"/>
        <v>1</v>
      </c>
    </row>
    <row r="274" spans="1:28" ht="15" customHeight="1" x14ac:dyDescent="0.25">
      <c r="A274" s="218" t="str">
        <f>IF(C274=0,"",IF(I274=0,"",MAX(A$2:A273)+1))</f>
        <v/>
      </c>
      <c r="B274" s="219" t="str">
        <f t="shared" si="46"/>
        <v>Piet</v>
      </c>
      <c r="C274" s="211">
        <f>IF(P$175="J",SUMIF(Deelnemers!B:B,B274,Deelnemers!D:D),0)</f>
        <v>25</v>
      </c>
      <c r="D274" s="13"/>
      <c r="E274" s="13"/>
      <c r="F274" s="220" t="str">
        <f t="shared" si="47"/>
        <v/>
      </c>
      <c r="G274" s="215" t="str">
        <f t="shared" si="48"/>
        <v/>
      </c>
      <c r="H274" s="219" t="str">
        <f t="shared" si="49"/>
        <v>Mukesh</v>
      </c>
      <c r="I274" s="211">
        <f>IF(P$175="J",SUMIF(Deelnemers!B:B,H274,Deelnemers!D:D),0)</f>
        <v>0</v>
      </c>
      <c r="J274" s="13"/>
      <c r="K274" s="211" t="str">
        <f t="shared" si="50"/>
        <v/>
      </c>
      <c r="L274" s="220" t="str">
        <f t="shared" si="51"/>
        <v/>
      </c>
      <c r="M274" s="215" t="str">
        <f t="shared" si="55"/>
        <v/>
      </c>
      <c r="N274" s="216" t="str">
        <f t="shared" si="53"/>
        <v/>
      </c>
      <c r="O274" s="221">
        <v>2</v>
      </c>
      <c r="AB274" s="325">
        <f t="shared" si="54"/>
        <v>0</v>
      </c>
    </row>
    <row r="275" spans="1:28" ht="15" customHeight="1" x14ac:dyDescent="0.25">
      <c r="A275" s="218">
        <f>IF(C275=0,"",IF(I275=0,"",MAX(A$2:A274)+1))</f>
        <v>141</v>
      </c>
      <c r="B275" s="219" t="str">
        <f t="shared" si="46"/>
        <v>Piet</v>
      </c>
      <c r="C275" s="211">
        <f>IF(P$175="J",SUMIF(Deelnemers!B:B,B275,Deelnemers!D:D),0)</f>
        <v>25</v>
      </c>
      <c r="D275" s="13"/>
      <c r="E275" s="13"/>
      <c r="F275" s="220" t="str">
        <f t="shared" si="47"/>
        <v/>
      </c>
      <c r="G275" s="215" t="str">
        <f t="shared" si="48"/>
        <v/>
      </c>
      <c r="H275" s="219" t="str">
        <f t="shared" si="49"/>
        <v>Marco</v>
      </c>
      <c r="I275" s="211">
        <f>IF(P$175="J",SUMIF(Deelnemers!B:B,H275,Deelnemers!D:D),0)</f>
        <v>26</v>
      </c>
      <c r="J275" s="13"/>
      <c r="K275" s="211" t="str">
        <f t="shared" si="50"/>
        <v/>
      </c>
      <c r="L275" s="220" t="str">
        <f t="shared" si="51"/>
        <v/>
      </c>
      <c r="M275" s="215" t="str">
        <f t="shared" si="55"/>
        <v/>
      </c>
      <c r="N275" s="216" t="str">
        <f t="shared" si="53"/>
        <v/>
      </c>
      <c r="O275" s="221">
        <v>2</v>
      </c>
      <c r="AB275" s="325">
        <f t="shared" si="54"/>
        <v>1</v>
      </c>
    </row>
    <row r="276" spans="1:28" ht="15" customHeight="1" x14ac:dyDescent="0.25">
      <c r="A276" s="218" t="str">
        <f>IF(C276=0,"",IF(I276=0,"",MAX(A$2:A275)+1))</f>
        <v/>
      </c>
      <c r="B276" s="219" t="str">
        <f t="shared" si="46"/>
        <v>Piet</v>
      </c>
      <c r="C276" s="211">
        <f>IF(P$175="J",SUMIF(Deelnemers!B:B,B276,Deelnemers!D:D),0)</f>
        <v>25</v>
      </c>
      <c r="D276" s="13"/>
      <c r="E276" s="13"/>
      <c r="F276" s="220" t="str">
        <f t="shared" si="47"/>
        <v/>
      </c>
      <c r="G276" s="215" t="str">
        <f t="shared" si="48"/>
        <v/>
      </c>
      <c r="H276" s="219" t="str">
        <f t="shared" si="49"/>
        <v>n</v>
      </c>
      <c r="I276" s="211">
        <f>IF(P$175="J",SUMIF(Deelnemers!B:B,H276,Deelnemers!D:D),0)</f>
        <v>0</v>
      </c>
      <c r="J276" s="13"/>
      <c r="K276" s="211" t="str">
        <f t="shared" si="50"/>
        <v/>
      </c>
      <c r="L276" s="220" t="str">
        <f t="shared" si="51"/>
        <v/>
      </c>
      <c r="M276" s="215" t="str">
        <f t="shared" si="55"/>
        <v/>
      </c>
      <c r="N276" s="216" t="str">
        <f t="shared" si="53"/>
        <v/>
      </c>
      <c r="O276" s="221">
        <v>2</v>
      </c>
      <c r="AB276" s="325">
        <f t="shared" si="54"/>
        <v>0</v>
      </c>
    </row>
    <row r="277" spans="1:28" ht="15" customHeight="1" x14ac:dyDescent="0.25">
      <c r="A277" s="218" t="str">
        <f>IF(C277=0,"",IF(I277=0,"",MAX(A$2:A276)+1))</f>
        <v/>
      </c>
      <c r="B277" s="219" t="str">
        <f t="shared" si="46"/>
        <v>Piet</v>
      </c>
      <c r="C277" s="211">
        <f>IF(P$175="J",SUMIF(Deelnemers!B:B,B277,Deelnemers!D:D),0)</f>
        <v>25</v>
      </c>
      <c r="D277" s="13"/>
      <c r="E277" s="13"/>
      <c r="F277" s="220" t="str">
        <f t="shared" si="47"/>
        <v/>
      </c>
      <c r="G277" s="215" t="str">
        <f t="shared" si="48"/>
        <v/>
      </c>
      <c r="H277" s="219" t="str">
        <f t="shared" si="49"/>
        <v>n</v>
      </c>
      <c r="I277" s="211">
        <f>IF(P$175="J",SUMIF(Deelnemers!B:B,H277,Deelnemers!D:D),0)</f>
        <v>0</v>
      </c>
      <c r="J277" s="13"/>
      <c r="K277" s="211" t="str">
        <f t="shared" si="50"/>
        <v/>
      </c>
      <c r="L277" s="220" t="str">
        <f t="shared" si="51"/>
        <v/>
      </c>
      <c r="M277" s="215" t="str">
        <f t="shared" si="55"/>
        <v/>
      </c>
      <c r="N277" s="216" t="str">
        <f t="shared" si="53"/>
        <v/>
      </c>
      <c r="O277" s="221">
        <v>2</v>
      </c>
      <c r="AB277" s="325">
        <f t="shared" si="54"/>
        <v>0</v>
      </c>
    </row>
    <row r="278" spans="1:28" ht="15" customHeight="1" x14ac:dyDescent="0.25">
      <c r="A278" s="218" t="str">
        <f>IF(C278=0,"",IF(I278=0,"",MAX(A$2:A277)+1))</f>
        <v/>
      </c>
      <c r="B278" s="219" t="str">
        <f t="shared" si="46"/>
        <v>Piet</v>
      </c>
      <c r="C278" s="211">
        <f>IF(P$175="J",SUMIF(Deelnemers!B:B,B278,Deelnemers!D:D),0)</f>
        <v>25</v>
      </c>
      <c r="D278" s="13"/>
      <c r="E278" s="13"/>
      <c r="F278" s="220" t="str">
        <f t="shared" si="47"/>
        <v/>
      </c>
      <c r="G278" s="215" t="str">
        <f t="shared" si="48"/>
        <v/>
      </c>
      <c r="H278" s="219" t="str">
        <f t="shared" si="49"/>
        <v>n</v>
      </c>
      <c r="I278" s="211">
        <f>IF(P$175="J",SUMIF(Deelnemers!B:B,H278,Deelnemers!D:D),0)</f>
        <v>0</v>
      </c>
      <c r="J278" s="13"/>
      <c r="K278" s="211" t="str">
        <f t="shared" si="50"/>
        <v/>
      </c>
      <c r="L278" s="220" t="str">
        <f t="shared" si="51"/>
        <v/>
      </c>
      <c r="M278" s="215" t="str">
        <f t="shared" si="55"/>
        <v/>
      </c>
      <c r="N278" s="216" t="str">
        <f t="shared" si="53"/>
        <v/>
      </c>
      <c r="O278" s="221">
        <v>2</v>
      </c>
      <c r="AB278" s="325">
        <f t="shared" si="54"/>
        <v>0</v>
      </c>
    </row>
    <row r="279" spans="1:28" ht="15" customHeight="1" x14ac:dyDescent="0.25">
      <c r="A279" s="218" t="str">
        <f>IF(C279=0,"",IF(I279=0,"",MAX(A$2:A278)+1))</f>
        <v/>
      </c>
      <c r="B279" s="219" t="str">
        <f t="shared" si="46"/>
        <v>Piet</v>
      </c>
      <c r="C279" s="211">
        <f>IF(P$175="J",SUMIF(Deelnemers!B:B,B279,Deelnemers!D:D),0)</f>
        <v>25</v>
      </c>
      <c r="D279" s="13"/>
      <c r="E279" s="13"/>
      <c r="F279" s="220" t="str">
        <f t="shared" si="47"/>
        <v/>
      </c>
      <c r="G279" s="215" t="str">
        <f t="shared" si="48"/>
        <v/>
      </c>
      <c r="H279" s="219" t="str">
        <f t="shared" si="49"/>
        <v>n</v>
      </c>
      <c r="I279" s="211">
        <f>IF(P$175="J",SUMIF(Deelnemers!B:B,H279,Deelnemers!D:D),0)</f>
        <v>0</v>
      </c>
      <c r="J279" s="13"/>
      <c r="K279" s="211" t="str">
        <f t="shared" si="50"/>
        <v/>
      </c>
      <c r="L279" s="220" t="str">
        <f t="shared" si="51"/>
        <v/>
      </c>
      <c r="M279" s="215" t="str">
        <f t="shared" si="55"/>
        <v/>
      </c>
      <c r="N279" s="216" t="str">
        <f t="shared" si="53"/>
        <v/>
      </c>
      <c r="O279" s="221">
        <v>2</v>
      </c>
      <c r="AB279" s="325">
        <f t="shared" si="54"/>
        <v>0</v>
      </c>
    </row>
    <row r="280" spans="1:28" ht="15" customHeight="1" x14ac:dyDescent="0.25">
      <c r="A280" s="218">
        <f>IF(C280=0,"",IF(I280=0,"",MAX(A$2:A279)+1))</f>
        <v>142</v>
      </c>
      <c r="B280" s="219" t="str">
        <f t="shared" si="46"/>
        <v>Tukker</v>
      </c>
      <c r="C280" s="211">
        <f>IF(P$175="J",SUMIF(Deelnemers!B:B,B280,Deelnemers!D:D),0)</f>
        <v>18</v>
      </c>
      <c r="D280" s="13"/>
      <c r="E280" s="13"/>
      <c r="F280" s="220" t="str">
        <f t="shared" si="47"/>
        <v/>
      </c>
      <c r="G280" s="215" t="str">
        <f t="shared" si="48"/>
        <v/>
      </c>
      <c r="H280" s="219" t="str">
        <f t="shared" si="49"/>
        <v>Bernard</v>
      </c>
      <c r="I280" s="211">
        <f>IF(P$175="J",SUMIF(Deelnemers!B:B,H280,Deelnemers!D:D),0)</f>
        <v>18</v>
      </c>
      <c r="J280" s="13"/>
      <c r="K280" s="211" t="str">
        <f t="shared" si="50"/>
        <v/>
      </c>
      <c r="L280" s="220" t="str">
        <f t="shared" si="51"/>
        <v/>
      </c>
      <c r="M280" s="215" t="str">
        <f t="shared" si="55"/>
        <v/>
      </c>
      <c r="N280" s="216" t="str">
        <f t="shared" si="53"/>
        <v/>
      </c>
      <c r="O280" s="221">
        <v>2</v>
      </c>
      <c r="AB280" s="325">
        <f t="shared" si="54"/>
        <v>1</v>
      </c>
    </row>
    <row r="281" spans="1:28" ht="15" customHeight="1" x14ac:dyDescent="0.25">
      <c r="A281" s="218">
        <f>IF(C281=0,"",IF(I281=0,"",MAX(A$2:A280)+1))</f>
        <v>143</v>
      </c>
      <c r="B281" s="219" t="str">
        <f t="shared" si="46"/>
        <v>Tukker</v>
      </c>
      <c r="C281" s="211">
        <f>IF(P$175="J",SUMIF(Deelnemers!B:B,B281,Deelnemers!D:D),0)</f>
        <v>18</v>
      </c>
      <c r="D281" s="13"/>
      <c r="E281" s="13"/>
      <c r="F281" s="220" t="str">
        <f t="shared" si="47"/>
        <v/>
      </c>
      <c r="G281" s="215" t="str">
        <f t="shared" si="48"/>
        <v/>
      </c>
      <c r="H281" s="219" t="str">
        <f t="shared" si="49"/>
        <v>Jan de Hoorn</v>
      </c>
      <c r="I281" s="211">
        <f>IF(P$175="J",SUMIF(Deelnemers!B:B,H281,Deelnemers!D:D),0)</f>
        <v>14</v>
      </c>
      <c r="J281" s="13"/>
      <c r="K281" s="211" t="str">
        <f t="shared" si="50"/>
        <v/>
      </c>
      <c r="L281" s="220" t="str">
        <f t="shared" si="51"/>
        <v/>
      </c>
      <c r="M281" s="215" t="str">
        <f t="shared" si="55"/>
        <v/>
      </c>
      <c r="N281" s="216" t="str">
        <f t="shared" si="53"/>
        <v/>
      </c>
      <c r="O281" s="221">
        <v>2</v>
      </c>
      <c r="AB281" s="325">
        <f t="shared" si="54"/>
        <v>1</v>
      </c>
    </row>
    <row r="282" spans="1:28" ht="15" customHeight="1" x14ac:dyDescent="0.25">
      <c r="A282" s="218" t="str">
        <f>IF(C282=0,"",IF(I282=0,"",MAX(A$2:A281)+1))</f>
        <v/>
      </c>
      <c r="B282" s="219" t="str">
        <f t="shared" si="46"/>
        <v>Tukker</v>
      </c>
      <c r="C282" s="211">
        <f>IF(P$175="J",SUMIF(Deelnemers!B:B,B282,Deelnemers!D:D),0)</f>
        <v>18</v>
      </c>
      <c r="D282" s="13"/>
      <c r="E282" s="13"/>
      <c r="F282" s="220" t="str">
        <f t="shared" si="47"/>
        <v/>
      </c>
      <c r="G282" s="215" t="str">
        <f t="shared" si="48"/>
        <v/>
      </c>
      <c r="H282" s="219" t="str">
        <f t="shared" si="49"/>
        <v>Bas</v>
      </c>
      <c r="I282" s="211">
        <f>IF(P$175="J",SUMIF(Deelnemers!B:B,H282,Deelnemers!D:D),0)</f>
        <v>0</v>
      </c>
      <c r="J282" s="13"/>
      <c r="K282" s="211" t="str">
        <f t="shared" si="50"/>
        <v/>
      </c>
      <c r="L282" s="220" t="str">
        <f t="shared" si="51"/>
        <v/>
      </c>
      <c r="M282" s="215" t="str">
        <f t="shared" si="55"/>
        <v/>
      </c>
      <c r="N282" s="216" t="str">
        <f t="shared" si="53"/>
        <v/>
      </c>
      <c r="O282" s="221">
        <v>2</v>
      </c>
      <c r="AB282" s="325">
        <f t="shared" si="54"/>
        <v>0</v>
      </c>
    </row>
    <row r="283" spans="1:28" ht="15" customHeight="1" x14ac:dyDescent="0.25">
      <c r="A283" s="218">
        <f>IF(C283=0,"",IF(I283=0,"",MAX(A$2:A282)+1))</f>
        <v>144</v>
      </c>
      <c r="B283" s="219" t="str">
        <f t="shared" si="46"/>
        <v>Tukker</v>
      </c>
      <c r="C283" s="211">
        <f>IF(P$175="J",SUMIF(Deelnemers!B:B,B283,Deelnemers!D:D),0)</f>
        <v>18</v>
      </c>
      <c r="D283" s="13"/>
      <c r="E283" s="13"/>
      <c r="F283" s="220" t="str">
        <f t="shared" si="47"/>
        <v/>
      </c>
      <c r="G283" s="215" t="str">
        <f t="shared" si="48"/>
        <v/>
      </c>
      <c r="H283" s="219" t="str">
        <f t="shared" si="49"/>
        <v>Jan Zuijlen</v>
      </c>
      <c r="I283" s="211">
        <f>IF(P$175="J",SUMIF(Deelnemers!B:B,H283,Deelnemers!D:D),0)</f>
        <v>19</v>
      </c>
      <c r="J283" s="13"/>
      <c r="K283" s="211" t="str">
        <f t="shared" si="50"/>
        <v/>
      </c>
      <c r="L283" s="220" t="str">
        <f t="shared" si="51"/>
        <v/>
      </c>
      <c r="M283" s="215" t="str">
        <f t="shared" si="55"/>
        <v/>
      </c>
      <c r="N283" s="216" t="str">
        <f t="shared" si="53"/>
        <v/>
      </c>
      <c r="O283" s="221">
        <v>2</v>
      </c>
      <c r="AB283" s="325">
        <f t="shared" si="54"/>
        <v>1</v>
      </c>
    </row>
    <row r="284" spans="1:28" ht="15" customHeight="1" x14ac:dyDescent="0.25">
      <c r="A284" s="218">
        <f>IF(C284=0,"",IF(I284=0,"",MAX(A$2:A283)+1))</f>
        <v>145</v>
      </c>
      <c r="B284" s="219" t="str">
        <f t="shared" si="46"/>
        <v>Tukker</v>
      </c>
      <c r="C284" s="211">
        <f>IF(P$175="J",SUMIF(Deelnemers!B:B,B284,Deelnemers!D:D),0)</f>
        <v>18</v>
      </c>
      <c r="D284" s="13"/>
      <c r="E284" s="13"/>
      <c r="F284" s="220" t="str">
        <f t="shared" si="47"/>
        <v/>
      </c>
      <c r="G284" s="215" t="str">
        <f t="shared" si="48"/>
        <v/>
      </c>
      <c r="H284" s="219" t="str">
        <f t="shared" si="49"/>
        <v xml:space="preserve">Jordy </v>
      </c>
      <c r="I284" s="211">
        <f>IF(P$175="J",SUMIF(Deelnemers!B:B,H284,Deelnemers!D:D),0)</f>
        <v>16</v>
      </c>
      <c r="J284" s="13"/>
      <c r="K284" s="211" t="str">
        <f t="shared" si="50"/>
        <v/>
      </c>
      <c r="L284" s="220" t="str">
        <f t="shared" si="51"/>
        <v/>
      </c>
      <c r="M284" s="215" t="str">
        <f t="shared" si="55"/>
        <v/>
      </c>
      <c r="N284" s="216" t="str">
        <f t="shared" si="53"/>
        <v/>
      </c>
      <c r="O284" s="221">
        <v>2</v>
      </c>
      <c r="AB284" s="325">
        <f t="shared" si="54"/>
        <v>1</v>
      </c>
    </row>
    <row r="285" spans="1:28" ht="15" customHeight="1" x14ac:dyDescent="0.25">
      <c r="A285" s="218" t="str">
        <f>IF(C285=0,"",IF(I285=0,"",MAX(A$2:A284)+1))</f>
        <v/>
      </c>
      <c r="B285" s="219" t="str">
        <f t="shared" si="46"/>
        <v>Tukker</v>
      </c>
      <c r="C285" s="211">
        <f>IF(P$175="J",SUMIF(Deelnemers!B:B,B285,Deelnemers!D:D),0)</f>
        <v>18</v>
      </c>
      <c r="D285" s="13"/>
      <c r="E285" s="13"/>
      <c r="F285" s="220" t="str">
        <f t="shared" si="47"/>
        <v/>
      </c>
      <c r="G285" s="215" t="str">
        <f t="shared" si="48"/>
        <v/>
      </c>
      <c r="H285" s="219" t="str">
        <f t="shared" si="49"/>
        <v>Mukesh</v>
      </c>
      <c r="I285" s="211">
        <f>IF(P$175="J",SUMIF(Deelnemers!B:B,H285,Deelnemers!D:D),0)</f>
        <v>0</v>
      </c>
      <c r="J285" s="13"/>
      <c r="K285" s="211" t="str">
        <f t="shared" si="50"/>
        <v/>
      </c>
      <c r="L285" s="220" t="str">
        <f t="shared" si="51"/>
        <v/>
      </c>
      <c r="M285" s="215" t="str">
        <f t="shared" si="55"/>
        <v/>
      </c>
      <c r="N285" s="216" t="str">
        <f t="shared" si="53"/>
        <v/>
      </c>
      <c r="O285" s="221">
        <v>2</v>
      </c>
      <c r="AB285" s="325">
        <f t="shared" si="54"/>
        <v>0</v>
      </c>
    </row>
    <row r="286" spans="1:28" ht="15" customHeight="1" x14ac:dyDescent="0.25">
      <c r="A286" s="218">
        <f>IF(C286=0,"",IF(I286=0,"",MAX(A$2:A285)+1))</f>
        <v>146</v>
      </c>
      <c r="B286" s="219" t="str">
        <f t="shared" si="46"/>
        <v>Tukker</v>
      </c>
      <c r="C286" s="211">
        <f>IF(P$175="J",SUMIF(Deelnemers!B:B,B286,Deelnemers!D:D),0)</f>
        <v>18</v>
      </c>
      <c r="D286" s="13"/>
      <c r="E286" s="13"/>
      <c r="F286" s="220" t="str">
        <f t="shared" si="47"/>
        <v/>
      </c>
      <c r="G286" s="215" t="str">
        <f t="shared" si="48"/>
        <v/>
      </c>
      <c r="H286" s="219" t="str">
        <f t="shared" si="49"/>
        <v>Marco</v>
      </c>
      <c r="I286" s="211">
        <f>IF(P$175="J",SUMIF(Deelnemers!B:B,H286,Deelnemers!D:D),0)</f>
        <v>26</v>
      </c>
      <c r="J286" s="13"/>
      <c r="K286" s="211" t="str">
        <f t="shared" si="50"/>
        <v/>
      </c>
      <c r="L286" s="220" t="str">
        <f t="shared" si="51"/>
        <v/>
      </c>
      <c r="M286" s="215" t="str">
        <f t="shared" si="55"/>
        <v/>
      </c>
      <c r="N286" s="216" t="str">
        <f t="shared" si="53"/>
        <v/>
      </c>
      <c r="O286" s="221">
        <v>2</v>
      </c>
      <c r="AB286" s="325">
        <f t="shared" si="54"/>
        <v>1</v>
      </c>
    </row>
    <row r="287" spans="1:28" ht="15" customHeight="1" x14ac:dyDescent="0.25">
      <c r="A287" s="218" t="str">
        <f>IF(C287=0,"",IF(I287=0,"",MAX(A$2:A286)+1))</f>
        <v/>
      </c>
      <c r="B287" s="219" t="str">
        <f t="shared" si="46"/>
        <v>Tukker</v>
      </c>
      <c r="C287" s="211">
        <f>IF(P$175="J",SUMIF(Deelnemers!B:B,B287,Deelnemers!D:D),0)</f>
        <v>18</v>
      </c>
      <c r="D287" s="13"/>
      <c r="E287" s="13"/>
      <c r="F287" s="220" t="str">
        <f t="shared" si="47"/>
        <v/>
      </c>
      <c r="G287" s="215" t="str">
        <f t="shared" si="48"/>
        <v/>
      </c>
      <c r="H287" s="219" t="str">
        <f t="shared" si="49"/>
        <v>n</v>
      </c>
      <c r="I287" s="211">
        <f>IF(P$175="J",SUMIF(Deelnemers!B:B,H287,Deelnemers!D:D),0)</f>
        <v>0</v>
      </c>
      <c r="J287" s="13"/>
      <c r="K287" s="211" t="str">
        <f t="shared" si="50"/>
        <v/>
      </c>
      <c r="L287" s="220" t="str">
        <f t="shared" si="51"/>
        <v/>
      </c>
      <c r="M287" s="215" t="str">
        <f t="shared" si="55"/>
        <v/>
      </c>
      <c r="N287" s="216" t="str">
        <f t="shared" si="53"/>
        <v/>
      </c>
      <c r="O287" s="221">
        <v>2</v>
      </c>
      <c r="AB287" s="325">
        <f t="shared" si="54"/>
        <v>0</v>
      </c>
    </row>
    <row r="288" spans="1:28" ht="15" customHeight="1" x14ac:dyDescent="0.25">
      <c r="A288" s="218" t="str">
        <f>IF(C288=0,"",IF(I288=0,"",MAX(A$2:A287)+1))</f>
        <v/>
      </c>
      <c r="B288" s="219" t="str">
        <f t="shared" si="46"/>
        <v>Tukker</v>
      </c>
      <c r="C288" s="211">
        <f>IF(P$175="J",SUMIF(Deelnemers!B:B,B288,Deelnemers!D:D),0)</f>
        <v>18</v>
      </c>
      <c r="D288" s="13"/>
      <c r="E288" s="13"/>
      <c r="F288" s="220" t="str">
        <f t="shared" si="47"/>
        <v/>
      </c>
      <c r="G288" s="215" t="str">
        <f t="shared" si="48"/>
        <v/>
      </c>
      <c r="H288" s="219" t="str">
        <f t="shared" si="49"/>
        <v>n</v>
      </c>
      <c r="I288" s="211">
        <f>IF(P$175="J",SUMIF(Deelnemers!B:B,H288,Deelnemers!D:D),0)</f>
        <v>0</v>
      </c>
      <c r="J288" s="13"/>
      <c r="K288" s="211" t="str">
        <f t="shared" si="50"/>
        <v/>
      </c>
      <c r="L288" s="220" t="str">
        <f t="shared" si="51"/>
        <v/>
      </c>
      <c r="M288" s="215" t="str">
        <f t="shared" si="55"/>
        <v/>
      </c>
      <c r="N288" s="216" t="str">
        <f t="shared" si="53"/>
        <v/>
      </c>
      <c r="O288" s="221">
        <v>2</v>
      </c>
      <c r="AB288" s="325">
        <f t="shared" si="54"/>
        <v>0</v>
      </c>
    </row>
    <row r="289" spans="1:28" ht="15" customHeight="1" x14ac:dyDescent="0.25">
      <c r="A289" s="218" t="str">
        <f>IF(C289=0,"",IF(I289=0,"",MAX(A$2:A288)+1))</f>
        <v/>
      </c>
      <c r="B289" s="219" t="str">
        <f t="shared" si="46"/>
        <v>Tukker</v>
      </c>
      <c r="C289" s="211">
        <f>IF(P$175="J",SUMIF(Deelnemers!B:B,B289,Deelnemers!D:D),0)</f>
        <v>18</v>
      </c>
      <c r="D289" s="13"/>
      <c r="E289" s="13"/>
      <c r="F289" s="220" t="str">
        <f t="shared" si="47"/>
        <v/>
      </c>
      <c r="G289" s="215" t="str">
        <f t="shared" si="48"/>
        <v/>
      </c>
      <c r="H289" s="219" t="str">
        <f t="shared" si="49"/>
        <v>n</v>
      </c>
      <c r="I289" s="211">
        <f>IF(P$175="J",SUMIF(Deelnemers!B:B,H289,Deelnemers!D:D),0)</f>
        <v>0</v>
      </c>
      <c r="J289" s="13"/>
      <c r="K289" s="211" t="str">
        <f t="shared" si="50"/>
        <v/>
      </c>
      <c r="L289" s="220" t="str">
        <f t="shared" si="51"/>
        <v/>
      </c>
      <c r="M289" s="215" t="str">
        <f t="shared" si="55"/>
        <v/>
      </c>
      <c r="N289" s="216" t="str">
        <f t="shared" si="53"/>
        <v/>
      </c>
      <c r="O289" s="221">
        <v>2</v>
      </c>
      <c r="AB289" s="325">
        <f t="shared" si="54"/>
        <v>0</v>
      </c>
    </row>
    <row r="290" spans="1:28" ht="15" customHeight="1" x14ac:dyDescent="0.25">
      <c r="A290" s="218" t="str">
        <f>IF(C290=0,"",IF(I290=0,"",MAX(A$2:A289)+1))</f>
        <v/>
      </c>
      <c r="B290" s="219" t="str">
        <f t="shared" si="46"/>
        <v>Tukker</v>
      </c>
      <c r="C290" s="211">
        <f>IF(P$175="J",SUMIF(Deelnemers!B:B,B290,Deelnemers!D:D),0)</f>
        <v>18</v>
      </c>
      <c r="D290" s="13"/>
      <c r="E290" s="13"/>
      <c r="F290" s="220" t="str">
        <f t="shared" si="47"/>
        <v/>
      </c>
      <c r="G290" s="215" t="str">
        <f t="shared" si="48"/>
        <v/>
      </c>
      <c r="H290" s="219" t="str">
        <f t="shared" si="49"/>
        <v>n</v>
      </c>
      <c r="I290" s="211">
        <f>IF(P$175="J",SUMIF(Deelnemers!B:B,H290,Deelnemers!D:D),0)</f>
        <v>0</v>
      </c>
      <c r="J290" s="13"/>
      <c r="K290" s="211" t="str">
        <f t="shared" si="50"/>
        <v/>
      </c>
      <c r="L290" s="220" t="str">
        <f t="shared" si="51"/>
        <v/>
      </c>
      <c r="M290" s="215" t="str">
        <f t="shared" si="55"/>
        <v/>
      </c>
      <c r="N290" s="216" t="str">
        <f t="shared" si="53"/>
        <v/>
      </c>
      <c r="O290" s="221">
        <v>2</v>
      </c>
      <c r="AB290" s="325">
        <f t="shared" si="54"/>
        <v>0</v>
      </c>
    </row>
    <row r="291" spans="1:28" ht="15" customHeight="1" x14ac:dyDescent="0.25">
      <c r="A291" s="218">
        <f>IF(C291=0,"",IF(I291=0,"",MAX(A$2:A290)+1))</f>
        <v>147</v>
      </c>
      <c r="B291" s="219" t="str">
        <f t="shared" si="46"/>
        <v>Bernard</v>
      </c>
      <c r="C291" s="211">
        <f>IF(P$175="J",SUMIF(Deelnemers!B:B,B291,Deelnemers!D:D),0)</f>
        <v>18</v>
      </c>
      <c r="D291" s="13"/>
      <c r="E291" s="13"/>
      <c r="F291" s="220" t="str">
        <f t="shared" si="47"/>
        <v/>
      </c>
      <c r="G291" s="215" t="str">
        <f t="shared" si="48"/>
        <v/>
      </c>
      <c r="H291" s="219" t="str">
        <f t="shared" si="49"/>
        <v>Jan de Hoorn</v>
      </c>
      <c r="I291" s="211">
        <f>IF(P$175="J",SUMIF(Deelnemers!B:B,H291,Deelnemers!D:D),0)</f>
        <v>14</v>
      </c>
      <c r="J291" s="13"/>
      <c r="K291" s="211" t="str">
        <f t="shared" si="50"/>
        <v/>
      </c>
      <c r="L291" s="220" t="str">
        <f t="shared" si="51"/>
        <v/>
      </c>
      <c r="M291" s="215" t="str">
        <f t="shared" si="55"/>
        <v/>
      </c>
      <c r="N291" s="216" t="str">
        <f t="shared" si="53"/>
        <v/>
      </c>
      <c r="O291" s="221">
        <v>2</v>
      </c>
      <c r="AB291" s="325">
        <f t="shared" si="54"/>
        <v>1</v>
      </c>
    </row>
    <row r="292" spans="1:28" ht="15" customHeight="1" x14ac:dyDescent="0.25">
      <c r="A292" s="218" t="str">
        <f>IF(C292=0,"",IF(I292=0,"",MAX(A$2:A291)+1))</f>
        <v/>
      </c>
      <c r="B292" s="219" t="str">
        <f t="shared" si="46"/>
        <v>Bernard</v>
      </c>
      <c r="C292" s="211">
        <f>IF(P$175="J",SUMIF(Deelnemers!B:B,B292,Deelnemers!D:D),0)</f>
        <v>18</v>
      </c>
      <c r="D292" s="13"/>
      <c r="E292" s="13"/>
      <c r="F292" s="220" t="str">
        <f t="shared" si="47"/>
        <v/>
      </c>
      <c r="G292" s="215" t="str">
        <f t="shared" si="48"/>
        <v/>
      </c>
      <c r="H292" s="219" t="str">
        <f t="shared" si="49"/>
        <v>Bas</v>
      </c>
      <c r="I292" s="211">
        <f>IF(P$175="J",SUMIF(Deelnemers!B:B,H292,Deelnemers!D:D),0)</f>
        <v>0</v>
      </c>
      <c r="J292" s="13"/>
      <c r="K292" s="211" t="str">
        <f t="shared" si="50"/>
        <v/>
      </c>
      <c r="L292" s="220" t="str">
        <f t="shared" si="51"/>
        <v/>
      </c>
      <c r="M292" s="215" t="str">
        <f t="shared" si="55"/>
        <v/>
      </c>
      <c r="N292" s="216" t="str">
        <f t="shared" si="53"/>
        <v/>
      </c>
      <c r="O292" s="221">
        <v>2</v>
      </c>
      <c r="AB292" s="325">
        <f t="shared" si="54"/>
        <v>0</v>
      </c>
    </row>
    <row r="293" spans="1:28" ht="15" customHeight="1" x14ac:dyDescent="0.25">
      <c r="A293" s="218">
        <f>IF(C293=0,"",IF(I293=0,"",MAX(A$2:A292)+1))</f>
        <v>148</v>
      </c>
      <c r="B293" s="219" t="str">
        <f t="shared" si="46"/>
        <v>Bernard</v>
      </c>
      <c r="C293" s="211">
        <f>IF(P$175="J",SUMIF(Deelnemers!B:B,B293,Deelnemers!D:D),0)</f>
        <v>18</v>
      </c>
      <c r="D293" s="13"/>
      <c r="E293" s="13"/>
      <c r="F293" s="220" t="str">
        <f t="shared" si="47"/>
        <v/>
      </c>
      <c r="G293" s="215" t="str">
        <f t="shared" si="48"/>
        <v/>
      </c>
      <c r="H293" s="219" t="str">
        <f t="shared" si="49"/>
        <v>Jan Zuijlen</v>
      </c>
      <c r="I293" s="211">
        <f>IF(P$175="J",SUMIF(Deelnemers!B:B,H293,Deelnemers!D:D),0)</f>
        <v>19</v>
      </c>
      <c r="J293" s="13"/>
      <c r="K293" s="211" t="str">
        <f t="shared" si="50"/>
        <v/>
      </c>
      <c r="L293" s="220" t="str">
        <f t="shared" si="51"/>
        <v/>
      </c>
      <c r="M293" s="215" t="str">
        <f t="shared" si="55"/>
        <v/>
      </c>
      <c r="N293" s="216" t="str">
        <f t="shared" si="53"/>
        <v/>
      </c>
      <c r="O293" s="221">
        <v>2</v>
      </c>
      <c r="AB293" s="325">
        <f t="shared" si="54"/>
        <v>1</v>
      </c>
    </row>
    <row r="294" spans="1:28" ht="15" customHeight="1" x14ac:dyDescent="0.25">
      <c r="A294" s="218">
        <f>IF(C294=0,"",IF(I294=0,"",MAX(A$2:A293)+1))</f>
        <v>149</v>
      </c>
      <c r="B294" s="219" t="str">
        <f t="shared" si="46"/>
        <v>Bernard</v>
      </c>
      <c r="C294" s="211">
        <f>IF(P$175="J",SUMIF(Deelnemers!B:B,B294,Deelnemers!D:D),0)</f>
        <v>18</v>
      </c>
      <c r="D294" s="13"/>
      <c r="E294" s="13"/>
      <c r="F294" s="220" t="str">
        <f t="shared" si="47"/>
        <v/>
      </c>
      <c r="G294" s="215" t="str">
        <f t="shared" si="48"/>
        <v/>
      </c>
      <c r="H294" s="219" t="str">
        <f t="shared" si="49"/>
        <v xml:space="preserve">Jordy </v>
      </c>
      <c r="I294" s="211">
        <f>IF(P$175="J",SUMIF(Deelnemers!B:B,H294,Deelnemers!D:D),0)</f>
        <v>16</v>
      </c>
      <c r="J294" s="13"/>
      <c r="K294" s="211" t="str">
        <f t="shared" si="50"/>
        <v/>
      </c>
      <c r="L294" s="220" t="str">
        <f t="shared" si="51"/>
        <v/>
      </c>
      <c r="M294" s="215" t="str">
        <f t="shared" si="55"/>
        <v/>
      </c>
      <c r="N294" s="216" t="str">
        <f t="shared" si="53"/>
        <v/>
      </c>
      <c r="O294" s="221">
        <v>2</v>
      </c>
      <c r="AB294" s="325">
        <f t="shared" si="54"/>
        <v>1</v>
      </c>
    </row>
    <row r="295" spans="1:28" ht="15" customHeight="1" x14ac:dyDescent="0.25">
      <c r="A295" s="218" t="str">
        <f>IF(C295=0,"",IF(I295=0,"",MAX(A$2:A294)+1))</f>
        <v/>
      </c>
      <c r="B295" s="219" t="str">
        <f t="shared" si="46"/>
        <v>Bernard</v>
      </c>
      <c r="C295" s="211">
        <f>IF(P$175="J",SUMIF(Deelnemers!B:B,B295,Deelnemers!D:D),0)</f>
        <v>18</v>
      </c>
      <c r="D295" s="13"/>
      <c r="E295" s="13"/>
      <c r="F295" s="220" t="str">
        <f t="shared" si="47"/>
        <v/>
      </c>
      <c r="G295" s="215" t="str">
        <f t="shared" si="48"/>
        <v/>
      </c>
      <c r="H295" s="219" t="str">
        <f t="shared" si="49"/>
        <v>Mukesh</v>
      </c>
      <c r="I295" s="211">
        <f>IF(P$175="J",SUMIF(Deelnemers!B:B,H295,Deelnemers!D:D),0)</f>
        <v>0</v>
      </c>
      <c r="J295" s="13"/>
      <c r="K295" s="211" t="str">
        <f t="shared" si="50"/>
        <v/>
      </c>
      <c r="L295" s="220" t="str">
        <f t="shared" si="51"/>
        <v/>
      </c>
      <c r="M295" s="215" t="str">
        <f t="shared" si="55"/>
        <v/>
      </c>
      <c r="N295" s="216" t="str">
        <f t="shared" si="53"/>
        <v/>
      </c>
      <c r="O295" s="221">
        <v>2</v>
      </c>
      <c r="AB295" s="325">
        <f t="shared" si="54"/>
        <v>0</v>
      </c>
    </row>
    <row r="296" spans="1:28" ht="15" customHeight="1" x14ac:dyDescent="0.25">
      <c r="A296" s="218">
        <f>IF(C296=0,"",IF(I296=0,"",MAX(A$2:A295)+1))</f>
        <v>150</v>
      </c>
      <c r="B296" s="219" t="str">
        <f t="shared" si="46"/>
        <v>Bernard</v>
      </c>
      <c r="C296" s="211">
        <f>IF(P$175="J",SUMIF(Deelnemers!B:B,B296,Deelnemers!D:D),0)</f>
        <v>18</v>
      </c>
      <c r="D296" s="13"/>
      <c r="E296" s="13"/>
      <c r="F296" s="220" t="str">
        <f t="shared" si="47"/>
        <v/>
      </c>
      <c r="G296" s="215" t="str">
        <f t="shared" si="48"/>
        <v/>
      </c>
      <c r="H296" s="219" t="str">
        <f t="shared" si="49"/>
        <v>Marco</v>
      </c>
      <c r="I296" s="211">
        <f>IF(P$175="J",SUMIF(Deelnemers!B:B,H296,Deelnemers!D:D),0)</f>
        <v>26</v>
      </c>
      <c r="J296" s="13"/>
      <c r="K296" s="211" t="str">
        <f t="shared" si="50"/>
        <v/>
      </c>
      <c r="L296" s="220" t="str">
        <f t="shared" si="51"/>
        <v/>
      </c>
      <c r="M296" s="215" t="str">
        <f t="shared" si="55"/>
        <v/>
      </c>
      <c r="N296" s="216" t="str">
        <f t="shared" si="53"/>
        <v/>
      </c>
      <c r="O296" s="221">
        <v>2</v>
      </c>
      <c r="AB296" s="325">
        <f t="shared" si="54"/>
        <v>1</v>
      </c>
    </row>
    <row r="297" spans="1:28" ht="15" customHeight="1" x14ac:dyDescent="0.25">
      <c r="A297" s="218" t="str">
        <f>IF(C297=0,"",IF(I297=0,"",MAX(A$2:A296)+1))</f>
        <v/>
      </c>
      <c r="B297" s="219" t="str">
        <f t="shared" si="46"/>
        <v>Bernard</v>
      </c>
      <c r="C297" s="211">
        <f>IF(P$175="J",SUMIF(Deelnemers!B:B,B297,Deelnemers!D:D),0)</f>
        <v>18</v>
      </c>
      <c r="D297" s="13"/>
      <c r="E297" s="13"/>
      <c r="F297" s="220" t="str">
        <f t="shared" si="47"/>
        <v/>
      </c>
      <c r="G297" s="215" t="str">
        <f t="shared" si="48"/>
        <v/>
      </c>
      <c r="H297" s="219" t="str">
        <f t="shared" si="49"/>
        <v>n</v>
      </c>
      <c r="I297" s="211">
        <f>IF(P$175="J",SUMIF(Deelnemers!B:B,H297,Deelnemers!D:D),0)</f>
        <v>0</v>
      </c>
      <c r="J297" s="13"/>
      <c r="K297" s="211" t="str">
        <f t="shared" si="50"/>
        <v/>
      </c>
      <c r="L297" s="220" t="str">
        <f t="shared" si="51"/>
        <v/>
      </c>
      <c r="M297" s="215" t="str">
        <f t="shared" si="55"/>
        <v/>
      </c>
      <c r="N297" s="216" t="str">
        <f t="shared" si="53"/>
        <v/>
      </c>
      <c r="O297" s="221">
        <v>2</v>
      </c>
      <c r="AB297" s="325">
        <f t="shared" si="54"/>
        <v>0</v>
      </c>
    </row>
    <row r="298" spans="1:28" ht="15" customHeight="1" x14ac:dyDescent="0.25">
      <c r="A298" s="218" t="str">
        <f>IF(C298=0,"",IF(I298=0,"",MAX(A$2:A297)+1))</f>
        <v/>
      </c>
      <c r="B298" s="219" t="str">
        <f t="shared" si="46"/>
        <v>Bernard</v>
      </c>
      <c r="C298" s="211">
        <f>IF(P$175="J",SUMIF(Deelnemers!B:B,B298,Deelnemers!D:D),0)</f>
        <v>18</v>
      </c>
      <c r="D298" s="13"/>
      <c r="E298" s="13"/>
      <c r="F298" s="220" t="str">
        <f t="shared" si="47"/>
        <v/>
      </c>
      <c r="G298" s="215" t="str">
        <f t="shared" si="48"/>
        <v/>
      </c>
      <c r="H298" s="219" t="str">
        <f t="shared" si="49"/>
        <v>n</v>
      </c>
      <c r="I298" s="211">
        <f>IF(P$175="J",SUMIF(Deelnemers!B:B,H298,Deelnemers!D:D),0)</f>
        <v>0</v>
      </c>
      <c r="J298" s="13"/>
      <c r="K298" s="211" t="str">
        <f t="shared" si="50"/>
        <v/>
      </c>
      <c r="L298" s="220" t="str">
        <f t="shared" si="51"/>
        <v/>
      </c>
      <c r="M298" s="215" t="str">
        <f t="shared" si="55"/>
        <v/>
      </c>
      <c r="N298" s="216" t="str">
        <f t="shared" si="53"/>
        <v/>
      </c>
      <c r="O298" s="221">
        <v>2</v>
      </c>
      <c r="AB298" s="325">
        <f t="shared" si="54"/>
        <v>0</v>
      </c>
    </row>
    <row r="299" spans="1:28" ht="15" customHeight="1" x14ac:dyDescent="0.25">
      <c r="A299" s="218" t="str">
        <f>IF(C299=0,"",IF(I299=0,"",MAX(A$2:A298)+1))</f>
        <v/>
      </c>
      <c r="B299" s="219" t="str">
        <f t="shared" si="46"/>
        <v>Bernard</v>
      </c>
      <c r="C299" s="211">
        <f>IF(P$175="J",SUMIF(Deelnemers!B:B,B299,Deelnemers!D:D),0)</f>
        <v>18</v>
      </c>
      <c r="D299" s="13"/>
      <c r="E299" s="13"/>
      <c r="F299" s="220" t="str">
        <f t="shared" si="47"/>
        <v/>
      </c>
      <c r="G299" s="215" t="str">
        <f t="shared" si="48"/>
        <v/>
      </c>
      <c r="H299" s="219" t="str">
        <f t="shared" si="49"/>
        <v>n</v>
      </c>
      <c r="I299" s="211">
        <f>IF(P$175="J",SUMIF(Deelnemers!B:B,H299,Deelnemers!D:D),0)</f>
        <v>0</v>
      </c>
      <c r="J299" s="13"/>
      <c r="K299" s="211" t="str">
        <f t="shared" si="50"/>
        <v/>
      </c>
      <c r="L299" s="220" t="str">
        <f t="shared" si="51"/>
        <v/>
      </c>
      <c r="M299" s="215" t="str">
        <f t="shared" si="55"/>
        <v/>
      </c>
      <c r="N299" s="216" t="str">
        <f t="shared" si="53"/>
        <v/>
      </c>
      <c r="O299" s="221">
        <v>2</v>
      </c>
      <c r="AB299" s="325">
        <f t="shared" si="54"/>
        <v>0</v>
      </c>
    </row>
    <row r="300" spans="1:28" ht="15" customHeight="1" x14ac:dyDescent="0.25">
      <c r="A300" s="218" t="str">
        <f>IF(C300=0,"",IF(I300=0,"",MAX(A$2:A299)+1))</f>
        <v/>
      </c>
      <c r="B300" s="219" t="str">
        <f t="shared" si="46"/>
        <v>Bernard</v>
      </c>
      <c r="C300" s="211">
        <f>IF(P$175="J",SUMIF(Deelnemers!B:B,B300,Deelnemers!D:D),0)</f>
        <v>18</v>
      </c>
      <c r="D300" s="13"/>
      <c r="E300" s="13"/>
      <c r="F300" s="220" t="str">
        <f t="shared" si="47"/>
        <v/>
      </c>
      <c r="G300" s="215" t="str">
        <f t="shared" si="48"/>
        <v/>
      </c>
      <c r="H300" s="219" t="str">
        <f t="shared" si="49"/>
        <v>n</v>
      </c>
      <c r="I300" s="211">
        <f>IF(P$175="J",SUMIF(Deelnemers!B:B,H300,Deelnemers!D:D),0)</f>
        <v>0</v>
      </c>
      <c r="J300" s="13"/>
      <c r="K300" s="211" t="str">
        <f t="shared" si="50"/>
        <v/>
      </c>
      <c r="L300" s="220" t="str">
        <f t="shared" si="51"/>
        <v/>
      </c>
      <c r="M300" s="215" t="str">
        <f t="shared" si="55"/>
        <v/>
      </c>
      <c r="N300" s="216" t="str">
        <f t="shared" si="53"/>
        <v/>
      </c>
      <c r="O300" s="221">
        <v>2</v>
      </c>
      <c r="AB300" s="325">
        <f t="shared" si="54"/>
        <v>0</v>
      </c>
    </row>
    <row r="301" spans="1:28" ht="15" customHeight="1" x14ac:dyDescent="0.25">
      <c r="A301" s="218" t="str">
        <f>IF(C301=0,"",IF(I301=0,"",MAX(A$2:A300)+1))</f>
        <v/>
      </c>
      <c r="B301" s="219" t="str">
        <f t="shared" si="46"/>
        <v>Jan de Hoorn</v>
      </c>
      <c r="C301" s="211">
        <f>IF(P$175="J",SUMIF(Deelnemers!B:B,B301,Deelnemers!D:D),0)</f>
        <v>14</v>
      </c>
      <c r="D301" s="13"/>
      <c r="E301" s="13"/>
      <c r="F301" s="220" t="str">
        <f t="shared" si="47"/>
        <v/>
      </c>
      <c r="G301" s="215" t="str">
        <f t="shared" si="48"/>
        <v/>
      </c>
      <c r="H301" s="219" t="str">
        <f t="shared" si="49"/>
        <v>Bas</v>
      </c>
      <c r="I301" s="211">
        <f>IF(P$175="J",SUMIF(Deelnemers!B:B,H301,Deelnemers!D:D),0)</f>
        <v>0</v>
      </c>
      <c r="J301" s="13"/>
      <c r="K301" s="211" t="str">
        <f t="shared" si="50"/>
        <v/>
      </c>
      <c r="L301" s="220" t="str">
        <f t="shared" si="51"/>
        <v/>
      </c>
      <c r="M301" s="215" t="str">
        <f t="shared" si="55"/>
        <v/>
      </c>
      <c r="N301" s="216" t="str">
        <f t="shared" si="53"/>
        <v/>
      </c>
      <c r="O301" s="221">
        <v>2</v>
      </c>
      <c r="AB301" s="325">
        <f t="shared" si="54"/>
        <v>0</v>
      </c>
    </row>
    <row r="302" spans="1:28" ht="15" customHeight="1" x14ac:dyDescent="0.25">
      <c r="A302" s="218">
        <f>IF(C302=0,"",IF(I302=0,"",MAX(A$2:A301)+1))</f>
        <v>151</v>
      </c>
      <c r="B302" s="219" t="str">
        <f t="shared" si="46"/>
        <v>Jan de Hoorn</v>
      </c>
      <c r="C302" s="211">
        <f>IF(P$175="J",SUMIF(Deelnemers!B:B,B302,Deelnemers!D:D),0)</f>
        <v>14</v>
      </c>
      <c r="D302" s="13"/>
      <c r="E302" s="13"/>
      <c r="F302" s="220" t="str">
        <f t="shared" si="47"/>
        <v/>
      </c>
      <c r="G302" s="215" t="str">
        <f t="shared" si="48"/>
        <v/>
      </c>
      <c r="H302" s="219" t="str">
        <f t="shared" si="49"/>
        <v>Jan Zuijlen</v>
      </c>
      <c r="I302" s="211">
        <f>IF(P$175="J",SUMIF(Deelnemers!B:B,H302,Deelnemers!D:D),0)</f>
        <v>19</v>
      </c>
      <c r="J302" s="13"/>
      <c r="K302" s="211" t="str">
        <f t="shared" si="50"/>
        <v/>
      </c>
      <c r="L302" s="220" t="str">
        <f t="shared" si="51"/>
        <v/>
      </c>
      <c r="M302" s="215" t="str">
        <f t="shared" si="55"/>
        <v/>
      </c>
      <c r="N302" s="216" t="str">
        <f t="shared" si="53"/>
        <v/>
      </c>
      <c r="O302" s="221">
        <v>2</v>
      </c>
      <c r="AB302" s="325">
        <f t="shared" si="54"/>
        <v>1</v>
      </c>
    </row>
    <row r="303" spans="1:28" ht="15" customHeight="1" x14ac:dyDescent="0.25">
      <c r="A303" s="218">
        <f>IF(C303=0,"",IF(I303=0,"",MAX(A$2:A302)+1))</f>
        <v>152</v>
      </c>
      <c r="B303" s="219" t="str">
        <f t="shared" ref="B303:B345" si="56">B131</f>
        <v>Jan de Hoorn</v>
      </c>
      <c r="C303" s="211">
        <f>IF(P$175="J",SUMIF(Deelnemers!B:B,B303,Deelnemers!D:D),0)</f>
        <v>14</v>
      </c>
      <c r="D303" s="13"/>
      <c r="E303" s="13"/>
      <c r="F303" s="220" t="str">
        <f t="shared" ref="F303:F345" si="57">IF(D303&gt;0,ROUND(D303/E303,3),"")</f>
        <v/>
      </c>
      <c r="G303" s="215" t="str">
        <f t="shared" ref="G303:G345" si="58">IF(D303&gt;0,IF(C303-D303=0,R$2,IF(D303&lt;C303,ROUND(D303/C303*T$2,1),Q$2)),"")</f>
        <v/>
      </c>
      <c r="H303" s="219" t="str">
        <f t="shared" ref="H303:H345" si="59">H131</f>
        <v xml:space="preserve">Jordy </v>
      </c>
      <c r="I303" s="211">
        <f>IF(P$175="J",SUMIF(Deelnemers!B:B,H303,Deelnemers!D:D),0)</f>
        <v>16</v>
      </c>
      <c r="J303" s="13"/>
      <c r="K303" s="211" t="str">
        <f t="shared" ref="K303:K345" si="60">IF(E303&gt;0,E303,"")</f>
        <v/>
      </c>
      <c r="L303" s="220" t="str">
        <f t="shared" ref="L303:L345" si="61">IF(J303&gt;0,ROUND(J303/K303,3),"")</f>
        <v/>
      </c>
      <c r="M303" s="215" t="str">
        <f t="shared" ref="M303:M334" si="62">IF(J303&gt;0,IF(I303-J303=0,R$2,IF(J303&lt;I303,ROUND(J303/I303*T$2,1),Q$2)),"")</f>
        <v/>
      </c>
      <c r="N303" s="216" t="str">
        <f t="shared" ref="N303:N345" si="63">IF(E303&gt;0,1,"")</f>
        <v/>
      </c>
      <c r="O303" s="221">
        <v>2</v>
      </c>
      <c r="AB303" s="325">
        <f t="shared" si="54"/>
        <v>1</v>
      </c>
    </row>
    <row r="304" spans="1:28" ht="15" customHeight="1" x14ac:dyDescent="0.25">
      <c r="A304" s="218" t="str">
        <f>IF(C304=0,"",IF(I304=0,"",MAX(A$2:A303)+1))</f>
        <v/>
      </c>
      <c r="B304" s="219" t="str">
        <f t="shared" si="56"/>
        <v>Jan de Hoorn</v>
      </c>
      <c r="C304" s="211">
        <f>IF(P$175="J",SUMIF(Deelnemers!B:B,B304,Deelnemers!D:D),0)</f>
        <v>14</v>
      </c>
      <c r="D304" s="13"/>
      <c r="E304" s="13"/>
      <c r="F304" s="220" t="str">
        <f t="shared" si="57"/>
        <v/>
      </c>
      <c r="G304" s="215" t="str">
        <f t="shared" si="58"/>
        <v/>
      </c>
      <c r="H304" s="219" t="str">
        <f t="shared" si="59"/>
        <v>Mukesh</v>
      </c>
      <c r="I304" s="211">
        <f>IF(P$175="J",SUMIF(Deelnemers!B:B,H304,Deelnemers!D:D),0)</f>
        <v>0</v>
      </c>
      <c r="J304" s="13"/>
      <c r="K304" s="211" t="str">
        <f t="shared" si="60"/>
        <v/>
      </c>
      <c r="L304" s="220" t="str">
        <f t="shared" si="61"/>
        <v/>
      </c>
      <c r="M304" s="215" t="str">
        <f t="shared" si="62"/>
        <v/>
      </c>
      <c r="N304" s="216" t="str">
        <f t="shared" si="63"/>
        <v/>
      </c>
      <c r="O304" s="221">
        <v>2</v>
      </c>
      <c r="AB304" s="325">
        <f t="shared" si="54"/>
        <v>0</v>
      </c>
    </row>
    <row r="305" spans="1:28" ht="15" customHeight="1" x14ac:dyDescent="0.25">
      <c r="A305" s="218">
        <f>IF(C305=0,"",IF(I305=0,"",MAX(A$2:A304)+1))</f>
        <v>153</v>
      </c>
      <c r="B305" s="219" t="str">
        <f t="shared" si="56"/>
        <v>Jan de Hoorn</v>
      </c>
      <c r="C305" s="211">
        <f>IF(P$175="J",SUMIF(Deelnemers!B:B,B305,Deelnemers!D:D),0)</f>
        <v>14</v>
      </c>
      <c r="D305" s="13"/>
      <c r="E305" s="13"/>
      <c r="F305" s="220" t="str">
        <f t="shared" si="57"/>
        <v/>
      </c>
      <c r="G305" s="215" t="str">
        <f t="shared" si="58"/>
        <v/>
      </c>
      <c r="H305" s="219" t="str">
        <f t="shared" si="59"/>
        <v>Marco</v>
      </c>
      <c r="I305" s="211">
        <f>IF(P$175="J",SUMIF(Deelnemers!B:B,H305,Deelnemers!D:D),0)</f>
        <v>26</v>
      </c>
      <c r="J305" s="13"/>
      <c r="K305" s="211" t="str">
        <f t="shared" si="60"/>
        <v/>
      </c>
      <c r="L305" s="220" t="str">
        <f t="shared" si="61"/>
        <v/>
      </c>
      <c r="M305" s="215" t="str">
        <f t="shared" si="62"/>
        <v/>
      </c>
      <c r="N305" s="216" t="str">
        <f t="shared" si="63"/>
        <v/>
      </c>
      <c r="O305" s="221">
        <v>2</v>
      </c>
      <c r="AB305" s="325">
        <f t="shared" si="54"/>
        <v>1</v>
      </c>
    </row>
    <row r="306" spans="1:28" ht="15" customHeight="1" x14ac:dyDescent="0.25">
      <c r="A306" s="218" t="str">
        <f>IF(C306=0,"",IF(I306=0,"",MAX(A$2:A305)+1))</f>
        <v/>
      </c>
      <c r="B306" s="219" t="str">
        <f t="shared" si="56"/>
        <v>Jan de Hoorn</v>
      </c>
      <c r="C306" s="211">
        <f>IF(P$175="J",SUMIF(Deelnemers!B:B,B306,Deelnemers!D:D),0)</f>
        <v>14</v>
      </c>
      <c r="D306" s="13"/>
      <c r="E306" s="13"/>
      <c r="F306" s="220" t="str">
        <f t="shared" si="57"/>
        <v/>
      </c>
      <c r="G306" s="215" t="str">
        <f t="shared" si="58"/>
        <v/>
      </c>
      <c r="H306" s="219" t="str">
        <f t="shared" si="59"/>
        <v>n</v>
      </c>
      <c r="I306" s="211">
        <f>IF(P$175="J",SUMIF(Deelnemers!B:B,H306,Deelnemers!D:D),0)</f>
        <v>0</v>
      </c>
      <c r="J306" s="13"/>
      <c r="K306" s="211" t="str">
        <f t="shared" si="60"/>
        <v/>
      </c>
      <c r="L306" s="220" t="str">
        <f t="shared" si="61"/>
        <v/>
      </c>
      <c r="M306" s="215" t="str">
        <f t="shared" si="62"/>
        <v/>
      </c>
      <c r="N306" s="216" t="str">
        <f t="shared" si="63"/>
        <v/>
      </c>
      <c r="O306" s="221">
        <v>2</v>
      </c>
      <c r="AB306" s="325">
        <f t="shared" si="54"/>
        <v>0</v>
      </c>
    </row>
    <row r="307" spans="1:28" ht="15" customHeight="1" x14ac:dyDescent="0.25">
      <c r="A307" s="218" t="str">
        <f>IF(C307=0,"",IF(I307=0,"",MAX(A$2:A306)+1))</f>
        <v/>
      </c>
      <c r="B307" s="219" t="str">
        <f t="shared" si="56"/>
        <v>Jan de Hoorn</v>
      </c>
      <c r="C307" s="211">
        <f>IF(P$175="J",SUMIF(Deelnemers!B:B,B307,Deelnemers!D:D),0)</f>
        <v>14</v>
      </c>
      <c r="D307" s="13"/>
      <c r="E307" s="13"/>
      <c r="F307" s="220" t="str">
        <f t="shared" si="57"/>
        <v/>
      </c>
      <c r="G307" s="215" t="str">
        <f t="shared" si="58"/>
        <v/>
      </c>
      <c r="H307" s="219" t="str">
        <f t="shared" si="59"/>
        <v>n</v>
      </c>
      <c r="I307" s="211">
        <f>IF(P$175="J",SUMIF(Deelnemers!B:B,H307,Deelnemers!D:D),0)</f>
        <v>0</v>
      </c>
      <c r="J307" s="13"/>
      <c r="K307" s="211" t="str">
        <f t="shared" si="60"/>
        <v/>
      </c>
      <c r="L307" s="220" t="str">
        <f t="shared" si="61"/>
        <v/>
      </c>
      <c r="M307" s="215" t="str">
        <f t="shared" si="62"/>
        <v/>
      </c>
      <c r="N307" s="216" t="str">
        <f t="shared" si="63"/>
        <v/>
      </c>
      <c r="O307" s="221">
        <v>2</v>
      </c>
      <c r="AB307" s="325">
        <f t="shared" si="54"/>
        <v>0</v>
      </c>
    </row>
    <row r="308" spans="1:28" ht="15" customHeight="1" x14ac:dyDescent="0.25">
      <c r="A308" s="218" t="str">
        <f>IF(C308=0,"",IF(I308=0,"",MAX(A$2:A307)+1))</f>
        <v/>
      </c>
      <c r="B308" s="219" t="str">
        <f t="shared" si="56"/>
        <v>Jan de Hoorn</v>
      </c>
      <c r="C308" s="211">
        <f>IF(P$175="J",SUMIF(Deelnemers!B:B,B308,Deelnemers!D:D),0)</f>
        <v>14</v>
      </c>
      <c r="D308" s="13"/>
      <c r="E308" s="13"/>
      <c r="F308" s="220" t="str">
        <f t="shared" si="57"/>
        <v/>
      </c>
      <c r="G308" s="215" t="str">
        <f t="shared" si="58"/>
        <v/>
      </c>
      <c r="H308" s="219" t="str">
        <f t="shared" si="59"/>
        <v>n</v>
      </c>
      <c r="I308" s="211">
        <f>IF(P$175="J",SUMIF(Deelnemers!B:B,H308,Deelnemers!D:D),0)</f>
        <v>0</v>
      </c>
      <c r="J308" s="13"/>
      <c r="K308" s="211" t="str">
        <f t="shared" si="60"/>
        <v/>
      </c>
      <c r="L308" s="220" t="str">
        <f t="shared" si="61"/>
        <v/>
      </c>
      <c r="M308" s="215" t="str">
        <f t="shared" si="62"/>
        <v/>
      </c>
      <c r="N308" s="216" t="str">
        <f t="shared" si="63"/>
        <v/>
      </c>
      <c r="O308" s="221">
        <v>2</v>
      </c>
      <c r="AB308" s="325">
        <f t="shared" si="54"/>
        <v>0</v>
      </c>
    </row>
    <row r="309" spans="1:28" ht="15" customHeight="1" x14ac:dyDescent="0.25">
      <c r="A309" s="218" t="str">
        <f>IF(C309=0,"",IF(I309=0,"",MAX(A$2:A308)+1))</f>
        <v/>
      </c>
      <c r="B309" s="219" t="str">
        <f t="shared" si="56"/>
        <v>Jan de Hoorn</v>
      </c>
      <c r="C309" s="211">
        <f>IF(P$175="J",SUMIF(Deelnemers!B:B,B309,Deelnemers!D:D),0)</f>
        <v>14</v>
      </c>
      <c r="D309" s="13"/>
      <c r="E309" s="13"/>
      <c r="F309" s="220" t="str">
        <f t="shared" si="57"/>
        <v/>
      </c>
      <c r="G309" s="215" t="str">
        <f t="shared" si="58"/>
        <v/>
      </c>
      <c r="H309" s="219" t="str">
        <f t="shared" si="59"/>
        <v>n</v>
      </c>
      <c r="I309" s="211">
        <f>IF(P$175="J",SUMIF(Deelnemers!B:B,H309,Deelnemers!D:D),0)</f>
        <v>0</v>
      </c>
      <c r="J309" s="13"/>
      <c r="K309" s="211" t="str">
        <f t="shared" si="60"/>
        <v/>
      </c>
      <c r="L309" s="220" t="str">
        <f t="shared" si="61"/>
        <v/>
      </c>
      <c r="M309" s="215" t="str">
        <f t="shared" si="62"/>
        <v/>
      </c>
      <c r="N309" s="216" t="str">
        <f t="shared" si="63"/>
        <v/>
      </c>
      <c r="O309" s="221">
        <v>2</v>
      </c>
      <c r="AB309" s="325">
        <f t="shared" si="54"/>
        <v>0</v>
      </c>
    </row>
    <row r="310" spans="1:28" ht="15" customHeight="1" x14ac:dyDescent="0.25">
      <c r="A310" s="218" t="str">
        <f>IF(C310=0,"",IF(I310=0,"",MAX(A$2:A309)+1))</f>
        <v/>
      </c>
      <c r="B310" s="219" t="str">
        <f t="shared" si="56"/>
        <v>Bas</v>
      </c>
      <c r="C310" s="211">
        <f>IF(P$175="J",SUMIF(Deelnemers!B:B,B310,Deelnemers!D:D),0)</f>
        <v>0</v>
      </c>
      <c r="D310" s="13"/>
      <c r="E310" s="13"/>
      <c r="F310" s="220" t="str">
        <f t="shared" si="57"/>
        <v/>
      </c>
      <c r="G310" s="215" t="str">
        <f t="shared" si="58"/>
        <v/>
      </c>
      <c r="H310" s="219" t="str">
        <f t="shared" si="59"/>
        <v>Jan Zuijlen</v>
      </c>
      <c r="I310" s="211">
        <f>IF(P$175="J",SUMIF(Deelnemers!B:B,H310,Deelnemers!D:D),0)</f>
        <v>19</v>
      </c>
      <c r="J310" s="13"/>
      <c r="K310" s="211" t="str">
        <f t="shared" si="60"/>
        <v/>
      </c>
      <c r="L310" s="220" t="str">
        <f t="shared" si="61"/>
        <v/>
      </c>
      <c r="M310" s="215" t="str">
        <f t="shared" si="62"/>
        <v/>
      </c>
      <c r="N310" s="216" t="str">
        <f t="shared" si="63"/>
        <v/>
      </c>
      <c r="O310" s="221">
        <v>2</v>
      </c>
      <c r="AB310" s="325">
        <f t="shared" si="54"/>
        <v>0</v>
      </c>
    </row>
    <row r="311" spans="1:28" ht="15" customHeight="1" x14ac:dyDescent="0.25">
      <c r="A311" s="218" t="str">
        <f>IF(C311=0,"",IF(I311=0,"",MAX(A$2:A310)+1))</f>
        <v/>
      </c>
      <c r="B311" s="219" t="str">
        <f t="shared" si="56"/>
        <v>Bas</v>
      </c>
      <c r="C311" s="211">
        <f>IF(P$175="J",SUMIF(Deelnemers!B:B,B311,Deelnemers!D:D),0)</f>
        <v>0</v>
      </c>
      <c r="D311" s="13"/>
      <c r="E311" s="13"/>
      <c r="F311" s="220" t="str">
        <f t="shared" si="57"/>
        <v/>
      </c>
      <c r="G311" s="215" t="str">
        <f t="shared" si="58"/>
        <v/>
      </c>
      <c r="H311" s="219" t="str">
        <f t="shared" si="59"/>
        <v xml:space="preserve">Jordy </v>
      </c>
      <c r="I311" s="211">
        <f>IF(P$175="J",SUMIF(Deelnemers!B:B,H311,Deelnemers!D:D),0)</f>
        <v>16</v>
      </c>
      <c r="J311" s="13"/>
      <c r="K311" s="211" t="str">
        <f t="shared" si="60"/>
        <v/>
      </c>
      <c r="L311" s="220" t="str">
        <f t="shared" si="61"/>
        <v/>
      </c>
      <c r="M311" s="215" t="str">
        <f t="shared" si="62"/>
        <v/>
      </c>
      <c r="N311" s="216" t="str">
        <f t="shared" si="63"/>
        <v/>
      </c>
      <c r="O311" s="221">
        <v>2</v>
      </c>
      <c r="AB311" s="325">
        <f t="shared" si="54"/>
        <v>0</v>
      </c>
    </row>
    <row r="312" spans="1:28" ht="15" customHeight="1" x14ac:dyDescent="0.25">
      <c r="A312" s="218" t="str">
        <f>IF(C312=0,"",IF(I312=0,"",MAX(A$2:A311)+1))</f>
        <v/>
      </c>
      <c r="B312" s="219" t="str">
        <f t="shared" si="56"/>
        <v>Bas</v>
      </c>
      <c r="C312" s="211">
        <f>IF(P$175="J",SUMIF(Deelnemers!B:B,B312,Deelnemers!D:D),0)</f>
        <v>0</v>
      </c>
      <c r="D312" s="13"/>
      <c r="E312" s="13"/>
      <c r="F312" s="220" t="str">
        <f t="shared" si="57"/>
        <v/>
      </c>
      <c r="G312" s="215" t="str">
        <f t="shared" si="58"/>
        <v/>
      </c>
      <c r="H312" s="219" t="str">
        <f t="shared" si="59"/>
        <v>Mukesh</v>
      </c>
      <c r="I312" s="211">
        <f>IF(P$175="J",SUMIF(Deelnemers!B:B,H312,Deelnemers!D:D),0)</f>
        <v>0</v>
      </c>
      <c r="J312" s="13"/>
      <c r="K312" s="211" t="str">
        <f t="shared" si="60"/>
        <v/>
      </c>
      <c r="L312" s="220" t="str">
        <f t="shared" si="61"/>
        <v/>
      </c>
      <c r="M312" s="215" t="str">
        <f t="shared" si="62"/>
        <v/>
      </c>
      <c r="N312" s="216" t="str">
        <f t="shared" si="63"/>
        <v/>
      </c>
      <c r="O312" s="221">
        <v>2</v>
      </c>
      <c r="AB312" s="325">
        <f t="shared" si="54"/>
        <v>0</v>
      </c>
    </row>
    <row r="313" spans="1:28" ht="15" customHeight="1" x14ac:dyDescent="0.25">
      <c r="A313" s="218" t="str">
        <f>IF(C313=0,"",IF(I313=0,"",MAX(A$2:A312)+1))</f>
        <v/>
      </c>
      <c r="B313" s="219" t="str">
        <f t="shared" si="56"/>
        <v>Bas</v>
      </c>
      <c r="C313" s="211">
        <f>IF(P$175="J",SUMIF(Deelnemers!B:B,B313,Deelnemers!D:D),0)</f>
        <v>0</v>
      </c>
      <c r="D313" s="13"/>
      <c r="E313" s="13"/>
      <c r="F313" s="220" t="str">
        <f t="shared" si="57"/>
        <v/>
      </c>
      <c r="G313" s="215" t="str">
        <f t="shared" si="58"/>
        <v/>
      </c>
      <c r="H313" s="219" t="str">
        <f t="shared" si="59"/>
        <v>Marco</v>
      </c>
      <c r="I313" s="211">
        <f>IF(P$175="J",SUMIF(Deelnemers!B:B,H313,Deelnemers!D:D),0)</f>
        <v>26</v>
      </c>
      <c r="J313" s="13"/>
      <c r="K313" s="211" t="str">
        <f t="shared" si="60"/>
        <v/>
      </c>
      <c r="L313" s="220" t="str">
        <f t="shared" si="61"/>
        <v/>
      </c>
      <c r="M313" s="215" t="str">
        <f t="shared" si="62"/>
        <v/>
      </c>
      <c r="N313" s="216" t="str">
        <f t="shared" si="63"/>
        <v/>
      </c>
      <c r="O313" s="221">
        <v>2</v>
      </c>
      <c r="AB313" s="325">
        <f t="shared" si="54"/>
        <v>0</v>
      </c>
    </row>
    <row r="314" spans="1:28" ht="15" customHeight="1" x14ac:dyDescent="0.25">
      <c r="A314" s="218" t="str">
        <f>IF(C314=0,"",IF(I314=0,"",MAX(A$2:A313)+1))</f>
        <v/>
      </c>
      <c r="B314" s="219" t="str">
        <f t="shared" si="56"/>
        <v>Bas</v>
      </c>
      <c r="C314" s="211">
        <f>IF(P$175="J",SUMIF(Deelnemers!B:B,B314,Deelnemers!D:D),0)</f>
        <v>0</v>
      </c>
      <c r="D314" s="13"/>
      <c r="E314" s="13"/>
      <c r="F314" s="220" t="str">
        <f t="shared" si="57"/>
        <v/>
      </c>
      <c r="G314" s="215" t="str">
        <f t="shared" si="58"/>
        <v/>
      </c>
      <c r="H314" s="219" t="str">
        <f t="shared" si="59"/>
        <v>n</v>
      </c>
      <c r="I314" s="211">
        <f>IF(P$175="J",SUMIF(Deelnemers!B:B,H314,Deelnemers!D:D),0)</f>
        <v>0</v>
      </c>
      <c r="J314" s="13"/>
      <c r="K314" s="211" t="str">
        <f t="shared" si="60"/>
        <v/>
      </c>
      <c r="L314" s="220" t="str">
        <f t="shared" si="61"/>
        <v/>
      </c>
      <c r="M314" s="215" t="str">
        <f t="shared" si="62"/>
        <v/>
      </c>
      <c r="N314" s="216" t="str">
        <f t="shared" si="63"/>
        <v/>
      </c>
      <c r="O314" s="221">
        <v>2</v>
      </c>
      <c r="AB314" s="325">
        <f t="shared" si="54"/>
        <v>0</v>
      </c>
    </row>
    <row r="315" spans="1:28" ht="15" customHeight="1" x14ac:dyDescent="0.25">
      <c r="A315" s="218" t="str">
        <f>IF(C315=0,"",IF(I315=0,"",MAX(A$2:A314)+1))</f>
        <v/>
      </c>
      <c r="B315" s="219" t="str">
        <f t="shared" si="56"/>
        <v>Bas</v>
      </c>
      <c r="C315" s="211">
        <f>IF(P$175="J",SUMIF(Deelnemers!B:B,B315,Deelnemers!D:D),0)</f>
        <v>0</v>
      </c>
      <c r="D315" s="13"/>
      <c r="E315" s="13"/>
      <c r="F315" s="220" t="str">
        <f t="shared" si="57"/>
        <v/>
      </c>
      <c r="G315" s="215" t="str">
        <f t="shared" si="58"/>
        <v/>
      </c>
      <c r="H315" s="219" t="str">
        <f t="shared" si="59"/>
        <v>n</v>
      </c>
      <c r="I315" s="211">
        <f>IF(P$175="J",SUMIF(Deelnemers!B:B,H315,Deelnemers!D:D),0)</f>
        <v>0</v>
      </c>
      <c r="J315" s="13"/>
      <c r="K315" s="211" t="str">
        <f t="shared" si="60"/>
        <v/>
      </c>
      <c r="L315" s="220" t="str">
        <f t="shared" si="61"/>
        <v/>
      </c>
      <c r="M315" s="215" t="str">
        <f t="shared" si="62"/>
        <v/>
      </c>
      <c r="N315" s="216" t="str">
        <f t="shared" si="63"/>
        <v/>
      </c>
      <c r="O315" s="221">
        <v>2</v>
      </c>
      <c r="AB315" s="325">
        <f t="shared" si="54"/>
        <v>0</v>
      </c>
    </row>
    <row r="316" spans="1:28" ht="15" customHeight="1" x14ac:dyDescent="0.25">
      <c r="A316" s="218" t="str">
        <f>IF(C316=0,"",IF(I316=0,"",MAX(A$2:A315)+1))</f>
        <v/>
      </c>
      <c r="B316" s="219" t="str">
        <f t="shared" si="56"/>
        <v>Bas</v>
      </c>
      <c r="C316" s="211">
        <f>IF(P$175="J",SUMIF(Deelnemers!B:B,B316,Deelnemers!D:D),0)</f>
        <v>0</v>
      </c>
      <c r="D316" s="13"/>
      <c r="E316" s="13"/>
      <c r="F316" s="220" t="str">
        <f t="shared" si="57"/>
        <v/>
      </c>
      <c r="G316" s="215" t="str">
        <f t="shared" si="58"/>
        <v/>
      </c>
      <c r="H316" s="219" t="str">
        <f t="shared" si="59"/>
        <v>n</v>
      </c>
      <c r="I316" s="211">
        <f>IF(P$175="J",SUMIF(Deelnemers!B:B,H316,Deelnemers!D:D),0)</f>
        <v>0</v>
      </c>
      <c r="J316" s="13"/>
      <c r="K316" s="211" t="str">
        <f t="shared" si="60"/>
        <v/>
      </c>
      <c r="L316" s="220" t="str">
        <f t="shared" si="61"/>
        <v/>
      </c>
      <c r="M316" s="215" t="str">
        <f t="shared" si="62"/>
        <v/>
      </c>
      <c r="N316" s="216" t="str">
        <f t="shared" si="63"/>
        <v/>
      </c>
      <c r="O316" s="221">
        <v>2</v>
      </c>
      <c r="AB316" s="325">
        <f t="shared" si="54"/>
        <v>0</v>
      </c>
    </row>
    <row r="317" spans="1:28" ht="15" customHeight="1" x14ac:dyDescent="0.25">
      <c r="A317" s="218" t="str">
        <f>IF(C317=0,"",IF(I317=0,"",MAX(A$2:A316)+1))</f>
        <v/>
      </c>
      <c r="B317" s="219" t="str">
        <f t="shared" si="56"/>
        <v>Bas</v>
      </c>
      <c r="C317" s="211">
        <f>IF(P$175="J",SUMIF(Deelnemers!B:B,B317,Deelnemers!D:D),0)</f>
        <v>0</v>
      </c>
      <c r="D317" s="13"/>
      <c r="E317" s="13"/>
      <c r="F317" s="220" t="str">
        <f t="shared" si="57"/>
        <v/>
      </c>
      <c r="G317" s="215" t="str">
        <f t="shared" si="58"/>
        <v/>
      </c>
      <c r="H317" s="219" t="str">
        <f t="shared" si="59"/>
        <v>n</v>
      </c>
      <c r="I317" s="211">
        <f>IF(P$175="J",SUMIF(Deelnemers!B:B,H317,Deelnemers!D:D),0)</f>
        <v>0</v>
      </c>
      <c r="J317" s="13"/>
      <c r="K317" s="211" t="str">
        <f t="shared" si="60"/>
        <v/>
      </c>
      <c r="L317" s="220" t="str">
        <f t="shared" si="61"/>
        <v/>
      </c>
      <c r="M317" s="215" t="str">
        <f t="shared" si="62"/>
        <v/>
      </c>
      <c r="N317" s="216" t="str">
        <f t="shared" si="63"/>
        <v/>
      </c>
      <c r="O317" s="221">
        <v>2</v>
      </c>
      <c r="AB317" s="325">
        <f t="shared" si="54"/>
        <v>0</v>
      </c>
    </row>
    <row r="318" spans="1:28" ht="15" customHeight="1" x14ac:dyDescent="0.25">
      <c r="A318" s="218">
        <f>IF(C318=0,"",IF(I318=0,"",MAX(A$2:A317)+1))</f>
        <v>154</v>
      </c>
      <c r="B318" s="219" t="str">
        <f t="shared" si="56"/>
        <v>Jan Zuijlen</v>
      </c>
      <c r="C318" s="211">
        <f>IF(P$175="J",SUMIF(Deelnemers!B:B,B318,Deelnemers!D:D),0)</f>
        <v>19</v>
      </c>
      <c r="D318" s="13"/>
      <c r="E318" s="13"/>
      <c r="F318" s="220" t="str">
        <f t="shared" si="57"/>
        <v/>
      </c>
      <c r="G318" s="215" t="str">
        <f t="shared" si="58"/>
        <v/>
      </c>
      <c r="H318" s="219" t="str">
        <f t="shared" si="59"/>
        <v xml:space="preserve">Jordy </v>
      </c>
      <c r="I318" s="211">
        <f>IF(P$175="J",SUMIF(Deelnemers!B:B,H318,Deelnemers!D:D),0)</f>
        <v>16</v>
      </c>
      <c r="J318" s="13"/>
      <c r="K318" s="211" t="str">
        <f t="shared" si="60"/>
        <v/>
      </c>
      <c r="L318" s="220" t="str">
        <f t="shared" si="61"/>
        <v/>
      </c>
      <c r="M318" s="215" t="str">
        <f t="shared" si="62"/>
        <v/>
      </c>
      <c r="N318" s="216" t="str">
        <f t="shared" si="63"/>
        <v/>
      </c>
      <c r="O318" s="221">
        <v>2</v>
      </c>
      <c r="AB318" s="325">
        <f t="shared" si="54"/>
        <v>1</v>
      </c>
    </row>
    <row r="319" spans="1:28" ht="15" customHeight="1" x14ac:dyDescent="0.25">
      <c r="A319" s="218" t="str">
        <f>IF(C319=0,"",IF(I319=0,"",MAX(A$2:A318)+1))</f>
        <v/>
      </c>
      <c r="B319" s="219" t="str">
        <f t="shared" si="56"/>
        <v>Jan Zuijlen</v>
      </c>
      <c r="C319" s="211">
        <f>IF(P$175="J",SUMIF(Deelnemers!B:B,B319,Deelnemers!D:D),0)</f>
        <v>19</v>
      </c>
      <c r="D319" s="13"/>
      <c r="E319" s="13"/>
      <c r="F319" s="220" t="str">
        <f t="shared" si="57"/>
        <v/>
      </c>
      <c r="G319" s="215" t="str">
        <f t="shared" si="58"/>
        <v/>
      </c>
      <c r="H319" s="219" t="str">
        <f t="shared" si="59"/>
        <v>Mukesh</v>
      </c>
      <c r="I319" s="211">
        <f>IF(P$175="J",SUMIF(Deelnemers!B:B,H319,Deelnemers!D:D),0)</f>
        <v>0</v>
      </c>
      <c r="J319" s="13"/>
      <c r="K319" s="211" t="str">
        <f t="shared" si="60"/>
        <v/>
      </c>
      <c r="L319" s="220" t="str">
        <f t="shared" si="61"/>
        <v/>
      </c>
      <c r="M319" s="215" t="str">
        <f t="shared" si="62"/>
        <v/>
      </c>
      <c r="N319" s="216" t="str">
        <f t="shared" si="63"/>
        <v/>
      </c>
      <c r="O319" s="221">
        <v>2</v>
      </c>
      <c r="AB319" s="325">
        <f t="shared" si="54"/>
        <v>0</v>
      </c>
    </row>
    <row r="320" spans="1:28" ht="15" customHeight="1" x14ac:dyDescent="0.25">
      <c r="A320" s="218">
        <f>IF(C320=0,"",IF(I320=0,"",MAX(A$2:A319)+1))</f>
        <v>155</v>
      </c>
      <c r="B320" s="219" t="str">
        <f t="shared" si="56"/>
        <v>Jan Zuijlen</v>
      </c>
      <c r="C320" s="211">
        <f>IF(P$175="J",SUMIF(Deelnemers!B:B,B320,Deelnemers!D:D),0)</f>
        <v>19</v>
      </c>
      <c r="D320" s="13"/>
      <c r="E320" s="13"/>
      <c r="F320" s="220" t="str">
        <f t="shared" si="57"/>
        <v/>
      </c>
      <c r="G320" s="215" t="str">
        <f t="shared" si="58"/>
        <v/>
      </c>
      <c r="H320" s="219" t="str">
        <f t="shared" si="59"/>
        <v>Marco</v>
      </c>
      <c r="I320" s="211">
        <f>IF(P$175="J",SUMIF(Deelnemers!B:B,H320,Deelnemers!D:D),0)</f>
        <v>26</v>
      </c>
      <c r="J320" s="13"/>
      <c r="K320" s="211" t="str">
        <f t="shared" si="60"/>
        <v/>
      </c>
      <c r="L320" s="220" t="str">
        <f t="shared" si="61"/>
        <v/>
      </c>
      <c r="M320" s="215" t="str">
        <f t="shared" si="62"/>
        <v/>
      </c>
      <c r="N320" s="216" t="str">
        <f t="shared" si="63"/>
        <v/>
      </c>
      <c r="O320" s="221">
        <v>2</v>
      </c>
      <c r="AB320" s="325">
        <f t="shared" si="54"/>
        <v>1</v>
      </c>
    </row>
    <row r="321" spans="1:28" ht="15" customHeight="1" x14ac:dyDescent="0.25">
      <c r="A321" s="218" t="str">
        <f>IF(C321=0,"",IF(I321=0,"",MAX(A$2:A320)+1))</f>
        <v/>
      </c>
      <c r="B321" s="219" t="str">
        <f t="shared" si="56"/>
        <v>Jan Zuijlen</v>
      </c>
      <c r="C321" s="211">
        <f>IF(P$175="J",SUMIF(Deelnemers!B:B,B321,Deelnemers!D:D),0)</f>
        <v>19</v>
      </c>
      <c r="D321" s="13"/>
      <c r="E321" s="13"/>
      <c r="F321" s="220" t="str">
        <f t="shared" si="57"/>
        <v/>
      </c>
      <c r="G321" s="215" t="str">
        <f t="shared" si="58"/>
        <v/>
      </c>
      <c r="H321" s="219" t="str">
        <f t="shared" si="59"/>
        <v>n</v>
      </c>
      <c r="I321" s="211">
        <f>IF(P$175="J",SUMIF(Deelnemers!B:B,H321,Deelnemers!D:D),0)</f>
        <v>0</v>
      </c>
      <c r="J321" s="13"/>
      <c r="K321" s="211" t="str">
        <f t="shared" si="60"/>
        <v/>
      </c>
      <c r="L321" s="220" t="str">
        <f t="shared" si="61"/>
        <v/>
      </c>
      <c r="M321" s="215" t="str">
        <f t="shared" si="62"/>
        <v/>
      </c>
      <c r="N321" s="216" t="str">
        <f t="shared" si="63"/>
        <v/>
      </c>
      <c r="O321" s="221">
        <v>2</v>
      </c>
      <c r="AB321" s="325">
        <f t="shared" si="54"/>
        <v>0</v>
      </c>
    </row>
    <row r="322" spans="1:28" ht="15" customHeight="1" x14ac:dyDescent="0.25">
      <c r="A322" s="218" t="str">
        <f>IF(C322=0,"",IF(I322=0,"",MAX(A$2:A321)+1))</f>
        <v/>
      </c>
      <c r="B322" s="219" t="str">
        <f t="shared" si="56"/>
        <v>Jan Zuijlen</v>
      </c>
      <c r="C322" s="211">
        <f>IF(P$175="J",SUMIF(Deelnemers!B:B,B322,Deelnemers!D:D),0)</f>
        <v>19</v>
      </c>
      <c r="D322" s="13"/>
      <c r="E322" s="13"/>
      <c r="F322" s="220" t="str">
        <f t="shared" si="57"/>
        <v/>
      </c>
      <c r="G322" s="215" t="str">
        <f t="shared" si="58"/>
        <v/>
      </c>
      <c r="H322" s="219" t="str">
        <f t="shared" si="59"/>
        <v>n</v>
      </c>
      <c r="I322" s="211">
        <f>IF(P$175="J",SUMIF(Deelnemers!B:B,H322,Deelnemers!D:D),0)</f>
        <v>0</v>
      </c>
      <c r="J322" s="13"/>
      <c r="K322" s="211" t="str">
        <f t="shared" si="60"/>
        <v/>
      </c>
      <c r="L322" s="220" t="str">
        <f t="shared" si="61"/>
        <v/>
      </c>
      <c r="M322" s="215" t="str">
        <f t="shared" si="62"/>
        <v/>
      </c>
      <c r="N322" s="216" t="str">
        <f t="shared" si="63"/>
        <v/>
      </c>
      <c r="O322" s="221">
        <v>2</v>
      </c>
      <c r="AB322" s="325">
        <f t="shared" si="54"/>
        <v>0</v>
      </c>
    </row>
    <row r="323" spans="1:28" ht="15" customHeight="1" x14ac:dyDescent="0.25">
      <c r="A323" s="218" t="str">
        <f>IF(C323=0,"",IF(I323=0,"",MAX(A$2:A322)+1))</f>
        <v/>
      </c>
      <c r="B323" s="219" t="str">
        <f t="shared" si="56"/>
        <v>Jan Zuijlen</v>
      </c>
      <c r="C323" s="211">
        <f>IF(P$175="J",SUMIF(Deelnemers!B:B,B323,Deelnemers!D:D),0)</f>
        <v>19</v>
      </c>
      <c r="D323" s="13"/>
      <c r="E323" s="13"/>
      <c r="F323" s="220" t="str">
        <f t="shared" si="57"/>
        <v/>
      </c>
      <c r="G323" s="215" t="str">
        <f t="shared" si="58"/>
        <v/>
      </c>
      <c r="H323" s="219" t="str">
        <f t="shared" si="59"/>
        <v>n</v>
      </c>
      <c r="I323" s="211">
        <f>IF(P$175="J",SUMIF(Deelnemers!B:B,H323,Deelnemers!D:D),0)</f>
        <v>0</v>
      </c>
      <c r="J323" s="13"/>
      <c r="K323" s="211" t="str">
        <f t="shared" si="60"/>
        <v/>
      </c>
      <c r="L323" s="220" t="str">
        <f t="shared" si="61"/>
        <v/>
      </c>
      <c r="M323" s="215" t="str">
        <f t="shared" si="62"/>
        <v/>
      </c>
      <c r="N323" s="216" t="str">
        <f t="shared" si="63"/>
        <v/>
      </c>
      <c r="O323" s="221">
        <v>2</v>
      </c>
      <c r="AB323" s="325">
        <f t="shared" ref="AB323:AB386" si="64">IF(A323="",0,1)</f>
        <v>0</v>
      </c>
    </row>
    <row r="324" spans="1:28" ht="15" customHeight="1" x14ac:dyDescent="0.25">
      <c r="A324" s="218" t="str">
        <f>IF(C324=0,"",IF(I324=0,"",MAX(A$2:A323)+1))</f>
        <v/>
      </c>
      <c r="B324" s="219" t="str">
        <f t="shared" si="56"/>
        <v>Jan Zuijlen</v>
      </c>
      <c r="C324" s="211">
        <f>IF(P$175="J",SUMIF(Deelnemers!B:B,B324,Deelnemers!D:D),0)</f>
        <v>19</v>
      </c>
      <c r="D324" s="13"/>
      <c r="E324" s="13"/>
      <c r="F324" s="220" t="str">
        <f t="shared" si="57"/>
        <v/>
      </c>
      <c r="G324" s="215" t="str">
        <f t="shared" si="58"/>
        <v/>
      </c>
      <c r="H324" s="219" t="str">
        <f t="shared" si="59"/>
        <v>n</v>
      </c>
      <c r="I324" s="211">
        <f>IF(P$175="J",SUMIF(Deelnemers!B:B,H324,Deelnemers!D:D),0)</f>
        <v>0</v>
      </c>
      <c r="J324" s="13"/>
      <c r="K324" s="211" t="str">
        <f t="shared" si="60"/>
        <v/>
      </c>
      <c r="L324" s="220" t="str">
        <f t="shared" si="61"/>
        <v/>
      </c>
      <c r="M324" s="215" t="str">
        <f t="shared" si="62"/>
        <v/>
      </c>
      <c r="N324" s="216" t="str">
        <f t="shared" si="63"/>
        <v/>
      </c>
      <c r="O324" s="221">
        <v>2</v>
      </c>
      <c r="AB324" s="325">
        <f t="shared" si="64"/>
        <v>0</v>
      </c>
    </row>
    <row r="325" spans="1:28" ht="15" customHeight="1" x14ac:dyDescent="0.25">
      <c r="A325" s="218" t="str">
        <f>IF(C325=0,"",IF(I325=0,"",MAX(A$2:A324)+1))</f>
        <v/>
      </c>
      <c r="B325" s="219" t="str">
        <f t="shared" si="56"/>
        <v xml:space="preserve">Jordy </v>
      </c>
      <c r="C325" s="211">
        <f>IF(P$175="J",SUMIF(Deelnemers!B:B,B325,Deelnemers!D:D),0)</f>
        <v>16</v>
      </c>
      <c r="D325" s="13"/>
      <c r="E325" s="13"/>
      <c r="F325" s="220" t="str">
        <f t="shared" si="57"/>
        <v/>
      </c>
      <c r="G325" s="215" t="str">
        <f t="shared" si="58"/>
        <v/>
      </c>
      <c r="H325" s="219" t="str">
        <f t="shared" si="59"/>
        <v>Mukesh</v>
      </c>
      <c r="I325" s="211">
        <f>IF(P$175="J",SUMIF(Deelnemers!B:B,H325,Deelnemers!D:D),0)</f>
        <v>0</v>
      </c>
      <c r="J325" s="13"/>
      <c r="K325" s="211" t="str">
        <f t="shared" si="60"/>
        <v/>
      </c>
      <c r="L325" s="220" t="str">
        <f t="shared" si="61"/>
        <v/>
      </c>
      <c r="M325" s="215" t="str">
        <f t="shared" si="62"/>
        <v/>
      </c>
      <c r="N325" s="216" t="str">
        <f t="shared" si="63"/>
        <v/>
      </c>
      <c r="O325" s="221">
        <v>2</v>
      </c>
      <c r="AB325" s="325">
        <f t="shared" si="64"/>
        <v>0</v>
      </c>
    </row>
    <row r="326" spans="1:28" ht="15" customHeight="1" x14ac:dyDescent="0.25">
      <c r="A326" s="218">
        <f>IF(C326=0,"",IF(I326=0,"",MAX(A$2:A325)+1))</f>
        <v>156</v>
      </c>
      <c r="B326" s="219" t="str">
        <f t="shared" si="56"/>
        <v xml:space="preserve">Jordy </v>
      </c>
      <c r="C326" s="211">
        <f>IF(P$175="J",SUMIF(Deelnemers!B:B,B326,Deelnemers!D:D),0)</f>
        <v>16</v>
      </c>
      <c r="D326" s="13"/>
      <c r="E326" s="13"/>
      <c r="F326" s="220" t="str">
        <f t="shared" si="57"/>
        <v/>
      </c>
      <c r="G326" s="215" t="str">
        <f t="shared" si="58"/>
        <v/>
      </c>
      <c r="H326" s="219" t="str">
        <f t="shared" si="59"/>
        <v>Marco</v>
      </c>
      <c r="I326" s="211">
        <f>IF(P$175="J",SUMIF(Deelnemers!B:B,H326,Deelnemers!D:D),0)</f>
        <v>26</v>
      </c>
      <c r="J326" s="13"/>
      <c r="K326" s="211" t="str">
        <f t="shared" si="60"/>
        <v/>
      </c>
      <c r="L326" s="220" t="str">
        <f t="shared" si="61"/>
        <v/>
      </c>
      <c r="M326" s="215" t="str">
        <f t="shared" si="62"/>
        <v/>
      </c>
      <c r="N326" s="216" t="str">
        <f t="shared" si="63"/>
        <v/>
      </c>
      <c r="O326" s="221">
        <v>2</v>
      </c>
      <c r="AB326" s="325">
        <f t="shared" si="64"/>
        <v>1</v>
      </c>
    </row>
    <row r="327" spans="1:28" ht="15" customHeight="1" x14ac:dyDescent="0.25">
      <c r="A327" s="218" t="str">
        <f>IF(C327=0,"",IF(I327=0,"",MAX(A$2:A326)+1))</f>
        <v/>
      </c>
      <c r="B327" s="219" t="str">
        <f t="shared" si="56"/>
        <v xml:space="preserve">Jordy </v>
      </c>
      <c r="C327" s="211">
        <f>IF(P$175="J",SUMIF(Deelnemers!B:B,B327,Deelnemers!D:D),0)</f>
        <v>16</v>
      </c>
      <c r="D327" s="13"/>
      <c r="E327" s="13"/>
      <c r="F327" s="220" t="str">
        <f t="shared" si="57"/>
        <v/>
      </c>
      <c r="G327" s="215" t="str">
        <f t="shared" si="58"/>
        <v/>
      </c>
      <c r="H327" s="219" t="str">
        <f t="shared" si="59"/>
        <v>n</v>
      </c>
      <c r="I327" s="211">
        <f>IF(P$175="J",SUMIF(Deelnemers!B:B,H327,Deelnemers!D:D),0)</f>
        <v>0</v>
      </c>
      <c r="J327" s="13"/>
      <c r="K327" s="211" t="str">
        <f t="shared" si="60"/>
        <v/>
      </c>
      <c r="L327" s="220" t="str">
        <f t="shared" si="61"/>
        <v/>
      </c>
      <c r="M327" s="215" t="str">
        <f t="shared" si="62"/>
        <v/>
      </c>
      <c r="N327" s="216" t="str">
        <f t="shared" si="63"/>
        <v/>
      </c>
      <c r="O327" s="221">
        <v>2</v>
      </c>
      <c r="AB327" s="325">
        <f t="shared" si="64"/>
        <v>0</v>
      </c>
    </row>
    <row r="328" spans="1:28" ht="15" customHeight="1" x14ac:dyDescent="0.25">
      <c r="A328" s="218" t="str">
        <f>IF(C328=0,"",IF(I328=0,"",MAX(A$2:A327)+1))</f>
        <v/>
      </c>
      <c r="B328" s="219" t="str">
        <f t="shared" si="56"/>
        <v xml:space="preserve">Jordy </v>
      </c>
      <c r="C328" s="211">
        <f>IF(P$175="J",SUMIF(Deelnemers!B:B,B328,Deelnemers!D:D),0)</f>
        <v>16</v>
      </c>
      <c r="D328" s="13"/>
      <c r="E328" s="13"/>
      <c r="F328" s="220" t="str">
        <f t="shared" si="57"/>
        <v/>
      </c>
      <c r="G328" s="215" t="str">
        <f t="shared" si="58"/>
        <v/>
      </c>
      <c r="H328" s="219" t="str">
        <f t="shared" si="59"/>
        <v>n</v>
      </c>
      <c r="I328" s="211">
        <f>IF(P$175="J",SUMIF(Deelnemers!B:B,H328,Deelnemers!D:D),0)</f>
        <v>0</v>
      </c>
      <c r="J328" s="13"/>
      <c r="K328" s="211" t="str">
        <f t="shared" si="60"/>
        <v/>
      </c>
      <c r="L328" s="220" t="str">
        <f t="shared" si="61"/>
        <v/>
      </c>
      <c r="M328" s="215" t="str">
        <f t="shared" si="62"/>
        <v/>
      </c>
      <c r="N328" s="216" t="str">
        <f t="shared" si="63"/>
        <v/>
      </c>
      <c r="O328" s="221">
        <v>2</v>
      </c>
      <c r="AB328" s="325">
        <f t="shared" si="64"/>
        <v>0</v>
      </c>
    </row>
    <row r="329" spans="1:28" ht="15" customHeight="1" x14ac:dyDescent="0.25">
      <c r="A329" s="218" t="str">
        <f>IF(C329=0,"",IF(I329=0,"",MAX(A$2:A328)+1))</f>
        <v/>
      </c>
      <c r="B329" s="219" t="str">
        <f t="shared" si="56"/>
        <v xml:space="preserve">Jordy </v>
      </c>
      <c r="C329" s="211">
        <f>IF(P$175="J",SUMIF(Deelnemers!B:B,B329,Deelnemers!D:D),0)</f>
        <v>16</v>
      </c>
      <c r="D329" s="13"/>
      <c r="E329" s="13"/>
      <c r="F329" s="220" t="str">
        <f t="shared" si="57"/>
        <v/>
      </c>
      <c r="G329" s="215" t="str">
        <f t="shared" si="58"/>
        <v/>
      </c>
      <c r="H329" s="219" t="str">
        <f t="shared" si="59"/>
        <v>n</v>
      </c>
      <c r="I329" s="211">
        <f>IF(P$175="J",SUMIF(Deelnemers!B:B,H329,Deelnemers!D:D),0)</f>
        <v>0</v>
      </c>
      <c r="J329" s="13"/>
      <c r="K329" s="211" t="str">
        <f t="shared" si="60"/>
        <v/>
      </c>
      <c r="L329" s="220" t="str">
        <f t="shared" si="61"/>
        <v/>
      </c>
      <c r="M329" s="215" t="str">
        <f t="shared" si="62"/>
        <v/>
      </c>
      <c r="N329" s="216" t="str">
        <f t="shared" si="63"/>
        <v/>
      </c>
      <c r="O329" s="221">
        <v>2</v>
      </c>
      <c r="AB329" s="325">
        <f t="shared" si="64"/>
        <v>0</v>
      </c>
    </row>
    <row r="330" spans="1:28" ht="15" customHeight="1" x14ac:dyDescent="0.25">
      <c r="A330" s="218" t="str">
        <f>IF(C330=0,"",IF(I330=0,"",MAX(A$2:A329)+1))</f>
        <v/>
      </c>
      <c r="B330" s="219" t="str">
        <f t="shared" si="56"/>
        <v xml:space="preserve">Jordy </v>
      </c>
      <c r="C330" s="211">
        <f>IF(P$175="J",SUMIF(Deelnemers!B:B,B330,Deelnemers!D:D),0)</f>
        <v>16</v>
      </c>
      <c r="D330" s="13"/>
      <c r="E330" s="13"/>
      <c r="F330" s="220" t="str">
        <f t="shared" si="57"/>
        <v/>
      </c>
      <c r="G330" s="215" t="str">
        <f t="shared" si="58"/>
        <v/>
      </c>
      <c r="H330" s="219" t="str">
        <f t="shared" si="59"/>
        <v>n</v>
      </c>
      <c r="I330" s="211">
        <f>IF(P$175="J",SUMIF(Deelnemers!B:B,H330,Deelnemers!D:D),0)</f>
        <v>0</v>
      </c>
      <c r="J330" s="13"/>
      <c r="K330" s="211" t="str">
        <f t="shared" si="60"/>
        <v/>
      </c>
      <c r="L330" s="220" t="str">
        <f t="shared" si="61"/>
        <v/>
      </c>
      <c r="M330" s="215" t="str">
        <f t="shared" si="62"/>
        <v/>
      </c>
      <c r="N330" s="216" t="str">
        <f t="shared" si="63"/>
        <v/>
      </c>
      <c r="O330" s="221">
        <v>2</v>
      </c>
      <c r="AB330" s="325">
        <f t="shared" si="64"/>
        <v>0</v>
      </c>
    </row>
    <row r="331" spans="1:28" ht="15" customHeight="1" x14ac:dyDescent="0.25">
      <c r="A331" s="218" t="str">
        <f>IF(C331=0,"",IF(I331=0,"",MAX(A$2:A330)+1))</f>
        <v/>
      </c>
      <c r="B331" s="219" t="str">
        <f t="shared" si="56"/>
        <v>Mukesh</v>
      </c>
      <c r="C331" s="211">
        <f>IF(P$175="J",SUMIF(Deelnemers!B:B,B331,Deelnemers!D:D),0)</f>
        <v>0</v>
      </c>
      <c r="D331" s="13"/>
      <c r="E331" s="13"/>
      <c r="F331" s="220" t="str">
        <f t="shared" si="57"/>
        <v/>
      </c>
      <c r="G331" s="215" t="str">
        <f t="shared" si="58"/>
        <v/>
      </c>
      <c r="H331" s="219" t="str">
        <f t="shared" si="59"/>
        <v>Marco</v>
      </c>
      <c r="I331" s="211">
        <f>IF(P$175="J",SUMIF(Deelnemers!B:B,H331,Deelnemers!D:D),0)</f>
        <v>26</v>
      </c>
      <c r="J331" s="13"/>
      <c r="K331" s="211" t="str">
        <f t="shared" si="60"/>
        <v/>
      </c>
      <c r="L331" s="220" t="str">
        <f t="shared" si="61"/>
        <v/>
      </c>
      <c r="M331" s="215" t="str">
        <f t="shared" si="62"/>
        <v/>
      </c>
      <c r="N331" s="216" t="str">
        <f t="shared" si="63"/>
        <v/>
      </c>
      <c r="O331" s="221">
        <v>2</v>
      </c>
      <c r="AB331" s="325">
        <f t="shared" si="64"/>
        <v>0</v>
      </c>
    </row>
    <row r="332" spans="1:28" ht="15" customHeight="1" x14ac:dyDescent="0.25">
      <c r="A332" s="218" t="str">
        <f>IF(C332=0,"",IF(I332=0,"",MAX(A$2:A331)+1))</f>
        <v/>
      </c>
      <c r="B332" s="219" t="str">
        <f t="shared" si="56"/>
        <v>Mukesh</v>
      </c>
      <c r="C332" s="211">
        <f>IF(P$175="J",SUMIF(Deelnemers!B:B,B332,Deelnemers!D:D),0)</f>
        <v>0</v>
      </c>
      <c r="D332" s="13"/>
      <c r="E332" s="13"/>
      <c r="F332" s="220" t="str">
        <f t="shared" si="57"/>
        <v/>
      </c>
      <c r="G332" s="215" t="str">
        <f t="shared" si="58"/>
        <v/>
      </c>
      <c r="H332" s="219" t="str">
        <f t="shared" si="59"/>
        <v>n</v>
      </c>
      <c r="I332" s="211">
        <f>IF(P$175="J",SUMIF(Deelnemers!B:B,H332,Deelnemers!D:D),0)</f>
        <v>0</v>
      </c>
      <c r="J332" s="13"/>
      <c r="K332" s="211" t="str">
        <f t="shared" si="60"/>
        <v/>
      </c>
      <c r="L332" s="220" t="str">
        <f t="shared" si="61"/>
        <v/>
      </c>
      <c r="M332" s="215" t="str">
        <f t="shared" si="62"/>
        <v/>
      </c>
      <c r="N332" s="216" t="str">
        <f t="shared" si="63"/>
        <v/>
      </c>
      <c r="O332" s="221">
        <v>2</v>
      </c>
      <c r="AB332" s="325">
        <f t="shared" si="64"/>
        <v>0</v>
      </c>
    </row>
    <row r="333" spans="1:28" ht="15" customHeight="1" x14ac:dyDescent="0.25">
      <c r="A333" s="218" t="str">
        <f>IF(C333=0,"",IF(I333=0,"",MAX(A$2:A332)+1))</f>
        <v/>
      </c>
      <c r="B333" s="219" t="str">
        <f t="shared" si="56"/>
        <v>Mukesh</v>
      </c>
      <c r="C333" s="211">
        <f>IF(P$175="J",SUMIF(Deelnemers!B:B,B333,Deelnemers!D:D),0)</f>
        <v>0</v>
      </c>
      <c r="D333" s="13"/>
      <c r="E333" s="13"/>
      <c r="F333" s="220" t="str">
        <f t="shared" si="57"/>
        <v/>
      </c>
      <c r="G333" s="215" t="str">
        <f t="shared" si="58"/>
        <v/>
      </c>
      <c r="H333" s="219" t="str">
        <f t="shared" si="59"/>
        <v>n</v>
      </c>
      <c r="I333" s="211">
        <f>IF(P$175="J",SUMIF(Deelnemers!B:B,H333,Deelnemers!D:D),0)</f>
        <v>0</v>
      </c>
      <c r="J333" s="13"/>
      <c r="K333" s="211" t="str">
        <f t="shared" si="60"/>
        <v/>
      </c>
      <c r="L333" s="220" t="str">
        <f t="shared" si="61"/>
        <v/>
      </c>
      <c r="M333" s="215" t="str">
        <f t="shared" si="62"/>
        <v/>
      </c>
      <c r="N333" s="216" t="str">
        <f t="shared" si="63"/>
        <v/>
      </c>
      <c r="O333" s="221">
        <v>2</v>
      </c>
      <c r="AB333" s="325">
        <f t="shared" si="64"/>
        <v>0</v>
      </c>
    </row>
    <row r="334" spans="1:28" ht="15" customHeight="1" x14ac:dyDescent="0.25">
      <c r="A334" s="218" t="str">
        <f>IF(C334=0,"",IF(I334=0,"",MAX(A$2:A333)+1))</f>
        <v/>
      </c>
      <c r="B334" s="219" t="str">
        <f t="shared" si="56"/>
        <v>Mukesh</v>
      </c>
      <c r="C334" s="211">
        <f>IF(P$175="J",SUMIF(Deelnemers!B:B,B334,Deelnemers!D:D),0)</f>
        <v>0</v>
      </c>
      <c r="D334" s="13"/>
      <c r="E334" s="13"/>
      <c r="F334" s="220" t="str">
        <f t="shared" si="57"/>
        <v/>
      </c>
      <c r="G334" s="215" t="str">
        <f t="shared" si="58"/>
        <v/>
      </c>
      <c r="H334" s="219" t="str">
        <f t="shared" si="59"/>
        <v>n</v>
      </c>
      <c r="I334" s="211">
        <f>IF(P$175="J",SUMIF(Deelnemers!B:B,H334,Deelnemers!D:D),0)</f>
        <v>0</v>
      </c>
      <c r="J334" s="13"/>
      <c r="K334" s="211" t="str">
        <f t="shared" si="60"/>
        <v/>
      </c>
      <c r="L334" s="220" t="str">
        <f t="shared" si="61"/>
        <v/>
      </c>
      <c r="M334" s="215" t="str">
        <f t="shared" si="62"/>
        <v/>
      </c>
      <c r="N334" s="216" t="str">
        <f t="shared" si="63"/>
        <v/>
      </c>
      <c r="O334" s="221">
        <v>2</v>
      </c>
      <c r="AB334" s="325">
        <f t="shared" si="64"/>
        <v>0</v>
      </c>
    </row>
    <row r="335" spans="1:28" ht="15" customHeight="1" x14ac:dyDescent="0.25">
      <c r="A335" s="218" t="str">
        <f>IF(C335=0,"",IF(I335=0,"",MAX(A$2:A334)+1))</f>
        <v/>
      </c>
      <c r="B335" s="219" t="str">
        <f t="shared" si="56"/>
        <v>Mukesh</v>
      </c>
      <c r="C335" s="211">
        <f>IF(P$175="J",SUMIF(Deelnemers!B:B,B335,Deelnemers!D:D),0)</f>
        <v>0</v>
      </c>
      <c r="D335" s="13"/>
      <c r="E335" s="13"/>
      <c r="F335" s="220" t="str">
        <f t="shared" si="57"/>
        <v/>
      </c>
      <c r="G335" s="215" t="str">
        <f t="shared" si="58"/>
        <v/>
      </c>
      <c r="H335" s="219" t="str">
        <f t="shared" si="59"/>
        <v>n</v>
      </c>
      <c r="I335" s="211">
        <f>IF(P$175="J",SUMIF(Deelnemers!B:B,H335,Deelnemers!D:D),0)</f>
        <v>0</v>
      </c>
      <c r="J335" s="13"/>
      <c r="K335" s="211" t="str">
        <f t="shared" si="60"/>
        <v/>
      </c>
      <c r="L335" s="220" t="str">
        <f t="shared" si="61"/>
        <v/>
      </c>
      <c r="M335" s="215" t="str">
        <f t="shared" ref="M335:M345" si="65">IF(J335&gt;0,IF(I335-J335=0,R$2,IF(J335&lt;I335,ROUND(J335/I335*T$2,1),Q$2)),"")</f>
        <v/>
      </c>
      <c r="N335" s="216" t="str">
        <f t="shared" si="63"/>
        <v/>
      </c>
      <c r="O335" s="221">
        <v>2</v>
      </c>
      <c r="AB335" s="325">
        <f t="shared" si="64"/>
        <v>0</v>
      </c>
    </row>
    <row r="336" spans="1:28" ht="15" customHeight="1" x14ac:dyDescent="0.25">
      <c r="A336" s="218" t="str">
        <f>IF(C336=0,"",IF(I336=0,"",MAX(A$2:A335)+1))</f>
        <v/>
      </c>
      <c r="B336" s="219" t="str">
        <f t="shared" si="56"/>
        <v>Marco</v>
      </c>
      <c r="C336" s="211">
        <f>IF(P$175="J",SUMIF(Deelnemers!B:B,B336,Deelnemers!D:D),0)</f>
        <v>26</v>
      </c>
      <c r="D336" s="13"/>
      <c r="E336" s="13"/>
      <c r="F336" s="220" t="str">
        <f t="shared" si="57"/>
        <v/>
      </c>
      <c r="G336" s="215" t="str">
        <f t="shared" si="58"/>
        <v/>
      </c>
      <c r="H336" s="219" t="str">
        <f t="shared" si="59"/>
        <v>n</v>
      </c>
      <c r="I336" s="211">
        <f>IF(P$175="J",SUMIF(Deelnemers!B:B,H336,Deelnemers!D:D),0)</f>
        <v>0</v>
      </c>
      <c r="J336" s="13"/>
      <c r="K336" s="211" t="str">
        <f t="shared" si="60"/>
        <v/>
      </c>
      <c r="L336" s="220" t="str">
        <f t="shared" si="61"/>
        <v/>
      </c>
      <c r="M336" s="215" t="str">
        <f t="shared" si="65"/>
        <v/>
      </c>
      <c r="N336" s="216" t="str">
        <f t="shared" si="63"/>
        <v/>
      </c>
      <c r="O336" s="221">
        <v>2</v>
      </c>
      <c r="AB336" s="325">
        <f t="shared" si="64"/>
        <v>0</v>
      </c>
    </row>
    <row r="337" spans="1:28" ht="15" customHeight="1" x14ac:dyDescent="0.25">
      <c r="A337" s="218" t="str">
        <f>IF(C337=0,"",IF(I337=0,"",MAX(A$2:A336)+1))</f>
        <v/>
      </c>
      <c r="B337" s="219" t="str">
        <f t="shared" si="56"/>
        <v>Marco</v>
      </c>
      <c r="C337" s="211">
        <f>IF(P$175="J",SUMIF(Deelnemers!B:B,B337,Deelnemers!D:D),0)</f>
        <v>26</v>
      </c>
      <c r="D337" s="13"/>
      <c r="E337" s="13"/>
      <c r="F337" s="220" t="str">
        <f t="shared" si="57"/>
        <v/>
      </c>
      <c r="G337" s="215" t="str">
        <f t="shared" si="58"/>
        <v/>
      </c>
      <c r="H337" s="219" t="str">
        <f t="shared" si="59"/>
        <v>n</v>
      </c>
      <c r="I337" s="211">
        <f>IF(P$175="J",SUMIF(Deelnemers!B:B,H337,Deelnemers!D:D),0)</f>
        <v>0</v>
      </c>
      <c r="J337" s="13"/>
      <c r="K337" s="211" t="str">
        <f t="shared" si="60"/>
        <v/>
      </c>
      <c r="L337" s="220" t="str">
        <f t="shared" si="61"/>
        <v/>
      </c>
      <c r="M337" s="215" t="str">
        <f t="shared" si="65"/>
        <v/>
      </c>
      <c r="N337" s="216" t="str">
        <f t="shared" si="63"/>
        <v/>
      </c>
      <c r="O337" s="221">
        <v>2</v>
      </c>
      <c r="AB337" s="325">
        <f t="shared" si="64"/>
        <v>0</v>
      </c>
    </row>
    <row r="338" spans="1:28" ht="15" customHeight="1" x14ac:dyDescent="0.25">
      <c r="A338" s="218" t="str">
        <f>IF(C338=0,"",IF(I338=0,"",MAX(A$2:A337)+1))</f>
        <v/>
      </c>
      <c r="B338" s="219" t="str">
        <f t="shared" si="56"/>
        <v>Marco</v>
      </c>
      <c r="C338" s="211">
        <f>IF(P$175="J",SUMIF(Deelnemers!B:B,B338,Deelnemers!D:D),0)</f>
        <v>26</v>
      </c>
      <c r="D338" s="13"/>
      <c r="E338" s="13"/>
      <c r="F338" s="220" t="str">
        <f t="shared" si="57"/>
        <v/>
      </c>
      <c r="G338" s="215" t="str">
        <f t="shared" si="58"/>
        <v/>
      </c>
      <c r="H338" s="219" t="str">
        <f t="shared" si="59"/>
        <v>n</v>
      </c>
      <c r="I338" s="211">
        <f>IF(P$175="J",SUMIF(Deelnemers!B:B,H338,Deelnemers!D:D),0)</f>
        <v>0</v>
      </c>
      <c r="J338" s="13"/>
      <c r="K338" s="211" t="str">
        <f t="shared" si="60"/>
        <v/>
      </c>
      <c r="L338" s="220" t="str">
        <f t="shared" si="61"/>
        <v/>
      </c>
      <c r="M338" s="215" t="str">
        <f t="shared" si="65"/>
        <v/>
      </c>
      <c r="N338" s="216" t="str">
        <f t="shared" si="63"/>
        <v/>
      </c>
      <c r="O338" s="221">
        <v>2</v>
      </c>
      <c r="AB338" s="325">
        <f t="shared" si="64"/>
        <v>0</v>
      </c>
    </row>
    <row r="339" spans="1:28" ht="15" customHeight="1" x14ac:dyDescent="0.25">
      <c r="A339" s="218" t="str">
        <f>IF(C339=0,"",IF(I339=0,"",MAX(A$2:A338)+1))</f>
        <v/>
      </c>
      <c r="B339" s="219" t="str">
        <f t="shared" si="56"/>
        <v>Marco</v>
      </c>
      <c r="C339" s="211">
        <f>IF(P$175="J",SUMIF(Deelnemers!B:B,B339,Deelnemers!D:D),0)</f>
        <v>26</v>
      </c>
      <c r="D339" s="13"/>
      <c r="E339" s="13"/>
      <c r="F339" s="220" t="str">
        <f t="shared" si="57"/>
        <v/>
      </c>
      <c r="G339" s="215" t="str">
        <f t="shared" si="58"/>
        <v/>
      </c>
      <c r="H339" s="219" t="str">
        <f t="shared" si="59"/>
        <v>n</v>
      </c>
      <c r="I339" s="211">
        <f>IF(P$175="J",SUMIF(Deelnemers!B:B,H339,Deelnemers!D:D),0)</f>
        <v>0</v>
      </c>
      <c r="J339" s="13"/>
      <c r="K339" s="211" t="str">
        <f t="shared" si="60"/>
        <v/>
      </c>
      <c r="L339" s="220" t="str">
        <f t="shared" si="61"/>
        <v/>
      </c>
      <c r="M339" s="215" t="str">
        <f t="shared" si="65"/>
        <v/>
      </c>
      <c r="N339" s="216" t="str">
        <f t="shared" si="63"/>
        <v/>
      </c>
      <c r="O339" s="221">
        <v>2</v>
      </c>
      <c r="AB339" s="325">
        <f t="shared" si="64"/>
        <v>0</v>
      </c>
    </row>
    <row r="340" spans="1:28" ht="15" customHeight="1" x14ac:dyDescent="0.25">
      <c r="A340" s="218" t="str">
        <f>IF(C340=0,"",IF(I340=0,"",MAX(A$2:A339)+1))</f>
        <v/>
      </c>
      <c r="B340" s="219" t="str">
        <f t="shared" si="56"/>
        <v>n</v>
      </c>
      <c r="C340" s="211">
        <f>IF(P$175="J",SUMIF(Deelnemers!B:B,B340,Deelnemers!D:D),0)</f>
        <v>0</v>
      </c>
      <c r="D340" s="13"/>
      <c r="E340" s="13"/>
      <c r="F340" s="220" t="str">
        <f t="shared" si="57"/>
        <v/>
      </c>
      <c r="G340" s="215" t="str">
        <f t="shared" si="58"/>
        <v/>
      </c>
      <c r="H340" s="219" t="str">
        <f t="shared" si="59"/>
        <v>n</v>
      </c>
      <c r="I340" s="211">
        <f>IF(P$175="J",SUMIF(Deelnemers!B:B,H340,Deelnemers!D:D),0)</f>
        <v>0</v>
      </c>
      <c r="J340" s="13"/>
      <c r="K340" s="211" t="str">
        <f t="shared" si="60"/>
        <v/>
      </c>
      <c r="L340" s="220" t="str">
        <f t="shared" si="61"/>
        <v/>
      </c>
      <c r="M340" s="215" t="str">
        <f t="shared" si="65"/>
        <v/>
      </c>
      <c r="N340" s="216" t="str">
        <f t="shared" si="63"/>
        <v/>
      </c>
      <c r="O340" s="221">
        <v>2</v>
      </c>
      <c r="AB340" s="325">
        <f t="shared" si="64"/>
        <v>0</v>
      </c>
    </row>
    <row r="341" spans="1:28" ht="15" customHeight="1" x14ac:dyDescent="0.25">
      <c r="A341" s="218" t="str">
        <f>IF(C341=0,"",IF(I341=0,"",MAX(A$2:A340)+1))</f>
        <v/>
      </c>
      <c r="B341" s="219" t="str">
        <f t="shared" si="56"/>
        <v>n</v>
      </c>
      <c r="C341" s="211">
        <f>IF(P$175="J",SUMIF(Deelnemers!B:B,B341,Deelnemers!D:D),0)</f>
        <v>0</v>
      </c>
      <c r="D341" s="13"/>
      <c r="E341" s="13"/>
      <c r="F341" s="220" t="str">
        <f t="shared" si="57"/>
        <v/>
      </c>
      <c r="G341" s="215" t="str">
        <f t="shared" si="58"/>
        <v/>
      </c>
      <c r="H341" s="219" t="str">
        <f t="shared" si="59"/>
        <v>n</v>
      </c>
      <c r="I341" s="211">
        <f>IF(P$175="J",SUMIF(Deelnemers!B:B,H341,Deelnemers!D:D),0)</f>
        <v>0</v>
      </c>
      <c r="J341" s="13"/>
      <c r="K341" s="211" t="str">
        <f t="shared" si="60"/>
        <v/>
      </c>
      <c r="L341" s="220" t="str">
        <f t="shared" si="61"/>
        <v/>
      </c>
      <c r="M341" s="215" t="str">
        <f t="shared" si="65"/>
        <v/>
      </c>
      <c r="N341" s="216" t="str">
        <f t="shared" si="63"/>
        <v/>
      </c>
      <c r="O341" s="221">
        <v>2</v>
      </c>
      <c r="AB341" s="325">
        <f t="shared" si="64"/>
        <v>0</v>
      </c>
    </row>
    <row r="342" spans="1:28" ht="15" customHeight="1" x14ac:dyDescent="0.25">
      <c r="A342" s="218" t="str">
        <f>IF(C342=0,"",IF(I342=0,"",MAX(A$2:A341)+1))</f>
        <v/>
      </c>
      <c r="B342" s="219" t="str">
        <f t="shared" si="56"/>
        <v>n</v>
      </c>
      <c r="C342" s="211">
        <f>IF(P$175="J",SUMIF(Deelnemers!B:B,B342,Deelnemers!D:D),0)</f>
        <v>0</v>
      </c>
      <c r="D342" s="13"/>
      <c r="E342" s="13"/>
      <c r="F342" s="220" t="str">
        <f t="shared" si="57"/>
        <v/>
      </c>
      <c r="G342" s="215" t="str">
        <f t="shared" si="58"/>
        <v/>
      </c>
      <c r="H342" s="219" t="str">
        <f t="shared" si="59"/>
        <v>n</v>
      </c>
      <c r="I342" s="211">
        <f>IF(P$175="J",SUMIF(Deelnemers!B:B,H342,Deelnemers!D:D),0)</f>
        <v>0</v>
      </c>
      <c r="J342" s="13"/>
      <c r="K342" s="211" t="str">
        <f t="shared" si="60"/>
        <v/>
      </c>
      <c r="L342" s="220" t="str">
        <f t="shared" si="61"/>
        <v/>
      </c>
      <c r="M342" s="215" t="str">
        <f t="shared" si="65"/>
        <v/>
      </c>
      <c r="N342" s="216" t="str">
        <f t="shared" si="63"/>
        <v/>
      </c>
      <c r="O342" s="221">
        <v>2</v>
      </c>
      <c r="AB342" s="325">
        <f t="shared" si="64"/>
        <v>0</v>
      </c>
    </row>
    <row r="343" spans="1:28" ht="15" customHeight="1" x14ac:dyDescent="0.25">
      <c r="A343" s="218" t="str">
        <f>IF(C343=0,"",IF(I343=0,"",MAX(A$2:A342)+1))</f>
        <v/>
      </c>
      <c r="B343" s="219" t="str">
        <f t="shared" si="56"/>
        <v>n</v>
      </c>
      <c r="C343" s="211">
        <f>IF(P$175="J",SUMIF(Deelnemers!B:B,B343,Deelnemers!D:D),0)</f>
        <v>0</v>
      </c>
      <c r="D343" s="13"/>
      <c r="E343" s="13"/>
      <c r="F343" s="220" t="str">
        <f t="shared" si="57"/>
        <v/>
      </c>
      <c r="G343" s="215" t="str">
        <f t="shared" si="58"/>
        <v/>
      </c>
      <c r="H343" s="219" t="str">
        <f t="shared" si="59"/>
        <v>n</v>
      </c>
      <c r="I343" s="211">
        <f>IF(P$175="J",SUMIF(Deelnemers!B:B,H343,Deelnemers!D:D),0)</f>
        <v>0</v>
      </c>
      <c r="J343" s="13"/>
      <c r="K343" s="211" t="str">
        <f t="shared" si="60"/>
        <v/>
      </c>
      <c r="L343" s="220" t="str">
        <f t="shared" si="61"/>
        <v/>
      </c>
      <c r="M343" s="215" t="str">
        <f t="shared" si="65"/>
        <v/>
      </c>
      <c r="N343" s="216" t="str">
        <f t="shared" si="63"/>
        <v/>
      </c>
      <c r="O343" s="221">
        <v>2</v>
      </c>
      <c r="AB343" s="325">
        <f t="shared" si="64"/>
        <v>0</v>
      </c>
    </row>
    <row r="344" spans="1:28" ht="15" customHeight="1" x14ac:dyDescent="0.25">
      <c r="A344" s="218" t="str">
        <f>IF(C344=0,"",IF(I344=0,"",MAX(A$2:A343)+1))</f>
        <v/>
      </c>
      <c r="B344" s="219" t="str">
        <f t="shared" si="56"/>
        <v>n</v>
      </c>
      <c r="C344" s="211">
        <f>IF(P$175="J",SUMIF(Deelnemers!B:B,B344,Deelnemers!D:D),0)</f>
        <v>0</v>
      </c>
      <c r="D344" s="13"/>
      <c r="E344" s="13"/>
      <c r="F344" s="220" t="str">
        <f t="shared" si="57"/>
        <v/>
      </c>
      <c r="G344" s="215" t="str">
        <f t="shared" si="58"/>
        <v/>
      </c>
      <c r="H344" s="219" t="str">
        <f t="shared" si="59"/>
        <v>n</v>
      </c>
      <c r="I344" s="211">
        <f>IF(P$175="J",SUMIF(Deelnemers!B:B,H344,Deelnemers!D:D),0)</f>
        <v>0</v>
      </c>
      <c r="J344" s="13"/>
      <c r="K344" s="211" t="str">
        <f t="shared" si="60"/>
        <v/>
      </c>
      <c r="L344" s="220" t="str">
        <f t="shared" si="61"/>
        <v/>
      </c>
      <c r="M344" s="215" t="str">
        <f t="shared" si="65"/>
        <v/>
      </c>
      <c r="N344" s="216" t="str">
        <f t="shared" si="63"/>
        <v/>
      </c>
      <c r="O344" s="221">
        <v>2</v>
      </c>
      <c r="AB344" s="325">
        <f t="shared" si="64"/>
        <v>0</v>
      </c>
    </row>
    <row r="345" spans="1:28" ht="15" customHeight="1" x14ac:dyDescent="0.25">
      <c r="A345" s="218" t="str">
        <f>IF(C345=0,"",IF(I345=0,"",MAX(A$2:A344)+1))</f>
        <v/>
      </c>
      <c r="B345" s="219" t="str">
        <f t="shared" si="56"/>
        <v>n</v>
      </c>
      <c r="C345" s="211">
        <f>IF(P$175="J",SUMIF(Deelnemers!B:B,B345,Deelnemers!D:D),0)</f>
        <v>0</v>
      </c>
      <c r="D345" s="13"/>
      <c r="E345" s="13"/>
      <c r="F345" s="220" t="str">
        <f t="shared" si="57"/>
        <v/>
      </c>
      <c r="G345" s="215" t="str">
        <f t="shared" si="58"/>
        <v/>
      </c>
      <c r="H345" s="219" t="str">
        <f t="shared" si="59"/>
        <v>n</v>
      </c>
      <c r="I345" s="211">
        <f>IF(P$175="J",SUMIF(Deelnemers!B:B,H345,Deelnemers!D:D),0)</f>
        <v>0</v>
      </c>
      <c r="J345" s="13"/>
      <c r="K345" s="211" t="str">
        <f t="shared" si="60"/>
        <v/>
      </c>
      <c r="L345" s="220" t="str">
        <f t="shared" si="61"/>
        <v/>
      </c>
      <c r="M345" s="215" t="str">
        <f t="shared" si="65"/>
        <v/>
      </c>
      <c r="N345" s="216" t="str">
        <f t="shared" si="63"/>
        <v/>
      </c>
      <c r="O345" s="221">
        <v>2</v>
      </c>
      <c r="AB345" s="325">
        <f t="shared" si="64"/>
        <v>0</v>
      </c>
    </row>
    <row r="346" spans="1:28" ht="13.8" thickBot="1" x14ac:dyDescent="0.3">
      <c r="A346" s="222"/>
      <c r="B346" s="223" t="s">
        <v>74</v>
      </c>
      <c r="C346" s="224">
        <f>MAX(A$2:A346)-SUMIF(B:B,"Ronde 1",C:C)</f>
        <v>78</v>
      </c>
      <c r="D346" s="225" t="s">
        <v>78</v>
      </c>
      <c r="E346" s="225"/>
      <c r="F346" s="226"/>
      <c r="G346" s="227"/>
      <c r="H346" s="228" t="s">
        <v>76</v>
      </c>
      <c r="I346" s="229">
        <f>SUM(N175:N346)</f>
        <v>0</v>
      </c>
      <c r="J346" s="225"/>
      <c r="K346" s="230" t="s">
        <v>77</v>
      </c>
      <c r="L346" s="231">
        <f>C346-I346</f>
        <v>78</v>
      </c>
      <c r="M346" s="231"/>
      <c r="N346" s="232"/>
      <c r="O346" s="221">
        <v>2</v>
      </c>
      <c r="AB346" s="325">
        <f t="shared" si="64"/>
        <v>0</v>
      </c>
    </row>
    <row r="347" spans="1:28" ht="15" customHeight="1" thickBot="1" x14ac:dyDescent="0.35">
      <c r="A347" s="233">
        <f>IF(C347=0,"",IF(I347=0,"",MAX(A$2:A346)+1))</f>
        <v>157</v>
      </c>
      <c r="B347" s="234" t="str">
        <f>B3</f>
        <v>Frans</v>
      </c>
      <c r="C347" s="211">
        <f>IF(P$347="J",SUMIF(Deelnemers!B:B,B347,Deelnemers!D:D),0)</f>
        <v>17</v>
      </c>
      <c r="D347" s="17"/>
      <c r="E347" s="18"/>
      <c r="F347" s="236" t="str">
        <f t="shared" ref="F347:F410" si="66">IF(D347&gt;0,ROUND(D347/E347,3),"")</f>
        <v/>
      </c>
      <c r="G347" s="215" t="str">
        <f t="shared" ref="G347:G410" si="67">IF(D347&gt;0,IF(C347-D347=0,R$2,IF(D347&lt;C347,ROUND(D347/C347*T$2,1),Q$2)),"")</f>
        <v/>
      </c>
      <c r="H347" s="234" t="str">
        <f>H3</f>
        <v>Fred</v>
      </c>
      <c r="I347" s="211">
        <f>IF(P$347="J",SUMIF(Deelnemers!B:B,H347,Deelnemers!D:D),0)</f>
        <v>14</v>
      </c>
      <c r="J347" s="18"/>
      <c r="K347" s="235" t="str">
        <f t="shared" ref="K347:K410" si="68">IF(E347&gt;0,E347,"")</f>
        <v/>
      </c>
      <c r="L347" s="236" t="str">
        <f t="shared" ref="L347:L410" si="69">IF(J347&gt;0,ROUND(J347/K347,3),"")</f>
        <v/>
      </c>
      <c r="M347" s="215" t="str">
        <f t="shared" ref="M347:M378" si="70">IF(J347&gt;0,IF(I347-J347=0,R$2,IF(J347&lt;I347,ROUND(J347/I347*T$2,1),Q$2)),"")</f>
        <v/>
      </c>
      <c r="N347" s="237" t="str">
        <f t="shared" ref="N347:N410" si="71">IF(E347&gt;0,1,"")</f>
        <v/>
      </c>
      <c r="O347" s="221">
        <v>3</v>
      </c>
      <c r="P347" s="468" t="s">
        <v>121</v>
      </c>
      <c r="AB347" s="325">
        <f t="shared" si="64"/>
        <v>1</v>
      </c>
    </row>
    <row r="348" spans="1:28" ht="15" customHeight="1" x14ac:dyDescent="0.25">
      <c r="A348" s="218">
        <f>IF(C348=0,"",IF(I348=0,"",MAX(A$2:A347)+1))</f>
        <v>158</v>
      </c>
      <c r="B348" s="234" t="str">
        <f t="shared" ref="B348:B411" si="72">B4</f>
        <v>Frans</v>
      </c>
      <c r="C348" s="211">
        <f>IF(P$347="J",SUMIF(Deelnemers!B:B,B348,Deelnemers!D:D),0)</f>
        <v>17</v>
      </c>
      <c r="D348" s="13"/>
      <c r="E348" s="13"/>
      <c r="F348" s="220" t="str">
        <f t="shared" si="66"/>
        <v/>
      </c>
      <c r="G348" s="215" t="str">
        <f t="shared" si="67"/>
        <v/>
      </c>
      <c r="H348" s="234" t="str">
        <f t="shared" ref="H348:H411" si="73">H4</f>
        <v>Jan Hartog</v>
      </c>
      <c r="I348" s="211">
        <f>IF(P$347="J",SUMIF(Deelnemers!B:B,H348,Deelnemers!D:D),0)</f>
        <v>16</v>
      </c>
      <c r="J348" s="13"/>
      <c r="K348" s="211" t="str">
        <f t="shared" si="68"/>
        <v/>
      </c>
      <c r="L348" s="220" t="str">
        <f t="shared" si="69"/>
        <v/>
      </c>
      <c r="M348" s="215" t="str">
        <f t="shared" si="70"/>
        <v/>
      </c>
      <c r="N348" s="216" t="str">
        <f t="shared" si="71"/>
        <v/>
      </c>
      <c r="O348" s="221">
        <v>3</v>
      </c>
      <c r="AB348" s="325">
        <f t="shared" si="64"/>
        <v>1</v>
      </c>
    </row>
    <row r="349" spans="1:28" ht="15" customHeight="1" x14ac:dyDescent="0.25">
      <c r="A349" s="218">
        <f>IF(C349=0,"",IF(I349=0,"",MAX(A$2:A348)+1))</f>
        <v>159</v>
      </c>
      <c r="B349" s="234" t="str">
        <f t="shared" si="72"/>
        <v>Frans</v>
      </c>
      <c r="C349" s="211">
        <f>IF(P$347="J",SUMIF(Deelnemers!B:B,B349,Deelnemers!D:D),0)</f>
        <v>17</v>
      </c>
      <c r="D349" s="13"/>
      <c r="E349" s="13"/>
      <c r="F349" s="220" t="str">
        <f t="shared" si="66"/>
        <v/>
      </c>
      <c r="G349" s="215" t="str">
        <f t="shared" si="67"/>
        <v/>
      </c>
      <c r="H349" s="234" t="str">
        <f t="shared" si="73"/>
        <v>Martijn</v>
      </c>
      <c r="I349" s="211">
        <f>IF(P$347="J",SUMIF(Deelnemers!B:B,H349,Deelnemers!D:D),0)</f>
        <v>10</v>
      </c>
      <c r="J349" s="13"/>
      <c r="K349" s="211" t="str">
        <f t="shared" si="68"/>
        <v/>
      </c>
      <c r="L349" s="220" t="str">
        <f t="shared" si="69"/>
        <v/>
      </c>
      <c r="M349" s="215" t="str">
        <f t="shared" si="70"/>
        <v/>
      </c>
      <c r="N349" s="216" t="str">
        <f t="shared" si="71"/>
        <v/>
      </c>
      <c r="O349" s="221">
        <v>3</v>
      </c>
      <c r="AB349" s="325">
        <f t="shared" si="64"/>
        <v>1</v>
      </c>
    </row>
    <row r="350" spans="1:28" ht="15" customHeight="1" x14ac:dyDescent="0.25">
      <c r="A350" s="218">
        <f>IF(C350=0,"",IF(I350=0,"",MAX(A$2:A349)+1))</f>
        <v>160</v>
      </c>
      <c r="B350" s="234" t="str">
        <f t="shared" si="72"/>
        <v>Frans</v>
      </c>
      <c r="C350" s="211">
        <f>IF(P$347="J",SUMIF(Deelnemers!B:B,B350,Deelnemers!D:D),0)</f>
        <v>17</v>
      </c>
      <c r="D350" s="13"/>
      <c r="E350" s="13"/>
      <c r="F350" s="220" t="str">
        <f t="shared" si="66"/>
        <v/>
      </c>
      <c r="G350" s="215" t="str">
        <f t="shared" si="67"/>
        <v/>
      </c>
      <c r="H350" s="234" t="str">
        <f t="shared" si="73"/>
        <v>Michael</v>
      </c>
      <c r="I350" s="211">
        <f>IF(P$347="J",SUMIF(Deelnemers!B:B,H350,Deelnemers!D:D),0)</f>
        <v>19</v>
      </c>
      <c r="J350" s="13"/>
      <c r="K350" s="211" t="str">
        <f t="shared" si="68"/>
        <v/>
      </c>
      <c r="L350" s="220" t="str">
        <f t="shared" si="69"/>
        <v/>
      </c>
      <c r="M350" s="215" t="str">
        <f t="shared" si="70"/>
        <v/>
      </c>
      <c r="N350" s="216" t="str">
        <f t="shared" si="71"/>
        <v/>
      </c>
      <c r="O350" s="221">
        <v>3</v>
      </c>
      <c r="AB350" s="325">
        <f t="shared" si="64"/>
        <v>1</v>
      </c>
    </row>
    <row r="351" spans="1:28" ht="15" customHeight="1" x14ac:dyDescent="0.25">
      <c r="A351" s="218">
        <f>IF(C351=0,"",IF(I351=0,"",MAX(A$2:A350)+1))</f>
        <v>161</v>
      </c>
      <c r="B351" s="234" t="str">
        <f t="shared" si="72"/>
        <v>Frans</v>
      </c>
      <c r="C351" s="211">
        <f>IF(P$347="J",SUMIF(Deelnemers!B:B,B351,Deelnemers!D:D),0)</f>
        <v>17</v>
      </c>
      <c r="D351" s="13"/>
      <c r="E351" s="13"/>
      <c r="F351" s="220" t="str">
        <f t="shared" si="66"/>
        <v/>
      </c>
      <c r="G351" s="215" t="str">
        <f t="shared" si="67"/>
        <v/>
      </c>
      <c r="H351" s="234" t="str">
        <f t="shared" si="73"/>
        <v>Peter</v>
      </c>
      <c r="I351" s="211">
        <f>IF(P$347="J",SUMIF(Deelnemers!B:B,H351,Deelnemers!D:D),0)</f>
        <v>21</v>
      </c>
      <c r="J351" s="13"/>
      <c r="K351" s="211" t="str">
        <f t="shared" si="68"/>
        <v/>
      </c>
      <c r="L351" s="220" t="str">
        <f t="shared" si="69"/>
        <v/>
      </c>
      <c r="M351" s="215" t="str">
        <f t="shared" si="70"/>
        <v/>
      </c>
      <c r="N351" s="216" t="str">
        <f t="shared" si="71"/>
        <v/>
      </c>
      <c r="O351" s="221">
        <v>3</v>
      </c>
      <c r="AB351" s="325">
        <f t="shared" si="64"/>
        <v>1</v>
      </c>
    </row>
    <row r="352" spans="1:28" ht="15" customHeight="1" x14ac:dyDescent="0.25">
      <c r="A352" s="218">
        <f>IF(C352=0,"",IF(I352=0,"",MAX(A$2:A351)+1))</f>
        <v>162</v>
      </c>
      <c r="B352" s="234" t="str">
        <f t="shared" si="72"/>
        <v>Frans</v>
      </c>
      <c r="C352" s="211">
        <f>IF(P$347="J",SUMIF(Deelnemers!B:B,B352,Deelnemers!D:D),0)</f>
        <v>17</v>
      </c>
      <c r="D352" s="13"/>
      <c r="E352" s="13"/>
      <c r="F352" s="220" t="str">
        <f t="shared" si="66"/>
        <v/>
      </c>
      <c r="G352" s="215" t="str">
        <f t="shared" si="67"/>
        <v/>
      </c>
      <c r="H352" s="234" t="str">
        <f t="shared" si="73"/>
        <v>Piet</v>
      </c>
      <c r="I352" s="211">
        <f>IF(P$347="J",SUMIF(Deelnemers!B:B,H352,Deelnemers!D:D),0)</f>
        <v>25</v>
      </c>
      <c r="J352" s="13"/>
      <c r="K352" s="211" t="str">
        <f t="shared" si="68"/>
        <v/>
      </c>
      <c r="L352" s="220" t="str">
        <f t="shared" si="69"/>
        <v/>
      </c>
      <c r="M352" s="215" t="str">
        <f t="shared" si="70"/>
        <v/>
      </c>
      <c r="N352" s="216" t="str">
        <f t="shared" si="71"/>
        <v/>
      </c>
      <c r="O352" s="221">
        <v>3</v>
      </c>
      <c r="AB352" s="325">
        <f t="shared" si="64"/>
        <v>1</v>
      </c>
    </row>
    <row r="353" spans="1:28" ht="15" customHeight="1" x14ac:dyDescent="0.25">
      <c r="A353" s="218">
        <f>IF(C353=0,"",IF(I353=0,"",MAX(A$2:A352)+1))</f>
        <v>163</v>
      </c>
      <c r="B353" s="234" t="str">
        <f t="shared" si="72"/>
        <v>Frans</v>
      </c>
      <c r="C353" s="211">
        <f>IF(P$347="J",SUMIF(Deelnemers!B:B,B353,Deelnemers!D:D),0)</f>
        <v>17</v>
      </c>
      <c r="D353" s="13"/>
      <c r="E353" s="13"/>
      <c r="F353" s="220" t="str">
        <f t="shared" si="66"/>
        <v/>
      </c>
      <c r="G353" s="215" t="str">
        <f t="shared" si="67"/>
        <v/>
      </c>
      <c r="H353" s="234" t="str">
        <f t="shared" si="73"/>
        <v>Tukker</v>
      </c>
      <c r="I353" s="211">
        <f>IF(P$347="J",SUMIF(Deelnemers!B:B,H353,Deelnemers!D:D),0)</f>
        <v>18</v>
      </c>
      <c r="J353" s="13"/>
      <c r="K353" s="211" t="str">
        <f t="shared" si="68"/>
        <v/>
      </c>
      <c r="L353" s="220" t="str">
        <f t="shared" si="69"/>
        <v/>
      </c>
      <c r="M353" s="215" t="str">
        <f t="shared" si="70"/>
        <v/>
      </c>
      <c r="N353" s="216" t="str">
        <f t="shared" si="71"/>
        <v/>
      </c>
      <c r="O353" s="221">
        <v>3</v>
      </c>
      <c r="AB353" s="325">
        <f t="shared" si="64"/>
        <v>1</v>
      </c>
    </row>
    <row r="354" spans="1:28" ht="15" customHeight="1" x14ac:dyDescent="0.25">
      <c r="A354" s="218">
        <f>IF(C354=0,"",IF(I354=0,"",MAX(A$2:A353)+1))</f>
        <v>164</v>
      </c>
      <c r="B354" s="234" t="str">
        <f t="shared" si="72"/>
        <v>Frans</v>
      </c>
      <c r="C354" s="211">
        <f>IF(P$347="J",SUMIF(Deelnemers!B:B,B354,Deelnemers!D:D),0)</f>
        <v>17</v>
      </c>
      <c r="D354" s="13"/>
      <c r="E354" s="13"/>
      <c r="F354" s="220" t="str">
        <f t="shared" si="66"/>
        <v/>
      </c>
      <c r="G354" s="215" t="str">
        <f t="shared" si="67"/>
        <v/>
      </c>
      <c r="H354" s="234" t="str">
        <f t="shared" si="73"/>
        <v>Bernard</v>
      </c>
      <c r="I354" s="211">
        <f>IF(P$347="J",SUMIF(Deelnemers!B:B,H354,Deelnemers!D:D),0)</f>
        <v>18</v>
      </c>
      <c r="J354" s="13"/>
      <c r="K354" s="211" t="str">
        <f t="shared" si="68"/>
        <v/>
      </c>
      <c r="L354" s="220" t="str">
        <f t="shared" si="69"/>
        <v/>
      </c>
      <c r="M354" s="215" t="str">
        <f t="shared" si="70"/>
        <v/>
      </c>
      <c r="N354" s="216" t="str">
        <f t="shared" si="71"/>
        <v/>
      </c>
      <c r="O354" s="221">
        <v>3</v>
      </c>
      <c r="AB354" s="325">
        <f t="shared" si="64"/>
        <v>1</v>
      </c>
    </row>
    <row r="355" spans="1:28" ht="15" customHeight="1" x14ac:dyDescent="0.25">
      <c r="A355" s="218">
        <f>IF(C355=0,"",IF(I355=0,"",MAX(A$2:A354)+1))</f>
        <v>165</v>
      </c>
      <c r="B355" s="234" t="str">
        <f t="shared" si="72"/>
        <v>Frans</v>
      </c>
      <c r="C355" s="211">
        <f>IF(P$347="J",SUMIF(Deelnemers!B:B,B355,Deelnemers!D:D),0)</f>
        <v>17</v>
      </c>
      <c r="D355" s="13"/>
      <c r="E355" s="13"/>
      <c r="F355" s="220" t="str">
        <f t="shared" si="66"/>
        <v/>
      </c>
      <c r="G355" s="215" t="str">
        <f t="shared" si="67"/>
        <v/>
      </c>
      <c r="H355" s="234" t="str">
        <f t="shared" si="73"/>
        <v>Jan de Hoorn</v>
      </c>
      <c r="I355" s="211">
        <f>IF(P$347="J",SUMIF(Deelnemers!B:B,H355,Deelnemers!D:D),0)</f>
        <v>14</v>
      </c>
      <c r="J355" s="13"/>
      <c r="K355" s="211" t="str">
        <f t="shared" si="68"/>
        <v/>
      </c>
      <c r="L355" s="220" t="str">
        <f t="shared" si="69"/>
        <v/>
      </c>
      <c r="M355" s="215" t="str">
        <f t="shared" si="70"/>
        <v/>
      </c>
      <c r="N355" s="216" t="str">
        <f t="shared" si="71"/>
        <v/>
      </c>
      <c r="O355" s="221">
        <v>3</v>
      </c>
      <c r="AB355" s="325">
        <f t="shared" si="64"/>
        <v>1</v>
      </c>
    </row>
    <row r="356" spans="1:28" ht="15" customHeight="1" x14ac:dyDescent="0.25">
      <c r="A356" s="218" t="str">
        <f>IF(C356=0,"",IF(I356=0,"",MAX(A$2:A355)+1))</f>
        <v/>
      </c>
      <c r="B356" s="234" t="str">
        <f t="shared" si="72"/>
        <v>Frans</v>
      </c>
      <c r="C356" s="211">
        <f>IF(P$347="J",SUMIF(Deelnemers!B:B,B356,Deelnemers!D:D),0)</f>
        <v>17</v>
      </c>
      <c r="D356" s="13"/>
      <c r="E356" s="13"/>
      <c r="F356" s="220" t="str">
        <f t="shared" si="66"/>
        <v/>
      </c>
      <c r="G356" s="215" t="str">
        <f t="shared" si="67"/>
        <v/>
      </c>
      <c r="H356" s="234" t="str">
        <f t="shared" si="73"/>
        <v>Bas</v>
      </c>
      <c r="I356" s="211">
        <f>IF(P$347="J",SUMIF(Deelnemers!B:B,H356,Deelnemers!D:D),0)</f>
        <v>0</v>
      </c>
      <c r="J356" s="13"/>
      <c r="K356" s="211" t="str">
        <f t="shared" si="68"/>
        <v/>
      </c>
      <c r="L356" s="220" t="str">
        <f t="shared" si="69"/>
        <v/>
      </c>
      <c r="M356" s="215" t="str">
        <f t="shared" si="70"/>
        <v/>
      </c>
      <c r="N356" s="216" t="str">
        <f t="shared" si="71"/>
        <v/>
      </c>
      <c r="O356" s="221">
        <v>3</v>
      </c>
      <c r="AB356" s="325">
        <f t="shared" si="64"/>
        <v>0</v>
      </c>
    </row>
    <row r="357" spans="1:28" ht="15" customHeight="1" x14ac:dyDescent="0.25">
      <c r="A357" s="218">
        <f>IF(C357=0,"",IF(I357=0,"",MAX(A$2:A356)+1))</f>
        <v>166</v>
      </c>
      <c r="B357" s="234" t="str">
        <f t="shared" si="72"/>
        <v>Frans</v>
      </c>
      <c r="C357" s="211">
        <f>IF(P$347="J",SUMIF(Deelnemers!B:B,B357,Deelnemers!D:D),0)</f>
        <v>17</v>
      </c>
      <c r="D357" s="13"/>
      <c r="E357" s="13"/>
      <c r="F357" s="220" t="str">
        <f t="shared" si="66"/>
        <v/>
      </c>
      <c r="G357" s="215" t="str">
        <f t="shared" si="67"/>
        <v/>
      </c>
      <c r="H357" s="234" t="str">
        <f t="shared" si="73"/>
        <v>Jan Zuijlen</v>
      </c>
      <c r="I357" s="211">
        <f>IF(P$347="J",SUMIF(Deelnemers!B:B,H357,Deelnemers!D:D),0)</f>
        <v>19</v>
      </c>
      <c r="J357" s="13"/>
      <c r="K357" s="211" t="str">
        <f t="shared" si="68"/>
        <v/>
      </c>
      <c r="L357" s="220" t="str">
        <f t="shared" si="69"/>
        <v/>
      </c>
      <c r="M357" s="215" t="str">
        <f t="shared" si="70"/>
        <v/>
      </c>
      <c r="N357" s="216" t="str">
        <f t="shared" si="71"/>
        <v/>
      </c>
      <c r="O357" s="221">
        <v>3</v>
      </c>
      <c r="AB357" s="325">
        <f t="shared" si="64"/>
        <v>1</v>
      </c>
    </row>
    <row r="358" spans="1:28" ht="15" customHeight="1" x14ac:dyDescent="0.25">
      <c r="A358" s="218">
        <f>IF(C358=0,"",IF(I358=0,"",MAX(A$2:A357)+1))</f>
        <v>167</v>
      </c>
      <c r="B358" s="234" t="str">
        <f t="shared" si="72"/>
        <v>Frans</v>
      </c>
      <c r="C358" s="211">
        <f>IF(P$347="J",SUMIF(Deelnemers!B:B,B358,Deelnemers!D:D),0)</f>
        <v>17</v>
      </c>
      <c r="D358" s="13"/>
      <c r="E358" s="13"/>
      <c r="F358" s="220" t="str">
        <f t="shared" si="66"/>
        <v/>
      </c>
      <c r="G358" s="215" t="str">
        <f t="shared" si="67"/>
        <v/>
      </c>
      <c r="H358" s="234" t="str">
        <f t="shared" si="73"/>
        <v xml:space="preserve">Jordy </v>
      </c>
      <c r="I358" s="211">
        <f>IF(P$347="J",SUMIF(Deelnemers!B:B,H358,Deelnemers!D:D),0)</f>
        <v>16</v>
      </c>
      <c r="J358" s="13"/>
      <c r="K358" s="211" t="str">
        <f t="shared" si="68"/>
        <v/>
      </c>
      <c r="L358" s="220" t="str">
        <f t="shared" si="69"/>
        <v/>
      </c>
      <c r="M358" s="215" t="str">
        <f t="shared" si="70"/>
        <v/>
      </c>
      <c r="N358" s="216" t="str">
        <f t="shared" si="71"/>
        <v/>
      </c>
      <c r="O358" s="221">
        <v>3</v>
      </c>
      <c r="AB358" s="325">
        <f t="shared" si="64"/>
        <v>1</v>
      </c>
    </row>
    <row r="359" spans="1:28" ht="15" customHeight="1" x14ac:dyDescent="0.25">
      <c r="A359" s="218" t="str">
        <f>IF(C359=0,"",IF(I359=0,"",MAX(A$2:A358)+1))</f>
        <v/>
      </c>
      <c r="B359" s="234" t="str">
        <f t="shared" si="72"/>
        <v>Frans</v>
      </c>
      <c r="C359" s="211">
        <f>IF(P$347="J",SUMIF(Deelnemers!B:B,B359,Deelnemers!D:D),0)</f>
        <v>17</v>
      </c>
      <c r="D359" s="13"/>
      <c r="E359" s="13"/>
      <c r="F359" s="220" t="str">
        <f t="shared" si="66"/>
        <v/>
      </c>
      <c r="G359" s="215" t="str">
        <f t="shared" si="67"/>
        <v/>
      </c>
      <c r="H359" s="234" t="str">
        <f t="shared" si="73"/>
        <v>Mukesh</v>
      </c>
      <c r="I359" s="211">
        <f>IF(P$347="J",SUMIF(Deelnemers!B:B,H359,Deelnemers!D:D),0)</f>
        <v>0</v>
      </c>
      <c r="J359" s="13"/>
      <c r="K359" s="211" t="str">
        <f t="shared" si="68"/>
        <v/>
      </c>
      <c r="L359" s="220" t="str">
        <f t="shared" si="69"/>
        <v/>
      </c>
      <c r="M359" s="215" t="str">
        <f t="shared" si="70"/>
        <v/>
      </c>
      <c r="N359" s="216" t="str">
        <f t="shared" si="71"/>
        <v/>
      </c>
      <c r="O359" s="221">
        <v>3</v>
      </c>
      <c r="AB359" s="325">
        <f t="shared" si="64"/>
        <v>0</v>
      </c>
    </row>
    <row r="360" spans="1:28" ht="15" customHeight="1" x14ac:dyDescent="0.25">
      <c r="A360" s="218">
        <f>IF(C360=0,"",IF(I360=0,"",MAX(A$2:A359)+1))</f>
        <v>168</v>
      </c>
      <c r="B360" s="234" t="str">
        <f t="shared" si="72"/>
        <v>Frans</v>
      </c>
      <c r="C360" s="211">
        <f>IF(P$347="J",SUMIF(Deelnemers!B:B,B360,Deelnemers!D:D),0)</f>
        <v>17</v>
      </c>
      <c r="D360" s="13"/>
      <c r="E360" s="13"/>
      <c r="F360" s="220" t="str">
        <f t="shared" si="66"/>
        <v/>
      </c>
      <c r="G360" s="215" t="str">
        <f t="shared" si="67"/>
        <v/>
      </c>
      <c r="H360" s="234" t="str">
        <f t="shared" si="73"/>
        <v>Marco</v>
      </c>
      <c r="I360" s="211">
        <f>IF(P$347="J",SUMIF(Deelnemers!B:B,H360,Deelnemers!D:D),0)</f>
        <v>26</v>
      </c>
      <c r="J360" s="13"/>
      <c r="K360" s="211" t="str">
        <f t="shared" si="68"/>
        <v/>
      </c>
      <c r="L360" s="220" t="str">
        <f t="shared" si="69"/>
        <v/>
      </c>
      <c r="M360" s="215" t="str">
        <f t="shared" si="70"/>
        <v/>
      </c>
      <c r="N360" s="216" t="str">
        <f t="shared" si="71"/>
        <v/>
      </c>
      <c r="O360" s="221">
        <v>3</v>
      </c>
      <c r="AB360" s="325">
        <f t="shared" si="64"/>
        <v>1</v>
      </c>
    </row>
    <row r="361" spans="1:28" ht="15" customHeight="1" x14ac:dyDescent="0.25">
      <c r="A361" s="218" t="str">
        <f>IF(C361=0,"",IF(I361=0,"",MAX(A$2:A360)+1))</f>
        <v/>
      </c>
      <c r="B361" s="234" t="str">
        <f t="shared" si="72"/>
        <v>Frans</v>
      </c>
      <c r="C361" s="211">
        <f>IF(P$347="J",SUMIF(Deelnemers!B:B,B361,Deelnemers!D:D),0)</f>
        <v>17</v>
      </c>
      <c r="D361" s="13"/>
      <c r="E361" s="13"/>
      <c r="F361" s="220" t="str">
        <f t="shared" si="66"/>
        <v/>
      </c>
      <c r="G361" s="215" t="str">
        <f t="shared" si="67"/>
        <v/>
      </c>
      <c r="H361" s="234" t="str">
        <f t="shared" si="73"/>
        <v>n</v>
      </c>
      <c r="I361" s="211">
        <f>IF(P$347="J",SUMIF(Deelnemers!B:B,H361,Deelnemers!D:D),0)</f>
        <v>0</v>
      </c>
      <c r="J361" s="13"/>
      <c r="K361" s="211" t="str">
        <f t="shared" si="68"/>
        <v/>
      </c>
      <c r="L361" s="220" t="str">
        <f t="shared" si="69"/>
        <v/>
      </c>
      <c r="M361" s="215" t="str">
        <f t="shared" si="70"/>
        <v/>
      </c>
      <c r="N361" s="216" t="str">
        <f t="shared" si="71"/>
        <v/>
      </c>
      <c r="O361" s="221">
        <v>3</v>
      </c>
      <c r="AB361" s="325">
        <f t="shared" si="64"/>
        <v>0</v>
      </c>
    </row>
    <row r="362" spans="1:28" ht="15" customHeight="1" x14ac:dyDescent="0.25">
      <c r="A362" s="218" t="str">
        <f>IF(C362=0,"",IF(I362=0,"",MAX(A$2:A361)+1))</f>
        <v/>
      </c>
      <c r="B362" s="234" t="str">
        <f t="shared" si="72"/>
        <v>Frans</v>
      </c>
      <c r="C362" s="211">
        <f>IF(P$347="J",SUMIF(Deelnemers!B:B,B362,Deelnemers!D:D),0)</f>
        <v>17</v>
      </c>
      <c r="D362" s="13"/>
      <c r="E362" s="13"/>
      <c r="F362" s="220" t="str">
        <f t="shared" si="66"/>
        <v/>
      </c>
      <c r="G362" s="215" t="str">
        <f t="shared" si="67"/>
        <v/>
      </c>
      <c r="H362" s="234" t="str">
        <f t="shared" si="73"/>
        <v>n</v>
      </c>
      <c r="I362" s="211">
        <f>IF(P$347="J",SUMIF(Deelnemers!B:B,H362,Deelnemers!D:D),0)</f>
        <v>0</v>
      </c>
      <c r="J362" s="13"/>
      <c r="K362" s="211" t="str">
        <f t="shared" si="68"/>
        <v/>
      </c>
      <c r="L362" s="220" t="str">
        <f t="shared" si="69"/>
        <v/>
      </c>
      <c r="M362" s="215" t="str">
        <f t="shared" si="70"/>
        <v/>
      </c>
      <c r="N362" s="216" t="str">
        <f t="shared" si="71"/>
        <v/>
      </c>
      <c r="O362" s="221">
        <v>3</v>
      </c>
      <c r="AB362" s="325">
        <f t="shared" si="64"/>
        <v>0</v>
      </c>
    </row>
    <row r="363" spans="1:28" ht="15" customHeight="1" x14ac:dyDescent="0.25">
      <c r="A363" s="218" t="str">
        <f>IF(C363=0,"",IF(I363=0,"",MAX(A$2:A362)+1))</f>
        <v/>
      </c>
      <c r="B363" s="234" t="str">
        <f t="shared" si="72"/>
        <v>Frans</v>
      </c>
      <c r="C363" s="211">
        <f>IF(P$347="J",SUMIF(Deelnemers!B:B,B363,Deelnemers!D:D),0)</f>
        <v>17</v>
      </c>
      <c r="D363" s="13"/>
      <c r="E363" s="13"/>
      <c r="F363" s="220" t="str">
        <f t="shared" si="66"/>
        <v/>
      </c>
      <c r="G363" s="215" t="str">
        <f t="shared" si="67"/>
        <v/>
      </c>
      <c r="H363" s="234" t="str">
        <f t="shared" si="73"/>
        <v>n</v>
      </c>
      <c r="I363" s="211">
        <f>IF(P$347="J",SUMIF(Deelnemers!B:B,H363,Deelnemers!D:D),0)</f>
        <v>0</v>
      </c>
      <c r="J363" s="13"/>
      <c r="K363" s="211" t="str">
        <f t="shared" si="68"/>
        <v/>
      </c>
      <c r="L363" s="220" t="str">
        <f t="shared" si="69"/>
        <v/>
      </c>
      <c r="M363" s="215" t="str">
        <f t="shared" si="70"/>
        <v/>
      </c>
      <c r="N363" s="216" t="str">
        <f t="shared" si="71"/>
        <v/>
      </c>
      <c r="O363" s="221">
        <v>3</v>
      </c>
      <c r="AB363" s="325">
        <f t="shared" si="64"/>
        <v>0</v>
      </c>
    </row>
    <row r="364" spans="1:28" ht="15" customHeight="1" x14ac:dyDescent="0.25">
      <c r="A364" s="218" t="str">
        <f>IF(C364=0,"",IF(I364=0,"",MAX(A$2:A363)+1))</f>
        <v/>
      </c>
      <c r="B364" s="234" t="str">
        <f t="shared" si="72"/>
        <v>Frans</v>
      </c>
      <c r="C364" s="211">
        <f>IF(P$347="J",SUMIF(Deelnemers!B:B,B364,Deelnemers!D:D),0)</f>
        <v>17</v>
      </c>
      <c r="D364" s="13"/>
      <c r="E364" s="13"/>
      <c r="F364" s="220" t="str">
        <f t="shared" si="66"/>
        <v/>
      </c>
      <c r="G364" s="215" t="str">
        <f t="shared" si="67"/>
        <v/>
      </c>
      <c r="H364" s="234" t="str">
        <f t="shared" si="73"/>
        <v>n</v>
      </c>
      <c r="I364" s="211">
        <f>IF(P$347="J",SUMIF(Deelnemers!B:B,H364,Deelnemers!D:D),0)</f>
        <v>0</v>
      </c>
      <c r="J364" s="13"/>
      <c r="K364" s="211" t="str">
        <f t="shared" si="68"/>
        <v/>
      </c>
      <c r="L364" s="220" t="str">
        <f t="shared" si="69"/>
        <v/>
      </c>
      <c r="M364" s="215" t="str">
        <f t="shared" si="70"/>
        <v/>
      </c>
      <c r="N364" s="216" t="str">
        <f t="shared" si="71"/>
        <v/>
      </c>
      <c r="O364" s="221">
        <v>3</v>
      </c>
      <c r="AB364" s="325">
        <f t="shared" si="64"/>
        <v>0</v>
      </c>
    </row>
    <row r="365" spans="1:28" ht="15" customHeight="1" x14ac:dyDescent="0.25">
      <c r="A365" s="218">
        <f>IF(C365=0,"",IF(I365=0,"",MAX(A$2:A364)+1))</f>
        <v>169</v>
      </c>
      <c r="B365" s="234" t="str">
        <f t="shared" si="72"/>
        <v>Fred</v>
      </c>
      <c r="C365" s="211">
        <f>IF(P$347="J",SUMIF(Deelnemers!B:B,B365,Deelnemers!D:D),0)</f>
        <v>14</v>
      </c>
      <c r="D365" s="13"/>
      <c r="E365" s="13"/>
      <c r="F365" s="220" t="str">
        <f t="shared" si="66"/>
        <v/>
      </c>
      <c r="G365" s="215" t="str">
        <f t="shared" si="67"/>
        <v/>
      </c>
      <c r="H365" s="234" t="str">
        <f t="shared" si="73"/>
        <v>Jan Hartog</v>
      </c>
      <c r="I365" s="211">
        <f>IF(P$347="J",SUMIF(Deelnemers!B:B,H365,Deelnemers!D:D),0)</f>
        <v>16</v>
      </c>
      <c r="J365" s="13"/>
      <c r="K365" s="211" t="str">
        <f t="shared" si="68"/>
        <v/>
      </c>
      <c r="L365" s="220" t="str">
        <f t="shared" si="69"/>
        <v/>
      </c>
      <c r="M365" s="215" t="str">
        <f t="shared" si="70"/>
        <v/>
      </c>
      <c r="N365" s="216" t="str">
        <f t="shared" si="71"/>
        <v/>
      </c>
      <c r="O365" s="221">
        <v>3</v>
      </c>
      <c r="AB365" s="325">
        <f t="shared" si="64"/>
        <v>1</v>
      </c>
    </row>
    <row r="366" spans="1:28" ht="15" customHeight="1" x14ac:dyDescent="0.25">
      <c r="A366" s="218">
        <f>IF(C366=0,"",IF(I366=0,"",MAX(A$2:A365)+1))</f>
        <v>170</v>
      </c>
      <c r="B366" s="234" t="str">
        <f t="shared" si="72"/>
        <v>Fred</v>
      </c>
      <c r="C366" s="211">
        <f>IF(P$347="J",SUMIF(Deelnemers!B:B,B366,Deelnemers!D:D),0)</f>
        <v>14</v>
      </c>
      <c r="D366" s="13"/>
      <c r="E366" s="13"/>
      <c r="F366" s="220" t="str">
        <f t="shared" si="66"/>
        <v/>
      </c>
      <c r="G366" s="215" t="str">
        <f t="shared" si="67"/>
        <v/>
      </c>
      <c r="H366" s="234" t="str">
        <f t="shared" si="73"/>
        <v>Martijn</v>
      </c>
      <c r="I366" s="211">
        <f>IF(P$347="J",SUMIF(Deelnemers!B:B,H366,Deelnemers!D:D),0)</f>
        <v>10</v>
      </c>
      <c r="J366" s="13"/>
      <c r="K366" s="211" t="str">
        <f t="shared" si="68"/>
        <v/>
      </c>
      <c r="L366" s="220" t="str">
        <f t="shared" si="69"/>
        <v/>
      </c>
      <c r="M366" s="215" t="str">
        <f t="shared" si="70"/>
        <v/>
      </c>
      <c r="N366" s="216" t="str">
        <f t="shared" si="71"/>
        <v/>
      </c>
      <c r="O366" s="221">
        <v>3</v>
      </c>
      <c r="AB366" s="325">
        <f t="shared" si="64"/>
        <v>1</v>
      </c>
    </row>
    <row r="367" spans="1:28" ht="15" customHeight="1" x14ac:dyDescent="0.25">
      <c r="A367" s="218">
        <f>IF(C367=0,"",IF(I367=0,"",MAX(A$2:A366)+1))</f>
        <v>171</v>
      </c>
      <c r="B367" s="234" t="str">
        <f t="shared" si="72"/>
        <v>Fred</v>
      </c>
      <c r="C367" s="211">
        <f>IF(P$347="J",SUMIF(Deelnemers!B:B,B367,Deelnemers!D:D),0)</f>
        <v>14</v>
      </c>
      <c r="D367" s="13"/>
      <c r="E367" s="13"/>
      <c r="F367" s="220" t="str">
        <f t="shared" si="66"/>
        <v/>
      </c>
      <c r="G367" s="215" t="str">
        <f t="shared" si="67"/>
        <v/>
      </c>
      <c r="H367" s="234" t="str">
        <f t="shared" si="73"/>
        <v>Michael</v>
      </c>
      <c r="I367" s="211">
        <f>IF(P$347="J",SUMIF(Deelnemers!B:B,H367,Deelnemers!D:D),0)</f>
        <v>19</v>
      </c>
      <c r="J367" s="13"/>
      <c r="K367" s="211" t="str">
        <f t="shared" si="68"/>
        <v/>
      </c>
      <c r="L367" s="220" t="str">
        <f t="shared" si="69"/>
        <v/>
      </c>
      <c r="M367" s="215" t="str">
        <f t="shared" si="70"/>
        <v/>
      </c>
      <c r="N367" s="216" t="str">
        <f t="shared" si="71"/>
        <v/>
      </c>
      <c r="O367" s="221">
        <v>3</v>
      </c>
      <c r="AB367" s="325">
        <f t="shared" si="64"/>
        <v>1</v>
      </c>
    </row>
    <row r="368" spans="1:28" ht="15" customHeight="1" x14ac:dyDescent="0.25">
      <c r="A368" s="218">
        <f>IF(C368=0,"",IF(I368=0,"",MAX(A$2:A367)+1))</f>
        <v>172</v>
      </c>
      <c r="B368" s="234" t="str">
        <f t="shared" si="72"/>
        <v>Fred</v>
      </c>
      <c r="C368" s="211">
        <f>IF(P$347="J",SUMIF(Deelnemers!B:B,B368,Deelnemers!D:D),0)</f>
        <v>14</v>
      </c>
      <c r="D368" s="13"/>
      <c r="E368" s="13"/>
      <c r="F368" s="220" t="str">
        <f t="shared" si="66"/>
        <v/>
      </c>
      <c r="G368" s="215" t="str">
        <f t="shared" si="67"/>
        <v/>
      </c>
      <c r="H368" s="234" t="str">
        <f t="shared" si="73"/>
        <v>Peter</v>
      </c>
      <c r="I368" s="211">
        <f>IF(P$347="J",SUMIF(Deelnemers!B:B,H368,Deelnemers!D:D),0)</f>
        <v>21</v>
      </c>
      <c r="J368" s="13"/>
      <c r="K368" s="211" t="str">
        <f t="shared" si="68"/>
        <v/>
      </c>
      <c r="L368" s="220" t="str">
        <f t="shared" si="69"/>
        <v/>
      </c>
      <c r="M368" s="215" t="str">
        <f t="shared" si="70"/>
        <v/>
      </c>
      <c r="N368" s="216" t="str">
        <f t="shared" si="71"/>
        <v/>
      </c>
      <c r="O368" s="221">
        <v>3</v>
      </c>
      <c r="AB368" s="325">
        <f t="shared" si="64"/>
        <v>1</v>
      </c>
    </row>
    <row r="369" spans="1:28" ht="15" customHeight="1" x14ac:dyDescent="0.25">
      <c r="A369" s="218">
        <f>IF(C369=0,"",IF(I369=0,"",MAX(A$2:A368)+1))</f>
        <v>173</v>
      </c>
      <c r="B369" s="234" t="str">
        <f t="shared" si="72"/>
        <v>Fred</v>
      </c>
      <c r="C369" s="211">
        <f>IF(P$347="J",SUMIF(Deelnemers!B:B,B369,Deelnemers!D:D),0)</f>
        <v>14</v>
      </c>
      <c r="D369" s="13"/>
      <c r="E369" s="13"/>
      <c r="F369" s="220" t="str">
        <f t="shared" si="66"/>
        <v/>
      </c>
      <c r="G369" s="215" t="str">
        <f t="shared" si="67"/>
        <v/>
      </c>
      <c r="H369" s="234" t="str">
        <f t="shared" si="73"/>
        <v>Piet</v>
      </c>
      <c r="I369" s="211">
        <f>IF(P$347="J",SUMIF(Deelnemers!B:B,H369,Deelnemers!D:D),0)</f>
        <v>25</v>
      </c>
      <c r="J369" s="13"/>
      <c r="K369" s="211" t="str">
        <f t="shared" si="68"/>
        <v/>
      </c>
      <c r="L369" s="220" t="str">
        <f t="shared" si="69"/>
        <v/>
      </c>
      <c r="M369" s="215" t="str">
        <f t="shared" si="70"/>
        <v/>
      </c>
      <c r="N369" s="216" t="str">
        <f t="shared" si="71"/>
        <v/>
      </c>
      <c r="O369" s="221">
        <v>3</v>
      </c>
      <c r="AB369" s="325">
        <f t="shared" si="64"/>
        <v>1</v>
      </c>
    </row>
    <row r="370" spans="1:28" ht="15" customHeight="1" x14ac:dyDescent="0.25">
      <c r="A370" s="218">
        <f>IF(C370=0,"",IF(I370=0,"",MAX(A$2:A369)+1))</f>
        <v>174</v>
      </c>
      <c r="B370" s="234" t="str">
        <f t="shared" si="72"/>
        <v>Fred</v>
      </c>
      <c r="C370" s="211">
        <f>IF(P$347="J",SUMIF(Deelnemers!B:B,B370,Deelnemers!D:D),0)</f>
        <v>14</v>
      </c>
      <c r="D370" s="13"/>
      <c r="E370" s="13"/>
      <c r="F370" s="220" t="str">
        <f t="shared" si="66"/>
        <v/>
      </c>
      <c r="G370" s="215" t="str">
        <f t="shared" si="67"/>
        <v/>
      </c>
      <c r="H370" s="234" t="str">
        <f t="shared" si="73"/>
        <v>Tukker</v>
      </c>
      <c r="I370" s="211">
        <f>IF(P$347="J",SUMIF(Deelnemers!B:B,H370,Deelnemers!D:D),0)</f>
        <v>18</v>
      </c>
      <c r="J370" s="13"/>
      <c r="K370" s="211" t="str">
        <f t="shared" si="68"/>
        <v/>
      </c>
      <c r="L370" s="220" t="str">
        <f t="shared" si="69"/>
        <v/>
      </c>
      <c r="M370" s="215" t="str">
        <f t="shared" si="70"/>
        <v/>
      </c>
      <c r="N370" s="216" t="str">
        <f t="shared" si="71"/>
        <v/>
      </c>
      <c r="O370" s="221">
        <v>3</v>
      </c>
      <c r="AB370" s="325">
        <f t="shared" si="64"/>
        <v>1</v>
      </c>
    </row>
    <row r="371" spans="1:28" ht="15" customHeight="1" x14ac:dyDescent="0.25">
      <c r="A371" s="218">
        <f>IF(C371=0,"",IF(I371=0,"",MAX(A$2:A370)+1))</f>
        <v>175</v>
      </c>
      <c r="B371" s="234" t="str">
        <f t="shared" si="72"/>
        <v>Fred</v>
      </c>
      <c r="C371" s="211">
        <f>IF(P$347="J",SUMIF(Deelnemers!B:B,B371,Deelnemers!D:D),0)</f>
        <v>14</v>
      </c>
      <c r="D371" s="13"/>
      <c r="E371" s="13"/>
      <c r="F371" s="220" t="str">
        <f t="shared" si="66"/>
        <v/>
      </c>
      <c r="G371" s="215" t="str">
        <f t="shared" si="67"/>
        <v/>
      </c>
      <c r="H371" s="234" t="str">
        <f t="shared" si="73"/>
        <v>Bernard</v>
      </c>
      <c r="I371" s="211">
        <f>IF(P$347="J",SUMIF(Deelnemers!B:B,H371,Deelnemers!D:D),0)</f>
        <v>18</v>
      </c>
      <c r="J371" s="13"/>
      <c r="K371" s="211" t="str">
        <f t="shared" si="68"/>
        <v/>
      </c>
      <c r="L371" s="220" t="str">
        <f t="shared" si="69"/>
        <v/>
      </c>
      <c r="M371" s="215" t="str">
        <f t="shared" si="70"/>
        <v/>
      </c>
      <c r="N371" s="216" t="str">
        <f t="shared" si="71"/>
        <v/>
      </c>
      <c r="O371" s="221">
        <v>3</v>
      </c>
      <c r="AB371" s="325">
        <f t="shared" si="64"/>
        <v>1</v>
      </c>
    </row>
    <row r="372" spans="1:28" ht="15" customHeight="1" x14ac:dyDescent="0.25">
      <c r="A372" s="218">
        <f>IF(C372=0,"",IF(I372=0,"",MAX(A$2:A371)+1))</f>
        <v>176</v>
      </c>
      <c r="B372" s="234" t="str">
        <f t="shared" si="72"/>
        <v>Fred</v>
      </c>
      <c r="C372" s="211">
        <f>IF(P$347="J",SUMIF(Deelnemers!B:B,B372,Deelnemers!D:D),0)</f>
        <v>14</v>
      </c>
      <c r="D372" s="13"/>
      <c r="E372" s="13"/>
      <c r="F372" s="220" t="str">
        <f t="shared" si="66"/>
        <v/>
      </c>
      <c r="G372" s="215" t="str">
        <f t="shared" si="67"/>
        <v/>
      </c>
      <c r="H372" s="234" t="str">
        <f t="shared" si="73"/>
        <v>Jan de Hoorn</v>
      </c>
      <c r="I372" s="211">
        <f>IF(P$347="J",SUMIF(Deelnemers!B:B,H372,Deelnemers!D:D),0)</f>
        <v>14</v>
      </c>
      <c r="J372" s="13"/>
      <c r="K372" s="211" t="str">
        <f t="shared" si="68"/>
        <v/>
      </c>
      <c r="L372" s="220" t="str">
        <f t="shared" si="69"/>
        <v/>
      </c>
      <c r="M372" s="215" t="str">
        <f t="shared" si="70"/>
        <v/>
      </c>
      <c r="N372" s="216" t="str">
        <f t="shared" si="71"/>
        <v/>
      </c>
      <c r="O372" s="221">
        <v>3</v>
      </c>
      <c r="AB372" s="325">
        <f t="shared" si="64"/>
        <v>1</v>
      </c>
    </row>
    <row r="373" spans="1:28" ht="15" customHeight="1" x14ac:dyDescent="0.25">
      <c r="A373" s="218" t="str">
        <f>IF(C373=0,"",IF(I373=0,"",MAX(A$2:A372)+1))</f>
        <v/>
      </c>
      <c r="B373" s="234" t="str">
        <f t="shared" si="72"/>
        <v>Fred</v>
      </c>
      <c r="C373" s="211">
        <f>IF(P$347="J",SUMIF(Deelnemers!B:B,B373,Deelnemers!D:D),0)</f>
        <v>14</v>
      </c>
      <c r="D373" s="13"/>
      <c r="E373" s="13"/>
      <c r="F373" s="220" t="str">
        <f t="shared" si="66"/>
        <v/>
      </c>
      <c r="G373" s="215" t="str">
        <f t="shared" si="67"/>
        <v/>
      </c>
      <c r="H373" s="234" t="str">
        <f t="shared" si="73"/>
        <v>Bas</v>
      </c>
      <c r="I373" s="211">
        <f>IF(P$347="J",SUMIF(Deelnemers!B:B,H373,Deelnemers!D:D),0)</f>
        <v>0</v>
      </c>
      <c r="J373" s="13"/>
      <c r="K373" s="211" t="str">
        <f t="shared" si="68"/>
        <v/>
      </c>
      <c r="L373" s="220" t="str">
        <f t="shared" si="69"/>
        <v/>
      </c>
      <c r="M373" s="215" t="str">
        <f t="shared" si="70"/>
        <v/>
      </c>
      <c r="N373" s="216" t="str">
        <f t="shared" si="71"/>
        <v/>
      </c>
      <c r="O373" s="221">
        <v>3</v>
      </c>
      <c r="AB373" s="325">
        <f t="shared" si="64"/>
        <v>0</v>
      </c>
    </row>
    <row r="374" spans="1:28" ht="15" customHeight="1" x14ac:dyDescent="0.25">
      <c r="A374" s="218">
        <f>IF(C374=0,"",IF(I374=0,"",MAX(A$2:A373)+1))</f>
        <v>177</v>
      </c>
      <c r="B374" s="234" t="str">
        <f t="shared" si="72"/>
        <v>Fred</v>
      </c>
      <c r="C374" s="211">
        <f>IF(P$347="J",SUMIF(Deelnemers!B:B,B374,Deelnemers!D:D),0)</f>
        <v>14</v>
      </c>
      <c r="D374" s="13"/>
      <c r="E374" s="13"/>
      <c r="F374" s="220" t="str">
        <f t="shared" si="66"/>
        <v/>
      </c>
      <c r="G374" s="215" t="str">
        <f t="shared" si="67"/>
        <v/>
      </c>
      <c r="H374" s="234" t="str">
        <f t="shared" si="73"/>
        <v>Jan Zuijlen</v>
      </c>
      <c r="I374" s="211">
        <f>IF(P$347="J",SUMIF(Deelnemers!B:B,H374,Deelnemers!D:D),0)</f>
        <v>19</v>
      </c>
      <c r="J374" s="13"/>
      <c r="K374" s="211" t="str">
        <f t="shared" si="68"/>
        <v/>
      </c>
      <c r="L374" s="220" t="str">
        <f t="shared" si="69"/>
        <v/>
      </c>
      <c r="M374" s="215" t="str">
        <f t="shared" si="70"/>
        <v/>
      </c>
      <c r="N374" s="216" t="str">
        <f t="shared" si="71"/>
        <v/>
      </c>
      <c r="O374" s="221">
        <v>3</v>
      </c>
      <c r="AB374" s="325">
        <f t="shared" si="64"/>
        <v>1</v>
      </c>
    </row>
    <row r="375" spans="1:28" ht="15" customHeight="1" x14ac:dyDescent="0.25">
      <c r="A375" s="218">
        <f>IF(C375=0,"",IF(I375=0,"",MAX(A$2:A374)+1))</f>
        <v>178</v>
      </c>
      <c r="B375" s="234" t="str">
        <f t="shared" si="72"/>
        <v>Fred</v>
      </c>
      <c r="C375" s="211">
        <f>IF(P$347="J",SUMIF(Deelnemers!B:B,B375,Deelnemers!D:D),0)</f>
        <v>14</v>
      </c>
      <c r="D375" s="13"/>
      <c r="E375" s="13"/>
      <c r="F375" s="220" t="str">
        <f t="shared" si="66"/>
        <v/>
      </c>
      <c r="G375" s="215" t="str">
        <f t="shared" si="67"/>
        <v/>
      </c>
      <c r="H375" s="234" t="str">
        <f t="shared" si="73"/>
        <v xml:space="preserve">Jordy </v>
      </c>
      <c r="I375" s="211">
        <f>IF(P$347="J",SUMIF(Deelnemers!B:B,H375,Deelnemers!D:D),0)</f>
        <v>16</v>
      </c>
      <c r="J375" s="13"/>
      <c r="K375" s="211" t="str">
        <f t="shared" si="68"/>
        <v/>
      </c>
      <c r="L375" s="220" t="str">
        <f t="shared" si="69"/>
        <v/>
      </c>
      <c r="M375" s="215" t="str">
        <f t="shared" si="70"/>
        <v/>
      </c>
      <c r="N375" s="216" t="str">
        <f t="shared" si="71"/>
        <v/>
      </c>
      <c r="O375" s="221">
        <v>3</v>
      </c>
      <c r="AB375" s="325">
        <f t="shared" si="64"/>
        <v>1</v>
      </c>
    </row>
    <row r="376" spans="1:28" ht="15" customHeight="1" x14ac:dyDescent="0.25">
      <c r="A376" s="218" t="str">
        <f>IF(C376=0,"",IF(I376=0,"",MAX(A$2:A375)+1))</f>
        <v/>
      </c>
      <c r="B376" s="234" t="str">
        <f t="shared" si="72"/>
        <v>Fred</v>
      </c>
      <c r="C376" s="211">
        <f>IF(P$347="J",SUMIF(Deelnemers!B:B,B376,Deelnemers!D:D),0)</f>
        <v>14</v>
      </c>
      <c r="D376" s="13"/>
      <c r="E376" s="13"/>
      <c r="F376" s="220" t="str">
        <f t="shared" si="66"/>
        <v/>
      </c>
      <c r="G376" s="215" t="str">
        <f t="shared" si="67"/>
        <v/>
      </c>
      <c r="H376" s="234" t="str">
        <f t="shared" si="73"/>
        <v>Mukesh</v>
      </c>
      <c r="I376" s="211">
        <f>IF(P$347="J",SUMIF(Deelnemers!B:B,H376,Deelnemers!D:D),0)</f>
        <v>0</v>
      </c>
      <c r="J376" s="13"/>
      <c r="K376" s="211" t="str">
        <f t="shared" si="68"/>
        <v/>
      </c>
      <c r="L376" s="220" t="str">
        <f t="shared" si="69"/>
        <v/>
      </c>
      <c r="M376" s="215" t="str">
        <f t="shared" si="70"/>
        <v/>
      </c>
      <c r="N376" s="216" t="str">
        <f t="shared" si="71"/>
        <v/>
      </c>
      <c r="O376" s="221">
        <v>3</v>
      </c>
      <c r="AB376" s="325">
        <f t="shared" si="64"/>
        <v>0</v>
      </c>
    </row>
    <row r="377" spans="1:28" ht="15" customHeight="1" x14ac:dyDescent="0.25">
      <c r="A377" s="218">
        <f>IF(C377=0,"",IF(I377=0,"",MAX(A$2:A376)+1))</f>
        <v>179</v>
      </c>
      <c r="B377" s="234" t="str">
        <f t="shared" si="72"/>
        <v>Fred</v>
      </c>
      <c r="C377" s="211">
        <f>IF(P$347="J",SUMIF(Deelnemers!B:B,B377,Deelnemers!D:D),0)</f>
        <v>14</v>
      </c>
      <c r="D377" s="13"/>
      <c r="E377" s="13"/>
      <c r="F377" s="220" t="str">
        <f t="shared" si="66"/>
        <v/>
      </c>
      <c r="G377" s="215" t="str">
        <f t="shared" si="67"/>
        <v/>
      </c>
      <c r="H377" s="234" t="str">
        <f t="shared" si="73"/>
        <v>Marco</v>
      </c>
      <c r="I377" s="211">
        <f>IF(P$347="J",SUMIF(Deelnemers!B:B,H377,Deelnemers!D:D),0)</f>
        <v>26</v>
      </c>
      <c r="J377" s="13"/>
      <c r="K377" s="211" t="str">
        <f t="shared" si="68"/>
        <v/>
      </c>
      <c r="L377" s="220" t="str">
        <f t="shared" si="69"/>
        <v/>
      </c>
      <c r="M377" s="215" t="str">
        <f t="shared" si="70"/>
        <v/>
      </c>
      <c r="N377" s="216" t="str">
        <f t="shared" si="71"/>
        <v/>
      </c>
      <c r="O377" s="221">
        <v>3</v>
      </c>
      <c r="AB377" s="325">
        <f t="shared" si="64"/>
        <v>1</v>
      </c>
    </row>
    <row r="378" spans="1:28" ht="15" customHeight="1" x14ac:dyDescent="0.25">
      <c r="A378" s="218" t="str">
        <f>IF(C378=0,"",IF(I378=0,"",MAX(A$2:A377)+1))</f>
        <v/>
      </c>
      <c r="B378" s="234" t="str">
        <f t="shared" si="72"/>
        <v>Fred</v>
      </c>
      <c r="C378" s="211">
        <f>IF(P$347="J",SUMIF(Deelnemers!B:B,B378,Deelnemers!D:D),0)</f>
        <v>14</v>
      </c>
      <c r="D378" s="13"/>
      <c r="E378" s="13"/>
      <c r="F378" s="220" t="str">
        <f t="shared" si="66"/>
        <v/>
      </c>
      <c r="G378" s="215" t="str">
        <f t="shared" si="67"/>
        <v/>
      </c>
      <c r="H378" s="234" t="str">
        <f t="shared" si="73"/>
        <v>n</v>
      </c>
      <c r="I378" s="211">
        <f>IF(P$347="J",SUMIF(Deelnemers!B:B,H378,Deelnemers!D:D),0)</f>
        <v>0</v>
      </c>
      <c r="J378" s="13"/>
      <c r="K378" s="211" t="str">
        <f t="shared" si="68"/>
        <v/>
      </c>
      <c r="L378" s="220" t="str">
        <f t="shared" si="69"/>
        <v/>
      </c>
      <c r="M378" s="215" t="str">
        <f t="shared" si="70"/>
        <v/>
      </c>
      <c r="N378" s="216" t="str">
        <f t="shared" si="71"/>
        <v/>
      </c>
      <c r="O378" s="221">
        <v>3</v>
      </c>
      <c r="AB378" s="325">
        <f t="shared" si="64"/>
        <v>0</v>
      </c>
    </row>
    <row r="379" spans="1:28" ht="15" customHeight="1" x14ac:dyDescent="0.25">
      <c r="A379" s="218" t="str">
        <f>IF(C379=0,"",IF(I379=0,"",MAX(A$2:A378)+1))</f>
        <v/>
      </c>
      <c r="B379" s="234" t="str">
        <f t="shared" si="72"/>
        <v>Fred</v>
      </c>
      <c r="C379" s="211">
        <f>IF(P$347="J",SUMIF(Deelnemers!B:B,B379,Deelnemers!D:D),0)</f>
        <v>14</v>
      </c>
      <c r="D379" s="13"/>
      <c r="E379" s="13"/>
      <c r="F379" s="220" t="str">
        <f t="shared" si="66"/>
        <v/>
      </c>
      <c r="G379" s="215" t="str">
        <f t="shared" si="67"/>
        <v/>
      </c>
      <c r="H379" s="234" t="str">
        <f t="shared" si="73"/>
        <v>n</v>
      </c>
      <c r="I379" s="211">
        <f>IF(P$347="J",SUMIF(Deelnemers!B:B,H379,Deelnemers!D:D),0)</f>
        <v>0</v>
      </c>
      <c r="J379" s="13"/>
      <c r="K379" s="211" t="str">
        <f t="shared" si="68"/>
        <v/>
      </c>
      <c r="L379" s="220" t="str">
        <f t="shared" si="69"/>
        <v/>
      </c>
      <c r="M379" s="215" t="str">
        <f t="shared" ref="M379:M410" si="74">IF(J379&gt;0,IF(I379-J379=0,R$2,IF(J379&lt;I379,ROUND(J379/I379*T$2,1),Q$2)),"")</f>
        <v/>
      </c>
      <c r="N379" s="216" t="str">
        <f t="shared" si="71"/>
        <v/>
      </c>
      <c r="O379" s="221">
        <v>3</v>
      </c>
      <c r="AB379" s="325">
        <f t="shared" si="64"/>
        <v>0</v>
      </c>
    </row>
    <row r="380" spans="1:28" ht="15" customHeight="1" x14ac:dyDescent="0.25">
      <c r="A380" s="218" t="str">
        <f>IF(C380=0,"",IF(I380=0,"",MAX(A$2:A379)+1))</f>
        <v/>
      </c>
      <c r="B380" s="234" t="str">
        <f t="shared" si="72"/>
        <v>Fred</v>
      </c>
      <c r="C380" s="211">
        <f>IF(P$347="J",SUMIF(Deelnemers!B:B,B380,Deelnemers!D:D),0)</f>
        <v>14</v>
      </c>
      <c r="D380" s="13"/>
      <c r="E380" s="13"/>
      <c r="F380" s="220" t="str">
        <f t="shared" si="66"/>
        <v/>
      </c>
      <c r="G380" s="215" t="str">
        <f t="shared" si="67"/>
        <v/>
      </c>
      <c r="H380" s="234" t="str">
        <f t="shared" si="73"/>
        <v>n</v>
      </c>
      <c r="I380" s="211">
        <f>IF(P$347="J",SUMIF(Deelnemers!B:B,H380,Deelnemers!D:D),0)</f>
        <v>0</v>
      </c>
      <c r="J380" s="13"/>
      <c r="K380" s="211" t="str">
        <f t="shared" si="68"/>
        <v/>
      </c>
      <c r="L380" s="220" t="str">
        <f t="shared" si="69"/>
        <v/>
      </c>
      <c r="M380" s="215" t="str">
        <f t="shared" si="74"/>
        <v/>
      </c>
      <c r="N380" s="216" t="str">
        <f t="shared" si="71"/>
        <v/>
      </c>
      <c r="O380" s="221">
        <v>3</v>
      </c>
      <c r="AB380" s="325">
        <f t="shared" si="64"/>
        <v>0</v>
      </c>
    </row>
    <row r="381" spans="1:28" ht="15" customHeight="1" x14ac:dyDescent="0.25">
      <c r="A381" s="218" t="str">
        <f>IF(C381=0,"",IF(I381=0,"",MAX(A$2:A380)+1))</f>
        <v/>
      </c>
      <c r="B381" s="234" t="str">
        <f t="shared" si="72"/>
        <v>Fred</v>
      </c>
      <c r="C381" s="211">
        <f>IF(P$347="J",SUMIF(Deelnemers!B:B,B381,Deelnemers!D:D),0)</f>
        <v>14</v>
      </c>
      <c r="D381" s="13"/>
      <c r="E381" s="13"/>
      <c r="F381" s="220" t="str">
        <f t="shared" si="66"/>
        <v/>
      </c>
      <c r="G381" s="215" t="str">
        <f t="shared" si="67"/>
        <v/>
      </c>
      <c r="H381" s="234" t="str">
        <f t="shared" si="73"/>
        <v>n</v>
      </c>
      <c r="I381" s="211">
        <f>IF(P$347="J",SUMIF(Deelnemers!B:B,H381,Deelnemers!D:D),0)</f>
        <v>0</v>
      </c>
      <c r="J381" s="13"/>
      <c r="K381" s="211" t="str">
        <f t="shared" si="68"/>
        <v/>
      </c>
      <c r="L381" s="220" t="str">
        <f t="shared" si="69"/>
        <v/>
      </c>
      <c r="M381" s="215" t="str">
        <f t="shared" si="74"/>
        <v/>
      </c>
      <c r="N381" s="216" t="str">
        <f t="shared" si="71"/>
        <v/>
      </c>
      <c r="O381" s="221">
        <v>3</v>
      </c>
      <c r="AB381" s="325">
        <f t="shared" si="64"/>
        <v>0</v>
      </c>
    </row>
    <row r="382" spans="1:28" ht="15" customHeight="1" x14ac:dyDescent="0.25">
      <c r="A382" s="218">
        <f>IF(C382=0,"",IF(I382=0,"",MAX(A$2:A381)+1))</f>
        <v>180</v>
      </c>
      <c r="B382" s="234" t="str">
        <f t="shared" si="72"/>
        <v>Jan Hartog</v>
      </c>
      <c r="C382" s="211">
        <f>IF(P$347="J",SUMIF(Deelnemers!B:B,B382,Deelnemers!D:D),0)</f>
        <v>16</v>
      </c>
      <c r="D382" s="13"/>
      <c r="E382" s="13"/>
      <c r="F382" s="220" t="str">
        <f t="shared" si="66"/>
        <v/>
      </c>
      <c r="G382" s="215" t="str">
        <f t="shared" si="67"/>
        <v/>
      </c>
      <c r="H382" s="234" t="str">
        <f t="shared" si="73"/>
        <v>Martijn</v>
      </c>
      <c r="I382" s="211">
        <f>IF(P$347="J",SUMIF(Deelnemers!B:B,H382,Deelnemers!D:D),0)</f>
        <v>10</v>
      </c>
      <c r="J382" s="13"/>
      <c r="K382" s="211" t="str">
        <f t="shared" si="68"/>
        <v/>
      </c>
      <c r="L382" s="220" t="str">
        <f t="shared" si="69"/>
        <v/>
      </c>
      <c r="M382" s="215" t="str">
        <f t="shared" si="74"/>
        <v/>
      </c>
      <c r="N382" s="216" t="str">
        <f t="shared" si="71"/>
        <v/>
      </c>
      <c r="O382" s="221">
        <v>3</v>
      </c>
      <c r="AB382" s="325">
        <f t="shared" si="64"/>
        <v>1</v>
      </c>
    </row>
    <row r="383" spans="1:28" ht="15" customHeight="1" x14ac:dyDescent="0.25">
      <c r="A383" s="218">
        <f>IF(C383=0,"",IF(I383=0,"",MAX(A$2:A382)+1))</f>
        <v>181</v>
      </c>
      <c r="B383" s="234" t="str">
        <f t="shared" si="72"/>
        <v>Jan Hartog</v>
      </c>
      <c r="C383" s="211">
        <f>IF(P$347="J",SUMIF(Deelnemers!B:B,B383,Deelnemers!D:D),0)</f>
        <v>16</v>
      </c>
      <c r="D383" s="13"/>
      <c r="E383" s="13"/>
      <c r="F383" s="220" t="str">
        <f t="shared" si="66"/>
        <v/>
      </c>
      <c r="G383" s="215" t="str">
        <f t="shared" si="67"/>
        <v/>
      </c>
      <c r="H383" s="234" t="str">
        <f t="shared" si="73"/>
        <v>Michael</v>
      </c>
      <c r="I383" s="211">
        <f>IF(P$347="J",SUMIF(Deelnemers!B:B,H383,Deelnemers!D:D),0)</f>
        <v>19</v>
      </c>
      <c r="J383" s="13"/>
      <c r="K383" s="211" t="str">
        <f t="shared" si="68"/>
        <v/>
      </c>
      <c r="L383" s="220" t="str">
        <f t="shared" si="69"/>
        <v/>
      </c>
      <c r="M383" s="215" t="str">
        <f t="shared" si="74"/>
        <v/>
      </c>
      <c r="N383" s="216" t="str">
        <f t="shared" si="71"/>
        <v/>
      </c>
      <c r="O383" s="221">
        <v>3</v>
      </c>
      <c r="AB383" s="325">
        <f t="shared" si="64"/>
        <v>1</v>
      </c>
    </row>
    <row r="384" spans="1:28" ht="15" customHeight="1" x14ac:dyDescent="0.25">
      <c r="A384" s="218">
        <f>IF(C384=0,"",IF(I384=0,"",MAX(A$2:A383)+1))</f>
        <v>182</v>
      </c>
      <c r="B384" s="234" t="str">
        <f t="shared" si="72"/>
        <v>Jan Hartog</v>
      </c>
      <c r="C384" s="211">
        <f>IF(P$347="J",SUMIF(Deelnemers!B:B,B384,Deelnemers!D:D),0)</f>
        <v>16</v>
      </c>
      <c r="D384" s="13"/>
      <c r="E384" s="13"/>
      <c r="F384" s="220" t="str">
        <f t="shared" si="66"/>
        <v/>
      </c>
      <c r="G384" s="215" t="str">
        <f t="shared" si="67"/>
        <v/>
      </c>
      <c r="H384" s="234" t="str">
        <f t="shared" si="73"/>
        <v>Peter</v>
      </c>
      <c r="I384" s="211">
        <f>IF(P$347="J",SUMIF(Deelnemers!B:B,H384,Deelnemers!D:D),0)</f>
        <v>21</v>
      </c>
      <c r="J384" s="13"/>
      <c r="K384" s="211" t="str">
        <f t="shared" si="68"/>
        <v/>
      </c>
      <c r="L384" s="220" t="str">
        <f t="shared" si="69"/>
        <v/>
      </c>
      <c r="M384" s="215" t="str">
        <f t="shared" si="74"/>
        <v/>
      </c>
      <c r="N384" s="216" t="str">
        <f t="shared" si="71"/>
        <v/>
      </c>
      <c r="O384" s="221">
        <v>3</v>
      </c>
      <c r="AB384" s="325">
        <f t="shared" si="64"/>
        <v>1</v>
      </c>
    </row>
    <row r="385" spans="1:28" ht="15" customHeight="1" x14ac:dyDescent="0.25">
      <c r="A385" s="218">
        <f>IF(C385=0,"",IF(I385=0,"",MAX(A$2:A384)+1))</f>
        <v>183</v>
      </c>
      <c r="B385" s="234" t="str">
        <f t="shared" si="72"/>
        <v>Jan Hartog</v>
      </c>
      <c r="C385" s="211">
        <f>IF(P$347="J",SUMIF(Deelnemers!B:B,B385,Deelnemers!D:D),0)</f>
        <v>16</v>
      </c>
      <c r="D385" s="13"/>
      <c r="E385" s="13"/>
      <c r="F385" s="220" t="str">
        <f t="shared" si="66"/>
        <v/>
      </c>
      <c r="G385" s="215" t="str">
        <f t="shared" si="67"/>
        <v/>
      </c>
      <c r="H385" s="234" t="str">
        <f t="shared" si="73"/>
        <v>Piet</v>
      </c>
      <c r="I385" s="211">
        <f>IF(P$347="J",SUMIF(Deelnemers!B:B,H385,Deelnemers!D:D),0)</f>
        <v>25</v>
      </c>
      <c r="J385" s="13"/>
      <c r="K385" s="211" t="str">
        <f t="shared" si="68"/>
        <v/>
      </c>
      <c r="L385" s="220" t="str">
        <f t="shared" si="69"/>
        <v/>
      </c>
      <c r="M385" s="215" t="str">
        <f t="shared" si="74"/>
        <v/>
      </c>
      <c r="N385" s="216" t="str">
        <f t="shared" si="71"/>
        <v/>
      </c>
      <c r="O385" s="221">
        <v>3</v>
      </c>
      <c r="AB385" s="325">
        <f t="shared" si="64"/>
        <v>1</v>
      </c>
    </row>
    <row r="386" spans="1:28" ht="15" customHeight="1" x14ac:dyDescent="0.25">
      <c r="A386" s="218">
        <f>IF(C386=0,"",IF(I386=0,"",MAX(A$2:A385)+1))</f>
        <v>184</v>
      </c>
      <c r="B386" s="234" t="str">
        <f t="shared" si="72"/>
        <v>Jan Hartog</v>
      </c>
      <c r="C386" s="211">
        <f>IF(P$347="J",SUMIF(Deelnemers!B:B,B386,Deelnemers!D:D),0)</f>
        <v>16</v>
      </c>
      <c r="D386" s="13"/>
      <c r="E386" s="13"/>
      <c r="F386" s="220" t="str">
        <f t="shared" si="66"/>
        <v/>
      </c>
      <c r="G386" s="215" t="str">
        <f t="shared" si="67"/>
        <v/>
      </c>
      <c r="H386" s="234" t="str">
        <f t="shared" si="73"/>
        <v>Tukker</v>
      </c>
      <c r="I386" s="211">
        <f>IF(P$347="J",SUMIF(Deelnemers!B:B,H386,Deelnemers!D:D),0)</f>
        <v>18</v>
      </c>
      <c r="J386" s="13"/>
      <c r="K386" s="211" t="str">
        <f t="shared" si="68"/>
        <v/>
      </c>
      <c r="L386" s="220" t="str">
        <f t="shared" si="69"/>
        <v/>
      </c>
      <c r="M386" s="215" t="str">
        <f t="shared" si="74"/>
        <v/>
      </c>
      <c r="N386" s="216" t="str">
        <f t="shared" si="71"/>
        <v/>
      </c>
      <c r="O386" s="221">
        <v>3</v>
      </c>
      <c r="AB386" s="325">
        <f t="shared" si="64"/>
        <v>1</v>
      </c>
    </row>
    <row r="387" spans="1:28" ht="15" customHeight="1" x14ac:dyDescent="0.25">
      <c r="A387" s="218">
        <f>IF(C387=0,"",IF(I387=0,"",MAX(A$2:A386)+1))</f>
        <v>185</v>
      </c>
      <c r="B387" s="234" t="str">
        <f t="shared" si="72"/>
        <v>Jan Hartog</v>
      </c>
      <c r="C387" s="211">
        <f>IF(P$347="J",SUMIF(Deelnemers!B:B,B387,Deelnemers!D:D),0)</f>
        <v>16</v>
      </c>
      <c r="D387" s="13"/>
      <c r="E387" s="13"/>
      <c r="F387" s="220" t="str">
        <f t="shared" si="66"/>
        <v/>
      </c>
      <c r="G387" s="215" t="str">
        <f t="shared" si="67"/>
        <v/>
      </c>
      <c r="H387" s="234" t="str">
        <f t="shared" si="73"/>
        <v>Bernard</v>
      </c>
      <c r="I387" s="211">
        <f>IF(P$347="J",SUMIF(Deelnemers!B:B,H387,Deelnemers!D:D),0)</f>
        <v>18</v>
      </c>
      <c r="J387" s="13"/>
      <c r="K387" s="211" t="str">
        <f t="shared" si="68"/>
        <v/>
      </c>
      <c r="L387" s="220" t="str">
        <f t="shared" si="69"/>
        <v/>
      </c>
      <c r="M387" s="215" t="str">
        <f t="shared" si="74"/>
        <v/>
      </c>
      <c r="N387" s="216" t="str">
        <f t="shared" si="71"/>
        <v/>
      </c>
      <c r="O387" s="221">
        <v>3</v>
      </c>
      <c r="AB387" s="325">
        <f t="shared" ref="AB387:AB450" si="75">IF(A387="",0,1)</f>
        <v>1</v>
      </c>
    </row>
    <row r="388" spans="1:28" ht="15" customHeight="1" x14ac:dyDescent="0.25">
      <c r="A388" s="218">
        <f>IF(C388=0,"",IF(I388=0,"",MAX(A$2:A387)+1))</f>
        <v>186</v>
      </c>
      <c r="B388" s="234" t="str">
        <f t="shared" si="72"/>
        <v>Jan Hartog</v>
      </c>
      <c r="C388" s="211">
        <f>IF(P$347="J",SUMIF(Deelnemers!B:B,B388,Deelnemers!D:D),0)</f>
        <v>16</v>
      </c>
      <c r="D388" s="13"/>
      <c r="E388" s="13"/>
      <c r="F388" s="220" t="str">
        <f t="shared" si="66"/>
        <v/>
      </c>
      <c r="G388" s="215" t="str">
        <f t="shared" si="67"/>
        <v/>
      </c>
      <c r="H388" s="234" t="str">
        <f t="shared" si="73"/>
        <v>Jan de Hoorn</v>
      </c>
      <c r="I388" s="211">
        <f>IF(P$347="J",SUMIF(Deelnemers!B:B,H388,Deelnemers!D:D),0)</f>
        <v>14</v>
      </c>
      <c r="J388" s="13"/>
      <c r="K388" s="211" t="str">
        <f t="shared" si="68"/>
        <v/>
      </c>
      <c r="L388" s="220" t="str">
        <f t="shared" si="69"/>
        <v/>
      </c>
      <c r="M388" s="215" t="str">
        <f t="shared" si="74"/>
        <v/>
      </c>
      <c r="N388" s="216" t="str">
        <f t="shared" si="71"/>
        <v/>
      </c>
      <c r="O388" s="221">
        <v>3</v>
      </c>
      <c r="AB388" s="325">
        <f t="shared" si="75"/>
        <v>1</v>
      </c>
    </row>
    <row r="389" spans="1:28" ht="15" customHeight="1" x14ac:dyDescent="0.25">
      <c r="A389" s="218" t="str">
        <f>IF(C389=0,"",IF(I389=0,"",MAX(A$2:A388)+1))</f>
        <v/>
      </c>
      <c r="B389" s="234" t="str">
        <f t="shared" si="72"/>
        <v>Jan Hartog</v>
      </c>
      <c r="C389" s="211">
        <f>IF(P$347="J",SUMIF(Deelnemers!B:B,B389,Deelnemers!D:D),0)</f>
        <v>16</v>
      </c>
      <c r="D389" s="13"/>
      <c r="E389" s="13"/>
      <c r="F389" s="220" t="str">
        <f t="shared" si="66"/>
        <v/>
      </c>
      <c r="G389" s="215" t="str">
        <f t="shared" si="67"/>
        <v/>
      </c>
      <c r="H389" s="234" t="str">
        <f t="shared" si="73"/>
        <v>Bas</v>
      </c>
      <c r="I389" s="211">
        <f>IF(P$347="J",SUMIF(Deelnemers!B:B,H389,Deelnemers!D:D),0)</f>
        <v>0</v>
      </c>
      <c r="J389" s="13"/>
      <c r="K389" s="211" t="str">
        <f t="shared" si="68"/>
        <v/>
      </c>
      <c r="L389" s="220" t="str">
        <f t="shared" si="69"/>
        <v/>
      </c>
      <c r="M389" s="215" t="str">
        <f t="shared" si="74"/>
        <v/>
      </c>
      <c r="N389" s="216" t="str">
        <f t="shared" si="71"/>
        <v/>
      </c>
      <c r="O389" s="221">
        <v>3</v>
      </c>
      <c r="AB389" s="325">
        <f t="shared" si="75"/>
        <v>0</v>
      </c>
    </row>
    <row r="390" spans="1:28" ht="15" customHeight="1" x14ac:dyDescent="0.25">
      <c r="A390" s="218">
        <f>IF(C390=0,"",IF(I390=0,"",MAX(A$2:A389)+1))</f>
        <v>187</v>
      </c>
      <c r="B390" s="234" t="str">
        <f t="shared" si="72"/>
        <v>Jan Hartog</v>
      </c>
      <c r="C390" s="211">
        <f>IF(P$347="J",SUMIF(Deelnemers!B:B,B390,Deelnemers!D:D),0)</f>
        <v>16</v>
      </c>
      <c r="D390" s="13"/>
      <c r="E390" s="13"/>
      <c r="F390" s="220" t="str">
        <f t="shared" si="66"/>
        <v/>
      </c>
      <c r="G390" s="215" t="str">
        <f t="shared" si="67"/>
        <v/>
      </c>
      <c r="H390" s="234" t="str">
        <f t="shared" si="73"/>
        <v>Jan Zuijlen</v>
      </c>
      <c r="I390" s="211">
        <f>IF(P$347="J",SUMIF(Deelnemers!B:B,H390,Deelnemers!D:D),0)</f>
        <v>19</v>
      </c>
      <c r="J390" s="13"/>
      <c r="K390" s="211" t="str">
        <f t="shared" si="68"/>
        <v/>
      </c>
      <c r="L390" s="220" t="str">
        <f t="shared" si="69"/>
        <v/>
      </c>
      <c r="M390" s="215" t="str">
        <f t="shared" si="74"/>
        <v/>
      </c>
      <c r="N390" s="216" t="str">
        <f t="shared" si="71"/>
        <v/>
      </c>
      <c r="O390" s="221">
        <v>3</v>
      </c>
      <c r="AB390" s="325">
        <f t="shared" si="75"/>
        <v>1</v>
      </c>
    </row>
    <row r="391" spans="1:28" ht="15" customHeight="1" x14ac:dyDescent="0.25">
      <c r="A391" s="218">
        <f>IF(C391=0,"",IF(I391=0,"",MAX(A$2:A390)+1))</f>
        <v>188</v>
      </c>
      <c r="B391" s="234" t="str">
        <f t="shared" si="72"/>
        <v>Jan Hartog</v>
      </c>
      <c r="C391" s="211">
        <f>IF(P$347="J",SUMIF(Deelnemers!B:B,B391,Deelnemers!D:D),0)</f>
        <v>16</v>
      </c>
      <c r="D391" s="13"/>
      <c r="E391" s="13"/>
      <c r="F391" s="220" t="str">
        <f t="shared" si="66"/>
        <v/>
      </c>
      <c r="G391" s="215" t="str">
        <f t="shared" si="67"/>
        <v/>
      </c>
      <c r="H391" s="234" t="str">
        <f t="shared" si="73"/>
        <v xml:space="preserve">Jordy </v>
      </c>
      <c r="I391" s="211">
        <f>IF(P$347="J",SUMIF(Deelnemers!B:B,H391,Deelnemers!D:D),0)</f>
        <v>16</v>
      </c>
      <c r="J391" s="13"/>
      <c r="K391" s="211" t="str">
        <f t="shared" si="68"/>
        <v/>
      </c>
      <c r="L391" s="220" t="str">
        <f t="shared" si="69"/>
        <v/>
      </c>
      <c r="M391" s="215" t="str">
        <f t="shared" si="74"/>
        <v/>
      </c>
      <c r="N391" s="216" t="str">
        <f t="shared" si="71"/>
        <v/>
      </c>
      <c r="O391" s="221">
        <v>3</v>
      </c>
      <c r="AB391" s="325">
        <f t="shared" si="75"/>
        <v>1</v>
      </c>
    </row>
    <row r="392" spans="1:28" ht="15" customHeight="1" x14ac:dyDescent="0.25">
      <c r="A392" s="218" t="str">
        <f>IF(C392=0,"",IF(I392=0,"",MAX(A$2:A391)+1))</f>
        <v/>
      </c>
      <c r="B392" s="234" t="str">
        <f t="shared" si="72"/>
        <v>Jan Hartog</v>
      </c>
      <c r="C392" s="211">
        <f>IF(P$347="J",SUMIF(Deelnemers!B:B,B392,Deelnemers!D:D),0)</f>
        <v>16</v>
      </c>
      <c r="D392" s="13"/>
      <c r="E392" s="13"/>
      <c r="F392" s="220" t="str">
        <f t="shared" si="66"/>
        <v/>
      </c>
      <c r="G392" s="215" t="str">
        <f t="shared" si="67"/>
        <v/>
      </c>
      <c r="H392" s="234" t="str">
        <f t="shared" si="73"/>
        <v>Mukesh</v>
      </c>
      <c r="I392" s="211">
        <f>IF(P$347="J",SUMIF(Deelnemers!B:B,H392,Deelnemers!D:D),0)</f>
        <v>0</v>
      </c>
      <c r="J392" s="13"/>
      <c r="K392" s="211" t="str">
        <f t="shared" si="68"/>
        <v/>
      </c>
      <c r="L392" s="220" t="str">
        <f t="shared" si="69"/>
        <v/>
      </c>
      <c r="M392" s="215" t="str">
        <f t="shared" si="74"/>
        <v/>
      </c>
      <c r="N392" s="216" t="str">
        <f t="shared" si="71"/>
        <v/>
      </c>
      <c r="O392" s="221">
        <v>3</v>
      </c>
      <c r="AB392" s="325">
        <f t="shared" si="75"/>
        <v>0</v>
      </c>
    </row>
    <row r="393" spans="1:28" ht="15" customHeight="1" x14ac:dyDescent="0.25">
      <c r="A393" s="218">
        <f>IF(C393=0,"",IF(I393=0,"",MAX(A$2:A392)+1))</f>
        <v>189</v>
      </c>
      <c r="B393" s="234" t="str">
        <f t="shared" si="72"/>
        <v>Jan Hartog</v>
      </c>
      <c r="C393" s="211">
        <f>IF(P$347="J",SUMIF(Deelnemers!B:B,B393,Deelnemers!D:D),0)</f>
        <v>16</v>
      </c>
      <c r="D393" s="13"/>
      <c r="E393" s="13"/>
      <c r="F393" s="220" t="str">
        <f t="shared" si="66"/>
        <v/>
      </c>
      <c r="G393" s="215" t="str">
        <f t="shared" si="67"/>
        <v/>
      </c>
      <c r="H393" s="234" t="str">
        <f t="shared" si="73"/>
        <v>Marco</v>
      </c>
      <c r="I393" s="211">
        <f>IF(P$347="J",SUMIF(Deelnemers!B:B,H393,Deelnemers!D:D),0)</f>
        <v>26</v>
      </c>
      <c r="J393" s="13"/>
      <c r="K393" s="211" t="str">
        <f t="shared" si="68"/>
        <v/>
      </c>
      <c r="L393" s="220" t="str">
        <f t="shared" si="69"/>
        <v/>
      </c>
      <c r="M393" s="215" t="str">
        <f t="shared" si="74"/>
        <v/>
      </c>
      <c r="N393" s="216" t="str">
        <f t="shared" si="71"/>
        <v/>
      </c>
      <c r="O393" s="221">
        <v>3</v>
      </c>
      <c r="AB393" s="325">
        <f t="shared" si="75"/>
        <v>1</v>
      </c>
    </row>
    <row r="394" spans="1:28" ht="15" customHeight="1" x14ac:dyDescent="0.25">
      <c r="A394" s="218" t="str">
        <f>IF(C394=0,"",IF(I394=0,"",MAX(A$2:A393)+1))</f>
        <v/>
      </c>
      <c r="B394" s="234" t="str">
        <f t="shared" si="72"/>
        <v>Jan Hartog</v>
      </c>
      <c r="C394" s="211">
        <f>IF(P$347="J",SUMIF(Deelnemers!B:B,B394,Deelnemers!D:D),0)</f>
        <v>16</v>
      </c>
      <c r="D394" s="13"/>
      <c r="E394" s="13"/>
      <c r="F394" s="220" t="str">
        <f t="shared" si="66"/>
        <v/>
      </c>
      <c r="G394" s="215" t="str">
        <f t="shared" si="67"/>
        <v/>
      </c>
      <c r="H394" s="234" t="str">
        <f t="shared" si="73"/>
        <v>n</v>
      </c>
      <c r="I394" s="211">
        <f>IF(P$347="J",SUMIF(Deelnemers!B:B,H394,Deelnemers!D:D),0)</f>
        <v>0</v>
      </c>
      <c r="J394" s="13"/>
      <c r="K394" s="211" t="str">
        <f t="shared" si="68"/>
        <v/>
      </c>
      <c r="L394" s="220" t="str">
        <f t="shared" si="69"/>
        <v/>
      </c>
      <c r="M394" s="215" t="str">
        <f t="shared" si="74"/>
        <v/>
      </c>
      <c r="N394" s="216" t="str">
        <f t="shared" si="71"/>
        <v/>
      </c>
      <c r="O394" s="221">
        <v>3</v>
      </c>
      <c r="AB394" s="325">
        <f t="shared" si="75"/>
        <v>0</v>
      </c>
    </row>
    <row r="395" spans="1:28" ht="15" customHeight="1" x14ac:dyDescent="0.25">
      <c r="A395" s="218" t="str">
        <f>IF(C395=0,"",IF(I395=0,"",MAX(A$2:A394)+1))</f>
        <v/>
      </c>
      <c r="B395" s="234" t="str">
        <f t="shared" si="72"/>
        <v>Jan Hartog</v>
      </c>
      <c r="C395" s="211">
        <f>IF(P$347="J",SUMIF(Deelnemers!B:B,B395,Deelnemers!D:D),0)</f>
        <v>16</v>
      </c>
      <c r="D395" s="13"/>
      <c r="E395" s="13"/>
      <c r="F395" s="220" t="str">
        <f t="shared" si="66"/>
        <v/>
      </c>
      <c r="G395" s="215" t="str">
        <f t="shared" si="67"/>
        <v/>
      </c>
      <c r="H395" s="234" t="str">
        <f t="shared" si="73"/>
        <v>n</v>
      </c>
      <c r="I395" s="211">
        <f>IF(P$347="J",SUMIF(Deelnemers!B:B,H395,Deelnemers!D:D),0)</f>
        <v>0</v>
      </c>
      <c r="J395" s="13"/>
      <c r="K395" s="211" t="str">
        <f t="shared" si="68"/>
        <v/>
      </c>
      <c r="L395" s="220" t="str">
        <f t="shared" si="69"/>
        <v/>
      </c>
      <c r="M395" s="215" t="str">
        <f t="shared" si="74"/>
        <v/>
      </c>
      <c r="N395" s="216" t="str">
        <f t="shared" si="71"/>
        <v/>
      </c>
      <c r="O395" s="221">
        <v>3</v>
      </c>
      <c r="AB395" s="325">
        <f t="shared" si="75"/>
        <v>0</v>
      </c>
    </row>
    <row r="396" spans="1:28" ht="15" customHeight="1" x14ac:dyDescent="0.25">
      <c r="A396" s="218" t="str">
        <f>IF(C396=0,"",IF(I396=0,"",MAX(A$2:A395)+1))</f>
        <v/>
      </c>
      <c r="B396" s="234" t="str">
        <f t="shared" si="72"/>
        <v>Jan Hartog</v>
      </c>
      <c r="C396" s="211">
        <f>IF(P$347="J",SUMIF(Deelnemers!B:B,B396,Deelnemers!D:D),0)</f>
        <v>16</v>
      </c>
      <c r="D396" s="13"/>
      <c r="E396" s="13"/>
      <c r="F396" s="220" t="str">
        <f t="shared" si="66"/>
        <v/>
      </c>
      <c r="G396" s="215" t="str">
        <f t="shared" si="67"/>
        <v/>
      </c>
      <c r="H396" s="234" t="str">
        <f t="shared" si="73"/>
        <v>n</v>
      </c>
      <c r="I396" s="211">
        <f>IF(P$347="J",SUMIF(Deelnemers!B:B,H396,Deelnemers!D:D),0)</f>
        <v>0</v>
      </c>
      <c r="J396" s="13"/>
      <c r="K396" s="211" t="str">
        <f t="shared" si="68"/>
        <v/>
      </c>
      <c r="L396" s="220" t="str">
        <f t="shared" si="69"/>
        <v/>
      </c>
      <c r="M396" s="215" t="str">
        <f t="shared" si="74"/>
        <v/>
      </c>
      <c r="N396" s="216" t="str">
        <f t="shared" si="71"/>
        <v/>
      </c>
      <c r="O396" s="221">
        <v>3</v>
      </c>
      <c r="AB396" s="325">
        <f t="shared" si="75"/>
        <v>0</v>
      </c>
    </row>
    <row r="397" spans="1:28" ht="15" customHeight="1" x14ac:dyDescent="0.25">
      <c r="A397" s="218" t="str">
        <f>IF(C397=0,"",IF(I397=0,"",MAX(A$2:A396)+1))</f>
        <v/>
      </c>
      <c r="B397" s="234" t="str">
        <f t="shared" si="72"/>
        <v>Jan Hartog</v>
      </c>
      <c r="C397" s="211">
        <f>IF(P$347="J",SUMIF(Deelnemers!B:B,B397,Deelnemers!D:D),0)</f>
        <v>16</v>
      </c>
      <c r="D397" s="13"/>
      <c r="E397" s="13"/>
      <c r="F397" s="220" t="str">
        <f t="shared" si="66"/>
        <v/>
      </c>
      <c r="G397" s="215" t="str">
        <f t="shared" si="67"/>
        <v/>
      </c>
      <c r="H397" s="234" t="str">
        <f t="shared" si="73"/>
        <v>n</v>
      </c>
      <c r="I397" s="211">
        <f>IF(P$347="J",SUMIF(Deelnemers!B:B,H397,Deelnemers!D:D),0)</f>
        <v>0</v>
      </c>
      <c r="J397" s="13"/>
      <c r="K397" s="211" t="str">
        <f t="shared" si="68"/>
        <v/>
      </c>
      <c r="L397" s="220" t="str">
        <f t="shared" si="69"/>
        <v/>
      </c>
      <c r="M397" s="215" t="str">
        <f t="shared" si="74"/>
        <v/>
      </c>
      <c r="N397" s="216" t="str">
        <f t="shared" si="71"/>
        <v/>
      </c>
      <c r="O397" s="221">
        <v>3</v>
      </c>
      <c r="AB397" s="325">
        <f t="shared" si="75"/>
        <v>0</v>
      </c>
    </row>
    <row r="398" spans="1:28" ht="15" customHeight="1" x14ac:dyDescent="0.25">
      <c r="A398" s="218">
        <f>IF(C398=0,"",IF(I398=0,"",MAX(A$2:A397)+1))</f>
        <v>190</v>
      </c>
      <c r="B398" s="234" t="str">
        <f t="shared" si="72"/>
        <v>Martijn</v>
      </c>
      <c r="C398" s="211">
        <f>IF(P$347="J",SUMIF(Deelnemers!B:B,B398,Deelnemers!D:D),0)</f>
        <v>10</v>
      </c>
      <c r="D398" s="13"/>
      <c r="E398" s="13"/>
      <c r="F398" s="220" t="str">
        <f t="shared" si="66"/>
        <v/>
      </c>
      <c r="G398" s="215" t="str">
        <f t="shared" si="67"/>
        <v/>
      </c>
      <c r="H398" s="234" t="str">
        <f t="shared" si="73"/>
        <v>Michael</v>
      </c>
      <c r="I398" s="211">
        <f>IF(P$347="J",SUMIF(Deelnemers!B:B,H398,Deelnemers!D:D),0)</f>
        <v>19</v>
      </c>
      <c r="J398" s="13"/>
      <c r="K398" s="211" t="str">
        <f t="shared" si="68"/>
        <v/>
      </c>
      <c r="L398" s="220" t="str">
        <f t="shared" si="69"/>
        <v/>
      </c>
      <c r="M398" s="215" t="str">
        <f t="shared" si="74"/>
        <v/>
      </c>
      <c r="N398" s="216" t="str">
        <f t="shared" si="71"/>
        <v/>
      </c>
      <c r="O398" s="221">
        <v>3</v>
      </c>
      <c r="AB398" s="325">
        <f t="shared" si="75"/>
        <v>1</v>
      </c>
    </row>
    <row r="399" spans="1:28" ht="15" customHeight="1" x14ac:dyDescent="0.25">
      <c r="A399" s="218">
        <f>IF(C399=0,"",IF(I399=0,"",MAX(A$2:A398)+1))</f>
        <v>191</v>
      </c>
      <c r="B399" s="234" t="str">
        <f t="shared" si="72"/>
        <v>Martijn</v>
      </c>
      <c r="C399" s="211">
        <f>IF(P$347="J",SUMIF(Deelnemers!B:B,B399,Deelnemers!D:D),0)</f>
        <v>10</v>
      </c>
      <c r="D399" s="13"/>
      <c r="E399" s="13"/>
      <c r="F399" s="220" t="str">
        <f t="shared" si="66"/>
        <v/>
      </c>
      <c r="G399" s="215" t="str">
        <f t="shared" si="67"/>
        <v/>
      </c>
      <c r="H399" s="234" t="str">
        <f t="shared" si="73"/>
        <v>Peter</v>
      </c>
      <c r="I399" s="211">
        <f>IF(P$347="J",SUMIF(Deelnemers!B:B,H399,Deelnemers!D:D),0)</f>
        <v>21</v>
      </c>
      <c r="J399" s="13"/>
      <c r="K399" s="211" t="str">
        <f t="shared" si="68"/>
        <v/>
      </c>
      <c r="L399" s="220" t="str">
        <f t="shared" si="69"/>
        <v/>
      </c>
      <c r="M399" s="215" t="str">
        <f t="shared" si="74"/>
        <v/>
      </c>
      <c r="N399" s="216" t="str">
        <f t="shared" si="71"/>
        <v/>
      </c>
      <c r="O399" s="221">
        <v>3</v>
      </c>
      <c r="AB399" s="325">
        <f t="shared" si="75"/>
        <v>1</v>
      </c>
    </row>
    <row r="400" spans="1:28" ht="15" customHeight="1" x14ac:dyDescent="0.25">
      <c r="A400" s="218">
        <f>IF(C400=0,"",IF(I400=0,"",MAX(A$2:A399)+1))</f>
        <v>192</v>
      </c>
      <c r="B400" s="234" t="str">
        <f t="shared" si="72"/>
        <v>Martijn</v>
      </c>
      <c r="C400" s="211">
        <f>IF(P$347="J",SUMIF(Deelnemers!B:B,B400,Deelnemers!D:D),0)</f>
        <v>10</v>
      </c>
      <c r="D400" s="13"/>
      <c r="E400" s="13"/>
      <c r="F400" s="220" t="str">
        <f t="shared" si="66"/>
        <v/>
      </c>
      <c r="G400" s="215" t="str">
        <f t="shared" si="67"/>
        <v/>
      </c>
      <c r="H400" s="234" t="str">
        <f t="shared" si="73"/>
        <v>Piet</v>
      </c>
      <c r="I400" s="211">
        <f>IF(P$347="J",SUMIF(Deelnemers!B:B,H400,Deelnemers!D:D),0)</f>
        <v>25</v>
      </c>
      <c r="J400" s="13"/>
      <c r="K400" s="211" t="str">
        <f t="shared" si="68"/>
        <v/>
      </c>
      <c r="L400" s="220" t="str">
        <f t="shared" si="69"/>
        <v/>
      </c>
      <c r="M400" s="215" t="str">
        <f t="shared" si="74"/>
        <v/>
      </c>
      <c r="N400" s="216" t="str">
        <f t="shared" si="71"/>
        <v/>
      </c>
      <c r="O400" s="221">
        <v>3</v>
      </c>
      <c r="AB400" s="325">
        <f t="shared" si="75"/>
        <v>1</v>
      </c>
    </row>
    <row r="401" spans="1:28" ht="15" customHeight="1" x14ac:dyDescent="0.25">
      <c r="A401" s="218">
        <f>IF(C401=0,"",IF(I401=0,"",MAX(A$2:A400)+1))</f>
        <v>193</v>
      </c>
      <c r="B401" s="234" t="str">
        <f t="shared" si="72"/>
        <v>Martijn</v>
      </c>
      <c r="C401" s="211">
        <f>IF(P$347="J",SUMIF(Deelnemers!B:B,B401,Deelnemers!D:D),0)</f>
        <v>10</v>
      </c>
      <c r="D401" s="13"/>
      <c r="E401" s="13"/>
      <c r="F401" s="220" t="str">
        <f t="shared" si="66"/>
        <v/>
      </c>
      <c r="G401" s="215" t="str">
        <f t="shared" si="67"/>
        <v/>
      </c>
      <c r="H401" s="234" t="str">
        <f t="shared" si="73"/>
        <v>Tukker</v>
      </c>
      <c r="I401" s="211">
        <f>IF(P$347="J",SUMIF(Deelnemers!B:B,H401,Deelnemers!D:D),0)</f>
        <v>18</v>
      </c>
      <c r="J401" s="13"/>
      <c r="K401" s="211" t="str">
        <f t="shared" si="68"/>
        <v/>
      </c>
      <c r="L401" s="220" t="str">
        <f t="shared" si="69"/>
        <v/>
      </c>
      <c r="M401" s="215" t="str">
        <f t="shared" si="74"/>
        <v/>
      </c>
      <c r="N401" s="216" t="str">
        <f t="shared" si="71"/>
        <v/>
      </c>
      <c r="O401" s="221">
        <v>3</v>
      </c>
      <c r="AB401" s="325">
        <f t="shared" si="75"/>
        <v>1</v>
      </c>
    </row>
    <row r="402" spans="1:28" ht="15" customHeight="1" x14ac:dyDescent="0.25">
      <c r="A402" s="218">
        <f>IF(C402=0,"",IF(I402=0,"",MAX(A$2:A401)+1))</f>
        <v>194</v>
      </c>
      <c r="B402" s="234" t="str">
        <f t="shared" si="72"/>
        <v>Martijn</v>
      </c>
      <c r="C402" s="211">
        <f>IF(P$347="J",SUMIF(Deelnemers!B:B,B402,Deelnemers!D:D),0)</f>
        <v>10</v>
      </c>
      <c r="D402" s="13"/>
      <c r="E402" s="13"/>
      <c r="F402" s="220" t="str">
        <f t="shared" si="66"/>
        <v/>
      </c>
      <c r="G402" s="215" t="str">
        <f t="shared" si="67"/>
        <v/>
      </c>
      <c r="H402" s="234" t="str">
        <f t="shared" si="73"/>
        <v>Bernard</v>
      </c>
      <c r="I402" s="211">
        <f>IF(P$347="J",SUMIF(Deelnemers!B:B,H402,Deelnemers!D:D),0)</f>
        <v>18</v>
      </c>
      <c r="J402" s="13"/>
      <c r="K402" s="211" t="str">
        <f t="shared" si="68"/>
        <v/>
      </c>
      <c r="L402" s="220" t="str">
        <f t="shared" si="69"/>
        <v/>
      </c>
      <c r="M402" s="215" t="str">
        <f t="shared" si="74"/>
        <v/>
      </c>
      <c r="N402" s="216" t="str">
        <f t="shared" si="71"/>
        <v/>
      </c>
      <c r="O402" s="221">
        <v>3</v>
      </c>
      <c r="AB402" s="325">
        <f t="shared" si="75"/>
        <v>1</v>
      </c>
    </row>
    <row r="403" spans="1:28" ht="15" customHeight="1" x14ac:dyDescent="0.25">
      <c r="A403" s="218">
        <f>IF(C403=0,"",IF(I403=0,"",MAX(A$2:A402)+1))</f>
        <v>195</v>
      </c>
      <c r="B403" s="234" t="str">
        <f t="shared" si="72"/>
        <v>Martijn</v>
      </c>
      <c r="C403" s="211">
        <f>IF(P$347="J",SUMIF(Deelnemers!B:B,B403,Deelnemers!D:D),0)</f>
        <v>10</v>
      </c>
      <c r="D403" s="13"/>
      <c r="E403" s="13"/>
      <c r="F403" s="220" t="str">
        <f t="shared" si="66"/>
        <v/>
      </c>
      <c r="G403" s="215" t="str">
        <f t="shared" si="67"/>
        <v/>
      </c>
      <c r="H403" s="234" t="str">
        <f t="shared" si="73"/>
        <v>Jan de Hoorn</v>
      </c>
      <c r="I403" s="211">
        <f>IF(P$347="J",SUMIF(Deelnemers!B:B,H403,Deelnemers!D:D),0)</f>
        <v>14</v>
      </c>
      <c r="J403" s="13"/>
      <c r="K403" s="211" t="str">
        <f t="shared" si="68"/>
        <v/>
      </c>
      <c r="L403" s="220" t="str">
        <f t="shared" si="69"/>
        <v/>
      </c>
      <c r="M403" s="215" t="str">
        <f t="shared" si="74"/>
        <v/>
      </c>
      <c r="N403" s="216" t="str">
        <f t="shared" si="71"/>
        <v/>
      </c>
      <c r="O403" s="221">
        <v>3</v>
      </c>
      <c r="AB403" s="325">
        <f t="shared" si="75"/>
        <v>1</v>
      </c>
    </row>
    <row r="404" spans="1:28" ht="15" customHeight="1" x14ac:dyDescent="0.25">
      <c r="A404" s="218" t="str">
        <f>IF(C404=0,"",IF(I404=0,"",MAX(A$2:A403)+1))</f>
        <v/>
      </c>
      <c r="B404" s="234" t="str">
        <f t="shared" si="72"/>
        <v>Martijn</v>
      </c>
      <c r="C404" s="211">
        <f>IF(P$347="J",SUMIF(Deelnemers!B:B,B404,Deelnemers!D:D),0)</f>
        <v>10</v>
      </c>
      <c r="D404" s="13"/>
      <c r="E404" s="13"/>
      <c r="F404" s="220" t="str">
        <f t="shared" si="66"/>
        <v/>
      </c>
      <c r="G404" s="215" t="str">
        <f t="shared" si="67"/>
        <v/>
      </c>
      <c r="H404" s="234" t="str">
        <f t="shared" si="73"/>
        <v>Bas</v>
      </c>
      <c r="I404" s="211">
        <f>IF(P$347="J",SUMIF(Deelnemers!B:B,H404,Deelnemers!D:D),0)</f>
        <v>0</v>
      </c>
      <c r="J404" s="13"/>
      <c r="K404" s="211" t="str">
        <f t="shared" si="68"/>
        <v/>
      </c>
      <c r="L404" s="220" t="str">
        <f t="shared" si="69"/>
        <v/>
      </c>
      <c r="M404" s="215" t="str">
        <f t="shared" si="74"/>
        <v/>
      </c>
      <c r="N404" s="216" t="str">
        <f t="shared" si="71"/>
        <v/>
      </c>
      <c r="O404" s="221">
        <v>3</v>
      </c>
      <c r="AB404" s="325">
        <f t="shared" si="75"/>
        <v>0</v>
      </c>
    </row>
    <row r="405" spans="1:28" ht="15" customHeight="1" x14ac:dyDescent="0.25">
      <c r="A405" s="218">
        <f>IF(C405=0,"",IF(I405=0,"",MAX(A$2:A404)+1))</f>
        <v>196</v>
      </c>
      <c r="B405" s="234" t="str">
        <f t="shared" si="72"/>
        <v>Martijn</v>
      </c>
      <c r="C405" s="211">
        <f>IF(P$347="J",SUMIF(Deelnemers!B:B,B405,Deelnemers!D:D),0)</f>
        <v>10</v>
      </c>
      <c r="D405" s="13"/>
      <c r="E405" s="13"/>
      <c r="F405" s="220" t="str">
        <f t="shared" si="66"/>
        <v/>
      </c>
      <c r="G405" s="215" t="str">
        <f t="shared" si="67"/>
        <v/>
      </c>
      <c r="H405" s="234" t="str">
        <f t="shared" si="73"/>
        <v>Jan Zuijlen</v>
      </c>
      <c r="I405" s="211">
        <f>IF(P$347="J",SUMIF(Deelnemers!B:B,H405,Deelnemers!D:D),0)</f>
        <v>19</v>
      </c>
      <c r="J405" s="13"/>
      <c r="K405" s="211" t="str">
        <f t="shared" si="68"/>
        <v/>
      </c>
      <c r="L405" s="220" t="str">
        <f t="shared" si="69"/>
        <v/>
      </c>
      <c r="M405" s="215" t="str">
        <f t="shared" si="74"/>
        <v/>
      </c>
      <c r="N405" s="216" t="str">
        <f t="shared" si="71"/>
        <v/>
      </c>
      <c r="O405" s="221">
        <v>3</v>
      </c>
      <c r="AB405" s="325">
        <f t="shared" si="75"/>
        <v>1</v>
      </c>
    </row>
    <row r="406" spans="1:28" ht="15" customHeight="1" x14ac:dyDescent="0.25">
      <c r="A406" s="218">
        <f>IF(C406=0,"",IF(I406=0,"",MAX(A$2:A405)+1))</f>
        <v>197</v>
      </c>
      <c r="B406" s="234" t="str">
        <f t="shared" si="72"/>
        <v>Martijn</v>
      </c>
      <c r="C406" s="211">
        <f>IF(P$347="J",SUMIF(Deelnemers!B:B,B406,Deelnemers!D:D),0)</f>
        <v>10</v>
      </c>
      <c r="D406" s="13"/>
      <c r="E406" s="13"/>
      <c r="F406" s="220" t="str">
        <f t="shared" si="66"/>
        <v/>
      </c>
      <c r="G406" s="215" t="str">
        <f t="shared" si="67"/>
        <v/>
      </c>
      <c r="H406" s="234" t="str">
        <f t="shared" si="73"/>
        <v xml:space="preserve">Jordy </v>
      </c>
      <c r="I406" s="211">
        <f>IF(P$347="J",SUMIF(Deelnemers!B:B,H406,Deelnemers!D:D),0)</f>
        <v>16</v>
      </c>
      <c r="J406" s="13"/>
      <c r="K406" s="211" t="str">
        <f t="shared" si="68"/>
        <v/>
      </c>
      <c r="L406" s="220" t="str">
        <f t="shared" si="69"/>
        <v/>
      </c>
      <c r="M406" s="215" t="str">
        <f t="shared" si="74"/>
        <v/>
      </c>
      <c r="N406" s="216" t="str">
        <f t="shared" si="71"/>
        <v/>
      </c>
      <c r="O406" s="221">
        <v>3</v>
      </c>
      <c r="AB406" s="325">
        <f t="shared" si="75"/>
        <v>1</v>
      </c>
    </row>
    <row r="407" spans="1:28" ht="15" customHeight="1" x14ac:dyDescent="0.25">
      <c r="A407" s="218" t="str">
        <f>IF(C407=0,"",IF(I407=0,"",MAX(A$2:A406)+1))</f>
        <v/>
      </c>
      <c r="B407" s="234" t="str">
        <f t="shared" si="72"/>
        <v>Martijn</v>
      </c>
      <c r="C407" s="211">
        <f>IF(P$347="J",SUMIF(Deelnemers!B:B,B407,Deelnemers!D:D),0)</f>
        <v>10</v>
      </c>
      <c r="D407" s="13"/>
      <c r="E407" s="13"/>
      <c r="F407" s="220" t="str">
        <f t="shared" si="66"/>
        <v/>
      </c>
      <c r="G407" s="215" t="str">
        <f t="shared" si="67"/>
        <v/>
      </c>
      <c r="H407" s="234" t="str">
        <f t="shared" si="73"/>
        <v>Mukesh</v>
      </c>
      <c r="I407" s="211">
        <f>IF(P$347="J",SUMIF(Deelnemers!B:B,H407,Deelnemers!D:D),0)</f>
        <v>0</v>
      </c>
      <c r="J407" s="13"/>
      <c r="K407" s="211" t="str">
        <f t="shared" si="68"/>
        <v/>
      </c>
      <c r="L407" s="220" t="str">
        <f t="shared" si="69"/>
        <v/>
      </c>
      <c r="M407" s="215" t="str">
        <f t="shared" si="74"/>
        <v/>
      </c>
      <c r="N407" s="216" t="str">
        <f t="shared" si="71"/>
        <v/>
      </c>
      <c r="O407" s="221">
        <v>3</v>
      </c>
      <c r="AB407" s="325">
        <f t="shared" si="75"/>
        <v>0</v>
      </c>
    </row>
    <row r="408" spans="1:28" ht="15" customHeight="1" x14ac:dyDescent="0.25">
      <c r="A408" s="218">
        <f>IF(C408=0,"",IF(I408=0,"",MAX(A$2:A407)+1))</f>
        <v>198</v>
      </c>
      <c r="B408" s="234" t="str">
        <f t="shared" si="72"/>
        <v>Martijn</v>
      </c>
      <c r="C408" s="211">
        <f>IF(P$347="J",SUMIF(Deelnemers!B:B,B408,Deelnemers!D:D),0)</f>
        <v>10</v>
      </c>
      <c r="D408" s="13"/>
      <c r="E408" s="13"/>
      <c r="F408" s="220" t="str">
        <f t="shared" si="66"/>
        <v/>
      </c>
      <c r="G408" s="215" t="str">
        <f t="shared" si="67"/>
        <v/>
      </c>
      <c r="H408" s="234" t="str">
        <f t="shared" si="73"/>
        <v>Marco</v>
      </c>
      <c r="I408" s="211">
        <f>IF(P$347="J",SUMIF(Deelnemers!B:B,H408,Deelnemers!D:D),0)</f>
        <v>26</v>
      </c>
      <c r="J408" s="13"/>
      <c r="K408" s="211" t="str">
        <f t="shared" si="68"/>
        <v/>
      </c>
      <c r="L408" s="220" t="str">
        <f t="shared" si="69"/>
        <v/>
      </c>
      <c r="M408" s="215" t="str">
        <f t="shared" si="74"/>
        <v/>
      </c>
      <c r="N408" s="216" t="str">
        <f t="shared" si="71"/>
        <v/>
      </c>
      <c r="O408" s="221">
        <v>3</v>
      </c>
      <c r="AB408" s="325">
        <f t="shared" si="75"/>
        <v>1</v>
      </c>
    </row>
    <row r="409" spans="1:28" ht="15" customHeight="1" x14ac:dyDescent="0.25">
      <c r="A409" s="218" t="str">
        <f>IF(C409=0,"",IF(I409=0,"",MAX(A$2:A408)+1))</f>
        <v/>
      </c>
      <c r="B409" s="234" t="str">
        <f t="shared" si="72"/>
        <v>Martijn</v>
      </c>
      <c r="C409" s="211">
        <f>IF(P$347="J",SUMIF(Deelnemers!B:B,B409,Deelnemers!D:D),0)</f>
        <v>10</v>
      </c>
      <c r="D409" s="13"/>
      <c r="E409" s="13"/>
      <c r="F409" s="220" t="str">
        <f t="shared" si="66"/>
        <v/>
      </c>
      <c r="G409" s="215" t="str">
        <f t="shared" si="67"/>
        <v/>
      </c>
      <c r="H409" s="234" t="str">
        <f t="shared" si="73"/>
        <v>n</v>
      </c>
      <c r="I409" s="211">
        <f>IF(P$347="J",SUMIF(Deelnemers!B:B,H409,Deelnemers!D:D),0)</f>
        <v>0</v>
      </c>
      <c r="J409" s="13"/>
      <c r="K409" s="211" t="str">
        <f t="shared" si="68"/>
        <v/>
      </c>
      <c r="L409" s="220" t="str">
        <f t="shared" si="69"/>
        <v/>
      </c>
      <c r="M409" s="215" t="str">
        <f t="shared" si="74"/>
        <v/>
      </c>
      <c r="N409" s="216" t="str">
        <f t="shared" si="71"/>
        <v/>
      </c>
      <c r="O409" s="221">
        <v>3</v>
      </c>
      <c r="AB409" s="325">
        <f t="shared" si="75"/>
        <v>0</v>
      </c>
    </row>
    <row r="410" spans="1:28" ht="15" customHeight="1" x14ac:dyDescent="0.25">
      <c r="A410" s="218" t="str">
        <f>IF(C410=0,"",IF(I410=0,"",MAX(A$2:A409)+1))</f>
        <v/>
      </c>
      <c r="B410" s="234" t="str">
        <f t="shared" si="72"/>
        <v>Martijn</v>
      </c>
      <c r="C410" s="211">
        <f>IF(P$347="J",SUMIF(Deelnemers!B:B,B410,Deelnemers!D:D),0)</f>
        <v>10</v>
      </c>
      <c r="D410" s="13"/>
      <c r="E410" s="13"/>
      <c r="F410" s="220" t="str">
        <f t="shared" si="66"/>
        <v/>
      </c>
      <c r="G410" s="215" t="str">
        <f t="shared" si="67"/>
        <v/>
      </c>
      <c r="H410" s="234" t="str">
        <f t="shared" si="73"/>
        <v>n</v>
      </c>
      <c r="I410" s="211">
        <f>IF(P$347="J",SUMIF(Deelnemers!B:B,H410,Deelnemers!D:D),0)</f>
        <v>0</v>
      </c>
      <c r="J410" s="13"/>
      <c r="K410" s="211" t="str">
        <f t="shared" si="68"/>
        <v/>
      </c>
      <c r="L410" s="220" t="str">
        <f t="shared" si="69"/>
        <v/>
      </c>
      <c r="M410" s="215" t="str">
        <f t="shared" si="74"/>
        <v/>
      </c>
      <c r="N410" s="216" t="str">
        <f t="shared" si="71"/>
        <v/>
      </c>
      <c r="O410" s="221">
        <v>3</v>
      </c>
      <c r="AB410" s="325">
        <f t="shared" si="75"/>
        <v>0</v>
      </c>
    </row>
    <row r="411" spans="1:28" ht="15" customHeight="1" x14ac:dyDescent="0.25">
      <c r="A411" s="218" t="str">
        <f>IF(C411=0,"",IF(I411=0,"",MAX(A$2:A410)+1))</f>
        <v/>
      </c>
      <c r="B411" s="234" t="str">
        <f t="shared" si="72"/>
        <v>Martijn</v>
      </c>
      <c r="C411" s="211">
        <f>IF(P$347="J",SUMIF(Deelnemers!B:B,B411,Deelnemers!D:D),0)</f>
        <v>10</v>
      </c>
      <c r="D411" s="13"/>
      <c r="E411" s="13"/>
      <c r="F411" s="220" t="str">
        <f t="shared" ref="F411:F474" si="76">IF(D411&gt;0,ROUND(D411/E411,3),"")</f>
        <v/>
      </c>
      <c r="G411" s="215" t="str">
        <f t="shared" ref="G411:G474" si="77">IF(D411&gt;0,IF(C411-D411=0,R$2,IF(D411&lt;C411,ROUND(D411/C411*T$2,1),Q$2)),"")</f>
        <v/>
      </c>
      <c r="H411" s="234" t="str">
        <f t="shared" si="73"/>
        <v>n</v>
      </c>
      <c r="I411" s="211">
        <f>IF(P$347="J",SUMIF(Deelnemers!B:B,H411,Deelnemers!D:D),0)</f>
        <v>0</v>
      </c>
      <c r="J411" s="13"/>
      <c r="K411" s="211" t="str">
        <f t="shared" ref="K411:K474" si="78">IF(E411&gt;0,E411,"")</f>
        <v/>
      </c>
      <c r="L411" s="220" t="str">
        <f t="shared" ref="L411:L474" si="79">IF(J411&gt;0,ROUND(J411/K411,3),"")</f>
        <v/>
      </c>
      <c r="M411" s="215" t="str">
        <f t="shared" ref="M411:M442" si="80">IF(J411&gt;0,IF(I411-J411=0,R$2,IF(J411&lt;I411,ROUND(J411/I411*T$2,1),Q$2)),"")</f>
        <v/>
      </c>
      <c r="N411" s="216" t="str">
        <f t="shared" ref="N411:N474" si="81">IF(E411&gt;0,1,"")</f>
        <v/>
      </c>
      <c r="O411" s="221">
        <v>3</v>
      </c>
      <c r="AB411" s="325">
        <f t="shared" si="75"/>
        <v>0</v>
      </c>
    </row>
    <row r="412" spans="1:28" ht="15" customHeight="1" x14ac:dyDescent="0.25">
      <c r="A412" s="218" t="str">
        <f>IF(C412=0,"",IF(I412=0,"",MAX(A$2:A411)+1))</f>
        <v/>
      </c>
      <c r="B412" s="234" t="str">
        <f t="shared" ref="B412:B475" si="82">B68</f>
        <v>Martijn</v>
      </c>
      <c r="C412" s="211">
        <f>IF(P$347="J",SUMIF(Deelnemers!B:B,B412,Deelnemers!D:D),0)</f>
        <v>10</v>
      </c>
      <c r="D412" s="13"/>
      <c r="E412" s="13"/>
      <c r="F412" s="220" t="str">
        <f t="shared" si="76"/>
        <v/>
      </c>
      <c r="G412" s="215" t="str">
        <f t="shared" si="77"/>
        <v/>
      </c>
      <c r="H412" s="234" t="str">
        <f t="shared" ref="H412:H475" si="83">H68</f>
        <v>n</v>
      </c>
      <c r="I412" s="211">
        <f>IF(P$347="J",SUMIF(Deelnemers!B:B,H412,Deelnemers!D:D),0)</f>
        <v>0</v>
      </c>
      <c r="J412" s="13"/>
      <c r="K412" s="211" t="str">
        <f t="shared" si="78"/>
        <v/>
      </c>
      <c r="L412" s="220" t="str">
        <f t="shared" si="79"/>
        <v/>
      </c>
      <c r="M412" s="215" t="str">
        <f t="shared" si="80"/>
        <v/>
      </c>
      <c r="N412" s="216" t="str">
        <f t="shared" si="81"/>
        <v/>
      </c>
      <c r="O412" s="221">
        <v>3</v>
      </c>
      <c r="AB412" s="325">
        <f t="shared" si="75"/>
        <v>0</v>
      </c>
    </row>
    <row r="413" spans="1:28" ht="15" customHeight="1" x14ac:dyDescent="0.25">
      <c r="A413" s="218">
        <f>IF(C413=0,"",IF(I413=0,"",MAX(A$2:A412)+1))</f>
        <v>199</v>
      </c>
      <c r="B413" s="234" t="str">
        <f t="shared" si="82"/>
        <v>Michael</v>
      </c>
      <c r="C413" s="211">
        <f>IF(P$347="J",SUMIF(Deelnemers!B:B,B413,Deelnemers!D:D),0)</f>
        <v>19</v>
      </c>
      <c r="D413" s="13"/>
      <c r="E413" s="13"/>
      <c r="F413" s="220" t="str">
        <f t="shared" si="76"/>
        <v/>
      </c>
      <c r="G413" s="215" t="str">
        <f t="shared" si="77"/>
        <v/>
      </c>
      <c r="H413" s="234" t="str">
        <f t="shared" si="83"/>
        <v>Peter</v>
      </c>
      <c r="I413" s="211">
        <f>IF(P$347="J",SUMIF(Deelnemers!B:B,H413,Deelnemers!D:D),0)</f>
        <v>21</v>
      </c>
      <c r="J413" s="13"/>
      <c r="K413" s="211" t="str">
        <f t="shared" si="78"/>
        <v/>
      </c>
      <c r="L413" s="220" t="str">
        <f t="shared" si="79"/>
        <v/>
      </c>
      <c r="M413" s="215" t="str">
        <f t="shared" si="80"/>
        <v/>
      </c>
      <c r="N413" s="216" t="str">
        <f t="shared" si="81"/>
        <v/>
      </c>
      <c r="O413" s="221">
        <v>3</v>
      </c>
      <c r="AB413" s="325">
        <f t="shared" si="75"/>
        <v>1</v>
      </c>
    </row>
    <row r="414" spans="1:28" ht="15" customHeight="1" x14ac:dyDescent="0.25">
      <c r="A414" s="218">
        <f>IF(C414=0,"",IF(I414=0,"",MAX(A$2:A413)+1))</f>
        <v>200</v>
      </c>
      <c r="B414" s="234" t="str">
        <f t="shared" si="82"/>
        <v>Michael</v>
      </c>
      <c r="C414" s="211">
        <f>IF(P$347="J",SUMIF(Deelnemers!B:B,B414,Deelnemers!D:D),0)</f>
        <v>19</v>
      </c>
      <c r="D414" s="13"/>
      <c r="E414" s="13"/>
      <c r="F414" s="220" t="str">
        <f t="shared" si="76"/>
        <v/>
      </c>
      <c r="G414" s="215" t="str">
        <f t="shared" si="77"/>
        <v/>
      </c>
      <c r="H414" s="234" t="str">
        <f t="shared" si="83"/>
        <v>Piet</v>
      </c>
      <c r="I414" s="211">
        <f>IF(P$347="J",SUMIF(Deelnemers!B:B,H414,Deelnemers!D:D),0)</f>
        <v>25</v>
      </c>
      <c r="J414" s="13"/>
      <c r="K414" s="211" t="str">
        <f t="shared" si="78"/>
        <v/>
      </c>
      <c r="L414" s="220" t="str">
        <f t="shared" si="79"/>
        <v/>
      </c>
      <c r="M414" s="215" t="str">
        <f t="shared" si="80"/>
        <v/>
      </c>
      <c r="N414" s="216" t="str">
        <f t="shared" si="81"/>
        <v/>
      </c>
      <c r="O414" s="221">
        <v>3</v>
      </c>
      <c r="AB414" s="325">
        <f t="shared" si="75"/>
        <v>1</v>
      </c>
    </row>
    <row r="415" spans="1:28" ht="15" customHeight="1" x14ac:dyDescent="0.25">
      <c r="A415" s="218">
        <f>IF(C415=0,"",IF(I415=0,"",MAX(A$2:A414)+1))</f>
        <v>201</v>
      </c>
      <c r="B415" s="234" t="str">
        <f t="shared" si="82"/>
        <v>Michael</v>
      </c>
      <c r="C415" s="211">
        <f>IF(P$347="J",SUMIF(Deelnemers!B:B,B415,Deelnemers!D:D),0)</f>
        <v>19</v>
      </c>
      <c r="D415" s="13"/>
      <c r="E415" s="13"/>
      <c r="F415" s="220" t="str">
        <f t="shared" si="76"/>
        <v/>
      </c>
      <c r="G415" s="215" t="str">
        <f t="shared" si="77"/>
        <v/>
      </c>
      <c r="H415" s="234" t="str">
        <f t="shared" si="83"/>
        <v>Tukker</v>
      </c>
      <c r="I415" s="211">
        <f>IF(P$347="J",SUMIF(Deelnemers!B:B,H415,Deelnemers!D:D),0)</f>
        <v>18</v>
      </c>
      <c r="J415" s="13"/>
      <c r="K415" s="211" t="str">
        <f t="shared" si="78"/>
        <v/>
      </c>
      <c r="L415" s="220" t="str">
        <f t="shared" si="79"/>
        <v/>
      </c>
      <c r="M415" s="215" t="str">
        <f t="shared" si="80"/>
        <v/>
      </c>
      <c r="N415" s="216" t="str">
        <f t="shared" si="81"/>
        <v/>
      </c>
      <c r="O415" s="221">
        <v>3</v>
      </c>
      <c r="AB415" s="325">
        <f t="shared" si="75"/>
        <v>1</v>
      </c>
    </row>
    <row r="416" spans="1:28" ht="15" customHeight="1" x14ac:dyDescent="0.25">
      <c r="A416" s="218">
        <f>IF(C416=0,"",IF(I416=0,"",MAX(A$2:A415)+1))</f>
        <v>202</v>
      </c>
      <c r="B416" s="234" t="str">
        <f t="shared" si="82"/>
        <v>Michael</v>
      </c>
      <c r="C416" s="211">
        <f>IF(P$347="J",SUMIF(Deelnemers!B:B,B416,Deelnemers!D:D),0)</f>
        <v>19</v>
      </c>
      <c r="D416" s="13"/>
      <c r="E416" s="13"/>
      <c r="F416" s="220" t="str">
        <f t="shared" si="76"/>
        <v/>
      </c>
      <c r="G416" s="215" t="str">
        <f t="shared" si="77"/>
        <v/>
      </c>
      <c r="H416" s="234" t="str">
        <f t="shared" si="83"/>
        <v>Bernard</v>
      </c>
      <c r="I416" s="211">
        <f>IF(P$347="J",SUMIF(Deelnemers!B:B,H416,Deelnemers!D:D),0)</f>
        <v>18</v>
      </c>
      <c r="J416" s="13"/>
      <c r="K416" s="211" t="str">
        <f t="shared" si="78"/>
        <v/>
      </c>
      <c r="L416" s="220" t="str">
        <f t="shared" si="79"/>
        <v/>
      </c>
      <c r="M416" s="215" t="str">
        <f t="shared" si="80"/>
        <v/>
      </c>
      <c r="N416" s="216" t="str">
        <f t="shared" si="81"/>
        <v/>
      </c>
      <c r="O416" s="221">
        <v>3</v>
      </c>
      <c r="AB416" s="325">
        <f t="shared" si="75"/>
        <v>1</v>
      </c>
    </row>
    <row r="417" spans="1:28" ht="15" customHeight="1" x14ac:dyDescent="0.25">
      <c r="A417" s="218">
        <f>IF(C417=0,"",IF(I417=0,"",MAX(A$2:A416)+1))</f>
        <v>203</v>
      </c>
      <c r="B417" s="234" t="str">
        <f t="shared" si="82"/>
        <v>Michael</v>
      </c>
      <c r="C417" s="211">
        <f>IF(P$347="J",SUMIF(Deelnemers!B:B,B417,Deelnemers!D:D),0)</f>
        <v>19</v>
      </c>
      <c r="D417" s="13"/>
      <c r="E417" s="13"/>
      <c r="F417" s="220" t="str">
        <f t="shared" si="76"/>
        <v/>
      </c>
      <c r="G417" s="215" t="str">
        <f t="shared" si="77"/>
        <v/>
      </c>
      <c r="H417" s="234" t="str">
        <f t="shared" si="83"/>
        <v>Jan de Hoorn</v>
      </c>
      <c r="I417" s="211">
        <f>IF(P$347="J",SUMIF(Deelnemers!B:B,H417,Deelnemers!D:D),0)</f>
        <v>14</v>
      </c>
      <c r="J417" s="13"/>
      <c r="K417" s="211" t="str">
        <f t="shared" si="78"/>
        <v/>
      </c>
      <c r="L417" s="220" t="str">
        <f t="shared" si="79"/>
        <v/>
      </c>
      <c r="M417" s="215" t="str">
        <f t="shared" si="80"/>
        <v/>
      </c>
      <c r="N417" s="216" t="str">
        <f t="shared" si="81"/>
        <v/>
      </c>
      <c r="O417" s="221">
        <v>3</v>
      </c>
      <c r="AB417" s="325">
        <f t="shared" si="75"/>
        <v>1</v>
      </c>
    </row>
    <row r="418" spans="1:28" ht="15" customHeight="1" x14ac:dyDescent="0.25">
      <c r="A418" s="218" t="str">
        <f>IF(C418=0,"",IF(I418=0,"",MAX(A$2:A417)+1))</f>
        <v/>
      </c>
      <c r="B418" s="234" t="str">
        <f t="shared" si="82"/>
        <v>Michael</v>
      </c>
      <c r="C418" s="211">
        <f>IF(P$347="J",SUMIF(Deelnemers!B:B,B418,Deelnemers!D:D),0)</f>
        <v>19</v>
      </c>
      <c r="D418" s="13"/>
      <c r="E418" s="13"/>
      <c r="F418" s="220" t="str">
        <f t="shared" si="76"/>
        <v/>
      </c>
      <c r="G418" s="215" t="str">
        <f t="shared" si="77"/>
        <v/>
      </c>
      <c r="H418" s="234" t="str">
        <f t="shared" si="83"/>
        <v>Bas</v>
      </c>
      <c r="I418" s="211">
        <f>IF(P$347="J",SUMIF(Deelnemers!B:B,H418,Deelnemers!D:D),0)</f>
        <v>0</v>
      </c>
      <c r="J418" s="13"/>
      <c r="K418" s="211" t="str">
        <f t="shared" si="78"/>
        <v/>
      </c>
      <c r="L418" s="220" t="str">
        <f t="shared" si="79"/>
        <v/>
      </c>
      <c r="M418" s="215" t="str">
        <f t="shared" si="80"/>
        <v/>
      </c>
      <c r="N418" s="216" t="str">
        <f t="shared" si="81"/>
        <v/>
      </c>
      <c r="O418" s="221">
        <v>3</v>
      </c>
      <c r="AB418" s="325">
        <f t="shared" si="75"/>
        <v>0</v>
      </c>
    </row>
    <row r="419" spans="1:28" ht="15" customHeight="1" x14ac:dyDescent="0.25">
      <c r="A419" s="218">
        <f>IF(C419=0,"",IF(I419=0,"",MAX(A$2:A418)+1))</f>
        <v>204</v>
      </c>
      <c r="B419" s="234" t="str">
        <f t="shared" si="82"/>
        <v>Michael</v>
      </c>
      <c r="C419" s="211">
        <f>IF(P$347="J",SUMIF(Deelnemers!B:B,B419,Deelnemers!D:D),0)</f>
        <v>19</v>
      </c>
      <c r="D419" s="13"/>
      <c r="E419" s="13"/>
      <c r="F419" s="220" t="str">
        <f t="shared" si="76"/>
        <v/>
      </c>
      <c r="G419" s="215" t="str">
        <f t="shared" si="77"/>
        <v/>
      </c>
      <c r="H419" s="234" t="str">
        <f t="shared" si="83"/>
        <v>Jan Zuijlen</v>
      </c>
      <c r="I419" s="211">
        <f>IF(P$347="J",SUMIF(Deelnemers!B:B,H419,Deelnemers!D:D),0)</f>
        <v>19</v>
      </c>
      <c r="J419" s="13"/>
      <c r="K419" s="211" t="str">
        <f t="shared" si="78"/>
        <v/>
      </c>
      <c r="L419" s="220" t="str">
        <f t="shared" si="79"/>
        <v/>
      </c>
      <c r="M419" s="215" t="str">
        <f t="shared" si="80"/>
        <v/>
      </c>
      <c r="N419" s="216" t="str">
        <f t="shared" si="81"/>
        <v/>
      </c>
      <c r="O419" s="221">
        <v>3</v>
      </c>
      <c r="AB419" s="325">
        <f t="shared" si="75"/>
        <v>1</v>
      </c>
    </row>
    <row r="420" spans="1:28" ht="15" customHeight="1" x14ac:dyDescent="0.25">
      <c r="A420" s="218">
        <f>IF(C420=0,"",IF(I420=0,"",MAX(A$2:A419)+1))</f>
        <v>205</v>
      </c>
      <c r="B420" s="234" t="str">
        <f t="shared" si="82"/>
        <v>Michael</v>
      </c>
      <c r="C420" s="211">
        <f>IF(P$347="J",SUMIF(Deelnemers!B:B,B420,Deelnemers!D:D),0)</f>
        <v>19</v>
      </c>
      <c r="D420" s="13"/>
      <c r="E420" s="13"/>
      <c r="F420" s="220" t="str">
        <f t="shared" si="76"/>
        <v/>
      </c>
      <c r="G420" s="215" t="str">
        <f t="shared" si="77"/>
        <v/>
      </c>
      <c r="H420" s="234" t="str">
        <f t="shared" si="83"/>
        <v xml:space="preserve">Jordy </v>
      </c>
      <c r="I420" s="211">
        <f>IF(P$347="J",SUMIF(Deelnemers!B:B,H420,Deelnemers!D:D),0)</f>
        <v>16</v>
      </c>
      <c r="J420" s="13"/>
      <c r="K420" s="211" t="str">
        <f t="shared" si="78"/>
        <v/>
      </c>
      <c r="L420" s="220" t="str">
        <f t="shared" si="79"/>
        <v/>
      </c>
      <c r="M420" s="215" t="str">
        <f t="shared" si="80"/>
        <v/>
      </c>
      <c r="N420" s="216" t="str">
        <f t="shared" si="81"/>
        <v/>
      </c>
      <c r="O420" s="221">
        <v>3</v>
      </c>
      <c r="AB420" s="325">
        <f t="shared" si="75"/>
        <v>1</v>
      </c>
    </row>
    <row r="421" spans="1:28" ht="15" customHeight="1" x14ac:dyDescent="0.25">
      <c r="A421" s="218" t="str">
        <f>IF(C421=0,"",IF(I421=0,"",MAX(A$2:A420)+1))</f>
        <v/>
      </c>
      <c r="B421" s="234" t="str">
        <f t="shared" si="82"/>
        <v>Michael</v>
      </c>
      <c r="C421" s="211">
        <f>IF(P$347="J",SUMIF(Deelnemers!B:B,B421,Deelnemers!D:D),0)</f>
        <v>19</v>
      </c>
      <c r="D421" s="13"/>
      <c r="E421" s="13"/>
      <c r="F421" s="220" t="str">
        <f t="shared" si="76"/>
        <v/>
      </c>
      <c r="G421" s="215" t="str">
        <f t="shared" si="77"/>
        <v/>
      </c>
      <c r="H421" s="234" t="str">
        <f t="shared" si="83"/>
        <v>Mukesh</v>
      </c>
      <c r="I421" s="211">
        <f>IF(P$347="J",SUMIF(Deelnemers!B:B,H421,Deelnemers!D:D),0)</f>
        <v>0</v>
      </c>
      <c r="J421" s="13"/>
      <c r="K421" s="211" t="str">
        <f t="shared" si="78"/>
        <v/>
      </c>
      <c r="L421" s="220" t="str">
        <f t="shared" si="79"/>
        <v/>
      </c>
      <c r="M421" s="215" t="str">
        <f t="shared" si="80"/>
        <v/>
      </c>
      <c r="N421" s="216" t="str">
        <f t="shared" si="81"/>
        <v/>
      </c>
      <c r="O421" s="221">
        <v>3</v>
      </c>
      <c r="AB421" s="325">
        <f t="shared" si="75"/>
        <v>0</v>
      </c>
    </row>
    <row r="422" spans="1:28" ht="15" customHeight="1" x14ac:dyDescent="0.25">
      <c r="A422" s="218">
        <f>IF(C422=0,"",IF(I422=0,"",MAX(A$2:A421)+1))</f>
        <v>206</v>
      </c>
      <c r="B422" s="234" t="str">
        <f t="shared" si="82"/>
        <v>Michael</v>
      </c>
      <c r="C422" s="211">
        <f>IF(P$347="J",SUMIF(Deelnemers!B:B,B422,Deelnemers!D:D),0)</f>
        <v>19</v>
      </c>
      <c r="D422" s="13"/>
      <c r="E422" s="13"/>
      <c r="F422" s="220" t="str">
        <f t="shared" si="76"/>
        <v/>
      </c>
      <c r="G422" s="215" t="str">
        <f t="shared" si="77"/>
        <v/>
      </c>
      <c r="H422" s="234" t="str">
        <f t="shared" si="83"/>
        <v>Marco</v>
      </c>
      <c r="I422" s="211">
        <f>IF(P$347="J",SUMIF(Deelnemers!B:B,H422,Deelnemers!D:D),0)</f>
        <v>26</v>
      </c>
      <c r="J422" s="13"/>
      <c r="K422" s="211" t="str">
        <f t="shared" si="78"/>
        <v/>
      </c>
      <c r="L422" s="220" t="str">
        <f t="shared" si="79"/>
        <v/>
      </c>
      <c r="M422" s="215" t="str">
        <f t="shared" si="80"/>
        <v/>
      </c>
      <c r="N422" s="216" t="str">
        <f t="shared" si="81"/>
        <v/>
      </c>
      <c r="O422" s="221">
        <v>3</v>
      </c>
      <c r="AB422" s="325">
        <f t="shared" si="75"/>
        <v>1</v>
      </c>
    </row>
    <row r="423" spans="1:28" ht="15" customHeight="1" x14ac:dyDescent="0.25">
      <c r="A423" s="218" t="str">
        <f>IF(C423=0,"",IF(I423=0,"",MAX(A$2:A422)+1))</f>
        <v/>
      </c>
      <c r="B423" s="234" t="str">
        <f t="shared" si="82"/>
        <v>Michael</v>
      </c>
      <c r="C423" s="211">
        <f>IF(P$347="J",SUMIF(Deelnemers!B:B,B423,Deelnemers!D:D),0)</f>
        <v>19</v>
      </c>
      <c r="D423" s="13"/>
      <c r="E423" s="13"/>
      <c r="F423" s="220" t="str">
        <f t="shared" si="76"/>
        <v/>
      </c>
      <c r="G423" s="215" t="str">
        <f t="shared" si="77"/>
        <v/>
      </c>
      <c r="H423" s="234" t="str">
        <f t="shared" si="83"/>
        <v>n</v>
      </c>
      <c r="I423" s="211">
        <f>IF(P$347="J",SUMIF(Deelnemers!B:B,H423,Deelnemers!D:D),0)</f>
        <v>0</v>
      </c>
      <c r="J423" s="13"/>
      <c r="K423" s="211" t="str">
        <f t="shared" si="78"/>
        <v/>
      </c>
      <c r="L423" s="220" t="str">
        <f t="shared" si="79"/>
        <v/>
      </c>
      <c r="M423" s="215" t="str">
        <f t="shared" si="80"/>
        <v/>
      </c>
      <c r="N423" s="216" t="str">
        <f t="shared" si="81"/>
        <v/>
      </c>
      <c r="O423" s="221">
        <v>3</v>
      </c>
      <c r="AB423" s="325">
        <f t="shared" si="75"/>
        <v>0</v>
      </c>
    </row>
    <row r="424" spans="1:28" ht="15" customHeight="1" x14ac:dyDescent="0.25">
      <c r="A424" s="218" t="str">
        <f>IF(C424=0,"",IF(I424=0,"",MAX(A$2:A423)+1))</f>
        <v/>
      </c>
      <c r="B424" s="234" t="str">
        <f t="shared" si="82"/>
        <v>Michael</v>
      </c>
      <c r="C424" s="211">
        <f>IF(P$347="J",SUMIF(Deelnemers!B:B,B424,Deelnemers!D:D),0)</f>
        <v>19</v>
      </c>
      <c r="D424" s="13"/>
      <c r="E424" s="13"/>
      <c r="F424" s="220" t="str">
        <f t="shared" si="76"/>
        <v/>
      </c>
      <c r="G424" s="215" t="str">
        <f t="shared" si="77"/>
        <v/>
      </c>
      <c r="H424" s="234" t="str">
        <f t="shared" si="83"/>
        <v>n</v>
      </c>
      <c r="I424" s="211">
        <f>IF(P$347="J",SUMIF(Deelnemers!B:B,H424,Deelnemers!D:D),0)</f>
        <v>0</v>
      </c>
      <c r="J424" s="13"/>
      <c r="K424" s="211" t="str">
        <f t="shared" si="78"/>
        <v/>
      </c>
      <c r="L424" s="220" t="str">
        <f t="shared" si="79"/>
        <v/>
      </c>
      <c r="M424" s="215" t="str">
        <f t="shared" si="80"/>
        <v/>
      </c>
      <c r="N424" s="216" t="str">
        <f t="shared" si="81"/>
        <v/>
      </c>
      <c r="O424" s="221">
        <v>3</v>
      </c>
      <c r="AB424" s="325">
        <f t="shared" si="75"/>
        <v>0</v>
      </c>
    </row>
    <row r="425" spans="1:28" ht="15" customHeight="1" x14ac:dyDescent="0.25">
      <c r="A425" s="218" t="str">
        <f>IF(C425=0,"",IF(I425=0,"",MAX(A$2:A424)+1))</f>
        <v/>
      </c>
      <c r="B425" s="234" t="str">
        <f t="shared" si="82"/>
        <v>Michael</v>
      </c>
      <c r="C425" s="211">
        <f>IF(P$347="J",SUMIF(Deelnemers!B:B,B425,Deelnemers!D:D),0)</f>
        <v>19</v>
      </c>
      <c r="D425" s="13"/>
      <c r="E425" s="13"/>
      <c r="F425" s="220" t="str">
        <f t="shared" si="76"/>
        <v/>
      </c>
      <c r="G425" s="215" t="str">
        <f t="shared" si="77"/>
        <v/>
      </c>
      <c r="H425" s="234" t="str">
        <f t="shared" si="83"/>
        <v>n</v>
      </c>
      <c r="I425" s="211">
        <f>IF(P$347="J",SUMIF(Deelnemers!B:B,H425,Deelnemers!D:D),0)</f>
        <v>0</v>
      </c>
      <c r="J425" s="13"/>
      <c r="K425" s="211" t="str">
        <f t="shared" si="78"/>
        <v/>
      </c>
      <c r="L425" s="220" t="str">
        <f t="shared" si="79"/>
        <v/>
      </c>
      <c r="M425" s="215" t="str">
        <f t="shared" si="80"/>
        <v/>
      </c>
      <c r="N425" s="216" t="str">
        <f t="shared" si="81"/>
        <v/>
      </c>
      <c r="O425" s="221">
        <v>3</v>
      </c>
      <c r="AB425" s="325">
        <f t="shared" si="75"/>
        <v>0</v>
      </c>
    </row>
    <row r="426" spans="1:28" ht="15" customHeight="1" x14ac:dyDescent="0.25">
      <c r="A426" s="218" t="str">
        <f>IF(C426=0,"",IF(I426=0,"",MAX(A$2:A425)+1))</f>
        <v/>
      </c>
      <c r="B426" s="234" t="str">
        <f t="shared" si="82"/>
        <v>Michael</v>
      </c>
      <c r="C426" s="211">
        <f>IF(P$347="J",SUMIF(Deelnemers!B:B,B426,Deelnemers!D:D),0)</f>
        <v>19</v>
      </c>
      <c r="D426" s="13"/>
      <c r="E426" s="13"/>
      <c r="F426" s="220" t="str">
        <f t="shared" si="76"/>
        <v/>
      </c>
      <c r="G426" s="215" t="str">
        <f t="shared" si="77"/>
        <v/>
      </c>
      <c r="H426" s="234" t="str">
        <f t="shared" si="83"/>
        <v>n</v>
      </c>
      <c r="I426" s="211">
        <f>IF(P$347="J",SUMIF(Deelnemers!B:B,H426,Deelnemers!D:D),0)</f>
        <v>0</v>
      </c>
      <c r="J426" s="13"/>
      <c r="K426" s="211" t="str">
        <f t="shared" si="78"/>
        <v/>
      </c>
      <c r="L426" s="220" t="str">
        <f t="shared" si="79"/>
        <v/>
      </c>
      <c r="M426" s="215" t="str">
        <f t="shared" si="80"/>
        <v/>
      </c>
      <c r="N426" s="216" t="str">
        <f t="shared" si="81"/>
        <v/>
      </c>
      <c r="O426" s="221">
        <v>3</v>
      </c>
      <c r="AB426" s="325">
        <f t="shared" si="75"/>
        <v>0</v>
      </c>
    </row>
    <row r="427" spans="1:28" ht="15" customHeight="1" x14ac:dyDescent="0.25">
      <c r="A427" s="218">
        <f>IF(C427=0,"",IF(I427=0,"",MAX(A$2:A426)+1))</f>
        <v>207</v>
      </c>
      <c r="B427" s="234" t="str">
        <f t="shared" si="82"/>
        <v>Peter</v>
      </c>
      <c r="C427" s="211">
        <f>IF(P$347="J",SUMIF(Deelnemers!B:B,B427,Deelnemers!D:D),0)</f>
        <v>21</v>
      </c>
      <c r="D427" s="13"/>
      <c r="E427" s="13"/>
      <c r="F427" s="220" t="str">
        <f t="shared" si="76"/>
        <v/>
      </c>
      <c r="G427" s="215" t="str">
        <f t="shared" si="77"/>
        <v/>
      </c>
      <c r="H427" s="234" t="str">
        <f t="shared" si="83"/>
        <v>Piet</v>
      </c>
      <c r="I427" s="211">
        <f>IF(P$347="J",SUMIF(Deelnemers!B:B,H427,Deelnemers!D:D),0)</f>
        <v>25</v>
      </c>
      <c r="J427" s="13"/>
      <c r="K427" s="211" t="str">
        <f t="shared" si="78"/>
        <v/>
      </c>
      <c r="L427" s="220" t="str">
        <f t="shared" si="79"/>
        <v/>
      </c>
      <c r="M427" s="215" t="str">
        <f t="shared" si="80"/>
        <v/>
      </c>
      <c r="N427" s="216" t="str">
        <f t="shared" si="81"/>
        <v/>
      </c>
      <c r="O427" s="221">
        <v>3</v>
      </c>
      <c r="AB427" s="325">
        <f t="shared" si="75"/>
        <v>1</v>
      </c>
    </row>
    <row r="428" spans="1:28" ht="15" customHeight="1" x14ac:dyDescent="0.25">
      <c r="A428" s="218">
        <f>IF(C428=0,"",IF(I428=0,"",MAX(A$2:A427)+1))</f>
        <v>208</v>
      </c>
      <c r="B428" s="234" t="str">
        <f t="shared" si="82"/>
        <v>Peter</v>
      </c>
      <c r="C428" s="211">
        <f>IF(P$347="J",SUMIF(Deelnemers!B:B,B428,Deelnemers!D:D),0)</f>
        <v>21</v>
      </c>
      <c r="D428" s="13"/>
      <c r="E428" s="13"/>
      <c r="F428" s="220" t="str">
        <f t="shared" si="76"/>
        <v/>
      </c>
      <c r="G428" s="215" t="str">
        <f t="shared" si="77"/>
        <v/>
      </c>
      <c r="H428" s="234" t="str">
        <f t="shared" si="83"/>
        <v>Tukker</v>
      </c>
      <c r="I428" s="211">
        <f>IF(P$347="J",SUMIF(Deelnemers!B:B,H428,Deelnemers!D:D),0)</f>
        <v>18</v>
      </c>
      <c r="J428" s="13"/>
      <c r="K428" s="211" t="str">
        <f t="shared" si="78"/>
        <v/>
      </c>
      <c r="L428" s="220" t="str">
        <f t="shared" si="79"/>
        <v/>
      </c>
      <c r="M428" s="215" t="str">
        <f t="shared" si="80"/>
        <v/>
      </c>
      <c r="N428" s="216" t="str">
        <f t="shared" si="81"/>
        <v/>
      </c>
      <c r="O428" s="221">
        <v>3</v>
      </c>
      <c r="AB428" s="325">
        <f t="shared" si="75"/>
        <v>1</v>
      </c>
    </row>
    <row r="429" spans="1:28" ht="15" customHeight="1" x14ac:dyDescent="0.25">
      <c r="A429" s="218">
        <f>IF(C429=0,"",IF(I429=0,"",MAX(A$2:A428)+1))</f>
        <v>209</v>
      </c>
      <c r="B429" s="234" t="str">
        <f t="shared" si="82"/>
        <v>Peter</v>
      </c>
      <c r="C429" s="211">
        <f>IF(P$347="J",SUMIF(Deelnemers!B:B,B429,Deelnemers!D:D),0)</f>
        <v>21</v>
      </c>
      <c r="D429" s="13"/>
      <c r="E429" s="13"/>
      <c r="F429" s="220" t="str">
        <f t="shared" si="76"/>
        <v/>
      </c>
      <c r="G429" s="215" t="str">
        <f t="shared" si="77"/>
        <v/>
      </c>
      <c r="H429" s="234" t="str">
        <f t="shared" si="83"/>
        <v>Bernard</v>
      </c>
      <c r="I429" s="211">
        <f>IF(P$347="J",SUMIF(Deelnemers!B:B,H429,Deelnemers!D:D),0)</f>
        <v>18</v>
      </c>
      <c r="J429" s="13"/>
      <c r="K429" s="211" t="str">
        <f t="shared" si="78"/>
        <v/>
      </c>
      <c r="L429" s="220" t="str">
        <f t="shared" si="79"/>
        <v/>
      </c>
      <c r="M429" s="215" t="str">
        <f t="shared" si="80"/>
        <v/>
      </c>
      <c r="N429" s="216" t="str">
        <f t="shared" si="81"/>
        <v/>
      </c>
      <c r="O429" s="221">
        <v>3</v>
      </c>
      <c r="AB429" s="325">
        <f t="shared" si="75"/>
        <v>1</v>
      </c>
    </row>
    <row r="430" spans="1:28" ht="15" customHeight="1" x14ac:dyDescent="0.25">
      <c r="A430" s="218">
        <f>IF(C430=0,"",IF(I430=0,"",MAX(A$2:A429)+1))</f>
        <v>210</v>
      </c>
      <c r="B430" s="234" t="str">
        <f t="shared" si="82"/>
        <v>Peter</v>
      </c>
      <c r="C430" s="211">
        <f>IF(P$347="J",SUMIF(Deelnemers!B:B,B430,Deelnemers!D:D),0)</f>
        <v>21</v>
      </c>
      <c r="D430" s="13"/>
      <c r="E430" s="13"/>
      <c r="F430" s="220" t="str">
        <f t="shared" si="76"/>
        <v/>
      </c>
      <c r="G430" s="215" t="str">
        <f t="shared" si="77"/>
        <v/>
      </c>
      <c r="H430" s="234" t="str">
        <f t="shared" si="83"/>
        <v>Jan de Hoorn</v>
      </c>
      <c r="I430" s="211">
        <f>IF(P$347="J",SUMIF(Deelnemers!B:B,H430,Deelnemers!D:D),0)</f>
        <v>14</v>
      </c>
      <c r="J430" s="13"/>
      <c r="K430" s="211" t="str">
        <f t="shared" si="78"/>
        <v/>
      </c>
      <c r="L430" s="220" t="str">
        <f t="shared" si="79"/>
        <v/>
      </c>
      <c r="M430" s="215" t="str">
        <f t="shared" si="80"/>
        <v/>
      </c>
      <c r="N430" s="216" t="str">
        <f t="shared" si="81"/>
        <v/>
      </c>
      <c r="O430" s="221">
        <v>3</v>
      </c>
      <c r="AB430" s="325">
        <f t="shared" si="75"/>
        <v>1</v>
      </c>
    </row>
    <row r="431" spans="1:28" ht="15" customHeight="1" x14ac:dyDescent="0.25">
      <c r="A431" s="218" t="str">
        <f>IF(C431=0,"",IF(I431=0,"",MAX(A$2:A430)+1))</f>
        <v/>
      </c>
      <c r="B431" s="234" t="str">
        <f t="shared" si="82"/>
        <v>Peter</v>
      </c>
      <c r="C431" s="211">
        <f>IF(P$347="J",SUMIF(Deelnemers!B:B,B431,Deelnemers!D:D),0)</f>
        <v>21</v>
      </c>
      <c r="D431" s="13"/>
      <c r="E431" s="13"/>
      <c r="F431" s="220" t="str">
        <f t="shared" si="76"/>
        <v/>
      </c>
      <c r="G431" s="215" t="str">
        <f t="shared" si="77"/>
        <v/>
      </c>
      <c r="H431" s="234" t="str">
        <f t="shared" si="83"/>
        <v>Bas</v>
      </c>
      <c r="I431" s="211">
        <f>IF(P$347="J",SUMIF(Deelnemers!B:B,H431,Deelnemers!D:D),0)</f>
        <v>0</v>
      </c>
      <c r="J431" s="13"/>
      <c r="K431" s="211" t="str">
        <f t="shared" si="78"/>
        <v/>
      </c>
      <c r="L431" s="220" t="str">
        <f t="shared" si="79"/>
        <v/>
      </c>
      <c r="M431" s="215" t="str">
        <f t="shared" si="80"/>
        <v/>
      </c>
      <c r="N431" s="216" t="str">
        <f t="shared" si="81"/>
        <v/>
      </c>
      <c r="O431" s="221">
        <v>3</v>
      </c>
      <c r="AB431" s="325">
        <f t="shared" si="75"/>
        <v>0</v>
      </c>
    </row>
    <row r="432" spans="1:28" ht="15" customHeight="1" x14ac:dyDescent="0.25">
      <c r="A432" s="218">
        <f>IF(C432=0,"",IF(I432=0,"",MAX(A$2:A431)+1))</f>
        <v>211</v>
      </c>
      <c r="B432" s="234" t="str">
        <f t="shared" si="82"/>
        <v>Peter</v>
      </c>
      <c r="C432" s="211">
        <f>IF(P$347="J",SUMIF(Deelnemers!B:B,B432,Deelnemers!D:D),0)</f>
        <v>21</v>
      </c>
      <c r="D432" s="13"/>
      <c r="E432" s="13"/>
      <c r="F432" s="220" t="str">
        <f t="shared" si="76"/>
        <v/>
      </c>
      <c r="G432" s="215" t="str">
        <f t="shared" si="77"/>
        <v/>
      </c>
      <c r="H432" s="234" t="str">
        <f t="shared" si="83"/>
        <v>Jan Zuijlen</v>
      </c>
      <c r="I432" s="211">
        <f>IF(P$347="J",SUMIF(Deelnemers!B:B,H432,Deelnemers!D:D),0)</f>
        <v>19</v>
      </c>
      <c r="J432" s="13"/>
      <c r="K432" s="211" t="str">
        <f t="shared" si="78"/>
        <v/>
      </c>
      <c r="L432" s="220" t="str">
        <f t="shared" si="79"/>
        <v/>
      </c>
      <c r="M432" s="215" t="str">
        <f t="shared" si="80"/>
        <v/>
      </c>
      <c r="N432" s="216" t="str">
        <f t="shared" si="81"/>
        <v/>
      </c>
      <c r="O432" s="221">
        <v>3</v>
      </c>
      <c r="AB432" s="325">
        <f t="shared" si="75"/>
        <v>1</v>
      </c>
    </row>
    <row r="433" spans="1:28" ht="15" customHeight="1" x14ac:dyDescent="0.25">
      <c r="A433" s="218">
        <f>IF(C433=0,"",IF(I433=0,"",MAX(A$2:A432)+1))</f>
        <v>212</v>
      </c>
      <c r="B433" s="234" t="str">
        <f t="shared" si="82"/>
        <v>Peter</v>
      </c>
      <c r="C433" s="211">
        <f>IF(P$347="J",SUMIF(Deelnemers!B:B,B433,Deelnemers!D:D),0)</f>
        <v>21</v>
      </c>
      <c r="D433" s="13"/>
      <c r="E433" s="13"/>
      <c r="F433" s="220" t="str">
        <f t="shared" si="76"/>
        <v/>
      </c>
      <c r="G433" s="215" t="str">
        <f t="shared" si="77"/>
        <v/>
      </c>
      <c r="H433" s="234" t="str">
        <f t="shared" si="83"/>
        <v xml:space="preserve">Jordy </v>
      </c>
      <c r="I433" s="211">
        <f>IF(P$347="J",SUMIF(Deelnemers!B:B,H433,Deelnemers!D:D),0)</f>
        <v>16</v>
      </c>
      <c r="J433" s="13"/>
      <c r="K433" s="211" t="str">
        <f t="shared" si="78"/>
        <v/>
      </c>
      <c r="L433" s="220" t="str">
        <f t="shared" si="79"/>
        <v/>
      </c>
      <c r="M433" s="215" t="str">
        <f t="shared" si="80"/>
        <v/>
      </c>
      <c r="N433" s="216" t="str">
        <f t="shared" si="81"/>
        <v/>
      </c>
      <c r="O433" s="221">
        <v>3</v>
      </c>
      <c r="AB433" s="325">
        <f t="shared" si="75"/>
        <v>1</v>
      </c>
    </row>
    <row r="434" spans="1:28" ht="15" customHeight="1" x14ac:dyDescent="0.25">
      <c r="A434" s="218" t="str">
        <f>IF(C434=0,"",IF(I434=0,"",MAX(A$2:A433)+1))</f>
        <v/>
      </c>
      <c r="B434" s="234" t="str">
        <f t="shared" si="82"/>
        <v>Peter</v>
      </c>
      <c r="C434" s="211">
        <f>IF(P$347="J",SUMIF(Deelnemers!B:B,B434,Deelnemers!D:D),0)</f>
        <v>21</v>
      </c>
      <c r="D434" s="13"/>
      <c r="E434" s="13"/>
      <c r="F434" s="220" t="str">
        <f t="shared" si="76"/>
        <v/>
      </c>
      <c r="G434" s="215" t="str">
        <f t="shared" si="77"/>
        <v/>
      </c>
      <c r="H434" s="234" t="str">
        <f t="shared" si="83"/>
        <v>Mukesh</v>
      </c>
      <c r="I434" s="211">
        <f>IF(P$347="J",SUMIF(Deelnemers!B:B,H434,Deelnemers!D:D),0)</f>
        <v>0</v>
      </c>
      <c r="J434" s="13"/>
      <c r="K434" s="211" t="str">
        <f t="shared" si="78"/>
        <v/>
      </c>
      <c r="L434" s="220" t="str">
        <f t="shared" si="79"/>
        <v/>
      </c>
      <c r="M434" s="215" t="str">
        <f t="shared" si="80"/>
        <v/>
      </c>
      <c r="N434" s="216" t="str">
        <f t="shared" si="81"/>
        <v/>
      </c>
      <c r="O434" s="221">
        <v>3</v>
      </c>
      <c r="AB434" s="325">
        <f t="shared" si="75"/>
        <v>0</v>
      </c>
    </row>
    <row r="435" spans="1:28" ht="15" customHeight="1" x14ac:dyDescent="0.25">
      <c r="A435" s="218">
        <f>IF(C435=0,"",IF(I435=0,"",MAX(A$2:A434)+1))</f>
        <v>213</v>
      </c>
      <c r="B435" s="234" t="str">
        <f t="shared" si="82"/>
        <v>Peter</v>
      </c>
      <c r="C435" s="211">
        <f>IF(P$347="J",SUMIF(Deelnemers!B:B,B435,Deelnemers!D:D),0)</f>
        <v>21</v>
      </c>
      <c r="D435" s="13"/>
      <c r="E435" s="13"/>
      <c r="F435" s="220" t="str">
        <f t="shared" si="76"/>
        <v/>
      </c>
      <c r="G435" s="215" t="str">
        <f t="shared" si="77"/>
        <v/>
      </c>
      <c r="H435" s="234" t="str">
        <f t="shared" si="83"/>
        <v>Marco</v>
      </c>
      <c r="I435" s="211">
        <f>IF(P$347="J",SUMIF(Deelnemers!B:B,H435,Deelnemers!D:D),0)</f>
        <v>26</v>
      </c>
      <c r="J435" s="13"/>
      <c r="K435" s="211" t="str">
        <f t="shared" si="78"/>
        <v/>
      </c>
      <c r="L435" s="220" t="str">
        <f t="shared" si="79"/>
        <v/>
      </c>
      <c r="M435" s="215" t="str">
        <f t="shared" si="80"/>
        <v/>
      </c>
      <c r="N435" s="216" t="str">
        <f t="shared" si="81"/>
        <v/>
      </c>
      <c r="O435" s="221">
        <v>3</v>
      </c>
      <c r="AB435" s="325">
        <f t="shared" si="75"/>
        <v>1</v>
      </c>
    </row>
    <row r="436" spans="1:28" ht="15" customHeight="1" x14ac:dyDescent="0.25">
      <c r="A436" s="218" t="str">
        <f>IF(C436=0,"",IF(I436=0,"",MAX(A$2:A435)+1))</f>
        <v/>
      </c>
      <c r="B436" s="234" t="str">
        <f t="shared" si="82"/>
        <v>Peter</v>
      </c>
      <c r="C436" s="211">
        <f>IF(P$347="J",SUMIF(Deelnemers!B:B,B436,Deelnemers!D:D),0)</f>
        <v>21</v>
      </c>
      <c r="D436" s="13"/>
      <c r="E436" s="13"/>
      <c r="F436" s="220" t="str">
        <f t="shared" si="76"/>
        <v/>
      </c>
      <c r="G436" s="215" t="str">
        <f t="shared" si="77"/>
        <v/>
      </c>
      <c r="H436" s="234" t="str">
        <f t="shared" si="83"/>
        <v>n</v>
      </c>
      <c r="I436" s="211">
        <f>IF(P$347="J",SUMIF(Deelnemers!B:B,H436,Deelnemers!D:D),0)</f>
        <v>0</v>
      </c>
      <c r="J436" s="13"/>
      <c r="K436" s="211" t="str">
        <f t="shared" si="78"/>
        <v/>
      </c>
      <c r="L436" s="220" t="str">
        <f t="shared" si="79"/>
        <v/>
      </c>
      <c r="M436" s="215" t="str">
        <f t="shared" si="80"/>
        <v/>
      </c>
      <c r="N436" s="216" t="str">
        <f t="shared" si="81"/>
        <v/>
      </c>
      <c r="O436" s="221">
        <v>3</v>
      </c>
      <c r="AB436" s="325">
        <f t="shared" si="75"/>
        <v>0</v>
      </c>
    </row>
    <row r="437" spans="1:28" ht="15" customHeight="1" x14ac:dyDescent="0.25">
      <c r="A437" s="218" t="str">
        <f>IF(C437=0,"",IF(I437=0,"",MAX(A$2:A436)+1))</f>
        <v/>
      </c>
      <c r="B437" s="234" t="str">
        <f t="shared" si="82"/>
        <v>Peter</v>
      </c>
      <c r="C437" s="211">
        <f>IF(P$347="J",SUMIF(Deelnemers!B:B,B437,Deelnemers!D:D),0)</f>
        <v>21</v>
      </c>
      <c r="D437" s="13"/>
      <c r="E437" s="13"/>
      <c r="F437" s="220" t="str">
        <f t="shared" si="76"/>
        <v/>
      </c>
      <c r="G437" s="215" t="str">
        <f t="shared" si="77"/>
        <v/>
      </c>
      <c r="H437" s="234" t="str">
        <f t="shared" si="83"/>
        <v>n</v>
      </c>
      <c r="I437" s="211">
        <f>IF(P$347="J",SUMIF(Deelnemers!B:B,H437,Deelnemers!D:D),0)</f>
        <v>0</v>
      </c>
      <c r="J437" s="13"/>
      <c r="K437" s="211" t="str">
        <f t="shared" si="78"/>
        <v/>
      </c>
      <c r="L437" s="220" t="str">
        <f t="shared" si="79"/>
        <v/>
      </c>
      <c r="M437" s="215" t="str">
        <f t="shared" si="80"/>
        <v/>
      </c>
      <c r="N437" s="216" t="str">
        <f t="shared" si="81"/>
        <v/>
      </c>
      <c r="O437" s="221">
        <v>3</v>
      </c>
      <c r="AB437" s="325">
        <f t="shared" si="75"/>
        <v>0</v>
      </c>
    </row>
    <row r="438" spans="1:28" ht="15" customHeight="1" x14ac:dyDescent="0.25">
      <c r="A438" s="218" t="str">
        <f>IF(C438=0,"",IF(I438=0,"",MAX(A$2:A437)+1))</f>
        <v/>
      </c>
      <c r="B438" s="234" t="str">
        <f t="shared" si="82"/>
        <v>Peter</v>
      </c>
      <c r="C438" s="211">
        <f>IF(P$347="J",SUMIF(Deelnemers!B:B,B438,Deelnemers!D:D),0)</f>
        <v>21</v>
      </c>
      <c r="D438" s="13"/>
      <c r="E438" s="13"/>
      <c r="F438" s="220" t="str">
        <f t="shared" si="76"/>
        <v/>
      </c>
      <c r="G438" s="215" t="str">
        <f t="shared" si="77"/>
        <v/>
      </c>
      <c r="H438" s="234" t="str">
        <f t="shared" si="83"/>
        <v>n</v>
      </c>
      <c r="I438" s="211">
        <f>IF(P$347="J",SUMIF(Deelnemers!B:B,H438,Deelnemers!D:D),0)</f>
        <v>0</v>
      </c>
      <c r="J438" s="13"/>
      <c r="K438" s="211" t="str">
        <f t="shared" si="78"/>
        <v/>
      </c>
      <c r="L438" s="220" t="str">
        <f t="shared" si="79"/>
        <v/>
      </c>
      <c r="M438" s="215" t="str">
        <f t="shared" si="80"/>
        <v/>
      </c>
      <c r="N438" s="216" t="str">
        <f t="shared" si="81"/>
        <v/>
      </c>
      <c r="O438" s="221">
        <v>3</v>
      </c>
      <c r="AB438" s="325">
        <f t="shared" si="75"/>
        <v>0</v>
      </c>
    </row>
    <row r="439" spans="1:28" ht="15" customHeight="1" x14ac:dyDescent="0.25">
      <c r="A439" s="218" t="str">
        <f>IF(C439=0,"",IF(I439=0,"",MAX(A$2:A438)+1))</f>
        <v/>
      </c>
      <c r="B439" s="234" t="str">
        <f t="shared" si="82"/>
        <v>Peter</v>
      </c>
      <c r="C439" s="211">
        <f>IF(P$347="J",SUMIF(Deelnemers!B:B,B439,Deelnemers!D:D),0)</f>
        <v>21</v>
      </c>
      <c r="D439" s="13"/>
      <c r="E439" s="13"/>
      <c r="F439" s="220" t="str">
        <f t="shared" si="76"/>
        <v/>
      </c>
      <c r="G439" s="215" t="str">
        <f t="shared" si="77"/>
        <v/>
      </c>
      <c r="H439" s="234" t="str">
        <f t="shared" si="83"/>
        <v>n</v>
      </c>
      <c r="I439" s="211">
        <f>IF(P$347="J",SUMIF(Deelnemers!B:B,H439,Deelnemers!D:D),0)</f>
        <v>0</v>
      </c>
      <c r="J439" s="13"/>
      <c r="K439" s="211" t="str">
        <f t="shared" si="78"/>
        <v/>
      </c>
      <c r="L439" s="220" t="str">
        <f t="shared" si="79"/>
        <v/>
      </c>
      <c r="M439" s="215" t="str">
        <f t="shared" si="80"/>
        <v/>
      </c>
      <c r="N439" s="216" t="str">
        <f t="shared" si="81"/>
        <v/>
      </c>
      <c r="O439" s="221">
        <v>3</v>
      </c>
      <c r="AB439" s="325">
        <f t="shared" si="75"/>
        <v>0</v>
      </c>
    </row>
    <row r="440" spans="1:28" ht="15" customHeight="1" x14ac:dyDescent="0.25">
      <c r="A440" s="218">
        <f>IF(C440=0,"",IF(I440=0,"",MAX(A$2:A439)+1))</f>
        <v>214</v>
      </c>
      <c r="B440" s="234" t="str">
        <f t="shared" si="82"/>
        <v>Piet</v>
      </c>
      <c r="C440" s="211">
        <f>IF(P$347="J",SUMIF(Deelnemers!B:B,B440,Deelnemers!D:D),0)</f>
        <v>25</v>
      </c>
      <c r="D440" s="13"/>
      <c r="E440" s="13"/>
      <c r="F440" s="220" t="str">
        <f t="shared" si="76"/>
        <v/>
      </c>
      <c r="G440" s="215" t="str">
        <f t="shared" si="77"/>
        <v/>
      </c>
      <c r="H440" s="234" t="str">
        <f t="shared" si="83"/>
        <v>Tukker</v>
      </c>
      <c r="I440" s="211">
        <f>IF(P$347="J",SUMIF(Deelnemers!B:B,H440,Deelnemers!D:D),0)</f>
        <v>18</v>
      </c>
      <c r="J440" s="13"/>
      <c r="K440" s="211" t="str">
        <f t="shared" si="78"/>
        <v/>
      </c>
      <c r="L440" s="220" t="str">
        <f t="shared" si="79"/>
        <v/>
      </c>
      <c r="M440" s="215" t="str">
        <f t="shared" si="80"/>
        <v/>
      </c>
      <c r="N440" s="216" t="str">
        <f t="shared" si="81"/>
        <v/>
      </c>
      <c r="O440" s="221">
        <v>3</v>
      </c>
      <c r="AB440" s="325">
        <f t="shared" si="75"/>
        <v>1</v>
      </c>
    </row>
    <row r="441" spans="1:28" ht="15" customHeight="1" x14ac:dyDescent="0.25">
      <c r="A441" s="218">
        <f>IF(C441=0,"",IF(I441=0,"",MAX(A$2:A440)+1))</f>
        <v>215</v>
      </c>
      <c r="B441" s="234" t="str">
        <f t="shared" si="82"/>
        <v>Piet</v>
      </c>
      <c r="C441" s="211">
        <f>IF(P$347="J",SUMIF(Deelnemers!B:B,B441,Deelnemers!D:D),0)</f>
        <v>25</v>
      </c>
      <c r="D441" s="13"/>
      <c r="E441" s="13"/>
      <c r="F441" s="220" t="str">
        <f t="shared" si="76"/>
        <v/>
      </c>
      <c r="G441" s="215" t="str">
        <f t="shared" si="77"/>
        <v/>
      </c>
      <c r="H441" s="234" t="str">
        <f t="shared" si="83"/>
        <v>Bernard</v>
      </c>
      <c r="I441" s="211">
        <f>IF(P$347="J",SUMIF(Deelnemers!B:B,H441,Deelnemers!D:D),0)</f>
        <v>18</v>
      </c>
      <c r="J441" s="13"/>
      <c r="K441" s="211" t="str">
        <f t="shared" si="78"/>
        <v/>
      </c>
      <c r="L441" s="220" t="str">
        <f t="shared" si="79"/>
        <v/>
      </c>
      <c r="M441" s="215" t="str">
        <f t="shared" si="80"/>
        <v/>
      </c>
      <c r="N441" s="216" t="str">
        <f t="shared" si="81"/>
        <v/>
      </c>
      <c r="O441" s="221">
        <v>3</v>
      </c>
      <c r="AB441" s="325">
        <f t="shared" si="75"/>
        <v>1</v>
      </c>
    </row>
    <row r="442" spans="1:28" ht="15" customHeight="1" x14ac:dyDescent="0.25">
      <c r="A442" s="218">
        <f>IF(C442=0,"",IF(I442=0,"",MAX(A$2:A441)+1))</f>
        <v>216</v>
      </c>
      <c r="B442" s="234" t="str">
        <f t="shared" si="82"/>
        <v>Piet</v>
      </c>
      <c r="C442" s="211">
        <f>IF(P$347="J",SUMIF(Deelnemers!B:B,B442,Deelnemers!D:D),0)</f>
        <v>25</v>
      </c>
      <c r="D442" s="13"/>
      <c r="E442" s="13"/>
      <c r="F442" s="220" t="str">
        <f t="shared" si="76"/>
        <v/>
      </c>
      <c r="G442" s="215" t="str">
        <f t="shared" si="77"/>
        <v/>
      </c>
      <c r="H442" s="234" t="str">
        <f t="shared" si="83"/>
        <v>Jan de Hoorn</v>
      </c>
      <c r="I442" s="211">
        <f>IF(P$347="J",SUMIF(Deelnemers!B:B,H442,Deelnemers!D:D),0)</f>
        <v>14</v>
      </c>
      <c r="J442" s="13"/>
      <c r="K442" s="211" t="str">
        <f t="shared" si="78"/>
        <v/>
      </c>
      <c r="L442" s="220" t="str">
        <f t="shared" si="79"/>
        <v/>
      </c>
      <c r="M442" s="215" t="str">
        <f t="shared" si="80"/>
        <v/>
      </c>
      <c r="N442" s="216" t="str">
        <f t="shared" si="81"/>
        <v/>
      </c>
      <c r="O442" s="221">
        <v>3</v>
      </c>
      <c r="AB442" s="325">
        <f t="shared" si="75"/>
        <v>1</v>
      </c>
    </row>
    <row r="443" spans="1:28" ht="15" customHeight="1" x14ac:dyDescent="0.25">
      <c r="A443" s="218" t="str">
        <f>IF(C443=0,"",IF(I443=0,"",MAX(A$2:A442)+1))</f>
        <v/>
      </c>
      <c r="B443" s="234" t="str">
        <f t="shared" si="82"/>
        <v>Piet</v>
      </c>
      <c r="C443" s="211">
        <f>IF(P$347="J",SUMIF(Deelnemers!B:B,B443,Deelnemers!D:D),0)</f>
        <v>25</v>
      </c>
      <c r="D443" s="13"/>
      <c r="E443" s="13"/>
      <c r="F443" s="220" t="str">
        <f t="shared" si="76"/>
        <v/>
      </c>
      <c r="G443" s="215" t="str">
        <f t="shared" si="77"/>
        <v/>
      </c>
      <c r="H443" s="234" t="str">
        <f t="shared" si="83"/>
        <v>Bas</v>
      </c>
      <c r="I443" s="211">
        <f>IF(P$347="J",SUMIF(Deelnemers!B:B,H443,Deelnemers!D:D),0)</f>
        <v>0</v>
      </c>
      <c r="J443" s="13"/>
      <c r="K443" s="211" t="str">
        <f t="shared" si="78"/>
        <v/>
      </c>
      <c r="L443" s="220" t="str">
        <f t="shared" si="79"/>
        <v/>
      </c>
      <c r="M443" s="215" t="str">
        <f t="shared" ref="M443:M474" si="84">IF(J443&gt;0,IF(I443-J443=0,R$2,IF(J443&lt;I443,ROUND(J443/I443*T$2,1),Q$2)),"")</f>
        <v/>
      </c>
      <c r="N443" s="216" t="str">
        <f t="shared" si="81"/>
        <v/>
      </c>
      <c r="O443" s="221">
        <v>3</v>
      </c>
      <c r="AB443" s="325">
        <f t="shared" si="75"/>
        <v>0</v>
      </c>
    </row>
    <row r="444" spans="1:28" ht="15" customHeight="1" x14ac:dyDescent="0.25">
      <c r="A444" s="218">
        <f>IF(C444=0,"",IF(I444=0,"",MAX(A$2:A443)+1))</f>
        <v>217</v>
      </c>
      <c r="B444" s="234" t="str">
        <f t="shared" si="82"/>
        <v>Piet</v>
      </c>
      <c r="C444" s="211">
        <f>IF(P$347="J",SUMIF(Deelnemers!B:B,B444,Deelnemers!D:D),0)</f>
        <v>25</v>
      </c>
      <c r="D444" s="13"/>
      <c r="E444" s="13"/>
      <c r="F444" s="220" t="str">
        <f t="shared" si="76"/>
        <v/>
      </c>
      <c r="G444" s="215" t="str">
        <f t="shared" si="77"/>
        <v/>
      </c>
      <c r="H444" s="234" t="str">
        <f t="shared" si="83"/>
        <v>Jan Zuijlen</v>
      </c>
      <c r="I444" s="211">
        <f>IF(P$347="J",SUMIF(Deelnemers!B:B,H444,Deelnemers!D:D),0)</f>
        <v>19</v>
      </c>
      <c r="J444" s="13"/>
      <c r="K444" s="211" t="str">
        <f t="shared" si="78"/>
        <v/>
      </c>
      <c r="L444" s="220" t="str">
        <f t="shared" si="79"/>
        <v/>
      </c>
      <c r="M444" s="215" t="str">
        <f t="shared" si="84"/>
        <v/>
      </c>
      <c r="N444" s="216" t="str">
        <f t="shared" si="81"/>
        <v/>
      </c>
      <c r="O444" s="221">
        <v>3</v>
      </c>
      <c r="AB444" s="325">
        <f t="shared" si="75"/>
        <v>1</v>
      </c>
    </row>
    <row r="445" spans="1:28" ht="15" customHeight="1" x14ac:dyDescent="0.25">
      <c r="A445" s="218">
        <f>IF(C445=0,"",IF(I445=0,"",MAX(A$2:A444)+1))</f>
        <v>218</v>
      </c>
      <c r="B445" s="234" t="str">
        <f t="shared" si="82"/>
        <v>Piet</v>
      </c>
      <c r="C445" s="211">
        <f>IF(P$347="J",SUMIF(Deelnemers!B:B,B445,Deelnemers!D:D),0)</f>
        <v>25</v>
      </c>
      <c r="D445" s="13"/>
      <c r="E445" s="13"/>
      <c r="F445" s="220" t="str">
        <f t="shared" si="76"/>
        <v/>
      </c>
      <c r="G445" s="215" t="str">
        <f t="shared" si="77"/>
        <v/>
      </c>
      <c r="H445" s="234" t="str">
        <f t="shared" si="83"/>
        <v xml:space="preserve">Jordy </v>
      </c>
      <c r="I445" s="211">
        <f>IF(P$347="J",SUMIF(Deelnemers!B:B,H445,Deelnemers!D:D),0)</f>
        <v>16</v>
      </c>
      <c r="J445" s="13"/>
      <c r="K445" s="211" t="str">
        <f t="shared" si="78"/>
        <v/>
      </c>
      <c r="L445" s="220" t="str">
        <f t="shared" si="79"/>
        <v/>
      </c>
      <c r="M445" s="215" t="str">
        <f t="shared" si="84"/>
        <v/>
      </c>
      <c r="N445" s="216" t="str">
        <f t="shared" si="81"/>
        <v/>
      </c>
      <c r="O445" s="221">
        <v>3</v>
      </c>
      <c r="AB445" s="325">
        <f t="shared" si="75"/>
        <v>1</v>
      </c>
    </row>
    <row r="446" spans="1:28" ht="15" customHeight="1" x14ac:dyDescent="0.25">
      <c r="A446" s="218" t="str">
        <f>IF(C446=0,"",IF(I446=0,"",MAX(A$2:A445)+1))</f>
        <v/>
      </c>
      <c r="B446" s="234" t="str">
        <f t="shared" si="82"/>
        <v>Piet</v>
      </c>
      <c r="C446" s="211">
        <f>IF(P$347="J",SUMIF(Deelnemers!B:B,B446,Deelnemers!D:D),0)</f>
        <v>25</v>
      </c>
      <c r="D446" s="13"/>
      <c r="E446" s="13"/>
      <c r="F446" s="220" t="str">
        <f t="shared" si="76"/>
        <v/>
      </c>
      <c r="G446" s="215" t="str">
        <f t="shared" si="77"/>
        <v/>
      </c>
      <c r="H446" s="234" t="str">
        <f t="shared" si="83"/>
        <v>Mukesh</v>
      </c>
      <c r="I446" s="211">
        <f>IF(P$347="J",SUMIF(Deelnemers!B:B,H446,Deelnemers!D:D),0)</f>
        <v>0</v>
      </c>
      <c r="J446" s="13"/>
      <c r="K446" s="211" t="str">
        <f t="shared" si="78"/>
        <v/>
      </c>
      <c r="L446" s="220" t="str">
        <f t="shared" si="79"/>
        <v/>
      </c>
      <c r="M446" s="215" t="str">
        <f t="shared" si="84"/>
        <v/>
      </c>
      <c r="N446" s="216" t="str">
        <f t="shared" si="81"/>
        <v/>
      </c>
      <c r="O446" s="221">
        <v>3</v>
      </c>
      <c r="AB446" s="325">
        <f t="shared" si="75"/>
        <v>0</v>
      </c>
    </row>
    <row r="447" spans="1:28" ht="15" customHeight="1" x14ac:dyDescent="0.25">
      <c r="A447" s="218">
        <f>IF(C447=0,"",IF(I447=0,"",MAX(A$2:A446)+1))</f>
        <v>219</v>
      </c>
      <c r="B447" s="234" t="str">
        <f t="shared" si="82"/>
        <v>Piet</v>
      </c>
      <c r="C447" s="211">
        <f>IF(P$347="J",SUMIF(Deelnemers!B:B,B447,Deelnemers!D:D),0)</f>
        <v>25</v>
      </c>
      <c r="D447" s="13"/>
      <c r="E447" s="13"/>
      <c r="F447" s="220" t="str">
        <f t="shared" si="76"/>
        <v/>
      </c>
      <c r="G447" s="215" t="str">
        <f t="shared" si="77"/>
        <v/>
      </c>
      <c r="H447" s="234" t="str">
        <f t="shared" si="83"/>
        <v>Marco</v>
      </c>
      <c r="I447" s="211">
        <f>IF(P$347="J",SUMIF(Deelnemers!B:B,H447,Deelnemers!D:D),0)</f>
        <v>26</v>
      </c>
      <c r="J447" s="13"/>
      <c r="K447" s="211" t="str">
        <f t="shared" si="78"/>
        <v/>
      </c>
      <c r="L447" s="220" t="str">
        <f t="shared" si="79"/>
        <v/>
      </c>
      <c r="M447" s="215" t="str">
        <f t="shared" si="84"/>
        <v/>
      </c>
      <c r="N447" s="216" t="str">
        <f t="shared" si="81"/>
        <v/>
      </c>
      <c r="O447" s="221">
        <v>3</v>
      </c>
      <c r="AB447" s="325">
        <f t="shared" si="75"/>
        <v>1</v>
      </c>
    </row>
    <row r="448" spans="1:28" ht="15" customHeight="1" x14ac:dyDescent="0.25">
      <c r="A448" s="218" t="str">
        <f>IF(C448=0,"",IF(I448=0,"",MAX(A$2:A447)+1))</f>
        <v/>
      </c>
      <c r="B448" s="234" t="str">
        <f t="shared" si="82"/>
        <v>Piet</v>
      </c>
      <c r="C448" s="211">
        <f>IF(P$347="J",SUMIF(Deelnemers!B:B,B448,Deelnemers!D:D),0)</f>
        <v>25</v>
      </c>
      <c r="D448" s="13"/>
      <c r="E448" s="13"/>
      <c r="F448" s="220" t="str">
        <f t="shared" si="76"/>
        <v/>
      </c>
      <c r="G448" s="215" t="str">
        <f t="shared" si="77"/>
        <v/>
      </c>
      <c r="H448" s="234" t="str">
        <f t="shared" si="83"/>
        <v>n</v>
      </c>
      <c r="I448" s="211">
        <f>IF(P$347="J",SUMIF(Deelnemers!B:B,H448,Deelnemers!D:D),0)</f>
        <v>0</v>
      </c>
      <c r="J448" s="13"/>
      <c r="K448" s="211" t="str">
        <f t="shared" si="78"/>
        <v/>
      </c>
      <c r="L448" s="220" t="str">
        <f t="shared" si="79"/>
        <v/>
      </c>
      <c r="M448" s="215" t="str">
        <f t="shared" si="84"/>
        <v/>
      </c>
      <c r="N448" s="216" t="str">
        <f t="shared" si="81"/>
        <v/>
      </c>
      <c r="O448" s="221">
        <v>3</v>
      </c>
      <c r="AB448" s="325">
        <f t="shared" si="75"/>
        <v>0</v>
      </c>
    </row>
    <row r="449" spans="1:28" ht="15" customHeight="1" x14ac:dyDescent="0.25">
      <c r="A449" s="218" t="str">
        <f>IF(C449=0,"",IF(I449=0,"",MAX(A$2:A448)+1))</f>
        <v/>
      </c>
      <c r="B449" s="234" t="str">
        <f t="shared" si="82"/>
        <v>Piet</v>
      </c>
      <c r="C449" s="211">
        <f>IF(P$347="J",SUMIF(Deelnemers!B:B,B449,Deelnemers!D:D),0)</f>
        <v>25</v>
      </c>
      <c r="D449" s="13"/>
      <c r="E449" s="13"/>
      <c r="F449" s="220" t="str">
        <f t="shared" si="76"/>
        <v/>
      </c>
      <c r="G449" s="215" t="str">
        <f t="shared" si="77"/>
        <v/>
      </c>
      <c r="H449" s="234" t="str">
        <f t="shared" si="83"/>
        <v>n</v>
      </c>
      <c r="I449" s="211">
        <f>IF(P$347="J",SUMIF(Deelnemers!B:B,H449,Deelnemers!D:D),0)</f>
        <v>0</v>
      </c>
      <c r="J449" s="13"/>
      <c r="K449" s="211" t="str">
        <f t="shared" si="78"/>
        <v/>
      </c>
      <c r="L449" s="220" t="str">
        <f t="shared" si="79"/>
        <v/>
      </c>
      <c r="M449" s="215" t="str">
        <f t="shared" si="84"/>
        <v/>
      </c>
      <c r="N449" s="216" t="str">
        <f t="shared" si="81"/>
        <v/>
      </c>
      <c r="O449" s="221">
        <v>3</v>
      </c>
      <c r="AB449" s="325">
        <f t="shared" si="75"/>
        <v>0</v>
      </c>
    </row>
    <row r="450" spans="1:28" ht="15" customHeight="1" x14ac:dyDescent="0.25">
      <c r="A450" s="218" t="str">
        <f>IF(C450=0,"",IF(I450=0,"",MAX(A$2:A449)+1))</f>
        <v/>
      </c>
      <c r="B450" s="234" t="str">
        <f t="shared" si="82"/>
        <v>Piet</v>
      </c>
      <c r="C450" s="211">
        <f>IF(P$347="J",SUMIF(Deelnemers!B:B,B450,Deelnemers!D:D),0)</f>
        <v>25</v>
      </c>
      <c r="D450" s="13"/>
      <c r="E450" s="13"/>
      <c r="F450" s="220" t="str">
        <f t="shared" si="76"/>
        <v/>
      </c>
      <c r="G450" s="215" t="str">
        <f t="shared" si="77"/>
        <v/>
      </c>
      <c r="H450" s="234" t="str">
        <f t="shared" si="83"/>
        <v>n</v>
      </c>
      <c r="I450" s="211">
        <f>IF(P$347="J",SUMIF(Deelnemers!B:B,H450,Deelnemers!D:D),0)</f>
        <v>0</v>
      </c>
      <c r="J450" s="13"/>
      <c r="K450" s="211" t="str">
        <f t="shared" si="78"/>
        <v/>
      </c>
      <c r="L450" s="220" t="str">
        <f t="shared" si="79"/>
        <v/>
      </c>
      <c r="M450" s="215" t="str">
        <f t="shared" si="84"/>
        <v/>
      </c>
      <c r="N450" s="216" t="str">
        <f t="shared" si="81"/>
        <v/>
      </c>
      <c r="O450" s="221">
        <v>3</v>
      </c>
      <c r="AB450" s="325">
        <f t="shared" si="75"/>
        <v>0</v>
      </c>
    </row>
    <row r="451" spans="1:28" ht="15" customHeight="1" x14ac:dyDescent="0.25">
      <c r="A451" s="218" t="str">
        <f>IF(C451=0,"",IF(I451=0,"",MAX(A$2:A450)+1))</f>
        <v/>
      </c>
      <c r="B451" s="234" t="str">
        <f t="shared" si="82"/>
        <v>Piet</v>
      </c>
      <c r="C451" s="211">
        <f>IF(P$347="J",SUMIF(Deelnemers!B:B,B451,Deelnemers!D:D),0)</f>
        <v>25</v>
      </c>
      <c r="D451" s="13"/>
      <c r="E451" s="13"/>
      <c r="F451" s="220" t="str">
        <f t="shared" si="76"/>
        <v/>
      </c>
      <c r="G451" s="215" t="str">
        <f t="shared" si="77"/>
        <v/>
      </c>
      <c r="H451" s="234" t="str">
        <f t="shared" si="83"/>
        <v>n</v>
      </c>
      <c r="I451" s="211">
        <f>IF(P$347="J",SUMIF(Deelnemers!B:B,H451,Deelnemers!D:D),0)</f>
        <v>0</v>
      </c>
      <c r="J451" s="13"/>
      <c r="K451" s="211" t="str">
        <f t="shared" si="78"/>
        <v/>
      </c>
      <c r="L451" s="220" t="str">
        <f t="shared" si="79"/>
        <v/>
      </c>
      <c r="M451" s="215" t="str">
        <f t="shared" si="84"/>
        <v/>
      </c>
      <c r="N451" s="216" t="str">
        <f t="shared" si="81"/>
        <v/>
      </c>
      <c r="O451" s="221">
        <v>3</v>
      </c>
      <c r="AB451" s="325">
        <f t="shared" ref="AB451:AB514" si="85">IF(A451="",0,1)</f>
        <v>0</v>
      </c>
    </row>
    <row r="452" spans="1:28" ht="15" customHeight="1" x14ac:dyDescent="0.25">
      <c r="A452" s="218">
        <f>IF(C452=0,"",IF(I452=0,"",MAX(A$2:A451)+1))</f>
        <v>220</v>
      </c>
      <c r="B452" s="234" t="str">
        <f t="shared" si="82"/>
        <v>Tukker</v>
      </c>
      <c r="C452" s="211">
        <f>IF(P$347="J",SUMIF(Deelnemers!B:B,B452,Deelnemers!D:D),0)</f>
        <v>18</v>
      </c>
      <c r="D452" s="13"/>
      <c r="E452" s="13"/>
      <c r="F452" s="220" t="str">
        <f t="shared" si="76"/>
        <v/>
      </c>
      <c r="G452" s="215" t="str">
        <f t="shared" si="77"/>
        <v/>
      </c>
      <c r="H452" s="234" t="str">
        <f t="shared" si="83"/>
        <v>Bernard</v>
      </c>
      <c r="I452" s="211">
        <f>IF(P$347="J",SUMIF(Deelnemers!B:B,H452,Deelnemers!D:D),0)</f>
        <v>18</v>
      </c>
      <c r="J452" s="13"/>
      <c r="K452" s="211" t="str">
        <f t="shared" si="78"/>
        <v/>
      </c>
      <c r="L452" s="220" t="str">
        <f t="shared" si="79"/>
        <v/>
      </c>
      <c r="M452" s="215" t="str">
        <f t="shared" si="84"/>
        <v/>
      </c>
      <c r="N452" s="216" t="str">
        <f t="shared" si="81"/>
        <v/>
      </c>
      <c r="O452" s="221">
        <v>3</v>
      </c>
      <c r="AB452" s="325">
        <f t="shared" si="85"/>
        <v>1</v>
      </c>
    </row>
    <row r="453" spans="1:28" ht="15" customHeight="1" x14ac:dyDescent="0.25">
      <c r="A453" s="218">
        <f>IF(C453=0,"",IF(I453=0,"",MAX(A$2:A452)+1))</f>
        <v>221</v>
      </c>
      <c r="B453" s="234" t="str">
        <f t="shared" si="82"/>
        <v>Tukker</v>
      </c>
      <c r="C453" s="211">
        <f>IF(P$347="J",SUMIF(Deelnemers!B:B,B453,Deelnemers!D:D),0)</f>
        <v>18</v>
      </c>
      <c r="D453" s="13"/>
      <c r="E453" s="13"/>
      <c r="F453" s="220" t="str">
        <f t="shared" si="76"/>
        <v/>
      </c>
      <c r="G453" s="215" t="str">
        <f t="shared" si="77"/>
        <v/>
      </c>
      <c r="H453" s="234" t="str">
        <f t="shared" si="83"/>
        <v>Jan de Hoorn</v>
      </c>
      <c r="I453" s="211">
        <f>IF(P$347="J",SUMIF(Deelnemers!B:B,H453,Deelnemers!D:D),0)</f>
        <v>14</v>
      </c>
      <c r="J453" s="13"/>
      <c r="K453" s="211" t="str">
        <f t="shared" si="78"/>
        <v/>
      </c>
      <c r="L453" s="220" t="str">
        <f t="shared" si="79"/>
        <v/>
      </c>
      <c r="M453" s="215" t="str">
        <f t="shared" si="84"/>
        <v/>
      </c>
      <c r="N453" s="216" t="str">
        <f t="shared" si="81"/>
        <v/>
      </c>
      <c r="O453" s="221">
        <v>3</v>
      </c>
      <c r="AB453" s="325">
        <f t="shared" si="85"/>
        <v>1</v>
      </c>
    </row>
    <row r="454" spans="1:28" ht="15" customHeight="1" x14ac:dyDescent="0.25">
      <c r="A454" s="218" t="str">
        <f>IF(C454=0,"",IF(I454=0,"",MAX(A$2:A453)+1))</f>
        <v/>
      </c>
      <c r="B454" s="234" t="str">
        <f t="shared" si="82"/>
        <v>Tukker</v>
      </c>
      <c r="C454" s="211">
        <f>IF(P$347="J",SUMIF(Deelnemers!B:B,B454,Deelnemers!D:D),0)</f>
        <v>18</v>
      </c>
      <c r="D454" s="13"/>
      <c r="E454" s="13"/>
      <c r="F454" s="220" t="str">
        <f t="shared" si="76"/>
        <v/>
      </c>
      <c r="G454" s="215" t="str">
        <f t="shared" si="77"/>
        <v/>
      </c>
      <c r="H454" s="234" t="str">
        <f t="shared" si="83"/>
        <v>Bas</v>
      </c>
      <c r="I454" s="211">
        <f>IF(P$347="J",SUMIF(Deelnemers!B:B,H454,Deelnemers!D:D),0)</f>
        <v>0</v>
      </c>
      <c r="J454" s="13"/>
      <c r="K454" s="211" t="str">
        <f t="shared" si="78"/>
        <v/>
      </c>
      <c r="L454" s="220" t="str">
        <f t="shared" si="79"/>
        <v/>
      </c>
      <c r="M454" s="215" t="str">
        <f t="shared" si="84"/>
        <v/>
      </c>
      <c r="N454" s="216" t="str">
        <f t="shared" si="81"/>
        <v/>
      </c>
      <c r="O454" s="221">
        <v>3</v>
      </c>
      <c r="AB454" s="325">
        <f t="shared" si="85"/>
        <v>0</v>
      </c>
    </row>
    <row r="455" spans="1:28" ht="15" customHeight="1" x14ac:dyDescent="0.25">
      <c r="A455" s="218">
        <f>IF(C455=0,"",IF(I455=0,"",MAX(A$2:A454)+1))</f>
        <v>222</v>
      </c>
      <c r="B455" s="234" t="str">
        <f t="shared" si="82"/>
        <v>Tukker</v>
      </c>
      <c r="C455" s="211">
        <f>IF(P$347="J",SUMIF(Deelnemers!B:B,B455,Deelnemers!D:D),0)</f>
        <v>18</v>
      </c>
      <c r="D455" s="13"/>
      <c r="E455" s="13"/>
      <c r="F455" s="220" t="str">
        <f t="shared" si="76"/>
        <v/>
      </c>
      <c r="G455" s="215" t="str">
        <f t="shared" si="77"/>
        <v/>
      </c>
      <c r="H455" s="234" t="str">
        <f t="shared" si="83"/>
        <v>Jan Zuijlen</v>
      </c>
      <c r="I455" s="211">
        <f>IF(P$347="J",SUMIF(Deelnemers!B:B,H455,Deelnemers!D:D),0)</f>
        <v>19</v>
      </c>
      <c r="J455" s="13"/>
      <c r="K455" s="211" t="str">
        <f t="shared" si="78"/>
        <v/>
      </c>
      <c r="L455" s="220" t="str">
        <f t="shared" si="79"/>
        <v/>
      </c>
      <c r="M455" s="215" t="str">
        <f t="shared" si="84"/>
        <v/>
      </c>
      <c r="N455" s="216" t="str">
        <f t="shared" si="81"/>
        <v/>
      </c>
      <c r="O455" s="221">
        <v>3</v>
      </c>
      <c r="AB455" s="325">
        <f t="shared" si="85"/>
        <v>1</v>
      </c>
    </row>
    <row r="456" spans="1:28" ht="15" customHeight="1" x14ac:dyDescent="0.25">
      <c r="A456" s="218">
        <f>IF(C456=0,"",IF(I456=0,"",MAX(A$2:A455)+1))</f>
        <v>223</v>
      </c>
      <c r="B456" s="234" t="str">
        <f t="shared" si="82"/>
        <v>Tukker</v>
      </c>
      <c r="C456" s="211">
        <f>IF(P$347="J",SUMIF(Deelnemers!B:B,B456,Deelnemers!D:D),0)</f>
        <v>18</v>
      </c>
      <c r="D456" s="13"/>
      <c r="E456" s="13"/>
      <c r="F456" s="220" t="str">
        <f t="shared" si="76"/>
        <v/>
      </c>
      <c r="G456" s="215" t="str">
        <f t="shared" si="77"/>
        <v/>
      </c>
      <c r="H456" s="234" t="str">
        <f t="shared" si="83"/>
        <v xml:space="preserve">Jordy </v>
      </c>
      <c r="I456" s="211">
        <f>IF(P$347="J",SUMIF(Deelnemers!B:B,H456,Deelnemers!D:D),0)</f>
        <v>16</v>
      </c>
      <c r="J456" s="13"/>
      <c r="K456" s="211" t="str">
        <f t="shared" si="78"/>
        <v/>
      </c>
      <c r="L456" s="220" t="str">
        <f t="shared" si="79"/>
        <v/>
      </c>
      <c r="M456" s="215" t="str">
        <f t="shared" si="84"/>
        <v/>
      </c>
      <c r="N456" s="216" t="str">
        <f t="shared" si="81"/>
        <v/>
      </c>
      <c r="O456" s="221">
        <v>3</v>
      </c>
      <c r="AB456" s="325">
        <f t="shared" si="85"/>
        <v>1</v>
      </c>
    </row>
    <row r="457" spans="1:28" ht="15" customHeight="1" x14ac:dyDescent="0.25">
      <c r="A457" s="218" t="str">
        <f>IF(C457=0,"",IF(I457=0,"",MAX(A$2:A456)+1))</f>
        <v/>
      </c>
      <c r="B457" s="234" t="str">
        <f t="shared" si="82"/>
        <v>Tukker</v>
      </c>
      <c r="C457" s="211">
        <f>IF(P$347="J",SUMIF(Deelnemers!B:B,B457,Deelnemers!D:D),0)</f>
        <v>18</v>
      </c>
      <c r="D457" s="13"/>
      <c r="E457" s="13"/>
      <c r="F457" s="220" t="str">
        <f t="shared" si="76"/>
        <v/>
      </c>
      <c r="G457" s="215" t="str">
        <f t="shared" si="77"/>
        <v/>
      </c>
      <c r="H457" s="234" t="str">
        <f t="shared" si="83"/>
        <v>Mukesh</v>
      </c>
      <c r="I457" s="211">
        <f>IF(P$347="J",SUMIF(Deelnemers!B:B,H457,Deelnemers!D:D),0)</f>
        <v>0</v>
      </c>
      <c r="J457" s="13"/>
      <c r="K457" s="211" t="str">
        <f t="shared" si="78"/>
        <v/>
      </c>
      <c r="L457" s="220" t="str">
        <f t="shared" si="79"/>
        <v/>
      </c>
      <c r="M457" s="215" t="str">
        <f t="shared" si="84"/>
        <v/>
      </c>
      <c r="N457" s="216" t="str">
        <f t="shared" si="81"/>
        <v/>
      </c>
      <c r="O457" s="221">
        <v>3</v>
      </c>
      <c r="AB457" s="325">
        <f t="shared" si="85"/>
        <v>0</v>
      </c>
    </row>
    <row r="458" spans="1:28" ht="15" customHeight="1" x14ac:dyDescent="0.25">
      <c r="A458" s="218">
        <f>IF(C458=0,"",IF(I458=0,"",MAX(A$2:A457)+1))</f>
        <v>224</v>
      </c>
      <c r="B458" s="234" t="str">
        <f t="shared" si="82"/>
        <v>Tukker</v>
      </c>
      <c r="C458" s="211">
        <f>IF(P$347="J",SUMIF(Deelnemers!B:B,B458,Deelnemers!D:D),0)</f>
        <v>18</v>
      </c>
      <c r="D458" s="13"/>
      <c r="E458" s="13"/>
      <c r="F458" s="220" t="str">
        <f t="shared" si="76"/>
        <v/>
      </c>
      <c r="G458" s="215" t="str">
        <f t="shared" si="77"/>
        <v/>
      </c>
      <c r="H458" s="234" t="str">
        <f t="shared" si="83"/>
        <v>Marco</v>
      </c>
      <c r="I458" s="211">
        <f>IF(P$347="J",SUMIF(Deelnemers!B:B,H458,Deelnemers!D:D),0)</f>
        <v>26</v>
      </c>
      <c r="J458" s="13"/>
      <c r="K458" s="211" t="str">
        <f t="shared" si="78"/>
        <v/>
      </c>
      <c r="L458" s="220" t="str">
        <f t="shared" si="79"/>
        <v/>
      </c>
      <c r="M458" s="215" t="str">
        <f t="shared" si="84"/>
        <v/>
      </c>
      <c r="N458" s="216" t="str">
        <f t="shared" si="81"/>
        <v/>
      </c>
      <c r="O458" s="221">
        <v>3</v>
      </c>
      <c r="AB458" s="325">
        <f t="shared" si="85"/>
        <v>1</v>
      </c>
    </row>
    <row r="459" spans="1:28" ht="15" customHeight="1" x14ac:dyDescent="0.25">
      <c r="A459" s="218" t="str">
        <f>IF(C459=0,"",IF(I459=0,"",MAX(A$2:A458)+1))</f>
        <v/>
      </c>
      <c r="B459" s="234" t="str">
        <f t="shared" si="82"/>
        <v>Tukker</v>
      </c>
      <c r="C459" s="211">
        <f>IF(P$347="J",SUMIF(Deelnemers!B:B,B459,Deelnemers!D:D),0)</f>
        <v>18</v>
      </c>
      <c r="D459" s="13"/>
      <c r="E459" s="13"/>
      <c r="F459" s="220" t="str">
        <f t="shared" si="76"/>
        <v/>
      </c>
      <c r="G459" s="215" t="str">
        <f t="shared" si="77"/>
        <v/>
      </c>
      <c r="H459" s="234" t="str">
        <f t="shared" si="83"/>
        <v>n</v>
      </c>
      <c r="I459" s="211">
        <f>IF(P$347="J",SUMIF(Deelnemers!B:B,H459,Deelnemers!D:D),0)</f>
        <v>0</v>
      </c>
      <c r="J459" s="13"/>
      <c r="K459" s="211" t="str">
        <f t="shared" si="78"/>
        <v/>
      </c>
      <c r="L459" s="220" t="str">
        <f t="shared" si="79"/>
        <v/>
      </c>
      <c r="M459" s="215" t="str">
        <f t="shared" si="84"/>
        <v/>
      </c>
      <c r="N459" s="216" t="str">
        <f t="shared" si="81"/>
        <v/>
      </c>
      <c r="O459" s="221">
        <v>3</v>
      </c>
      <c r="AB459" s="325">
        <f t="shared" si="85"/>
        <v>0</v>
      </c>
    </row>
    <row r="460" spans="1:28" ht="15" customHeight="1" x14ac:dyDescent="0.25">
      <c r="A460" s="218" t="str">
        <f>IF(C460=0,"",IF(I460=0,"",MAX(A$2:A459)+1))</f>
        <v/>
      </c>
      <c r="B460" s="234" t="str">
        <f t="shared" si="82"/>
        <v>Tukker</v>
      </c>
      <c r="C460" s="211">
        <f>IF(P$347="J",SUMIF(Deelnemers!B:B,B460,Deelnemers!D:D),0)</f>
        <v>18</v>
      </c>
      <c r="D460" s="13"/>
      <c r="E460" s="13"/>
      <c r="F460" s="220" t="str">
        <f t="shared" si="76"/>
        <v/>
      </c>
      <c r="G460" s="215" t="str">
        <f t="shared" si="77"/>
        <v/>
      </c>
      <c r="H460" s="234" t="str">
        <f t="shared" si="83"/>
        <v>n</v>
      </c>
      <c r="I460" s="211">
        <f>IF(P$347="J",SUMIF(Deelnemers!B:B,H460,Deelnemers!D:D),0)</f>
        <v>0</v>
      </c>
      <c r="J460" s="13"/>
      <c r="K460" s="211" t="str">
        <f t="shared" si="78"/>
        <v/>
      </c>
      <c r="L460" s="220" t="str">
        <f t="shared" si="79"/>
        <v/>
      </c>
      <c r="M460" s="215" t="str">
        <f t="shared" si="84"/>
        <v/>
      </c>
      <c r="N460" s="216" t="str">
        <f t="shared" si="81"/>
        <v/>
      </c>
      <c r="O460" s="221">
        <v>3</v>
      </c>
      <c r="AB460" s="325">
        <f t="shared" si="85"/>
        <v>0</v>
      </c>
    </row>
    <row r="461" spans="1:28" ht="15" customHeight="1" x14ac:dyDescent="0.25">
      <c r="A461" s="218" t="str">
        <f>IF(C461=0,"",IF(I461=0,"",MAX(A$2:A460)+1))</f>
        <v/>
      </c>
      <c r="B461" s="234" t="str">
        <f t="shared" si="82"/>
        <v>Tukker</v>
      </c>
      <c r="C461" s="211">
        <f>IF(P$347="J",SUMIF(Deelnemers!B:B,B461,Deelnemers!D:D),0)</f>
        <v>18</v>
      </c>
      <c r="D461" s="13"/>
      <c r="E461" s="13"/>
      <c r="F461" s="220" t="str">
        <f t="shared" si="76"/>
        <v/>
      </c>
      <c r="G461" s="215" t="str">
        <f t="shared" si="77"/>
        <v/>
      </c>
      <c r="H461" s="234" t="str">
        <f t="shared" si="83"/>
        <v>n</v>
      </c>
      <c r="I461" s="211">
        <f>IF(P$347="J",SUMIF(Deelnemers!B:B,H461,Deelnemers!D:D),0)</f>
        <v>0</v>
      </c>
      <c r="J461" s="13"/>
      <c r="K461" s="211" t="str">
        <f t="shared" si="78"/>
        <v/>
      </c>
      <c r="L461" s="220" t="str">
        <f t="shared" si="79"/>
        <v/>
      </c>
      <c r="M461" s="215" t="str">
        <f t="shared" si="84"/>
        <v/>
      </c>
      <c r="N461" s="216" t="str">
        <f t="shared" si="81"/>
        <v/>
      </c>
      <c r="O461" s="221">
        <v>3</v>
      </c>
      <c r="AB461" s="325">
        <f t="shared" si="85"/>
        <v>0</v>
      </c>
    </row>
    <row r="462" spans="1:28" ht="15" customHeight="1" x14ac:dyDescent="0.25">
      <c r="A462" s="218" t="str">
        <f>IF(C462=0,"",IF(I462=0,"",MAX(A$2:A461)+1))</f>
        <v/>
      </c>
      <c r="B462" s="234" t="str">
        <f t="shared" si="82"/>
        <v>Tukker</v>
      </c>
      <c r="C462" s="211">
        <f>IF(P$347="J",SUMIF(Deelnemers!B:B,B462,Deelnemers!D:D),0)</f>
        <v>18</v>
      </c>
      <c r="D462" s="13"/>
      <c r="E462" s="13"/>
      <c r="F462" s="220" t="str">
        <f t="shared" si="76"/>
        <v/>
      </c>
      <c r="G462" s="215" t="str">
        <f t="shared" si="77"/>
        <v/>
      </c>
      <c r="H462" s="234" t="str">
        <f t="shared" si="83"/>
        <v>n</v>
      </c>
      <c r="I462" s="211">
        <f>IF(P$347="J",SUMIF(Deelnemers!B:B,H462,Deelnemers!D:D),0)</f>
        <v>0</v>
      </c>
      <c r="J462" s="13"/>
      <c r="K462" s="211" t="str">
        <f t="shared" si="78"/>
        <v/>
      </c>
      <c r="L462" s="220" t="str">
        <f t="shared" si="79"/>
        <v/>
      </c>
      <c r="M462" s="215" t="str">
        <f t="shared" si="84"/>
        <v/>
      </c>
      <c r="N462" s="216" t="str">
        <f t="shared" si="81"/>
        <v/>
      </c>
      <c r="O462" s="221">
        <v>3</v>
      </c>
      <c r="AB462" s="325">
        <f t="shared" si="85"/>
        <v>0</v>
      </c>
    </row>
    <row r="463" spans="1:28" ht="15" customHeight="1" x14ac:dyDescent="0.25">
      <c r="A463" s="218">
        <f>IF(C463=0,"",IF(I463=0,"",MAX(A$2:A462)+1))</f>
        <v>225</v>
      </c>
      <c r="B463" s="234" t="str">
        <f t="shared" si="82"/>
        <v>Bernard</v>
      </c>
      <c r="C463" s="211">
        <f>IF(P$347="J",SUMIF(Deelnemers!B:B,B463,Deelnemers!D:D),0)</f>
        <v>18</v>
      </c>
      <c r="D463" s="13"/>
      <c r="E463" s="13"/>
      <c r="F463" s="220" t="str">
        <f t="shared" si="76"/>
        <v/>
      </c>
      <c r="G463" s="215" t="str">
        <f t="shared" si="77"/>
        <v/>
      </c>
      <c r="H463" s="234" t="str">
        <f t="shared" si="83"/>
        <v>Jan de Hoorn</v>
      </c>
      <c r="I463" s="211">
        <f>IF(P$347="J",SUMIF(Deelnemers!B:B,H463,Deelnemers!D:D),0)</f>
        <v>14</v>
      </c>
      <c r="J463" s="13"/>
      <c r="K463" s="211" t="str">
        <f t="shared" si="78"/>
        <v/>
      </c>
      <c r="L463" s="220" t="str">
        <f t="shared" si="79"/>
        <v/>
      </c>
      <c r="M463" s="215" t="str">
        <f t="shared" si="84"/>
        <v/>
      </c>
      <c r="N463" s="216" t="str">
        <f t="shared" si="81"/>
        <v/>
      </c>
      <c r="O463" s="221">
        <v>3</v>
      </c>
      <c r="AB463" s="325">
        <f t="shared" si="85"/>
        <v>1</v>
      </c>
    </row>
    <row r="464" spans="1:28" ht="15" customHeight="1" x14ac:dyDescent="0.25">
      <c r="A464" s="218" t="str">
        <f>IF(C464=0,"",IF(I464=0,"",MAX(A$2:A463)+1))</f>
        <v/>
      </c>
      <c r="B464" s="234" t="str">
        <f t="shared" si="82"/>
        <v>Bernard</v>
      </c>
      <c r="C464" s="211">
        <f>IF(P$347="J",SUMIF(Deelnemers!B:B,B464,Deelnemers!D:D),0)</f>
        <v>18</v>
      </c>
      <c r="D464" s="13"/>
      <c r="E464" s="13"/>
      <c r="F464" s="220" t="str">
        <f t="shared" si="76"/>
        <v/>
      </c>
      <c r="G464" s="215" t="str">
        <f t="shared" si="77"/>
        <v/>
      </c>
      <c r="H464" s="234" t="str">
        <f t="shared" si="83"/>
        <v>Bas</v>
      </c>
      <c r="I464" s="211">
        <f>IF(P$347="J",SUMIF(Deelnemers!B:B,H464,Deelnemers!D:D),0)</f>
        <v>0</v>
      </c>
      <c r="J464" s="13"/>
      <c r="K464" s="211" t="str">
        <f t="shared" si="78"/>
        <v/>
      </c>
      <c r="L464" s="220" t="str">
        <f t="shared" si="79"/>
        <v/>
      </c>
      <c r="M464" s="215" t="str">
        <f t="shared" si="84"/>
        <v/>
      </c>
      <c r="N464" s="216" t="str">
        <f t="shared" si="81"/>
        <v/>
      </c>
      <c r="O464" s="221">
        <v>3</v>
      </c>
      <c r="AB464" s="325">
        <f t="shared" si="85"/>
        <v>0</v>
      </c>
    </row>
    <row r="465" spans="1:28" ht="15" customHeight="1" x14ac:dyDescent="0.25">
      <c r="A465" s="218">
        <f>IF(C465=0,"",IF(I465=0,"",MAX(A$2:A464)+1))</f>
        <v>226</v>
      </c>
      <c r="B465" s="234" t="str">
        <f t="shared" si="82"/>
        <v>Bernard</v>
      </c>
      <c r="C465" s="211">
        <f>IF(P$347="J",SUMIF(Deelnemers!B:B,B465,Deelnemers!D:D),0)</f>
        <v>18</v>
      </c>
      <c r="D465" s="13"/>
      <c r="E465" s="13"/>
      <c r="F465" s="220" t="str">
        <f t="shared" si="76"/>
        <v/>
      </c>
      <c r="G465" s="215" t="str">
        <f t="shared" si="77"/>
        <v/>
      </c>
      <c r="H465" s="234" t="str">
        <f t="shared" si="83"/>
        <v>Jan Zuijlen</v>
      </c>
      <c r="I465" s="211">
        <f>IF(P$347="J",SUMIF(Deelnemers!B:B,H465,Deelnemers!D:D),0)</f>
        <v>19</v>
      </c>
      <c r="J465" s="13"/>
      <c r="K465" s="211" t="str">
        <f t="shared" si="78"/>
        <v/>
      </c>
      <c r="L465" s="220" t="str">
        <f t="shared" si="79"/>
        <v/>
      </c>
      <c r="M465" s="215" t="str">
        <f t="shared" si="84"/>
        <v/>
      </c>
      <c r="N465" s="216" t="str">
        <f t="shared" si="81"/>
        <v/>
      </c>
      <c r="O465" s="221">
        <v>3</v>
      </c>
      <c r="AB465" s="325">
        <f t="shared" si="85"/>
        <v>1</v>
      </c>
    </row>
    <row r="466" spans="1:28" ht="15" customHeight="1" x14ac:dyDescent="0.25">
      <c r="A466" s="218">
        <f>IF(C466=0,"",IF(I466=0,"",MAX(A$2:A465)+1))</f>
        <v>227</v>
      </c>
      <c r="B466" s="234" t="str">
        <f t="shared" si="82"/>
        <v>Bernard</v>
      </c>
      <c r="C466" s="211">
        <f>IF(P$347="J",SUMIF(Deelnemers!B:B,B466,Deelnemers!D:D),0)</f>
        <v>18</v>
      </c>
      <c r="D466" s="13"/>
      <c r="E466" s="13"/>
      <c r="F466" s="220" t="str">
        <f t="shared" si="76"/>
        <v/>
      </c>
      <c r="G466" s="215" t="str">
        <f t="shared" si="77"/>
        <v/>
      </c>
      <c r="H466" s="234" t="str">
        <f t="shared" si="83"/>
        <v xml:space="preserve">Jordy </v>
      </c>
      <c r="I466" s="211">
        <f>IF(P$347="J",SUMIF(Deelnemers!B:B,H466,Deelnemers!D:D),0)</f>
        <v>16</v>
      </c>
      <c r="J466" s="13"/>
      <c r="K466" s="211" t="str">
        <f t="shared" si="78"/>
        <v/>
      </c>
      <c r="L466" s="220" t="str">
        <f t="shared" si="79"/>
        <v/>
      </c>
      <c r="M466" s="215" t="str">
        <f t="shared" si="84"/>
        <v/>
      </c>
      <c r="N466" s="216" t="str">
        <f t="shared" si="81"/>
        <v/>
      </c>
      <c r="O466" s="221">
        <v>3</v>
      </c>
      <c r="AB466" s="325">
        <f t="shared" si="85"/>
        <v>1</v>
      </c>
    </row>
    <row r="467" spans="1:28" ht="15" customHeight="1" x14ac:dyDescent="0.25">
      <c r="A467" s="218" t="str">
        <f>IF(C467=0,"",IF(I467=0,"",MAX(A$2:A466)+1))</f>
        <v/>
      </c>
      <c r="B467" s="234" t="str">
        <f t="shared" si="82"/>
        <v>Bernard</v>
      </c>
      <c r="C467" s="211">
        <f>IF(P$347="J",SUMIF(Deelnemers!B:B,B467,Deelnemers!D:D),0)</f>
        <v>18</v>
      </c>
      <c r="D467" s="13"/>
      <c r="E467" s="13"/>
      <c r="F467" s="220" t="str">
        <f t="shared" si="76"/>
        <v/>
      </c>
      <c r="G467" s="215" t="str">
        <f t="shared" si="77"/>
        <v/>
      </c>
      <c r="H467" s="234" t="str">
        <f t="shared" si="83"/>
        <v>Mukesh</v>
      </c>
      <c r="I467" s="211">
        <f>IF(P$347="J",SUMIF(Deelnemers!B:B,H467,Deelnemers!D:D),0)</f>
        <v>0</v>
      </c>
      <c r="J467" s="13"/>
      <c r="K467" s="211" t="str">
        <f t="shared" si="78"/>
        <v/>
      </c>
      <c r="L467" s="220" t="str">
        <f t="shared" si="79"/>
        <v/>
      </c>
      <c r="M467" s="215" t="str">
        <f t="shared" si="84"/>
        <v/>
      </c>
      <c r="N467" s="216" t="str">
        <f t="shared" si="81"/>
        <v/>
      </c>
      <c r="O467" s="221">
        <v>3</v>
      </c>
      <c r="AB467" s="325">
        <f t="shared" si="85"/>
        <v>0</v>
      </c>
    </row>
    <row r="468" spans="1:28" ht="15" customHeight="1" x14ac:dyDescent="0.25">
      <c r="A468" s="218">
        <f>IF(C468=0,"",IF(I468=0,"",MAX(A$2:A467)+1))</f>
        <v>228</v>
      </c>
      <c r="B468" s="234" t="str">
        <f t="shared" si="82"/>
        <v>Bernard</v>
      </c>
      <c r="C468" s="211">
        <f>IF(P$347="J",SUMIF(Deelnemers!B:B,B468,Deelnemers!D:D),0)</f>
        <v>18</v>
      </c>
      <c r="D468" s="13"/>
      <c r="E468" s="13"/>
      <c r="F468" s="220" t="str">
        <f t="shared" si="76"/>
        <v/>
      </c>
      <c r="G468" s="215" t="str">
        <f t="shared" si="77"/>
        <v/>
      </c>
      <c r="H468" s="234" t="str">
        <f t="shared" si="83"/>
        <v>Marco</v>
      </c>
      <c r="I468" s="211">
        <f>IF(P$347="J",SUMIF(Deelnemers!B:B,H468,Deelnemers!D:D),0)</f>
        <v>26</v>
      </c>
      <c r="J468" s="13"/>
      <c r="K468" s="211" t="str">
        <f t="shared" si="78"/>
        <v/>
      </c>
      <c r="L468" s="220" t="str">
        <f t="shared" si="79"/>
        <v/>
      </c>
      <c r="M468" s="215" t="str">
        <f t="shared" si="84"/>
        <v/>
      </c>
      <c r="N468" s="216" t="str">
        <f t="shared" si="81"/>
        <v/>
      </c>
      <c r="O468" s="221">
        <v>3</v>
      </c>
      <c r="AB468" s="325">
        <f t="shared" si="85"/>
        <v>1</v>
      </c>
    </row>
    <row r="469" spans="1:28" ht="15" customHeight="1" x14ac:dyDescent="0.25">
      <c r="A469" s="218" t="str">
        <f>IF(C469=0,"",IF(I469=0,"",MAX(A$2:A468)+1))</f>
        <v/>
      </c>
      <c r="B469" s="234" t="str">
        <f t="shared" si="82"/>
        <v>Bernard</v>
      </c>
      <c r="C469" s="211">
        <f>IF(P$347="J",SUMIF(Deelnemers!B:B,B469,Deelnemers!D:D),0)</f>
        <v>18</v>
      </c>
      <c r="D469" s="13"/>
      <c r="E469" s="13"/>
      <c r="F469" s="220" t="str">
        <f t="shared" si="76"/>
        <v/>
      </c>
      <c r="G469" s="215" t="str">
        <f t="shared" si="77"/>
        <v/>
      </c>
      <c r="H469" s="234" t="str">
        <f t="shared" si="83"/>
        <v>n</v>
      </c>
      <c r="I469" s="211">
        <f>IF(P$347="J",SUMIF(Deelnemers!B:B,H469,Deelnemers!D:D),0)</f>
        <v>0</v>
      </c>
      <c r="J469" s="13"/>
      <c r="K469" s="211" t="str">
        <f t="shared" si="78"/>
        <v/>
      </c>
      <c r="L469" s="220" t="str">
        <f t="shared" si="79"/>
        <v/>
      </c>
      <c r="M469" s="215" t="str">
        <f t="shared" si="84"/>
        <v/>
      </c>
      <c r="N469" s="216" t="str">
        <f t="shared" si="81"/>
        <v/>
      </c>
      <c r="O469" s="221">
        <v>3</v>
      </c>
      <c r="AB469" s="325">
        <f t="shared" si="85"/>
        <v>0</v>
      </c>
    </row>
    <row r="470" spans="1:28" ht="15" customHeight="1" x14ac:dyDescent="0.25">
      <c r="A470" s="218" t="str">
        <f>IF(C470=0,"",IF(I470=0,"",MAX(A$2:A469)+1))</f>
        <v/>
      </c>
      <c r="B470" s="234" t="str">
        <f t="shared" si="82"/>
        <v>Bernard</v>
      </c>
      <c r="C470" s="211">
        <f>IF(P$347="J",SUMIF(Deelnemers!B:B,B470,Deelnemers!D:D),0)</f>
        <v>18</v>
      </c>
      <c r="D470" s="13"/>
      <c r="E470" s="13"/>
      <c r="F470" s="220" t="str">
        <f t="shared" si="76"/>
        <v/>
      </c>
      <c r="G470" s="215" t="str">
        <f t="shared" si="77"/>
        <v/>
      </c>
      <c r="H470" s="234" t="str">
        <f t="shared" si="83"/>
        <v>n</v>
      </c>
      <c r="I470" s="211">
        <f>IF(P$347="J",SUMIF(Deelnemers!B:B,H470,Deelnemers!D:D),0)</f>
        <v>0</v>
      </c>
      <c r="J470" s="13"/>
      <c r="K470" s="211" t="str">
        <f t="shared" si="78"/>
        <v/>
      </c>
      <c r="L470" s="220" t="str">
        <f t="shared" si="79"/>
        <v/>
      </c>
      <c r="M470" s="215" t="str">
        <f t="shared" si="84"/>
        <v/>
      </c>
      <c r="N470" s="216" t="str">
        <f t="shared" si="81"/>
        <v/>
      </c>
      <c r="O470" s="221">
        <v>3</v>
      </c>
      <c r="AB470" s="325">
        <f t="shared" si="85"/>
        <v>0</v>
      </c>
    </row>
    <row r="471" spans="1:28" ht="15" customHeight="1" x14ac:dyDescent="0.25">
      <c r="A471" s="218" t="str">
        <f>IF(C471=0,"",IF(I471=0,"",MAX(A$2:A470)+1))</f>
        <v/>
      </c>
      <c r="B471" s="234" t="str">
        <f t="shared" si="82"/>
        <v>Bernard</v>
      </c>
      <c r="C471" s="211">
        <f>IF(P$347="J",SUMIF(Deelnemers!B:B,B471,Deelnemers!D:D),0)</f>
        <v>18</v>
      </c>
      <c r="D471" s="13"/>
      <c r="E471" s="13"/>
      <c r="F471" s="220" t="str">
        <f t="shared" si="76"/>
        <v/>
      </c>
      <c r="G471" s="215" t="str">
        <f t="shared" si="77"/>
        <v/>
      </c>
      <c r="H471" s="234" t="str">
        <f t="shared" si="83"/>
        <v>n</v>
      </c>
      <c r="I471" s="211">
        <f>IF(P$347="J",SUMIF(Deelnemers!B:B,H471,Deelnemers!D:D),0)</f>
        <v>0</v>
      </c>
      <c r="J471" s="13"/>
      <c r="K471" s="211" t="str">
        <f t="shared" si="78"/>
        <v/>
      </c>
      <c r="L471" s="220" t="str">
        <f t="shared" si="79"/>
        <v/>
      </c>
      <c r="M471" s="215" t="str">
        <f t="shared" si="84"/>
        <v/>
      </c>
      <c r="N471" s="216" t="str">
        <f t="shared" si="81"/>
        <v/>
      </c>
      <c r="O471" s="221">
        <v>3</v>
      </c>
      <c r="AB471" s="325">
        <f t="shared" si="85"/>
        <v>0</v>
      </c>
    </row>
    <row r="472" spans="1:28" ht="15" customHeight="1" x14ac:dyDescent="0.25">
      <c r="A472" s="218" t="str">
        <f>IF(C472=0,"",IF(I472=0,"",MAX(A$2:A471)+1))</f>
        <v/>
      </c>
      <c r="B472" s="234" t="str">
        <f t="shared" si="82"/>
        <v>Bernard</v>
      </c>
      <c r="C472" s="211">
        <f>IF(P$347="J",SUMIF(Deelnemers!B:B,B472,Deelnemers!D:D),0)</f>
        <v>18</v>
      </c>
      <c r="D472" s="13"/>
      <c r="E472" s="13"/>
      <c r="F472" s="220" t="str">
        <f t="shared" si="76"/>
        <v/>
      </c>
      <c r="G472" s="215" t="str">
        <f t="shared" si="77"/>
        <v/>
      </c>
      <c r="H472" s="234" t="str">
        <f t="shared" si="83"/>
        <v>n</v>
      </c>
      <c r="I472" s="211">
        <f>IF(P$347="J",SUMIF(Deelnemers!B:B,H472,Deelnemers!D:D),0)</f>
        <v>0</v>
      </c>
      <c r="J472" s="13"/>
      <c r="K472" s="211" t="str">
        <f t="shared" si="78"/>
        <v/>
      </c>
      <c r="L472" s="220" t="str">
        <f t="shared" si="79"/>
        <v/>
      </c>
      <c r="M472" s="215" t="str">
        <f t="shared" si="84"/>
        <v/>
      </c>
      <c r="N472" s="216" t="str">
        <f t="shared" si="81"/>
        <v/>
      </c>
      <c r="O472" s="221">
        <v>3</v>
      </c>
      <c r="AB472" s="325">
        <f t="shared" si="85"/>
        <v>0</v>
      </c>
    </row>
    <row r="473" spans="1:28" ht="15" customHeight="1" x14ac:dyDescent="0.25">
      <c r="A473" s="218" t="str">
        <f>IF(C473=0,"",IF(I473=0,"",MAX(A$2:A472)+1))</f>
        <v/>
      </c>
      <c r="B473" s="234" t="str">
        <f t="shared" si="82"/>
        <v>Jan de Hoorn</v>
      </c>
      <c r="C473" s="211">
        <f>IF(P$347="J",SUMIF(Deelnemers!B:B,B473,Deelnemers!D:D),0)</f>
        <v>14</v>
      </c>
      <c r="D473" s="13"/>
      <c r="E473" s="13"/>
      <c r="F473" s="220" t="str">
        <f t="shared" si="76"/>
        <v/>
      </c>
      <c r="G473" s="215" t="str">
        <f t="shared" si="77"/>
        <v/>
      </c>
      <c r="H473" s="234" t="str">
        <f t="shared" si="83"/>
        <v>Bas</v>
      </c>
      <c r="I473" s="211">
        <f>IF(P$347="J",SUMIF(Deelnemers!B:B,H473,Deelnemers!D:D),0)</f>
        <v>0</v>
      </c>
      <c r="J473" s="13"/>
      <c r="K473" s="211" t="str">
        <f t="shared" si="78"/>
        <v/>
      </c>
      <c r="L473" s="220" t="str">
        <f t="shared" si="79"/>
        <v/>
      </c>
      <c r="M473" s="215" t="str">
        <f t="shared" si="84"/>
        <v/>
      </c>
      <c r="N473" s="216" t="str">
        <f t="shared" si="81"/>
        <v/>
      </c>
      <c r="O473" s="221">
        <v>3</v>
      </c>
      <c r="AB473" s="325">
        <f t="shared" si="85"/>
        <v>0</v>
      </c>
    </row>
    <row r="474" spans="1:28" ht="15" customHeight="1" x14ac:dyDescent="0.25">
      <c r="A474" s="218">
        <f>IF(C474=0,"",IF(I474=0,"",MAX(A$2:A473)+1))</f>
        <v>229</v>
      </c>
      <c r="B474" s="234" t="str">
        <f t="shared" si="82"/>
        <v>Jan de Hoorn</v>
      </c>
      <c r="C474" s="211">
        <f>IF(P$347="J",SUMIF(Deelnemers!B:B,B474,Deelnemers!D:D),0)</f>
        <v>14</v>
      </c>
      <c r="D474" s="13"/>
      <c r="E474" s="13"/>
      <c r="F474" s="220" t="str">
        <f t="shared" si="76"/>
        <v/>
      </c>
      <c r="G474" s="215" t="str">
        <f t="shared" si="77"/>
        <v/>
      </c>
      <c r="H474" s="234" t="str">
        <f t="shared" si="83"/>
        <v>Jan Zuijlen</v>
      </c>
      <c r="I474" s="211">
        <f>IF(P$347="J",SUMIF(Deelnemers!B:B,H474,Deelnemers!D:D),0)</f>
        <v>19</v>
      </c>
      <c r="J474" s="13"/>
      <c r="K474" s="211" t="str">
        <f t="shared" si="78"/>
        <v/>
      </c>
      <c r="L474" s="220" t="str">
        <f t="shared" si="79"/>
        <v/>
      </c>
      <c r="M474" s="215" t="str">
        <f t="shared" si="84"/>
        <v/>
      </c>
      <c r="N474" s="216" t="str">
        <f t="shared" si="81"/>
        <v/>
      </c>
      <c r="O474" s="221">
        <v>3</v>
      </c>
      <c r="AB474" s="325">
        <f t="shared" si="85"/>
        <v>1</v>
      </c>
    </row>
    <row r="475" spans="1:28" ht="15" customHeight="1" x14ac:dyDescent="0.25">
      <c r="A475" s="218">
        <f>IF(C475=0,"",IF(I475=0,"",MAX(A$2:A474)+1))</f>
        <v>230</v>
      </c>
      <c r="B475" s="234" t="str">
        <f t="shared" si="82"/>
        <v>Jan de Hoorn</v>
      </c>
      <c r="C475" s="211">
        <f>IF(P$347="J",SUMIF(Deelnemers!B:B,B475,Deelnemers!D:D),0)</f>
        <v>14</v>
      </c>
      <c r="D475" s="13"/>
      <c r="E475" s="13"/>
      <c r="F475" s="220" t="str">
        <f t="shared" ref="F475:F517" si="86">IF(D475&gt;0,ROUND(D475/E475,3),"")</f>
        <v/>
      </c>
      <c r="G475" s="215" t="str">
        <f t="shared" ref="G475:G517" si="87">IF(D475&gt;0,IF(C475-D475=0,R$2,IF(D475&lt;C475,ROUND(D475/C475*T$2,1),Q$2)),"")</f>
        <v/>
      </c>
      <c r="H475" s="234" t="str">
        <f t="shared" si="83"/>
        <v xml:space="preserve">Jordy </v>
      </c>
      <c r="I475" s="211">
        <f>IF(P$347="J",SUMIF(Deelnemers!B:B,H475,Deelnemers!D:D),0)</f>
        <v>16</v>
      </c>
      <c r="J475" s="13"/>
      <c r="K475" s="211" t="str">
        <f t="shared" ref="K475:K517" si="88">IF(E475&gt;0,E475,"")</f>
        <v/>
      </c>
      <c r="L475" s="220" t="str">
        <f t="shared" ref="L475:L517" si="89">IF(J475&gt;0,ROUND(J475/K475,3),"")</f>
        <v/>
      </c>
      <c r="M475" s="215" t="str">
        <f t="shared" ref="M475:M506" si="90">IF(J475&gt;0,IF(I475-J475=0,R$2,IF(J475&lt;I475,ROUND(J475/I475*T$2,1),Q$2)),"")</f>
        <v/>
      </c>
      <c r="N475" s="216" t="str">
        <f t="shared" ref="N475:N517" si="91">IF(E475&gt;0,1,"")</f>
        <v/>
      </c>
      <c r="O475" s="221">
        <v>3</v>
      </c>
      <c r="AB475" s="325">
        <f t="shared" si="85"/>
        <v>1</v>
      </c>
    </row>
    <row r="476" spans="1:28" ht="15" customHeight="1" x14ac:dyDescent="0.25">
      <c r="A476" s="218" t="str">
        <f>IF(C476=0,"",IF(I476=0,"",MAX(A$2:A475)+1))</f>
        <v/>
      </c>
      <c r="B476" s="234" t="str">
        <f t="shared" ref="B476:B517" si="92">B132</f>
        <v>Jan de Hoorn</v>
      </c>
      <c r="C476" s="211">
        <f>IF(P$347="J",SUMIF(Deelnemers!B:B,B476,Deelnemers!D:D),0)</f>
        <v>14</v>
      </c>
      <c r="D476" s="13"/>
      <c r="E476" s="13"/>
      <c r="F476" s="220" t="str">
        <f t="shared" si="86"/>
        <v/>
      </c>
      <c r="G476" s="215" t="str">
        <f t="shared" si="87"/>
        <v/>
      </c>
      <c r="H476" s="234" t="str">
        <f t="shared" ref="H476:H517" si="93">H132</f>
        <v>Mukesh</v>
      </c>
      <c r="I476" s="211">
        <f>IF(P$347="J",SUMIF(Deelnemers!B:B,H476,Deelnemers!D:D),0)</f>
        <v>0</v>
      </c>
      <c r="J476" s="13"/>
      <c r="K476" s="211" t="str">
        <f t="shared" si="88"/>
        <v/>
      </c>
      <c r="L476" s="220" t="str">
        <f t="shared" si="89"/>
        <v/>
      </c>
      <c r="M476" s="215" t="str">
        <f t="shared" si="90"/>
        <v/>
      </c>
      <c r="N476" s="216" t="str">
        <f t="shared" si="91"/>
        <v/>
      </c>
      <c r="O476" s="221">
        <v>3</v>
      </c>
      <c r="AB476" s="325">
        <f t="shared" si="85"/>
        <v>0</v>
      </c>
    </row>
    <row r="477" spans="1:28" ht="15" customHeight="1" x14ac:dyDescent="0.25">
      <c r="A477" s="218">
        <f>IF(C477=0,"",IF(I477=0,"",MAX(A$2:A476)+1))</f>
        <v>231</v>
      </c>
      <c r="B477" s="234" t="str">
        <f t="shared" si="92"/>
        <v>Jan de Hoorn</v>
      </c>
      <c r="C477" s="211">
        <f>IF(P$347="J",SUMIF(Deelnemers!B:B,B477,Deelnemers!D:D),0)</f>
        <v>14</v>
      </c>
      <c r="D477" s="13"/>
      <c r="E477" s="13"/>
      <c r="F477" s="220" t="str">
        <f t="shared" si="86"/>
        <v/>
      </c>
      <c r="G477" s="215" t="str">
        <f t="shared" si="87"/>
        <v/>
      </c>
      <c r="H477" s="234" t="str">
        <f t="shared" si="93"/>
        <v>Marco</v>
      </c>
      <c r="I477" s="211">
        <f>IF(P$347="J",SUMIF(Deelnemers!B:B,H477,Deelnemers!D:D),0)</f>
        <v>26</v>
      </c>
      <c r="J477" s="13"/>
      <c r="K477" s="211" t="str">
        <f t="shared" si="88"/>
        <v/>
      </c>
      <c r="L477" s="220" t="str">
        <f t="shared" si="89"/>
        <v/>
      </c>
      <c r="M477" s="215" t="str">
        <f t="shared" si="90"/>
        <v/>
      </c>
      <c r="N477" s="216" t="str">
        <f t="shared" si="91"/>
        <v/>
      </c>
      <c r="O477" s="221">
        <v>3</v>
      </c>
      <c r="AB477" s="325">
        <f t="shared" si="85"/>
        <v>1</v>
      </c>
    </row>
    <row r="478" spans="1:28" ht="15" customHeight="1" x14ac:dyDescent="0.25">
      <c r="A478" s="218" t="str">
        <f>IF(C478=0,"",IF(I478=0,"",MAX(A$2:A477)+1))</f>
        <v/>
      </c>
      <c r="B478" s="234" t="str">
        <f t="shared" si="92"/>
        <v>Jan de Hoorn</v>
      </c>
      <c r="C478" s="211">
        <f>IF(P$347="J",SUMIF(Deelnemers!B:B,B478,Deelnemers!D:D),0)</f>
        <v>14</v>
      </c>
      <c r="D478" s="13"/>
      <c r="E478" s="13"/>
      <c r="F478" s="220" t="str">
        <f t="shared" si="86"/>
        <v/>
      </c>
      <c r="G478" s="215" t="str">
        <f t="shared" si="87"/>
        <v/>
      </c>
      <c r="H478" s="234" t="str">
        <f t="shared" si="93"/>
        <v>n</v>
      </c>
      <c r="I478" s="211">
        <f>IF(P$347="J",SUMIF(Deelnemers!B:B,H478,Deelnemers!D:D),0)</f>
        <v>0</v>
      </c>
      <c r="J478" s="13"/>
      <c r="K478" s="211" t="str">
        <f t="shared" si="88"/>
        <v/>
      </c>
      <c r="L478" s="220" t="str">
        <f t="shared" si="89"/>
        <v/>
      </c>
      <c r="M478" s="215" t="str">
        <f t="shared" si="90"/>
        <v/>
      </c>
      <c r="N478" s="216" t="str">
        <f t="shared" si="91"/>
        <v/>
      </c>
      <c r="O478" s="221">
        <v>3</v>
      </c>
      <c r="AB478" s="325">
        <f t="shared" si="85"/>
        <v>0</v>
      </c>
    </row>
    <row r="479" spans="1:28" ht="15" customHeight="1" x14ac:dyDescent="0.25">
      <c r="A479" s="218" t="str">
        <f>IF(C479=0,"",IF(I479=0,"",MAX(A$2:A478)+1))</f>
        <v/>
      </c>
      <c r="B479" s="234" t="str">
        <f t="shared" si="92"/>
        <v>Jan de Hoorn</v>
      </c>
      <c r="C479" s="211">
        <f>IF(P$347="J",SUMIF(Deelnemers!B:B,B479,Deelnemers!D:D),0)</f>
        <v>14</v>
      </c>
      <c r="D479" s="13"/>
      <c r="E479" s="13"/>
      <c r="F479" s="220" t="str">
        <f t="shared" si="86"/>
        <v/>
      </c>
      <c r="G479" s="215" t="str">
        <f t="shared" si="87"/>
        <v/>
      </c>
      <c r="H479" s="234" t="str">
        <f t="shared" si="93"/>
        <v>n</v>
      </c>
      <c r="I479" s="211">
        <f>IF(P$347="J",SUMIF(Deelnemers!B:B,H479,Deelnemers!D:D),0)</f>
        <v>0</v>
      </c>
      <c r="J479" s="13"/>
      <c r="K479" s="211" t="str">
        <f t="shared" si="88"/>
        <v/>
      </c>
      <c r="L479" s="220" t="str">
        <f t="shared" si="89"/>
        <v/>
      </c>
      <c r="M479" s="215" t="str">
        <f t="shared" si="90"/>
        <v/>
      </c>
      <c r="N479" s="216" t="str">
        <f t="shared" si="91"/>
        <v/>
      </c>
      <c r="O479" s="221">
        <v>3</v>
      </c>
      <c r="AB479" s="325">
        <f t="shared" si="85"/>
        <v>0</v>
      </c>
    </row>
    <row r="480" spans="1:28" ht="15" customHeight="1" x14ac:dyDescent="0.25">
      <c r="A480" s="218" t="str">
        <f>IF(C480=0,"",IF(I480=0,"",MAX(A$2:A479)+1))</f>
        <v/>
      </c>
      <c r="B480" s="234" t="str">
        <f t="shared" si="92"/>
        <v>Jan de Hoorn</v>
      </c>
      <c r="C480" s="211">
        <f>IF(P$347="J",SUMIF(Deelnemers!B:B,B480,Deelnemers!D:D),0)</f>
        <v>14</v>
      </c>
      <c r="D480" s="13"/>
      <c r="E480" s="13"/>
      <c r="F480" s="220" t="str">
        <f t="shared" si="86"/>
        <v/>
      </c>
      <c r="G480" s="215" t="str">
        <f t="shared" si="87"/>
        <v/>
      </c>
      <c r="H480" s="234" t="str">
        <f t="shared" si="93"/>
        <v>n</v>
      </c>
      <c r="I480" s="211">
        <f>IF(P$347="J",SUMIF(Deelnemers!B:B,H480,Deelnemers!D:D),0)</f>
        <v>0</v>
      </c>
      <c r="J480" s="13"/>
      <c r="K480" s="211" t="str">
        <f t="shared" si="88"/>
        <v/>
      </c>
      <c r="L480" s="220" t="str">
        <f t="shared" si="89"/>
        <v/>
      </c>
      <c r="M480" s="215" t="str">
        <f t="shared" si="90"/>
        <v/>
      </c>
      <c r="N480" s="216" t="str">
        <f t="shared" si="91"/>
        <v/>
      </c>
      <c r="O480" s="221">
        <v>3</v>
      </c>
      <c r="AB480" s="325">
        <f t="shared" si="85"/>
        <v>0</v>
      </c>
    </row>
    <row r="481" spans="1:28" ht="15" customHeight="1" x14ac:dyDescent="0.25">
      <c r="A481" s="218" t="str">
        <f>IF(C481=0,"",IF(I481=0,"",MAX(A$2:A480)+1))</f>
        <v/>
      </c>
      <c r="B481" s="234" t="str">
        <f t="shared" si="92"/>
        <v>Jan de Hoorn</v>
      </c>
      <c r="C481" s="211">
        <f>IF(P$347="J",SUMIF(Deelnemers!B:B,B481,Deelnemers!D:D),0)</f>
        <v>14</v>
      </c>
      <c r="D481" s="13"/>
      <c r="E481" s="13"/>
      <c r="F481" s="220" t="str">
        <f t="shared" si="86"/>
        <v/>
      </c>
      <c r="G481" s="215" t="str">
        <f t="shared" si="87"/>
        <v/>
      </c>
      <c r="H481" s="234" t="str">
        <f t="shared" si="93"/>
        <v>n</v>
      </c>
      <c r="I481" s="211">
        <f>IF(P$347="J",SUMIF(Deelnemers!B:B,H481,Deelnemers!D:D),0)</f>
        <v>0</v>
      </c>
      <c r="J481" s="13"/>
      <c r="K481" s="211" t="str">
        <f t="shared" si="88"/>
        <v/>
      </c>
      <c r="L481" s="220" t="str">
        <f t="shared" si="89"/>
        <v/>
      </c>
      <c r="M481" s="215" t="str">
        <f t="shared" si="90"/>
        <v/>
      </c>
      <c r="N481" s="216" t="str">
        <f t="shared" si="91"/>
        <v/>
      </c>
      <c r="O481" s="221">
        <v>3</v>
      </c>
      <c r="AB481" s="325">
        <f t="shared" si="85"/>
        <v>0</v>
      </c>
    </row>
    <row r="482" spans="1:28" ht="15" customHeight="1" x14ac:dyDescent="0.25">
      <c r="A482" s="218" t="str">
        <f>IF(C482=0,"",IF(I482=0,"",MAX(A$2:A481)+1))</f>
        <v/>
      </c>
      <c r="B482" s="234" t="str">
        <f t="shared" si="92"/>
        <v>Bas</v>
      </c>
      <c r="C482" s="211">
        <f>IF(P$347="J",SUMIF(Deelnemers!B:B,B482,Deelnemers!D:D),0)</f>
        <v>0</v>
      </c>
      <c r="D482" s="13"/>
      <c r="E482" s="13"/>
      <c r="F482" s="220" t="str">
        <f t="shared" si="86"/>
        <v/>
      </c>
      <c r="G482" s="215" t="str">
        <f t="shared" si="87"/>
        <v/>
      </c>
      <c r="H482" s="234" t="str">
        <f t="shared" si="93"/>
        <v>Jan Zuijlen</v>
      </c>
      <c r="I482" s="211">
        <f>IF(P$347="J",SUMIF(Deelnemers!B:B,H482,Deelnemers!D:D),0)</f>
        <v>19</v>
      </c>
      <c r="J482" s="13"/>
      <c r="K482" s="211" t="str">
        <f t="shared" si="88"/>
        <v/>
      </c>
      <c r="L482" s="220" t="str">
        <f t="shared" si="89"/>
        <v/>
      </c>
      <c r="M482" s="215" t="str">
        <f t="shared" si="90"/>
        <v/>
      </c>
      <c r="N482" s="216" t="str">
        <f t="shared" si="91"/>
        <v/>
      </c>
      <c r="O482" s="221">
        <v>3</v>
      </c>
      <c r="AB482" s="325">
        <f t="shared" si="85"/>
        <v>0</v>
      </c>
    </row>
    <row r="483" spans="1:28" ht="15" customHeight="1" x14ac:dyDescent="0.25">
      <c r="A483" s="218" t="str">
        <f>IF(C483=0,"",IF(I483=0,"",MAX(A$2:A482)+1))</f>
        <v/>
      </c>
      <c r="B483" s="234" t="str">
        <f t="shared" si="92"/>
        <v>Bas</v>
      </c>
      <c r="C483" s="211">
        <f>IF(P$347="J",SUMIF(Deelnemers!B:B,B483,Deelnemers!D:D),0)</f>
        <v>0</v>
      </c>
      <c r="D483" s="13"/>
      <c r="E483" s="13"/>
      <c r="F483" s="220" t="str">
        <f t="shared" si="86"/>
        <v/>
      </c>
      <c r="G483" s="215" t="str">
        <f t="shared" si="87"/>
        <v/>
      </c>
      <c r="H483" s="234" t="str">
        <f t="shared" si="93"/>
        <v xml:space="preserve">Jordy </v>
      </c>
      <c r="I483" s="211">
        <f>IF(P$347="J",SUMIF(Deelnemers!B:B,H483,Deelnemers!D:D),0)</f>
        <v>16</v>
      </c>
      <c r="J483" s="13"/>
      <c r="K483" s="211" t="str">
        <f t="shared" si="88"/>
        <v/>
      </c>
      <c r="L483" s="220" t="str">
        <f t="shared" si="89"/>
        <v/>
      </c>
      <c r="M483" s="215" t="str">
        <f t="shared" si="90"/>
        <v/>
      </c>
      <c r="N483" s="216" t="str">
        <f t="shared" si="91"/>
        <v/>
      </c>
      <c r="O483" s="221">
        <v>3</v>
      </c>
      <c r="AB483" s="325">
        <f t="shared" si="85"/>
        <v>0</v>
      </c>
    </row>
    <row r="484" spans="1:28" ht="15" customHeight="1" x14ac:dyDescent="0.25">
      <c r="A484" s="218" t="str">
        <f>IF(C484=0,"",IF(I484=0,"",MAX(A$2:A483)+1))</f>
        <v/>
      </c>
      <c r="B484" s="234" t="str">
        <f t="shared" si="92"/>
        <v>Bas</v>
      </c>
      <c r="C484" s="211">
        <f>IF(P$347="J",SUMIF(Deelnemers!B:B,B484,Deelnemers!D:D),0)</f>
        <v>0</v>
      </c>
      <c r="D484" s="13"/>
      <c r="E484" s="13"/>
      <c r="F484" s="220" t="str">
        <f t="shared" si="86"/>
        <v/>
      </c>
      <c r="G484" s="215" t="str">
        <f t="shared" si="87"/>
        <v/>
      </c>
      <c r="H484" s="234" t="str">
        <f t="shared" si="93"/>
        <v>Mukesh</v>
      </c>
      <c r="I484" s="211">
        <f>IF(P$347="J",SUMIF(Deelnemers!B:B,H484,Deelnemers!D:D),0)</f>
        <v>0</v>
      </c>
      <c r="J484" s="13"/>
      <c r="K484" s="211" t="str">
        <f t="shared" si="88"/>
        <v/>
      </c>
      <c r="L484" s="220" t="str">
        <f t="shared" si="89"/>
        <v/>
      </c>
      <c r="M484" s="215" t="str">
        <f t="shared" si="90"/>
        <v/>
      </c>
      <c r="N484" s="216" t="str">
        <f t="shared" si="91"/>
        <v/>
      </c>
      <c r="O484" s="221">
        <v>3</v>
      </c>
      <c r="AB484" s="325">
        <f t="shared" si="85"/>
        <v>0</v>
      </c>
    </row>
    <row r="485" spans="1:28" ht="15" customHeight="1" x14ac:dyDescent="0.25">
      <c r="A485" s="218" t="str">
        <f>IF(C485=0,"",IF(I485=0,"",MAX(A$2:A484)+1))</f>
        <v/>
      </c>
      <c r="B485" s="234" t="str">
        <f t="shared" si="92"/>
        <v>Bas</v>
      </c>
      <c r="C485" s="211">
        <f>IF(P$347="J",SUMIF(Deelnemers!B:B,B485,Deelnemers!D:D),0)</f>
        <v>0</v>
      </c>
      <c r="D485" s="13"/>
      <c r="E485" s="13"/>
      <c r="F485" s="220" t="str">
        <f t="shared" si="86"/>
        <v/>
      </c>
      <c r="G485" s="215" t="str">
        <f t="shared" si="87"/>
        <v/>
      </c>
      <c r="H485" s="234" t="str">
        <f t="shared" si="93"/>
        <v>Marco</v>
      </c>
      <c r="I485" s="211">
        <f>IF(P$347="J",SUMIF(Deelnemers!B:B,H485,Deelnemers!D:D),0)</f>
        <v>26</v>
      </c>
      <c r="J485" s="13"/>
      <c r="K485" s="211" t="str">
        <f t="shared" si="88"/>
        <v/>
      </c>
      <c r="L485" s="220" t="str">
        <f t="shared" si="89"/>
        <v/>
      </c>
      <c r="M485" s="215" t="str">
        <f t="shared" si="90"/>
        <v/>
      </c>
      <c r="N485" s="216" t="str">
        <f t="shared" si="91"/>
        <v/>
      </c>
      <c r="O485" s="221">
        <v>3</v>
      </c>
      <c r="AB485" s="325">
        <f t="shared" si="85"/>
        <v>0</v>
      </c>
    </row>
    <row r="486" spans="1:28" ht="15" customHeight="1" x14ac:dyDescent="0.25">
      <c r="A486" s="218" t="str">
        <f>IF(C486=0,"",IF(I486=0,"",MAX(A$2:A485)+1))</f>
        <v/>
      </c>
      <c r="B486" s="234" t="str">
        <f t="shared" si="92"/>
        <v>Bas</v>
      </c>
      <c r="C486" s="211">
        <f>IF(P$347="J",SUMIF(Deelnemers!B:B,B486,Deelnemers!D:D),0)</f>
        <v>0</v>
      </c>
      <c r="D486" s="13"/>
      <c r="E486" s="13"/>
      <c r="F486" s="220" t="str">
        <f t="shared" si="86"/>
        <v/>
      </c>
      <c r="G486" s="215" t="str">
        <f t="shared" si="87"/>
        <v/>
      </c>
      <c r="H486" s="234" t="str">
        <f t="shared" si="93"/>
        <v>n</v>
      </c>
      <c r="I486" s="211">
        <f>IF(P$347="J",SUMIF(Deelnemers!B:B,H486,Deelnemers!D:D),0)</f>
        <v>0</v>
      </c>
      <c r="J486" s="13"/>
      <c r="K486" s="211" t="str">
        <f t="shared" si="88"/>
        <v/>
      </c>
      <c r="L486" s="220" t="str">
        <f t="shared" si="89"/>
        <v/>
      </c>
      <c r="M486" s="215" t="str">
        <f t="shared" si="90"/>
        <v/>
      </c>
      <c r="N486" s="216" t="str">
        <f t="shared" si="91"/>
        <v/>
      </c>
      <c r="O486" s="221">
        <v>3</v>
      </c>
      <c r="AB486" s="325">
        <f t="shared" si="85"/>
        <v>0</v>
      </c>
    </row>
    <row r="487" spans="1:28" ht="15" customHeight="1" x14ac:dyDescent="0.25">
      <c r="A487" s="218" t="str">
        <f>IF(C487=0,"",IF(I487=0,"",MAX(A$2:A486)+1))</f>
        <v/>
      </c>
      <c r="B487" s="234" t="str">
        <f t="shared" si="92"/>
        <v>Bas</v>
      </c>
      <c r="C487" s="211">
        <f>IF(P$347="J",SUMIF(Deelnemers!B:B,B487,Deelnemers!D:D),0)</f>
        <v>0</v>
      </c>
      <c r="D487" s="13"/>
      <c r="E487" s="13"/>
      <c r="F487" s="220" t="str">
        <f t="shared" si="86"/>
        <v/>
      </c>
      <c r="G487" s="215" t="str">
        <f t="shared" si="87"/>
        <v/>
      </c>
      <c r="H487" s="234" t="str">
        <f t="shared" si="93"/>
        <v>n</v>
      </c>
      <c r="I487" s="211">
        <f>IF(P$347="J",SUMIF(Deelnemers!B:B,H487,Deelnemers!D:D),0)</f>
        <v>0</v>
      </c>
      <c r="J487" s="13"/>
      <c r="K487" s="211" t="str">
        <f t="shared" si="88"/>
        <v/>
      </c>
      <c r="L487" s="220" t="str">
        <f t="shared" si="89"/>
        <v/>
      </c>
      <c r="M487" s="215" t="str">
        <f t="shared" si="90"/>
        <v/>
      </c>
      <c r="N487" s="216" t="str">
        <f t="shared" si="91"/>
        <v/>
      </c>
      <c r="O487" s="221">
        <v>3</v>
      </c>
      <c r="AB487" s="325">
        <f t="shared" si="85"/>
        <v>0</v>
      </c>
    </row>
    <row r="488" spans="1:28" ht="15" customHeight="1" x14ac:dyDescent="0.25">
      <c r="A488" s="218" t="str">
        <f>IF(C488=0,"",IF(I488=0,"",MAX(A$2:A487)+1))</f>
        <v/>
      </c>
      <c r="B488" s="234" t="str">
        <f t="shared" si="92"/>
        <v>Bas</v>
      </c>
      <c r="C488" s="211">
        <f>IF(P$347="J",SUMIF(Deelnemers!B:B,B488,Deelnemers!D:D),0)</f>
        <v>0</v>
      </c>
      <c r="D488" s="13"/>
      <c r="E488" s="13"/>
      <c r="F488" s="220" t="str">
        <f t="shared" si="86"/>
        <v/>
      </c>
      <c r="G488" s="215" t="str">
        <f t="shared" si="87"/>
        <v/>
      </c>
      <c r="H488" s="234" t="str">
        <f t="shared" si="93"/>
        <v>n</v>
      </c>
      <c r="I488" s="211">
        <f>IF(P$347="J",SUMIF(Deelnemers!B:B,H488,Deelnemers!D:D),0)</f>
        <v>0</v>
      </c>
      <c r="J488" s="13"/>
      <c r="K488" s="211" t="str">
        <f t="shared" si="88"/>
        <v/>
      </c>
      <c r="L488" s="220" t="str">
        <f t="shared" si="89"/>
        <v/>
      </c>
      <c r="M488" s="215" t="str">
        <f t="shared" si="90"/>
        <v/>
      </c>
      <c r="N488" s="216" t="str">
        <f t="shared" si="91"/>
        <v/>
      </c>
      <c r="O488" s="221">
        <v>3</v>
      </c>
      <c r="AB488" s="325">
        <f t="shared" si="85"/>
        <v>0</v>
      </c>
    </row>
    <row r="489" spans="1:28" ht="15" customHeight="1" x14ac:dyDescent="0.25">
      <c r="A489" s="218" t="str">
        <f>IF(C489=0,"",IF(I489=0,"",MAX(A$2:A488)+1))</f>
        <v/>
      </c>
      <c r="B489" s="234" t="str">
        <f t="shared" si="92"/>
        <v>Bas</v>
      </c>
      <c r="C489" s="211">
        <f>IF(P$347="J",SUMIF(Deelnemers!B:B,B489,Deelnemers!D:D),0)</f>
        <v>0</v>
      </c>
      <c r="D489" s="13"/>
      <c r="E489" s="13"/>
      <c r="F489" s="220" t="str">
        <f t="shared" si="86"/>
        <v/>
      </c>
      <c r="G489" s="215" t="str">
        <f t="shared" si="87"/>
        <v/>
      </c>
      <c r="H489" s="234" t="str">
        <f t="shared" si="93"/>
        <v>n</v>
      </c>
      <c r="I489" s="211">
        <f>IF(P$347="J",SUMIF(Deelnemers!B:B,H489,Deelnemers!D:D),0)</f>
        <v>0</v>
      </c>
      <c r="J489" s="13"/>
      <c r="K489" s="211" t="str">
        <f t="shared" si="88"/>
        <v/>
      </c>
      <c r="L489" s="220" t="str">
        <f t="shared" si="89"/>
        <v/>
      </c>
      <c r="M489" s="215" t="str">
        <f t="shared" si="90"/>
        <v/>
      </c>
      <c r="N489" s="216" t="str">
        <f t="shared" si="91"/>
        <v/>
      </c>
      <c r="O489" s="221">
        <v>3</v>
      </c>
      <c r="AB489" s="325">
        <f t="shared" si="85"/>
        <v>0</v>
      </c>
    </row>
    <row r="490" spans="1:28" ht="15" customHeight="1" x14ac:dyDescent="0.25">
      <c r="A490" s="218">
        <f>IF(C490=0,"",IF(I490=0,"",MAX(A$2:A489)+1))</f>
        <v>232</v>
      </c>
      <c r="B490" s="234" t="str">
        <f t="shared" si="92"/>
        <v>Jan Zuijlen</v>
      </c>
      <c r="C490" s="211">
        <f>IF(P$347="J",SUMIF(Deelnemers!B:B,B490,Deelnemers!D:D),0)</f>
        <v>19</v>
      </c>
      <c r="D490" s="13"/>
      <c r="E490" s="13"/>
      <c r="F490" s="220" t="str">
        <f t="shared" si="86"/>
        <v/>
      </c>
      <c r="G490" s="215" t="str">
        <f t="shared" si="87"/>
        <v/>
      </c>
      <c r="H490" s="234" t="str">
        <f t="shared" si="93"/>
        <v xml:space="preserve">Jordy </v>
      </c>
      <c r="I490" s="211">
        <f>IF(P$347="J",SUMIF(Deelnemers!B:B,H490,Deelnemers!D:D),0)</f>
        <v>16</v>
      </c>
      <c r="J490" s="13"/>
      <c r="K490" s="211" t="str">
        <f t="shared" si="88"/>
        <v/>
      </c>
      <c r="L490" s="220" t="str">
        <f t="shared" si="89"/>
        <v/>
      </c>
      <c r="M490" s="215" t="str">
        <f t="shared" si="90"/>
        <v/>
      </c>
      <c r="N490" s="216" t="str">
        <f t="shared" si="91"/>
        <v/>
      </c>
      <c r="O490" s="221">
        <v>3</v>
      </c>
      <c r="AB490" s="325">
        <f t="shared" si="85"/>
        <v>1</v>
      </c>
    </row>
    <row r="491" spans="1:28" ht="15" customHeight="1" x14ac:dyDescent="0.25">
      <c r="A491" s="218" t="str">
        <f>IF(C491=0,"",IF(I491=0,"",MAX(A$2:A490)+1))</f>
        <v/>
      </c>
      <c r="B491" s="234" t="str">
        <f t="shared" si="92"/>
        <v>Jan Zuijlen</v>
      </c>
      <c r="C491" s="211">
        <f>IF(P$347="J",SUMIF(Deelnemers!B:B,B491,Deelnemers!D:D),0)</f>
        <v>19</v>
      </c>
      <c r="D491" s="13"/>
      <c r="E491" s="13"/>
      <c r="F491" s="220" t="str">
        <f t="shared" si="86"/>
        <v/>
      </c>
      <c r="G491" s="215" t="str">
        <f t="shared" si="87"/>
        <v/>
      </c>
      <c r="H491" s="234" t="str">
        <f t="shared" si="93"/>
        <v>Mukesh</v>
      </c>
      <c r="I491" s="211">
        <f>IF(P$347="J",SUMIF(Deelnemers!B:B,H491,Deelnemers!D:D),0)</f>
        <v>0</v>
      </c>
      <c r="J491" s="13"/>
      <c r="K491" s="211" t="str">
        <f t="shared" si="88"/>
        <v/>
      </c>
      <c r="L491" s="220" t="str">
        <f t="shared" si="89"/>
        <v/>
      </c>
      <c r="M491" s="215" t="str">
        <f t="shared" si="90"/>
        <v/>
      </c>
      <c r="N491" s="216" t="str">
        <f t="shared" si="91"/>
        <v/>
      </c>
      <c r="O491" s="221">
        <v>3</v>
      </c>
      <c r="AB491" s="325">
        <f t="shared" si="85"/>
        <v>0</v>
      </c>
    </row>
    <row r="492" spans="1:28" ht="15" customHeight="1" x14ac:dyDescent="0.25">
      <c r="A492" s="218">
        <f>IF(C492=0,"",IF(I492=0,"",MAX(A$2:A491)+1))</f>
        <v>233</v>
      </c>
      <c r="B492" s="234" t="str">
        <f t="shared" si="92"/>
        <v>Jan Zuijlen</v>
      </c>
      <c r="C492" s="211">
        <f>IF(P$347="J",SUMIF(Deelnemers!B:B,B492,Deelnemers!D:D),0)</f>
        <v>19</v>
      </c>
      <c r="D492" s="13"/>
      <c r="E492" s="13"/>
      <c r="F492" s="220" t="str">
        <f t="shared" si="86"/>
        <v/>
      </c>
      <c r="G492" s="215" t="str">
        <f t="shared" si="87"/>
        <v/>
      </c>
      <c r="H492" s="234" t="str">
        <f t="shared" si="93"/>
        <v>Marco</v>
      </c>
      <c r="I492" s="211">
        <f>IF(P$347="J",SUMIF(Deelnemers!B:B,H492,Deelnemers!D:D),0)</f>
        <v>26</v>
      </c>
      <c r="J492" s="13"/>
      <c r="K492" s="211" t="str">
        <f t="shared" si="88"/>
        <v/>
      </c>
      <c r="L492" s="220" t="str">
        <f t="shared" si="89"/>
        <v/>
      </c>
      <c r="M492" s="215" t="str">
        <f t="shared" si="90"/>
        <v/>
      </c>
      <c r="N492" s="216" t="str">
        <f t="shared" si="91"/>
        <v/>
      </c>
      <c r="O492" s="221">
        <v>3</v>
      </c>
      <c r="AB492" s="325">
        <f t="shared" si="85"/>
        <v>1</v>
      </c>
    </row>
    <row r="493" spans="1:28" ht="15" customHeight="1" x14ac:dyDescent="0.25">
      <c r="A493" s="218" t="str">
        <f>IF(C493=0,"",IF(I493=0,"",MAX(A$2:A492)+1))</f>
        <v/>
      </c>
      <c r="B493" s="234" t="str">
        <f t="shared" si="92"/>
        <v>Jan Zuijlen</v>
      </c>
      <c r="C493" s="211">
        <f>IF(P$347="J",SUMIF(Deelnemers!B:B,B493,Deelnemers!D:D),0)</f>
        <v>19</v>
      </c>
      <c r="D493" s="13"/>
      <c r="E493" s="13"/>
      <c r="F493" s="220" t="str">
        <f t="shared" si="86"/>
        <v/>
      </c>
      <c r="G493" s="215" t="str">
        <f t="shared" si="87"/>
        <v/>
      </c>
      <c r="H493" s="234" t="str">
        <f t="shared" si="93"/>
        <v>n</v>
      </c>
      <c r="I493" s="211">
        <f>IF(P$347="J",SUMIF(Deelnemers!B:B,H493,Deelnemers!D:D),0)</f>
        <v>0</v>
      </c>
      <c r="J493" s="13"/>
      <c r="K493" s="211" t="str">
        <f t="shared" si="88"/>
        <v/>
      </c>
      <c r="L493" s="220" t="str">
        <f t="shared" si="89"/>
        <v/>
      </c>
      <c r="M493" s="215" t="str">
        <f t="shared" si="90"/>
        <v/>
      </c>
      <c r="N493" s="216" t="str">
        <f t="shared" si="91"/>
        <v/>
      </c>
      <c r="O493" s="221">
        <v>3</v>
      </c>
      <c r="AB493" s="325">
        <f t="shared" si="85"/>
        <v>0</v>
      </c>
    </row>
    <row r="494" spans="1:28" ht="15" customHeight="1" x14ac:dyDescent="0.25">
      <c r="A494" s="218" t="str">
        <f>IF(C494=0,"",IF(I494=0,"",MAX(A$2:A493)+1))</f>
        <v/>
      </c>
      <c r="B494" s="234" t="str">
        <f t="shared" si="92"/>
        <v>Jan Zuijlen</v>
      </c>
      <c r="C494" s="211">
        <f>IF(P$347="J",SUMIF(Deelnemers!B:B,B494,Deelnemers!D:D),0)</f>
        <v>19</v>
      </c>
      <c r="D494" s="13"/>
      <c r="E494" s="13"/>
      <c r="F494" s="220" t="str">
        <f t="shared" si="86"/>
        <v/>
      </c>
      <c r="G494" s="215" t="str">
        <f t="shared" si="87"/>
        <v/>
      </c>
      <c r="H494" s="234" t="str">
        <f t="shared" si="93"/>
        <v>n</v>
      </c>
      <c r="I494" s="211">
        <f>IF(P$347="J",SUMIF(Deelnemers!B:B,H494,Deelnemers!D:D),0)</f>
        <v>0</v>
      </c>
      <c r="J494" s="13"/>
      <c r="K494" s="211" t="str">
        <f t="shared" si="88"/>
        <v/>
      </c>
      <c r="L494" s="220" t="str">
        <f t="shared" si="89"/>
        <v/>
      </c>
      <c r="M494" s="215" t="str">
        <f t="shared" si="90"/>
        <v/>
      </c>
      <c r="N494" s="216" t="str">
        <f t="shared" si="91"/>
        <v/>
      </c>
      <c r="O494" s="221">
        <v>3</v>
      </c>
      <c r="AB494" s="325">
        <f t="shared" si="85"/>
        <v>0</v>
      </c>
    </row>
    <row r="495" spans="1:28" ht="15" customHeight="1" x14ac:dyDescent="0.25">
      <c r="A495" s="218" t="str">
        <f>IF(C495=0,"",IF(I495=0,"",MAX(A$2:A494)+1))</f>
        <v/>
      </c>
      <c r="B495" s="234" t="str">
        <f t="shared" si="92"/>
        <v>Jan Zuijlen</v>
      </c>
      <c r="C495" s="211">
        <f>IF(P$347="J",SUMIF(Deelnemers!B:B,B495,Deelnemers!D:D),0)</f>
        <v>19</v>
      </c>
      <c r="D495" s="13"/>
      <c r="E495" s="13"/>
      <c r="F495" s="220" t="str">
        <f t="shared" si="86"/>
        <v/>
      </c>
      <c r="G495" s="215" t="str">
        <f t="shared" si="87"/>
        <v/>
      </c>
      <c r="H495" s="234" t="str">
        <f t="shared" si="93"/>
        <v>n</v>
      </c>
      <c r="I495" s="211">
        <f>IF(P$347="J",SUMIF(Deelnemers!B:B,H495,Deelnemers!D:D),0)</f>
        <v>0</v>
      </c>
      <c r="J495" s="13"/>
      <c r="K495" s="211" t="str">
        <f t="shared" si="88"/>
        <v/>
      </c>
      <c r="L495" s="220" t="str">
        <f t="shared" si="89"/>
        <v/>
      </c>
      <c r="M495" s="215" t="str">
        <f t="shared" si="90"/>
        <v/>
      </c>
      <c r="N495" s="216" t="str">
        <f t="shared" si="91"/>
        <v/>
      </c>
      <c r="O495" s="221">
        <v>3</v>
      </c>
      <c r="AB495" s="325">
        <f t="shared" si="85"/>
        <v>0</v>
      </c>
    </row>
    <row r="496" spans="1:28" ht="15" customHeight="1" x14ac:dyDescent="0.25">
      <c r="A496" s="218" t="str">
        <f>IF(C496=0,"",IF(I496=0,"",MAX(A$2:A495)+1))</f>
        <v/>
      </c>
      <c r="B496" s="234" t="str">
        <f t="shared" si="92"/>
        <v>Jan Zuijlen</v>
      </c>
      <c r="C496" s="211">
        <f>IF(P$347="J",SUMIF(Deelnemers!B:B,B496,Deelnemers!D:D),0)</f>
        <v>19</v>
      </c>
      <c r="D496" s="13"/>
      <c r="E496" s="13"/>
      <c r="F496" s="220" t="str">
        <f t="shared" si="86"/>
        <v/>
      </c>
      <c r="G496" s="215" t="str">
        <f t="shared" si="87"/>
        <v/>
      </c>
      <c r="H496" s="234" t="str">
        <f t="shared" si="93"/>
        <v>n</v>
      </c>
      <c r="I496" s="211">
        <f>IF(P$347="J",SUMIF(Deelnemers!B:B,H496,Deelnemers!D:D),0)</f>
        <v>0</v>
      </c>
      <c r="J496" s="13"/>
      <c r="K496" s="211" t="str">
        <f t="shared" si="88"/>
        <v/>
      </c>
      <c r="L496" s="220" t="str">
        <f t="shared" si="89"/>
        <v/>
      </c>
      <c r="M496" s="215" t="str">
        <f t="shared" si="90"/>
        <v/>
      </c>
      <c r="N496" s="216" t="str">
        <f t="shared" si="91"/>
        <v/>
      </c>
      <c r="O496" s="221">
        <v>3</v>
      </c>
      <c r="AB496" s="325">
        <f t="shared" si="85"/>
        <v>0</v>
      </c>
    </row>
    <row r="497" spans="1:28" ht="15" customHeight="1" x14ac:dyDescent="0.25">
      <c r="A497" s="218" t="str">
        <f>IF(C497=0,"",IF(I497=0,"",MAX(A$2:A496)+1))</f>
        <v/>
      </c>
      <c r="B497" s="234" t="str">
        <f t="shared" si="92"/>
        <v xml:space="preserve">Jordy </v>
      </c>
      <c r="C497" s="211">
        <f>IF(P$347="J",SUMIF(Deelnemers!B:B,B497,Deelnemers!D:D),0)</f>
        <v>16</v>
      </c>
      <c r="D497" s="13"/>
      <c r="E497" s="13"/>
      <c r="F497" s="220" t="str">
        <f t="shared" si="86"/>
        <v/>
      </c>
      <c r="G497" s="215" t="str">
        <f t="shared" si="87"/>
        <v/>
      </c>
      <c r="H497" s="234" t="str">
        <f t="shared" si="93"/>
        <v>Mukesh</v>
      </c>
      <c r="I497" s="211">
        <f>IF(P$347="J",SUMIF(Deelnemers!B:B,H497,Deelnemers!D:D),0)</f>
        <v>0</v>
      </c>
      <c r="J497" s="13"/>
      <c r="K497" s="211" t="str">
        <f t="shared" si="88"/>
        <v/>
      </c>
      <c r="L497" s="220" t="str">
        <f t="shared" si="89"/>
        <v/>
      </c>
      <c r="M497" s="215" t="str">
        <f t="shared" si="90"/>
        <v/>
      </c>
      <c r="N497" s="216" t="str">
        <f t="shared" si="91"/>
        <v/>
      </c>
      <c r="O497" s="221">
        <v>3</v>
      </c>
      <c r="AB497" s="325">
        <f t="shared" si="85"/>
        <v>0</v>
      </c>
    </row>
    <row r="498" spans="1:28" ht="15" customHeight="1" x14ac:dyDescent="0.25">
      <c r="A498" s="218">
        <f>IF(C498=0,"",IF(I498=0,"",MAX(A$2:A497)+1))</f>
        <v>234</v>
      </c>
      <c r="B498" s="234" t="str">
        <f t="shared" si="92"/>
        <v xml:space="preserve">Jordy </v>
      </c>
      <c r="C498" s="211">
        <f>IF(P$347="J",SUMIF(Deelnemers!B:B,B498,Deelnemers!D:D),0)</f>
        <v>16</v>
      </c>
      <c r="D498" s="13"/>
      <c r="E498" s="13"/>
      <c r="F498" s="220" t="str">
        <f t="shared" si="86"/>
        <v/>
      </c>
      <c r="G498" s="215" t="str">
        <f t="shared" si="87"/>
        <v/>
      </c>
      <c r="H498" s="234" t="str">
        <f t="shared" si="93"/>
        <v>Marco</v>
      </c>
      <c r="I498" s="211">
        <f>IF(P$347="J",SUMIF(Deelnemers!B:B,H498,Deelnemers!D:D),0)</f>
        <v>26</v>
      </c>
      <c r="J498" s="13"/>
      <c r="K498" s="211" t="str">
        <f t="shared" si="88"/>
        <v/>
      </c>
      <c r="L498" s="220" t="str">
        <f t="shared" si="89"/>
        <v/>
      </c>
      <c r="M498" s="215" t="str">
        <f t="shared" si="90"/>
        <v/>
      </c>
      <c r="N498" s="216" t="str">
        <f t="shared" si="91"/>
        <v/>
      </c>
      <c r="O498" s="221">
        <v>3</v>
      </c>
      <c r="AB498" s="325">
        <f t="shared" si="85"/>
        <v>1</v>
      </c>
    </row>
    <row r="499" spans="1:28" ht="15" customHeight="1" x14ac:dyDescent="0.25">
      <c r="A499" s="218" t="str">
        <f>IF(C499=0,"",IF(I499=0,"",MAX(A$2:A498)+1))</f>
        <v/>
      </c>
      <c r="B499" s="234" t="str">
        <f t="shared" si="92"/>
        <v xml:space="preserve">Jordy </v>
      </c>
      <c r="C499" s="211">
        <f>IF(P$347="J",SUMIF(Deelnemers!B:B,B499,Deelnemers!D:D),0)</f>
        <v>16</v>
      </c>
      <c r="D499" s="13"/>
      <c r="E499" s="13"/>
      <c r="F499" s="220" t="str">
        <f t="shared" si="86"/>
        <v/>
      </c>
      <c r="G499" s="215" t="str">
        <f t="shared" si="87"/>
        <v/>
      </c>
      <c r="H499" s="234" t="str">
        <f t="shared" si="93"/>
        <v>n</v>
      </c>
      <c r="I499" s="211">
        <f>IF(P$347="J",SUMIF(Deelnemers!B:B,H499,Deelnemers!D:D),0)</f>
        <v>0</v>
      </c>
      <c r="J499" s="13"/>
      <c r="K499" s="211" t="str">
        <f t="shared" si="88"/>
        <v/>
      </c>
      <c r="L499" s="220" t="str">
        <f t="shared" si="89"/>
        <v/>
      </c>
      <c r="M499" s="215" t="str">
        <f t="shared" si="90"/>
        <v/>
      </c>
      <c r="N499" s="216" t="str">
        <f t="shared" si="91"/>
        <v/>
      </c>
      <c r="O499" s="221">
        <v>3</v>
      </c>
      <c r="AB499" s="325">
        <f t="shared" si="85"/>
        <v>0</v>
      </c>
    </row>
    <row r="500" spans="1:28" ht="15" customHeight="1" x14ac:dyDescent="0.25">
      <c r="A500" s="218" t="str">
        <f>IF(C500=0,"",IF(I500=0,"",MAX(A$2:A499)+1))</f>
        <v/>
      </c>
      <c r="B500" s="234" t="str">
        <f t="shared" si="92"/>
        <v xml:space="preserve">Jordy </v>
      </c>
      <c r="C500" s="211">
        <f>IF(P$347="J",SUMIF(Deelnemers!B:B,B500,Deelnemers!D:D),0)</f>
        <v>16</v>
      </c>
      <c r="D500" s="13"/>
      <c r="E500" s="13"/>
      <c r="F500" s="220" t="str">
        <f t="shared" si="86"/>
        <v/>
      </c>
      <c r="G500" s="215" t="str">
        <f t="shared" si="87"/>
        <v/>
      </c>
      <c r="H500" s="234" t="str">
        <f t="shared" si="93"/>
        <v>n</v>
      </c>
      <c r="I500" s="211">
        <f>IF(P$347="J",SUMIF(Deelnemers!B:B,H500,Deelnemers!D:D),0)</f>
        <v>0</v>
      </c>
      <c r="J500" s="13"/>
      <c r="K500" s="211" t="str">
        <f t="shared" si="88"/>
        <v/>
      </c>
      <c r="L500" s="220" t="str">
        <f t="shared" si="89"/>
        <v/>
      </c>
      <c r="M500" s="215" t="str">
        <f t="shared" si="90"/>
        <v/>
      </c>
      <c r="N500" s="216" t="str">
        <f t="shared" si="91"/>
        <v/>
      </c>
      <c r="O500" s="221">
        <v>3</v>
      </c>
      <c r="AB500" s="325">
        <f t="shared" si="85"/>
        <v>0</v>
      </c>
    </row>
    <row r="501" spans="1:28" ht="15" customHeight="1" x14ac:dyDescent="0.25">
      <c r="A501" s="218" t="str">
        <f>IF(C501=0,"",IF(I501=0,"",MAX(A$2:A500)+1))</f>
        <v/>
      </c>
      <c r="B501" s="234" t="str">
        <f t="shared" si="92"/>
        <v xml:space="preserve">Jordy </v>
      </c>
      <c r="C501" s="211">
        <f>IF(P$347="J",SUMIF(Deelnemers!B:B,B501,Deelnemers!D:D),0)</f>
        <v>16</v>
      </c>
      <c r="D501" s="13"/>
      <c r="E501" s="13"/>
      <c r="F501" s="220" t="str">
        <f t="shared" si="86"/>
        <v/>
      </c>
      <c r="G501" s="215" t="str">
        <f t="shared" si="87"/>
        <v/>
      </c>
      <c r="H501" s="234" t="str">
        <f t="shared" si="93"/>
        <v>n</v>
      </c>
      <c r="I501" s="211">
        <f>IF(P$347="J",SUMIF(Deelnemers!B:B,H501,Deelnemers!D:D),0)</f>
        <v>0</v>
      </c>
      <c r="J501" s="13"/>
      <c r="K501" s="211" t="str">
        <f t="shared" si="88"/>
        <v/>
      </c>
      <c r="L501" s="220" t="str">
        <f t="shared" si="89"/>
        <v/>
      </c>
      <c r="M501" s="215" t="str">
        <f t="shared" si="90"/>
        <v/>
      </c>
      <c r="N501" s="216" t="str">
        <f t="shared" si="91"/>
        <v/>
      </c>
      <c r="O501" s="221">
        <v>3</v>
      </c>
      <c r="AB501" s="325">
        <f t="shared" si="85"/>
        <v>0</v>
      </c>
    </row>
    <row r="502" spans="1:28" ht="15" customHeight="1" x14ac:dyDescent="0.25">
      <c r="A502" s="218" t="str">
        <f>IF(C502=0,"",IF(I502=0,"",MAX(A$2:A501)+1))</f>
        <v/>
      </c>
      <c r="B502" s="234" t="str">
        <f t="shared" si="92"/>
        <v xml:space="preserve">Jordy </v>
      </c>
      <c r="C502" s="211">
        <f>IF(P$347="J",SUMIF(Deelnemers!B:B,B502,Deelnemers!D:D),0)</f>
        <v>16</v>
      </c>
      <c r="D502" s="13"/>
      <c r="E502" s="13"/>
      <c r="F502" s="220" t="str">
        <f t="shared" si="86"/>
        <v/>
      </c>
      <c r="G502" s="215" t="str">
        <f t="shared" si="87"/>
        <v/>
      </c>
      <c r="H502" s="234" t="str">
        <f t="shared" si="93"/>
        <v>n</v>
      </c>
      <c r="I502" s="211">
        <f>IF(P$347="J",SUMIF(Deelnemers!B:B,H502,Deelnemers!D:D),0)</f>
        <v>0</v>
      </c>
      <c r="J502" s="13"/>
      <c r="K502" s="211" t="str">
        <f t="shared" si="88"/>
        <v/>
      </c>
      <c r="L502" s="220" t="str">
        <f t="shared" si="89"/>
        <v/>
      </c>
      <c r="M502" s="215" t="str">
        <f t="shared" si="90"/>
        <v/>
      </c>
      <c r="N502" s="216" t="str">
        <f t="shared" si="91"/>
        <v/>
      </c>
      <c r="O502" s="221">
        <v>3</v>
      </c>
      <c r="AB502" s="325">
        <f t="shared" si="85"/>
        <v>0</v>
      </c>
    </row>
    <row r="503" spans="1:28" ht="15" customHeight="1" x14ac:dyDescent="0.25">
      <c r="A503" s="218" t="str">
        <f>IF(C503=0,"",IF(I503=0,"",MAX(A$2:A502)+1))</f>
        <v/>
      </c>
      <c r="B503" s="234" t="str">
        <f t="shared" si="92"/>
        <v>Mukesh</v>
      </c>
      <c r="C503" s="211">
        <f>IF(P$347="J",SUMIF(Deelnemers!B:B,B503,Deelnemers!D:D),0)</f>
        <v>0</v>
      </c>
      <c r="D503" s="13"/>
      <c r="E503" s="13"/>
      <c r="F503" s="220" t="str">
        <f t="shared" si="86"/>
        <v/>
      </c>
      <c r="G503" s="215" t="str">
        <f t="shared" si="87"/>
        <v/>
      </c>
      <c r="H503" s="234" t="str">
        <f t="shared" si="93"/>
        <v>Marco</v>
      </c>
      <c r="I503" s="211">
        <f>IF(P$347="J",SUMIF(Deelnemers!B:B,H503,Deelnemers!D:D),0)</f>
        <v>26</v>
      </c>
      <c r="J503" s="13"/>
      <c r="K503" s="211" t="str">
        <f t="shared" si="88"/>
        <v/>
      </c>
      <c r="L503" s="220" t="str">
        <f t="shared" si="89"/>
        <v/>
      </c>
      <c r="M503" s="215" t="str">
        <f t="shared" si="90"/>
        <v/>
      </c>
      <c r="N503" s="216" t="str">
        <f t="shared" si="91"/>
        <v/>
      </c>
      <c r="O503" s="221">
        <v>3</v>
      </c>
      <c r="AB503" s="325">
        <f t="shared" si="85"/>
        <v>0</v>
      </c>
    </row>
    <row r="504" spans="1:28" ht="15" customHeight="1" x14ac:dyDescent="0.25">
      <c r="A504" s="218" t="str">
        <f>IF(C504=0,"",IF(I504=0,"",MAX(A$2:A503)+1))</f>
        <v/>
      </c>
      <c r="B504" s="234" t="str">
        <f t="shared" si="92"/>
        <v>Mukesh</v>
      </c>
      <c r="C504" s="211">
        <f>IF(P$347="J",SUMIF(Deelnemers!B:B,B504,Deelnemers!D:D),0)</f>
        <v>0</v>
      </c>
      <c r="D504" s="13"/>
      <c r="E504" s="13"/>
      <c r="F504" s="220" t="str">
        <f t="shared" si="86"/>
        <v/>
      </c>
      <c r="G504" s="215" t="str">
        <f t="shared" si="87"/>
        <v/>
      </c>
      <c r="H504" s="234" t="str">
        <f t="shared" si="93"/>
        <v>n</v>
      </c>
      <c r="I504" s="211">
        <f>IF(P$347="J",SUMIF(Deelnemers!B:B,H504,Deelnemers!D:D),0)</f>
        <v>0</v>
      </c>
      <c r="J504" s="13"/>
      <c r="K504" s="211" t="str">
        <f t="shared" si="88"/>
        <v/>
      </c>
      <c r="L504" s="220" t="str">
        <f t="shared" si="89"/>
        <v/>
      </c>
      <c r="M504" s="215" t="str">
        <f t="shared" si="90"/>
        <v/>
      </c>
      <c r="N504" s="216" t="str">
        <f t="shared" si="91"/>
        <v/>
      </c>
      <c r="O504" s="221">
        <v>3</v>
      </c>
      <c r="AB504" s="325">
        <f t="shared" si="85"/>
        <v>0</v>
      </c>
    </row>
    <row r="505" spans="1:28" ht="15" customHeight="1" x14ac:dyDescent="0.25">
      <c r="A505" s="218" t="str">
        <f>IF(C505=0,"",IF(I505=0,"",MAX(A$2:A504)+1))</f>
        <v/>
      </c>
      <c r="B505" s="234" t="str">
        <f t="shared" si="92"/>
        <v>Mukesh</v>
      </c>
      <c r="C505" s="211">
        <f>IF(P$347="J",SUMIF(Deelnemers!B:B,B505,Deelnemers!D:D),0)</f>
        <v>0</v>
      </c>
      <c r="D505" s="13"/>
      <c r="E505" s="13"/>
      <c r="F505" s="220" t="str">
        <f t="shared" si="86"/>
        <v/>
      </c>
      <c r="G505" s="215" t="str">
        <f t="shared" si="87"/>
        <v/>
      </c>
      <c r="H505" s="234" t="str">
        <f t="shared" si="93"/>
        <v>n</v>
      </c>
      <c r="I505" s="211">
        <f>IF(P$347="J",SUMIF(Deelnemers!B:B,H505,Deelnemers!D:D),0)</f>
        <v>0</v>
      </c>
      <c r="J505" s="13"/>
      <c r="K505" s="211" t="str">
        <f t="shared" si="88"/>
        <v/>
      </c>
      <c r="L505" s="220" t="str">
        <f t="shared" si="89"/>
        <v/>
      </c>
      <c r="M505" s="215" t="str">
        <f t="shared" si="90"/>
        <v/>
      </c>
      <c r="N505" s="216" t="str">
        <f t="shared" si="91"/>
        <v/>
      </c>
      <c r="O505" s="221">
        <v>3</v>
      </c>
      <c r="AB505" s="325">
        <f t="shared" si="85"/>
        <v>0</v>
      </c>
    </row>
    <row r="506" spans="1:28" ht="15" customHeight="1" x14ac:dyDescent="0.25">
      <c r="A506" s="218" t="str">
        <f>IF(C506=0,"",IF(I506=0,"",MAX(A$2:A505)+1))</f>
        <v/>
      </c>
      <c r="B506" s="234" t="str">
        <f t="shared" si="92"/>
        <v>Mukesh</v>
      </c>
      <c r="C506" s="211">
        <f>IF(P$347="J",SUMIF(Deelnemers!B:B,B506,Deelnemers!D:D),0)</f>
        <v>0</v>
      </c>
      <c r="D506" s="13"/>
      <c r="E506" s="13"/>
      <c r="F506" s="220" t="str">
        <f t="shared" si="86"/>
        <v/>
      </c>
      <c r="G506" s="215" t="str">
        <f t="shared" si="87"/>
        <v/>
      </c>
      <c r="H506" s="234" t="str">
        <f t="shared" si="93"/>
        <v>n</v>
      </c>
      <c r="I506" s="211">
        <f>IF(P$347="J",SUMIF(Deelnemers!B:B,H506,Deelnemers!D:D),0)</f>
        <v>0</v>
      </c>
      <c r="J506" s="13"/>
      <c r="K506" s="211" t="str">
        <f t="shared" si="88"/>
        <v/>
      </c>
      <c r="L506" s="220" t="str">
        <f t="shared" si="89"/>
        <v/>
      </c>
      <c r="M506" s="215" t="str">
        <f t="shared" si="90"/>
        <v/>
      </c>
      <c r="N506" s="216" t="str">
        <f t="shared" si="91"/>
        <v/>
      </c>
      <c r="O506" s="221">
        <v>3</v>
      </c>
      <c r="AB506" s="325">
        <f t="shared" si="85"/>
        <v>0</v>
      </c>
    </row>
    <row r="507" spans="1:28" ht="15" customHeight="1" x14ac:dyDescent="0.25">
      <c r="A507" s="218" t="str">
        <f>IF(C507=0,"",IF(I507=0,"",MAX(A$2:A506)+1))</f>
        <v/>
      </c>
      <c r="B507" s="234" t="str">
        <f t="shared" si="92"/>
        <v>Mukesh</v>
      </c>
      <c r="C507" s="211">
        <f>IF(P$347="J",SUMIF(Deelnemers!B:B,B507,Deelnemers!D:D),0)</f>
        <v>0</v>
      </c>
      <c r="D507" s="13"/>
      <c r="E507" s="13"/>
      <c r="F507" s="220" t="str">
        <f t="shared" si="86"/>
        <v/>
      </c>
      <c r="G507" s="215" t="str">
        <f t="shared" si="87"/>
        <v/>
      </c>
      <c r="H507" s="234" t="str">
        <f t="shared" si="93"/>
        <v>n</v>
      </c>
      <c r="I507" s="211">
        <f>IF(P$347="J",SUMIF(Deelnemers!B:B,H507,Deelnemers!D:D),0)</f>
        <v>0</v>
      </c>
      <c r="J507" s="13"/>
      <c r="K507" s="211" t="str">
        <f t="shared" si="88"/>
        <v/>
      </c>
      <c r="L507" s="220" t="str">
        <f t="shared" si="89"/>
        <v/>
      </c>
      <c r="M507" s="215" t="str">
        <f t="shared" ref="M507:M517" si="94">IF(J507&gt;0,IF(I507-J507=0,R$2,IF(J507&lt;I507,ROUND(J507/I507*T$2,1),Q$2)),"")</f>
        <v/>
      </c>
      <c r="N507" s="216" t="str">
        <f t="shared" si="91"/>
        <v/>
      </c>
      <c r="O507" s="221">
        <v>3</v>
      </c>
      <c r="AB507" s="325">
        <f t="shared" si="85"/>
        <v>0</v>
      </c>
    </row>
    <row r="508" spans="1:28" ht="15" customHeight="1" x14ac:dyDescent="0.25">
      <c r="A508" s="218" t="str">
        <f>IF(C508=0,"",IF(I508=0,"",MAX(A$2:A507)+1))</f>
        <v/>
      </c>
      <c r="B508" s="234" t="str">
        <f t="shared" si="92"/>
        <v>Marco</v>
      </c>
      <c r="C508" s="211">
        <f>IF(P$347="J",SUMIF(Deelnemers!B:B,B508,Deelnemers!D:D),0)</f>
        <v>26</v>
      </c>
      <c r="D508" s="13"/>
      <c r="E508" s="13"/>
      <c r="F508" s="220" t="str">
        <f t="shared" si="86"/>
        <v/>
      </c>
      <c r="G508" s="215" t="str">
        <f t="shared" si="87"/>
        <v/>
      </c>
      <c r="H508" s="234" t="str">
        <f t="shared" si="93"/>
        <v>n</v>
      </c>
      <c r="I508" s="211">
        <f>IF(P$347="J",SUMIF(Deelnemers!B:B,H508,Deelnemers!D:D),0)</f>
        <v>0</v>
      </c>
      <c r="J508" s="13"/>
      <c r="K508" s="211" t="str">
        <f t="shared" si="88"/>
        <v/>
      </c>
      <c r="L508" s="220" t="str">
        <f t="shared" si="89"/>
        <v/>
      </c>
      <c r="M508" s="215" t="str">
        <f t="shared" si="94"/>
        <v/>
      </c>
      <c r="N508" s="216" t="str">
        <f t="shared" si="91"/>
        <v/>
      </c>
      <c r="O508" s="221">
        <v>3</v>
      </c>
      <c r="AB508" s="325">
        <f t="shared" si="85"/>
        <v>0</v>
      </c>
    </row>
    <row r="509" spans="1:28" ht="15" customHeight="1" x14ac:dyDescent="0.25">
      <c r="A509" s="218" t="str">
        <f>IF(C509=0,"",IF(I509=0,"",MAX(A$2:A508)+1))</f>
        <v/>
      </c>
      <c r="B509" s="234" t="str">
        <f t="shared" si="92"/>
        <v>Marco</v>
      </c>
      <c r="C509" s="211">
        <f>IF(P$347="J",SUMIF(Deelnemers!B:B,B509,Deelnemers!D:D),0)</f>
        <v>26</v>
      </c>
      <c r="D509" s="13"/>
      <c r="E509" s="13"/>
      <c r="F509" s="220" t="str">
        <f t="shared" si="86"/>
        <v/>
      </c>
      <c r="G509" s="215" t="str">
        <f t="shared" si="87"/>
        <v/>
      </c>
      <c r="H509" s="234" t="str">
        <f t="shared" si="93"/>
        <v>n</v>
      </c>
      <c r="I509" s="211">
        <f>IF(P$347="J",SUMIF(Deelnemers!B:B,H509,Deelnemers!D:D),0)</f>
        <v>0</v>
      </c>
      <c r="J509" s="13"/>
      <c r="K509" s="211" t="str">
        <f t="shared" si="88"/>
        <v/>
      </c>
      <c r="L509" s="220" t="str">
        <f t="shared" si="89"/>
        <v/>
      </c>
      <c r="M509" s="215" t="str">
        <f t="shared" si="94"/>
        <v/>
      </c>
      <c r="N509" s="216" t="str">
        <f t="shared" si="91"/>
        <v/>
      </c>
      <c r="O509" s="221">
        <v>3</v>
      </c>
      <c r="AB509" s="325">
        <f t="shared" si="85"/>
        <v>0</v>
      </c>
    </row>
    <row r="510" spans="1:28" ht="15" customHeight="1" x14ac:dyDescent="0.25">
      <c r="A510" s="218" t="str">
        <f>IF(C510=0,"",IF(I510=0,"",MAX(A$2:A509)+1))</f>
        <v/>
      </c>
      <c r="B510" s="234" t="str">
        <f t="shared" si="92"/>
        <v>Marco</v>
      </c>
      <c r="C510" s="211">
        <f>IF(P$347="J",SUMIF(Deelnemers!B:B,B510,Deelnemers!D:D),0)</f>
        <v>26</v>
      </c>
      <c r="D510" s="13"/>
      <c r="E510" s="13"/>
      <c r="F510" s="220" t="str">
        <f t="shared" si="86"/>
        <v/>
      </c>
      <c r="G510" s="215" t="str">
        <f t="shared" si="87"/>
        <v/>
      </c>
      <c r="H510" s="234" t="str">
        <f t="shared" si="93"/>
        <v>n</v>
      </c>
      <c r="I510" s="211">
        <f>IF(P$347="J",SUMIF(Deelnemers!B:B,H510,Deelnemers!D:D),0)</f>
        <v>0</v>
      </c>
      <c r="J510" s="13"/>
      <c r="K510" s="211" t="str">
        <f t="shared" si="88"/>
        <v/>
      </c>
      <c r="L510" s="220" t="str">
        <f t="shared" si="89"/>
        <v/>
      </c>
      <c r="M510" s="215" t="str">
        <f t="shared" si="94"/>
        <v/>
      </c>
      <c r="N510" s="216" t="str">
        <f t="shared" si="91"/>
        <v/>
      </c>
      <c r="O510" s="221">
        <v>3</v>
      </c>
      <c r="AB510" s="325">
        <f t="shared" si="85"/>
        <v>0</v>
      </c>
    </row>
    <row r="511" spans="1:28" ht="15" customHeight="1" x14ac:dyDescent="0.25">
      <c r="A511" s="218" t="str">
        <f>IF(C511=0,"",IF(I511=0,"",MAX(A$2:A510)+1))</f>
        <v/>
      </c>
      <c r="B511" s="234" t="str">
        <f t="shared" si="92"/>
        <v>Marco</v>
      </c>
      <c r="C511" s="211">
        <f>IF(P$347="J",SUMIF(Deelnemers!B:B,B511,Deelnemers!D:D),0)</f>
        <v>26</v>
      </c>
      <c r="D511" s="13"/>
      <c r="E511" s="13"/>
      <c r="F511" s="220" t="str">
        <f t="shared" si="86"/>
        <v/>
      </c>
      <c r="G511" s="215" t="str">
        <f t="shared" si="87"/>
        <v/>
      </c>
      <c r="H511" s="234" t="str">
        <f t="shared" si="93"/>
        <v>n</v>
      </c>
      <c r="I511" s="211">
        <f>IF(P$347="J",SUMIF(Deelnemers!B:B,H511,Deelnemers!D:D),0)</f>
        <v>0</v>
      </c>
      <c r="J511" s="13"/>
      <c r="K511" s="211" t="str">
        <f t="shared" si="88"/>
        <v/>
      </c>
      <c r="L511" s="220" t="str">
        <f t="shared" si="89"/>
        <v/>
      </c>
      <c r="M511" s="215" t="str">
        <f t="shared" si="94"/>
        <v/>
      </c>
      <c r="N511" s="216" t="str">
        <f t="shared" si="91"/>
        <v/>
      </c>
      <c r="O511" s="221">
        <v>3</v>
      </c>
      <c r="AB511" s="325">
        <f t="shared" si="85"/>
        <v>0</v>
      </c>
    </row>
    <row r="512" spans="1:28" ht="15" customHeight="1" x14ac:dyDescent="0.25">
      <c r="A512" s="218" t="str">
        <f>IF(C512=0,"",IF(I512=0,"",MAX(A$2:A511)+1))</f>
        <v/>
      </c>
      <c r="B512" s="234" t="str">
        <f t="shared" si="92"/>
        <v>n</v>
      </c>
      <c r="C512" s="211">
        <f>IF(P$347="J",SUMIF(Deelnemers!B:B,B512,Deelnemers!D:D),0)</f>
        <v>0</v>
      </c>
      <c r="D512" s="13"/>
      <c r="E512" s="13"/>
      <c r="F512" s="220" t="str">
        <f t="shared" si="86"/>
        <v/>
      </c>
      <c r="G512" s="215" t="str">
        <f t="shared" si="87"/>
        <v/>
      </c>
      <c r="H512" s="234" t="str">
        <f t="shared" si="93"/>
        <v>n</v>
      </c>
      <c r="I512" s="211">
        <f>IF(P$347="J",SUMIF(Deelnemers!B:B,H512,Deelnemers!D:D),0)</f>
        <v>0</v>
      </c>
      <c r="J512" s="13"/>
      <c r="K512" s="211" t="str">
        <f t="shared" si="88"/>
        <v/>
      </c>
      <c r="L512" s="220" t="str">
        <f t="shared" si="89"/>
        <v/>
      </c>
      <c r="M512" s="215" t="str">
        <f t="shared" si="94"/>
        <v/>
      </c>
      <c r="N512" s="216" t="str">
        <f t="shared" si="91"/>
        <v/>
      </c>
      <c r="O512" s="221">
        <v>3</v>
      </c>
      <c r="AB512" s="325">
        <f t="shared" si="85"/>
        <v>0</v>
      </c>
    </row>
    <row r="513" spans="1:28" ht="15" customHeight="1" x14ac:dyDescent="0.25">
      <c r="A513" s="218" t="str">
        <f>IF(C513=0,"",IF(I513=0,"",MAX(A$2:A512)+1))</f>
        <v/>
      </c>
      <c r="B513" s="234" t="str">
        <f t="shared" si="92"/>
        <v>n</v>
      </c>
      <c r="C513" s="211">
        <f>IF(P$347="J",SUMIF(Deelnemers!B:B,B513,Deelnemers!D:D),0)</f>
        <v>0</v>
      </c>
      <c r="D513" s="13"/>
      <c r="E513" s="13"/>
      <c r="F513" s="220" t="str">
        <f t="shared" si="86"/>
        <v/>
      </c>
      <c r="G513" s="215" t="str">
        <f t="shared" si="87"/>
        <v/>
      </c>
      <c r="H513" s="234" t="str">
        <f t="shared" si="93"/>
        <v>n</v>
      </c>
      <c r="I513" s="211">
        <f>IF(P$347="J",SUMIF(Deelnemers!B:B,H513,Deelnemers!D:D),0)</f>
        <v>0</v>
      </c>
      <c r="J513" s="13"/>
      <c r="K513" s="211" t="str">
        <f t="shared" si="88"/>
        <v/>
      </c>
      <c r="L513" s="220" t="str">
        <f t="shared" si="89"/>
        <v/>
      </c>
      <c r="M513" s="215" t="str">
        <f t="shared" si="94"/>
        <v/>
      </c>
      <c r="N513" s="216" t="str">
        <f t="shared" si="91"/>
        <v/>
      </c>
      <c r="O513" s="221">
        <v>3</v>
      </c>
      <c r="AB513" s="325">
        <f t="shared" si="85"/>
        <v>0</v>
      </c>
    </row>
    <row r="514" spans="1:28" ht="15" customHeight="1" x14ac:dyDescent="0.25">
      <c r="A514" s="218" t="str">
        <f>IF(C514=0,"",IF(I514=0,"",MAX(A$2:A513)+1))</f>
        <v/>
      </c>
      <c r="B514" s="234" t="str">
        <f t="shared" si="92"/>
        <v>n</v>
      </c>
      <c r="C514" s="211">
        <f>IF(P$347="J",SUMIF(Deelnemers!B:B,B514,Deelnemers!D:D),0)</f>
        <v>0</v>
      </c>
      <c r="D514" s="13"/>
      <c r="E514" s="13"/>
      <c r="F514" s="220" t="str">
        <f t="shared" si="86"/>
        <v/>
      </c>
      <c r="G514" s="215" t="str">
        <f t="shared" si="87"/>
        <v/>
      </c>
      <c r="H514" s="234" t="str">
        <f t="shared" si="93"/>
        <v>n</v>
      </c>
      <c r="I514" s="211">
        <f>IF(P$347="J",SUMIF(Deelnemers!B:B,H514,Deelnemers!D:D),0)</f>
        <v>0</v>
      </c>
      <c r="J514" s="13"/>
      <c r="K514" s="211" t="str">
        <f t="shared" si="88"/>
        <v/>
      </c>
      <c r="L514" s="220" t="str">
        <f t="shared" si="89"/>
        <v/>
      </c>
      <c r="M514" s="215" t="str">
        <f t="shared" si="94"/>
        <v/>
      </c>
      <c r="N514" s="216" t="str">
        <f t="shared" si="91"/>
        <v/>
      </c>
      <c r="O514" s="221">
        <v>3</v>
      </c>
      <c r="AB514" s="325">
        <f t="shared" si="85"/>
        <v>0</v>
      </c>
    </row>
    <row r="515" spans="1:28" ht="15" customHeight="1" x14ac:dyDescent="0.25">
      <c r="A515" s="218" t="str">
        <f>IF(C515=0,"",IF(I515=0,"",MAX(A$2:A514)+1))</f>
        <v/>
      </c>
      <c r="B515" s="234" t="str">
        <f t="shared" si="92"/>
        <v>n</v>
      </c>
      <c r="C515" s="211">
        <f>IF(P$347="J",SUMIF(Deelnemers!B:B,B515,Deelnemers!D:D),0)</f>
        <v>0</v>
      </c>
      <c r="D515" s="13"/>
      <c r="E515" s="13"/>
      <c r="F515" s="220" t="str">
        <f t="shared" si="86"/>
        <v/>
      </c>
      <c r="G515" s="215" t="str">
        <f t="shared" si="87"/>
        <v/>
      </c>
      <c r="H515" s="234" t="str">
        <f t="shared" si="93"/>
        <v>n</v>
      </c>
      <c r="I515" s="211">
        <f>IF(P$347="J",SUMIF(Deelnemers!B:B,H515,Deelnemers!D:D),0)</f>
        <v>0</v>
      </c>
      <c r="J515" s="13"/>
      <c r="K515" s="211" t="str">
        <f t="shared" si="88"/>
        <v/>
      </c>
      <c r="L515" s="220" t="str">
        <f t="shared" si="89"/>
        <v/>
      </c>
      <c r="M515" s="215" t="str">
        <f t="shared" si="94"/>
        <v/>
      </c>
      <c r="N515" s="216" t="str">
        <f t="shared" si="91"/>
        <v/>
      </c>
      <c r="O515" s="221">
        <v>3</v>
      </c>
      <c r="AB515" s="325">
        <f t="shared" ref="AB515:AB518" si="95">IF(A515="",0,1)</f>
        <v>0</v>
      </c>
    </row>
    <row r="516" spans="1:28" ht="15" customHeight="1" x14ac:dyDescent="0.25">
      <c r="A516" s="218" t="str">
        <f>IF(C516=0,"",IF(I516=0,"",MAX(A$2:A515)+1))</f>
        <v/>
      </c>
      <c r="B516" s="234" t="str">
        <f t="shared" si="92"/>
        <v>n</v>
      </c>
      <c r="C516" s="211">
        <f>IF(P$347="J",SUMIF(Deelnemers!B:B,B516,Deelnemers!D:D),0)</f>
        <v>0</v>
      </c>
      <c r="D516" s="13"/>
      <c r="E516" s="13"/>
      <c r="F516" s="220" t="str">
        <f t="shared" si="86"/>
        <v/>
      </c>
      <c r="G516" s="215" t="str">
        <f t="shared" si="87"/>
        <v/>
      </c>
      <c r="H516" s="234" t="str">
        <f t="shared" si="93"/>
        <v>n</v>
      </c>
      <c r="I516" s="211">
        <f>IF(P$347="J",SUMIF(Deelnemers!B:B,H516,Deelnemers!D:D),0)</f>
        <v>0</v>
      </c>
      <c r="J516" s="13"/>
      <c r="K516" s="211" t="str">
        <f t="shared" si="88"/>
        <v/>
      </c>
      <c r="L516" s="220" t="str">
        <f t="shared" si="89"/>
        <v/>
      </c>
      <c r="M516" s="215" t="str">
        <f t="shared" si="94"/>
        <v/>
      </c>
      <c r="N516" s="216" t="str">
        <f t="shared" si="91"/>
        <v/>
      </c>
      <c r="O516" s="221">
        <v>3</v>
      </c>
      <c r="AB516" s="325">
        <f t="shared" si="95"/>
        <v>0</v>
      </c>
    </row>
    <row r="517" spans="1:28" ht="15" customHeight="1" x14ac:dyDescent="0.25">
      <c r="A517" s="218" t="str">
        <f>IF(C517=0,"",IF(I517=0,"",MAX(A$2:A516)+1))</f>
        <v/>
      </c>
      <c r="B517" s="234" t="str">
        <f t="shared" si="92"/>
        <v>n</v>
      </c>
      <c r="C517" s="211">
        <f>IF(P$347="J",SUMIF(Deelnemers!B:B,B517,Deelnemers!D:D),0)</f>
        <v>0</v>
      </c>
      <c r="D517" s="13"/>
      <c r="E517" s="13"/>
      <c r="F517" s="220" t="str">
        <f t="shared" si="86"/>
        <v/>
      </c>
      <c r="G517" s="215" t="str">
        <f t="shared" si="87"/>
        <v/>
      </c>
      <c r="H517" s="234" t="str">
        <f t="shared" si="93"/>
        <v>n</v>
      </c>
      <c r="I517" s="211">
        <f>IF(P$347="J",SUMIF(Deelnemers!B:B,H517,Deelnemers!D:D),0)</f>
        <v>0</v>
      </c>
      <c r="J517" s="13"/>
      <c r="K517" s="211" t="str">
        <f t="shared" si="88"/>
        <v/>
      </c>
      <c r="L517" s="220" t="str">
        <f t="shared" si="89"/>
        <v/>
      </c>
      <c r="M517" s="215" t="str">
        <f t="shared" si="94"/>
        <v/>
      </c>
      <c r="N517" s="216" t="str">
        <f t="shared" si="91"/>
        <v/>
      </c>
      <c r="O517" s="221">
        <v>3</v>
      </c>
      <c r="AB517" s="325">
        <f t="shared" si="95"/>
        <v>0</v>
      </c>
    </row>
    <row r="518" spans="1:28" ht="15" customHeight="1" x14ac:dyDescent="0.25">
      <c r="A518" s="222"/>
      <c r="B518" s="223" t="s">
        <v>75</v>
      </c>
      <c r="C518" s="224">
        <f>MAX(A$2:A518)-SUMIF(B:B,"Ronde 1",C:C)-SUMIF(B:B,"Ronde 2",C:C)</f>
        <v>78</v>
      </c>
      <c r="D518" s="225" t="s">
        <v>78</v>
      </c>
      <c r="E518" s="225"/>
      <c r="F518" s="226"/>
      <c r="G518" s="227"/>
      <c r="H518" s="228" t="s">
        <v>76</v>
      </c>
      <c r="I518" s="229">
        <f>SUM(N347:N518)</f>
        <v>0</v>
      </c>
      <c r="J518" s="225"/>
      <c r="K518" s="230" t="s">
        <v>77</v>
      </c>
      <c r="L518" s="231">
        <f>C518-I518</f>
        <v>78</v>
      </c>
      <c r="M518" s="231"/>
      <c r="N518" s="232"/>
      <c r="O518" s="221">
        <v>3</v>
      </c>
      <c r="AB518" s="325">
        <f t="shared" si="95"/>
        <v>0</v>
      </c>
    </row>
    <row r="519" spans="1:28" ht="15" customHeight="1" x14ac:dyDescent="0.25">
      <c r="B519" s="10"/>
      <c r="C519" s="10"/>
      <c r="D519" s="15"/>
      <c r="E519" s="15"/>
      <c r="F519" s="10"/>
      <c r="G519" s="15"/>
      <c r="H519" s="10"/>
      <c r="I519" s="10"/>
      <c r="J519" s="15"/>
      <c r="K519" s="15"/>
      <c r="L519" s="10"/>
      <c r="M519" s="15"/>
      <c r="P519" s="19"/>
      <c r="Q519" s="19"/>
      <c r="R519" s="19"/>
      <c r="S519" s="19"/>
      <c r="T519" s="19"/>
      <c r="U519" s="19"/>
      <c r="V519" s="19"/>
      <c r="W519" s="19"/>
      <c r="X519" s="19"/>
      <c r="Y519" s="19"/>
    </row>
    <row r="520" spans="1:28" ht="15" customHeight="1" x14ac:dyDescent="0.25">
      <c r="A520" s="238"/>
      <c r="B520" s="239"/>
      <c r="C520" s="240"/>
      <c r="D520" s="241"/>
      <c r="E520" s="241"/>
      <c r="F520" s="241"/>
      <c r="G520" s="241"/>
      <c r="H520" s="239"/>
      <c r="I520" s="240"/>
      <c r="J520" s="241"/>
      <c r="K520" s="241"/>
      <c r="L520" s="241"/>
      <c r="M520" s="241"/>
      <c r="N520" s="241"/>
      <c r="P520" s="19"/>
      <c r="Q520" s="19"/>
      <c r="R520" s="19"/>
      <c r="S520" s="19"/>
      <c r="T520" s="19"/>
      <c r="U520" s="19"/>
      <c r="V520" s="19"/>
      <c r="W520" s="19"/>
      <c r="X520" s="19"/>
      <c r="Y520" s="19"/>
    </row>
    <row r="521" spans="1:28" s="38" customFormat="1" ht="19.95" customHeight="1" x14ac:dyDescent="0.25">
      <c r="A521" s="238"/>
      <c r="B521" s="239"/>
      <c r="C521" s="240"/>
      <c r="D521" s="241"/>
      <c r="E521" s="241"/>
      <c r="F521" s="241"/>
      <c r="G521" s="241"/>
      <c r="H521" s="239"/>
      <c r="I521" s="240"/>
      <c r="J521" s="241"/>
      <c r="K521" s="241"/>
      <c r="L521" s="241"/>
      <c r="M521" s="241"/>
      <c r="N521" s="241"/>
      <c r="O521" s="122"/>
      <c r="P521" s="19"/>
      <c r="Q521" s="19"/>
      <c r="R521" s="19"/>
      <c r="S521" s="19"/>
      <c r="T521" s="19"/>
      <c r="U521" s="19"/>
      <c r="V521" s="19"/>
      <c r="W521" s="19"/>
      <c r="X521" s="19"/>
      <c r="Y521" s="19"/>
    </row>
    <row r="522" spans="1:28" s="38" customFormat="1" ht="15" customHeight="1" x14ac:dyDescent="0.25">
      <c r="A522" s="238"/>
      <c r="B522" s="239"/>
      <c r="C522" s="240"/>
      <c r="D522" s="241"/>
      <c r="E522" s="241"/>
      <c r="F522" s="241"/>
      <c r="G522" s="241"/>
      <c r="H522" s="239"/>
      <c r="I522" s="240"/>
      <c r="J522" s="241"/>
      <c r="K522" s="241"/>
      <c r="L522" s="241"/>
      <c r="M522" s="241"/>
      <c r="N522" s="241"/>
      <c r="O522" s="122"/>
      <c r="P522" s="19"/>
      <c r="Q522" s="19"/>
      <c r="R522" s="19"/>
      <c r="S522" s="19"/>
      <c r="T522" s="19"/>
      <c r="U522" s="19"/>
      <c r="V522" s="19"/>
      <c r="W522" s="19"/>
      <c r="X522" s="19"/>
      <c r="Y522" s="19"/>
    </row>
    <row r="523" spans="1:28" s="14" customFormat="1" ht="13.2" customHeight="1" x14ac:dyDescent="0.3">
      <c r="B523" s="242"/>
      <c r="C523" s="30"/>
      <c r="F523" s="243"/>
      <c r="G523" s="244"/>
      <c r="H523" s="242"/>
      <c r="I523" s="30"/>
      <c r="L523" s="243"/>
      <c r="M523" s="244"/>
      <c r="N523" s="245"/>
      <c r="O523" s="122"/>
      <c r="P523" s="19"/>
      <c r="Q523" s="19"/>
      <c r="R523" s="19"/>
      <c r="S523" s="19"/>
      <c r="T523" s="19"/>
      <c r="U523" s="19"/>
      <c r="V523" s="19"/>
      <c r="W523" s="19"/>
      <c r="X523" s="19"/>
      <c r="Y523" s="19"/>
    </row>
    <row r="524" spans="1:28" ht="13.2" customHeight="1" x14ac:dyDescent="0.3">
      <c r="C524" s="246"/>
      <c r="N524" s="28"/>
      <c r="P524" s="19"/>
      <c r="Q524" s="19"/>
      <c r="R524" s="19"/>
      <c r="S524" s="19"/>
      <c r="T524" s="19"/>
      <c r="U524" s="19"/>
      <c r="V524" s="19"/>
      <c r="W524" s="19"/>
      <c r="X524" s="19"/>
      <c r="Y524" s="19"/>
      <c r="Z524" s="247"/>
    </row>
    <row r="525" spans="1:28" ht="13.2" customHeight="1" x14ac:dyDescent="0.3">
      <c r="C525" s="248"/>
      <c r="K525" s="249"/>
      <c r="L525" s="250"/>
      <c r="M525" s="250"/>
      <c r="N525" s="249"/>
      <c r="P525" s="19"/>
      <c r="Q525" s="19"/>
      <c r="R525" s="19"/>
      <c r="S525" s="19"/>
      <c r="T525" s="19"/>
      <c r="U525" s="19"/>
      <c r="V525" s="19"/>
      <c r="W525" s="19"/>
      <c r="X525" s="19"/>
      <c r="Y525" s="19"/>
    </row>
    <row r="526" spans="1:28" ht="13.2" customHeight="1" x14ac:dyDescent="0.3">
      <c r="P526" s="19"/>
      <c r="Q526" s="19"/>
      <c r="R526" s="19"/>
      <c r="S526" s="19"/>
      <c r="T526" s="19"/>
      <c r="U526" s="19"/>
      <c r="V526" s="19"/>
      <c r="W526" s="19"/>
      <c r="X526" s="19"/>
      <c r="Y526" s="19"/>
    </row>
    <row r="527" spans="1:28" ht="13.2" customHeight="1" x14ac:dyDescent="0.3">
      <c r="P527" s="19"/>
      <c r="Q527" s="19"/>
      <c r="R527" s="19"/>
      <c r="S527" s="19"/>
      <c r="T527" s="19"/>
      <c r="U527" s="19"/>
      <c r="V527" s="19"/>
      <c r="W527" s="19"/>
      <c r="X527" s="19"/>
      <c r="Y527" s="19"/>
    </row>
    <row r="528" spans="1:28" ht="13.2" customHeight="1" x14ac:dyDescent="0.3">
      <c r="P528" s="19"/>
      <c r="Q528" s="19"/>
      <c r="R528" s="19"/>
      <c r="S528" s="19"/>
      <c r="T528" s="19"/>
      <c r="U528" s="19"/>
      <c r="V528" s="19"/>
      <c r="W528" s="19"/>
      <c r="X528" s="19"/>
      <c r="Y528" s="19"/>
    </row>
    <row r="529" spans="16:32" ht="13.2" customHeight="1" x14ac:dyDescent="0.3">
      <c r="P529" s="19"/>
      <c r="Q529" s="19"/>
      <c r="R529" s="19"/>
      <c r="S529" s="19"/>
      <c r="T529" s="19"/>
      <c r="U529" s="19"/>
      <c r="V529" s="19"/>
      <c r="W529" s="19"/>
      <c r="X529" s="19"/>
      <c r="Y529" s="19"/>
    </row>
    <row r="530" spans="16:32" ht="13.2" customHeight="1" x14ac:dyDescent="0.3">
      <c r="P530" s="19"/>
      <c r="Q530" s="19"/>
      <c r="R530" s="19"/>
      <c r="S530" s="19"/>
      <c r="T530" s="19"/>
      <c r="U530" s="19"/>
      <c r="V530" s="19"/>
      <c r="W530" s="19"/>
      <c r="X530" s="19"/>
      <c r="Y530" s="19"/>
    </row>
    <row r="531" spans="16:32" ht="13.2" customHeight="1" x14ac:dyDescent="0.3">
      <c r="P531" s="19"/>
      <c r="Q531" s="19"/>
      <c r="R531" s="19"/>
      <c r="S531" s="19"/>
      <c r="T531" s="19"/>
      <c r="U531" s="19"/>
      <c r="V531" s="19"/>
      <c r="W531" s="19"/>
      <c r="X531" s="19"/>
      <c r="Y531" s="19"/>
    </row>
    <row r="532" spans="16:32" ht="13.2" customHeight="1" x14ac:dyDescent="0.3">
      <c r="P532" s="19"/>
      <c r="Q532" s="19"/>
      <c r="R532" s="19"/>
      <c r="S532" s="19"/>
      <c r="T532" s="19"/>
      <c r="U532" s="19"/>
      <c r="V532" s="19"/>
      <c r="W532" s="19"/>
      <c r="X532" s="19"/>
      <c r="Y532" s="19"/>
    </row>
    <row r="533" spans="16:32" ht="13.2" customHeight="1" x14ac:dyDescent="0.3">
      <c r="P533" s="19"/>
      <c r="Q533" s="19"/>
      <c r="R533" s="19"/>
      <c r="S533" s="19"/>
      <c r="T533" s="19"/>
      <c r="U533" s="19"/>
      <c r="V533" s="19"/>
      <c r="W533" s="19"/>
      <c r="X533" s="19"/>
      <c r="Y533" s="19"/>
    </row>
    <row r="534" spans="16:32" ht="13.2" customHeight="1" x14ac:dyDescent="0.3">
      <c r="P534" s="19"/>
      <c r="Q534" s="19"/>
      <c r="R534" s="19"/>
      <c r="S534" s="19"/>
      <c r="T534" s="19"/>
      <c r="U534" s="19"/>
      <c r="V534" s="19"/>
      <c r="W534" s="19"/>
      <c r="X534" s="19"/>
      <c r="Y534" s="19"/>
    </row>
    <row r="535" spans="16:32" ht="13.2" customHeight="1" x14ac:dyDescent="0.3">
      <c r="P535" s="19"/>
      <c r="Q535" s="19"/>
      <c r="R535" s="19"/>
      <c r="S535" s="19"/>
      <c r="T535" s="19"/>
      <c r="U535" s="19"/>
      <c r="V535" s="19"/>
      <c r="W535" s="19"/>
      <c r="X535" s="19"/>
      <c r="Y535" s="19"/>
    </row>
    <row r="536" spans="16:32" ht="13.2" customHeight="1" x14ac:dyDescent="0.3">
      <c r="P536" s="19"/>
      <c r="Q536" s="19"/>
      <c r="R536" s="19"/>
      <c r="S536" s="19"/>
      <c r="T536" s="19"/>
      <c r="U536" s="19"/>
      <c r="V536" s="19"/>
      <c r="W536" s="19"/>
      <c r="X536" s="19"/>
      <c r="Y536" s="19"/>
    </row>
    <row r="537" spans="16:32" ht="13.2" customHeight="1" x14ac:dyDescent="0.3">
      <c r="P537" s="19"/>
      <c r="Q537" s="19"/>
      <c r="R537" s="19"/>
      <c r="S537" s="19"/>
      <c r="T537" s="19"/>
      <c r="U537" s="19"/>
      <c r="V537" s="19"/>
      <c r="W537" s="19"/>
      <c r="X537" s="19"/>
      <c r="Y537" s="19"/>
    </row>
    <row r="538" spans="16:32" ht="13.2" customHeight="1" x14ac:dyDescent="0.3">
      <c r="P538" s="19"/>
      <c r="Q538" s="19"/>
      <c r="R538" s="19"/>
      <c r="S538" s="19"/>
      <c r="T538" s="19"/>
      <c r="U538" s="19"/>
      <c r="V538" s="19"/>
      <c r="W538" s="19"/>
      <c r="X538" s="19"/>
      <c r="Y538" s="19"/>
    </row>
    <row r="539" spans="16:32" ht="13.2" customHeight="1" x14ac:dyDescent="0.3">
      <c r="P539" s="19"/>
      <c r="Q539" s="19"/>
      <c r="R539" s="19"/>
      <c r="S539" s="19"/>
      <c r="T539" s="19"/>
      <c r="U539" s="19"/>
      <c r="V539" s="19"/>
      <c r="W539" s="19"/>
      <c r="X539" s="19"/>
      <c r="Y539" s="19"/>
    </row>
    <row r="540" spans="16:32" ht="13.2" customHeight="1" x14ac:dyDescent="0.3">
      <c r="P540" s="19"/>
      <c r="Q540" s="19"/>
      <c r="R540" s="19"/>
      <c r="S540" s="19"/>
      <c r="T540" s="19"/>
      <c r="U540" s="19"/>
      <c r="V540" s="19"/>
      <c r="W540" s="19"/>
      <c r="X540" s="19"/>
      <c r="Y540" s="19"/>
    </row>
    <row r="541" spans="16:32" ht="13.2" customHeight="1" x14ac:dyDescent="0.3">
      <c r="P541" s="19"/>
      <c r="Q541" s="19"/>
      <c r="R541" s="19"/>
      <c r="S541" s="19"/>
      <c r="T541" s="19"/>
      <c r="U541" s="19"/>
      <c r="V541" s="19"/>
      <c r="W541" s="19"/>
      <c r="X541" s="19"/>
      <c r="Y541" s="19"/>
    </row>
    <row r="542" spans="16:32" ht="13.2" customHeight="1" x14ac:dyDescent="0.3">
      <c r="P542" s="19"/>
      <c r="Q542" s="19"/>
      <c r="R542" s="19"/>
      <c r="S542" s="19"/>
      <c r="T542" s="19"/>
      <c r="U542" s="19"/>
      <c r="V542" s="19"/>
      <c r="W542" s="19"/>
      <c r="X542" s="19"/>
      <c r="Y542" s="19"/>
    </row>
    <row r="543" spans="16:32" ht="1.2" customHeight="1" x14ac:dyDescent="0.3">
      <c r="P543" s="19"/>
      <c r="Q543" s="19"/>
      <c r="R543" s="19"/>
      <c r="S543" s="19"/>
      <c r="T543" s="19"/>
      <c r="U543" s="19"/>
      <c r="V543" s="19"/>
      <c r="W543" s="19"/>
      <c r="X543" s="19"/>
      <c r="Y543" s="19"/>
    </row>
    <row r="544" spans="16:32" ht="13.2" customHeight="1" x14ac:dyDescent="0.3">
      <c r="P544" s="19"/>
      <c r="Q544" s="19"/>
      <c r="R544" s="19"/>
      <c r="S544" s="19"/>
      <c r="T544" s="19"/>
      <c r="U544" s="19"/>
      <c r="V544" s="19"/>
      <c r="W544" s="19"/>
      <c r="X544" s="19"/>
      <c r="Y544" s="19"/>
      <c r="AA544" s="251"/>
      <c r="AB544" s="252" t="s">
        <v>55</v>
      </c>
      <c r="AC544" s="253">
        <f>ROW()-1</f>
        <v>543</v>
      </c>
      <c r="AD544" s="253" t="s">
        <v>56</v>
      </c>
      <c r="AE544" s="253"/>
      <c r="AF544" s="254"/>
    </row>
    <row r="545" spans="16:26" ht="13.2" customHeight="1" x14ac:dyDescent="0.3">
      <c r="P545" s="19"/>
      <c r="Q545" s="19"/>
      <c r="R545" s="19"/>
      <c r="S545" s="19"/>
      <c r="T545" s="19"/>
      <c r="U545" s="19"/>
      <c r="V545" s="19"/>
      <c r="W545" s="19"/>
      <c r="X545" s="19"/>
      <c r="Y545" s="19"/>
    </row>
    <row r="546" spans="16:26" ht="13.2" customHeight="1" x14ac:dyDescent="0.3">
      <c r="P546" s="19"/>
      <c r="Q546" s="19"/>
      <c r="R546" s="19"/>
      <c r="S546" s="19"/>
      <c r="T546" s="19"/>
      <c r="U546" s="19"/>
      <c r="V546" s="19"/>
      <c r="W546" s="19"/>
      <c r="X546" s="19"/>
      <c r="Y546" s="19"/>
    </row>
    <row r="547" spans="16:26" ht="13.2" customHeight="1" x14ac:dyDescent="0.3">
      <c r="P547" s="19"/>
      <c r="Q547" s="19"/>
      <c r="R547" s="19"/>
      <c r="S547" s="19"/>
      <c r="T547" s="19"/>
      <c r="U547" s="19"/>
      <c r="V547" s="19"/>
      <c r="W547" s="19"/>
      <c r="X547" s="19"/>
      <c r="Y547" s="19"/>
    </row>
    <row r="548" spans="16:26" ht="15" customHeight="1" x14ac:dyDescent="0.3">
      <c r="P548" s="19"/>
      <c r="Q548" s="19"/>
      <c r="R548" s="19"/>
      <c r="S548" s="19"/>
      <c r="T548" s="19"/>
      <c r="U548" s="19"/>
      <c r="V548" s="19"/>
      <c r="W548" s="19"/>
      <c r="X548" s="19"/>
      <c r="Y548" s="19"/>
    </row>
    <row r="549" spans="16:26" ht="15" customHeight="1" x14ac:dyDescent="0.3">
      <c r="P549" s="19"/>
      <c r="Q549" s="19"/>
      <c r="R549" s="19"/>
      <c r="S549" s="19"/>
      <c r="T549" s="19"/>
      <c r="U549" s="19"/>
      <c r="V549" s="19"/>
      <c r="W549" s="19"/>
      <c r="X549" s="19"/>
      <c r="Y549" s="19"/>
    </row>
    <row r="550" spans="16:26" ht="15" customHeight="1" x14ac:dyDescent="0.3">
      <c r="P550" s="19"/>
      <c r="Q550" s="19"/>
      <c r="R550" s="19"/>
      <c r="S550" s="19"/>
      <c r="T550" s="19"/>
      <c r="U550" s="19"/>
      <c r="V550" s="19"/>
      <c r="W550" s="19"/>
      <c r="X550" s="19"/>
      <c r="Y550" s="19"/>
    </row>
    <row r="551" spans="16:26" ht="13.2" customHeight="1" x14ac:dyDescent="0.3">
      <c r="P551" s="19"/>
      <c r="Q551" s="19"/>
      <c r="R551" s="19"/>
      <c r="S551" s="19"/>
      <c r="T551" s="19"/>
      <c r="U551" s="19"/>
      <c r="V551" s="19"/>
      <c r="W551" s="19"/>
      <c r="X551" s="19"/>
      <c r="Y551" s="19"/>
    </row>
    <row r="552" spans="16:26" ht="13.2" customHeight="1" x14ac:dyDescent="0.3">
      <c r="P552" s="19"/>
      <c r="Q552" s="19"/>
      <c r="R552" s="19"/>
      <c r="S552" s="19"/>
      <c r="T552" s="19"/>
      <c r="U552" s="19"/>
      <c r="V552" s="19"/>
      <c r="W552" s="19"/>
      <c r="X552" s="19"/>
      <c r="Y552" s="19"/>
      <c r="Z552" s="19"/>
    </row>
    <row r="553" spans="16:26" ht="13.2" customHeight="1" x14ac:dyDescent="0.3">
      <c r="P553" s="19"/>
      <c r="Q553" s="19"/>
      <c r="R553" s="19"/>
      <c r="S553" s="19"/>
      <c r="T553" s="19"/>
      <c r="U553" s="19"/>
      <c r="V553" s="19"/>
      <c r="W553" s="19"/>
      <c r="X553" s="19"/>
      <c r="Y553" s="19"/>
      <c r="Z553" s="19"/>
    </row>
    <row r="554" spans="16:26" ht="13.2" customHeight="1" x14ac:dyDescent="0.3">
      <c r="P554" s="19"/>
      <c r="Q554" s="19"/>
      <c r="R554" s="19"/>
      <c r="S554" s="19"/>
      <c r="T554" s="19"/>
      <c r="U554" s="19"/>
      <c r="V554" s="19"/>
      <c r="W554" s="19"/>
      <c r="X554" s="19"/>
      <c r="Y554" s="19"/>
      <c r="Z554" s="19"/>
    </row>
    <row r="555" spans="16:26" ht="13.2" customHeight="1" x14ac:dyDescent="0.3">
      <c r="P555" s="19"/>
      <c r="Q555" s="19"/>
      <c r="R555" s="19"/>
      <c r="S555" s="19"/>
      <c r="T555" s="19"/>
      <c r="U555" s="19"/>
      <c r="V555" s="19"/>
      <c r="W555" s="19"/>
      <c r="X555" s="19"/>
      <c r="Y555" s="19"/>
      <c r="Z555" s="19"/>
    </row>
    <row r="556" spans="16:26" ht="13.2" customHeight="1" x14ac:dyDescent="0.3">
      <c r="P556" s="19"/>
      <c r="Q556" s="19"/>
      <c r="R556" s="19"/>
      <c r="S556" s="19"/>
      <c r="T556" s="19"/>
      <c r="U556" s="19"/>
      <c r="V556" s="19"/>
      <c r="W556" s="19"/>
      <c r="X556" s="19"/>
      <c r="Y556" s="19"/>
      <c r="Z556" s="19"/>
    </row>
    <row r="557" spans="16:26" ht="13.2" customHeight="1" x14ac:dyDescent="0.3">
      <c r="P557" s="19"/>
      <c r="Q557" s="19"/>
      <c r="R557" s="19"/>
      <c r="S557" s="19"/>
      <c r="T557" s="19"/>
      <c r="U557" s="19"/>
      <c r="V557" s="19"/>
      <c r="W557" s="19"/>
      <c r="X557" s="19"/>
      <c r="Y557" s="19"/>
      <c r="Z557" s="19"/>
    </row>
    <row r="558" spans="16:26" ht="13.2" customHeight="1" x14ac:dyDescent="0.3">
      <c r="P558" s="19"/>
      <c r="Q558" s="19"/>
      <c r="R558" s="19"/>
      <c r="S558" s="19"/>
      <c r="T558" s="19"/>
      <c r="U558" s="19"/>
      <c r="V558" s="19"/>
      <c r="W558" s="19"/>
      <c r="X558" s="19"/>
      <c r="Y558" s="19"/>
      <c r="Z558" s="19"/>
    </row>
    <row r="559" spans="16:26" ht="13.2" customHeight="1" x14ac:dyDescent="0.3">
      <c r="P559" s="19"/>
      <c r="Q559" s="19"/>
      <c r="R559" s="19"/>
      <c r="S559" s="19"/>
      <c r="T559" s="19"/>
      <c r="U559" s="19"/>
      <c r="V559" s="19"/>
      <c r="W559" s="19"/>
      <c r="X559" s="19"/>
      <c r="Y559" s="19"/>
      <c r="Z559" s="19"/>
    </row>
    <row r="560" spans="16:26" ht="13.2" customHeight="1" x14ac:dyDescent="0.3">
      <c r="P560" s="19"/>
      <c r="Q560" s="19"/>
      <c r="R560" s="19"/>
      <c r="S560" s="19"/>
      <c r="T560" s="19"/>
      <c r="U560" s="19"/>
      <c r="V560" s="19"/>
      <c r="W560" s="19"/>
      <c r="X560" s="19"/>
      <c r="Y560" s="19"/>
      <c r="Z560" s="19"/>
    </row>
    <row r="561" spans="16:26" ht="13.2" customHeight="1" x14ac:dyDescent="0.3">
      <c r="P561" s="19"/>
      <c r="Q561" s="19"/>
      <c r="R561" s="19"/>
      <c r="S561" s="19"/>
      <c r="T561" s="19"/>
      <c r="U561" s="19"/>
      <c r="V561" s="19"/>
      <c r="W561" s="19"/>
      <c r="X561" s="19"/>
      <c r="Y561" s="19"/>
      <c r="Z561" s="19"/>
    </row>
    <row r="562" spans="16:26" ht="13.2" customHeight="1" x14ac:dyDescent="0.3">
      <c r="P562" s="19"/>
      <c r="Q562" s="19"/>
      <c r="R562" s="19"/>
      <c r="S562" s="19"/>
      <c r="T562" s="19"/>
      <c r="U562" s="19"/>
      <c r="V562" s="19"/>
      <c r="W562" s="19"/>
      <c r="X562" s="19"/>
      <c r="Y562" s="19"/>
      <c r="Z562" s="19"/>
    </row>
    <row r="563" spans="16:26" ht="13.2" customHeight="1" x14ac:dyDescent="0.3">
      <c r="P563" s="19"/>
      <c r="Q563" s="19"/>
      <c r="R563" s="19"/>
      <c r="S563" s="19"/>
      <c r="T563" s="19"/>
      <c r="U563" s="19"/>
      <c r="V563" s="19"/>
      <c r="W563" s="19"/>
      <c r="X563" s="19"/>
      <c r="Y563" s="19"/>
      <c r="Z563" s="19"/>
    </row>
    <row r="564" spans="16:26" ht="13.2" customHeight="1" x14ac:dyDescent="0.3">
      <c r="P564" s="19"/>
      <c r="Q564" s="19"/>
      <c r="R564" s="19"/>
      <c r="S564" s="19"/>
      <c r="T564" s="19"/>
      <c r="U564" s="19"/>
      <c r="V564" s="19"/>
      <c r="W564" s="19"/>
      <c r="X564" s="19"/>
      <c r="Y564" s="19"/>
      <c r="Z564" s="19"/>
    </row>
    <row r="565" spans="16:26" ht="13.2" customHeight="1" x14ac:dyDescent="0.3">
      <c r="P565" s="19"/>
      <c r="Q565" s="19"/>
      <c r="R565" s="19"/>
      <c r="S565" s="19"/>
      <c r="T565" s="19"/>
      <c r="U565" s="19"/>
      <c r="V565" s="19"/>
      <c r="W565" s="19"/>
      <c r="X565" s="19"/>
      <c r="Y565" s="19"/>
      <c r="Z565" s="19"/>
    </row>
    <row r="566" spans="16:26" ht="13.2" customHeight="1" x14ac:dyDescent="0.3">
      <c r="P566" s="19"/>
      <c r="Q566" s="19"/>
      <c r="R566" s="19"/>
      <c r="S566" s="19"/>
      <c r="T566" s="19"/>
      <c r="U566" s="19"/>
      <c r="V566" s="19"/>
      <c r="W566" s="19"/>
      <c r="X566" s="19"/>
      <c r="Y566" s="19"/>
      <c r="Z566" s="19"/>
    </row>
    <row r="567" spans="16:26" ht="13.2" customHeight="1" x14ac:dyDescent="0.3">
      <c r="P567" s="19"/>
      <c r="Q567" s="19"/>
      <c r="R567" s="19"/>
      <c r="S567" s="19"/>
      <c r="T567" s="19"/>
      <c r="U567" s="19"/>
      <c r="V567" s="19"/>
      <c r="W567" s="19"/>
      <c r="X567" s="19"/>
      <c r="Y567" s="19"/>
      <c r="Z567" s="19"/>
    </row>
    <row r="568" spans="16:26" ht="13.2" customHeight="1" x14ac:dyDescent="0.3">
      <c r="P568" s="19"/>
      <c r="Q568" s="19"/>
      <c r="R568" s="19"/>
      <c r="S568" s="19"/>
      <c r="T568" s="19"/>
      <c r="U568" s="19"/>
      <c r="V568" s="19"/>
      <c r="W568" s="19"/>
      <c r="X568" s="19"/>
      <c r="Y568" s="19"/>
      <c r="Z568" s="19"/>
    </row>
    <row r="569" spans="16:26" ht="13.2" customHeight="1" x14ac:dyDescent="0.3">
      <c r="P569" s="19"/>
      <c r="Q569" s="19"/>
      <c r="R569" s="19"/>
      <c r="S569" s="19"/>
      <c r="T569" s="19"/>
      <c r="U569" s="19"/>
      <c r="V569" s="19"/>
      <c r="W569" s="19"/>
      <c r="X569" s="19"/>
      <c r="Y569" s="19"/>
      <c r="Z569" s="19"/>
    </row>
    <row r="570" spans="16:26" ht="13.2" customHeight="1" x14ac:dyDescent="0.3">
      <c r="P570" s="19"/>
      <c r="Q570" s="19"/>
      <c r="R570" s="19"/>
      <c r="S570" s="19"/>
      <c r="T570" s="19"/>
      <c r="U570" s="19"/>
      <c r="V570" s="19"/>
      <c r="W570" s="19"/>
      <c r="X570" s="19"/>
      <c r="Y570" s="19"/>
      <c r="Z570" s="19"/>
    </row>
    <row r="571" spans="16:26" ht="13.2" customHeight="1" x14ac:dyDescent="0.3">
      <c r="P571" s="19"/>
      <c r="Q571" s="19"/>
      <c r="R571" s="19"/>
      <c r="S571" s="19"/>
      <c r="T571" s="19"/>
      <c r="U571" s="19"/>
      <c r="V571" s="19"/>
      <c r="W571" s="19"/>
      <c r="X571" s="19"/>
      <c r="Y571" s="19"/>
      <c r="Z571" s="19"/>
    </row>
    <row r="572" spans="16:26" ht="13.2" customHeight="1" x14ac:dyDescent="0.3">
      <c r="P572" s="19"/>
      <c r="Q572" s="19"/>
      <c r="R572" s="19"/>
      <c r="S572" s="19"/>
      <c r="T572" s="19"/>
      <c r="U572" s="19"/>
      <c r="V572" s="19"/>
      <c r="W572" s="19"/>
      <c r="X572" s="19"/>
      <c r="Y572" s="19"/>
      <c r="Z572" s="19"/>
    </row>
    <row r="573" spans="16:26" ht="13.2" customHeight="1" x14ac:dyDescent="0.3">
      <c r="P573" s="19"/>
      <c r="Q573" s="19"/>
      <c r="R573" s="19"/>
      <c r="S573" s="19"/>
      <c r="T573" s="19"/>
      <c r="U573" s="19"/>
      <c r="V573" s="19"/>
      <c r="W573" s="19"/>
      <c r="X573" s="19"/>
      <c r="Y573" s="19"/>
      <c r="Z573" s="19"/>
    </row>
    <row r="574" spans="16:26" ht="13.2" customHeight="1" x14ac:dyDescent="0.3">
      <c r="P574" s="19"/>
      <c r="Q574" s="19"/>
      <c r="R574" s="19"/>
      <c r="S574" s="19"/>
      <c r="T574" s="19"/>
      <c r="U574" s="19"/>
      <c r="V574" s="19"/>
      <c r="W574" s="19"/>
      <c r="X574" s="19"/>
      <c r="Y574" s="19"/>
      <c r="Z574" s="19"/>
    </row>
    <row r="575" spans="16:26" ht="13.2" customHeight="1" x14ac:dyDescent="0.3">
      <c r="P575" s="19"/>
      <c r="Q575" s="19"/>
      <c r="R575" s="19"/>
      <c r="S575" s="19"/>
      <c r="T575" s="19"/>
      <c r="U575" s="19"/>
      <c r="V575" s="19"/>
      <c r="W575" s="19"/>
      <c r="X575" s="19"/>
      <c r="Y575" s="19"/>
      <c r="Z575" s="19"/>
    </row>
    <row r="576" spans="16:26" ht="13.2" customHeight="1" x14ac:dyDescent="0.3">
      <c r="P576" s="19"/>
      <c r="Q576" s="19"/>
      <c r="R576" s="19"/>
      <c r="S576" s="19"/>
      <c r="T576" s="19"/>
      <c r="U576" s="19"/>
      <c r="V576" s="19"/>
      <c r="W576" s="19"/>
      <c r="X576" s="19"/>
      <c r="Y576" s="19"/>
      <c r="Z576" s="19"/>
    </row>
    <row r="577" spans="16:26" ht="13.2" customHeight="1" x14ac:dyDescent="0.3">
      <c r="P577" s="19"/>
      <c r="Q577" s="19"/>
      <c r="R577" s="19"/>
      <c r="S577" s="19"/>
      <c r="T577" s="19"/>
      <c r="U577" s="19"/>
      <c r="V577" s="19"/>
      <c r="W577" s="19"/>
      <c r="X577" s="19"/>
      <c r="Y577" s="19"/>
      <c r="Z577" s="19"/>
    </row>
    <row r="578" spans="16:26" ht="13.2" customHeight="1" x14ac:dyDescent="0.3">
      <c r="P578" s="19"/>
      <c r="Q578" s="19"/>
      <c r="R578" s="19"/>
      <c r="S578" s="19"/>
      <c r="T578" s="19"/>
      <c r="U578" s="19"/>
      <c r="V578" s="19"/>
      <c r="W578" s="19"/>
      <c r="X578" s="19"/>
      <c r="Y578" s="19"/>
      <c r="Z578" s="19"/>
    </row>
    <row r="579" spans="16:26" ht="13.2" customHeight="1" x14ac:dyDescent="0.3">
      <c r="P579" s="19"/>
      <c r="Q579" s="19"/>
      <c r="R579" s="19"/>
      <c r="S579" s="19"/>
      <c r="T579" s="19"/>
      <c r="U579" s="19"/>
      <c r="V579" s="19"/>
      <c r="W579" s="19"/>
      <c r="X579" s="19"/>
      <c r="Y579" s="19"/>
      <c r="Z579" s="19"/>
    </row>
    <row r="580" spans="16:26" ht="13.2" customHeight="1" x14ac:dyDescent="0.3">
      <c r="P580" s="19"/>
      <c r="Q580" s="19"/>
      <c r="R580" s="19"/>
      <c r="S580" s="19"/>
      <c r="T580" s="19"/>
      <c r="U580" s="19"/>
      <c r="V580" s="19"/>
      <c r="W580" s="19"/>
      <c r="X580" s="19"/>
      <c r="Y580" s="19"/>
      <c r="Z580" s="19"/>
    </row>
    <row r="581" spans="16:26" ht="13.2" customHeight="1" x14ac:dyDescent="0.3">
      <c r="P581" s="19"/>
      <c r="Q581" s="19"/>
      <c r="R581" s="19"/>
      <c r="S581" s="19"/>
      <c r="T581" s="19"/>
      <c r="U581" s="19"/>
      <c r="V581" s="19"/>
      <c r="W581" s="19"/>
      <c r="X581" s="19"/>
      <c r="Y581" s="19"/>
      <c r="Z581" s="19"/>
    </row>
    <row r="582" spans="16:26" ht="13.2" customHeight="1" x14ac:dyDescent="0.3">
      <c r="P582" s="19"/>
      <c r="Q582" s="19"/>
      <c r="R582" s="19"/>
      <c r="S582" s="19"/>
      <c r="T582" s="19"/>
      <c r="U582" s="19"/>
      <c r="V582" s="19"/>
      <c r="W582" s="19"/>
      <c r="X582" s="19"/>
      <c r="Y582" s="19"/>
      <c r="Z582" s="19"/>
    </row>
    <row r="583" spans="16:26" ht="13.2" customHeight="1" x14ac:dyDescent="0.3">
      <c r="P583" s="19"/>
      <c r="Q583" s="19"/>
      <c r="R583" s="19"/>
      <c r="S583" s="19"/>
      <c r="T583" s="19"/>
      <c r="U583" s="19"/>
      <c r="V583" s="19"/>
      <c r="W583" s="19"/>
      <c r="X583" s="19"/>
      <c r="Y583" s="19"/>
      <c r="Z583" s="19"/>
    </row>
    <row r="584" spans="16:26" ht="13.2" customHeight="1" x14ac:dyDescent="0.3">
      <c r="P584" s="19"/>
      <c r="Q584" s="19"/>
      <c r="R584" s="19"/>
      <c r="S584" s="19"/>
      <c r="T584" s="19"/>
      <c r="U584" s="19"/>
      <c r="V584" s="19"/>
      <c r="W584" s="19"/>
      <c r="X584" s="19"/>
      <c r="Y584" s="19"/>
      <c r="Z584" s="19"/>
    </row>
    <row r="585" spans="16:26" ht="13.2" customHeight="1" x14ac:dyDescent="0.3">
      <c r="P585" s="19"/>
      <c r="Q585" s="19"/>
      <c r="R585" s="19"/>
      <c r="S585" s="19"/>
      <c r="T585" s="19"/>
      <c r="U585" s="19"/>
      <c r="V585" s="19"/>
      <c r="W585" s="19"/>
      <c r="X585" s="19"/>
      <c r="Y585" s="19"/>
      <c r="Z585" s="19"/>
    </row>
    <row r="586" spans="16:26" ht="13.2" customHeight="1" x14ac:dyDescent="0.3">
      <c r="P586" s="19"/>
      <c r="Q586" s="19"/>
      <c r="R586" s="19"/>
      <c r="S586" s="19"/>
      <c r="T586" s="19"/>
      <c r="U586" s="19"/>
      <c r="V586" s="19"/>
      <c r="W586" s="19"/>
      <c r="X586" s="19"/>
      <c r="Y586" s="19"/>
      <c r="Z586" s="19"/>
    </row>
    <row r="587" spans="16:26" ht="13.2" customHeight="1" x14ac:dyDescent="0.3">
      <c r="P587" s="19"/>
      <c r="Q587" s="19"/>
      <c r="R587" s="19"/>
      <c r="S587" s="19"/>
      <c r="T587" s="19"/>
      <c r="U587" s="19"/>
      <c r="V587" s="19"/>
      <c r="W587" s="19"/>
      <c r="X587" s="19"/>
      <c r="Y587" s="19"/>
      <c r="Z587" s="19"/>
    </row>
    <row r="588" spans="16:26" x14ac:dyDescent="0.3">
      <c r="P588" s="19"/>
      <c r="Q588" s="19"/>
      <c r="R588" s="19"/>
      <c r="S588" s="19"/>
      <c r="T588" s="19"/>
      <c r="U588" s="19"/>
      <c r="V588" s="19"/>
      <c r="W588" s="19"/>
      <c r="X588" s="19"/>
      <c r="Y588" s="19"/>
      <c r="Z588" s="19"/>
    </row>
    <row r="589" spans="16:26" x14ac:dyDescent="0.3">
      <c r="P589" s="19"/>
      <c r="Q589" s="19"/>
      <c r="R589" s="19"/>
      <c r="S589" s="19"/>
      <c r="T589" s="19"/>
      <c r="U589" s="19"/>
      <c r="V589" s="19"/>
      <c r="W589" s="19"/>
      <c r="X589" s="19"/>
      <c r="Y589" s="19"/>
      <c r="Z589" s="19"/>
    </row>
    <row r="590" spans="16:26" x14ac:dyDescent="0.3">
      <c r="P590" s="19"/>
      <c r="Q590" s="19"/>
      <c r="R590" s="19"/>
      <c r="S590" s="19"/>
      <c r="T590" s="19"/>
      <c r="U590" s="19"/>
      <c r="V590" s="19"/>
      <c r="W590" s="19"/>
      <c r="X590" s="19"/>
      <c r="Y590" s="19"/>
      <c r="Z590" s="19"/>
    </row>
    <row r="591" spans="16:26" x14ac:dyDescent="0.3">
      <c r="P591" s="19"/>
      <c r="Q591" s="19"/>
      <c r="R591" s="19"/>
      <c r="S591" s="19"/>
      <c r="T591" s="19"/>
      <c r="U591" s="19"/>
      <c r="V591" s="19"/>
      <c r="W591" s="19"/>
      <c r="X591" s="19"/>
      <c r="Y591" s="19"/>
      <c r="Z591" s="19"/>
    </row>
    <row r="592" spans="16:26" x14ac:dyDescent="0.3">
      <c r="P592" s="19"/>
      <c r="Q592" s="19"/>
      <c r="R592" s="19"/>
      <c r="S592" s="19"/>
      <c r="T592" s="19"/>
      <c r="U592" s="19"/>
      <c r="V592" s="19"/>
      <c r="W592" s="19"/>
      <c r="X592" s="19"/>
      <c r="Y592" s="19"/>
      <c r="Z592" s="19"/>
    </row>
    <row r="593" spans="7:26" x14ac:dyDescent="0.3">
      <c r="P593" s="19"/>
      <c r="Q593" s="19"/>
      <c r="R593" s="19"/>
      <c r="S593" s="19"/>
      <c r="T593" s="19"/>
      <c r="U593" s="19"/>
      <c r="V593" s="19"/>
      <c r="W593" s="19"/>
      <c r="X593" s="19"/>
      <c r="Y593" s="19"/>
      <c r="Z593" s="19"/>
    </row>
    <row r="594" spans="7:26" x14ac:dyDescent="0.3">
      <c r="P594" s="19"/>
      <c r="Q594" s="19"/>
      <c r="R594" s="19"/>
      <c r="S594" s="19"/>
      <c r="T594" s="19"/>
      <c r="U594" s="19"/>
      <c r="V594" s="19"/>
      <c r="W594" s="19"/>
      <c r="X594" s="19"/>
      <c r="Y594" s="19"/>
      <c r="Z594" s="19"/>
    </row>
    <row r="595" spans="7:26" x14ac:dyDescent="0.3">
      <c r="P595" s="19"/>
      <c r="Q595" s="19"/>
      <c r="R595" s="19"/>
      <c r="S595" s="19"/>
      <c r="T595" s="19"/>
      <c r="U595" s="19"/>
      <c r="V595" s="19"/>
      <c r="W595" s="19"/>
      <c r="X595" s="19"/>
      <c r="Y595" s="19"/>
      <c r="Z595" s="19"/>
    </row>
    <row r="596" spans="7:26" x14ac:dyDescent="0.3">
      <c r="P596" s="19"/>
      <c r="Q596" s="19"/>
      <c r="R596" s="19"/>
      <c r="S596" s="19"/>
      <c r="T596" s="19"/>
      <c r="U596" s="19"/>
      <c r="V596" s="19"/>
      <c r="W596" s="19"/>
      <c r="X596" s="19"/>
      <c r="Y596" s="19"/>
      <c r="Z596" s="19"/>
    </row>
    <row r="597" spans="7:26" x14ac:dyDescent="0.3">
      <c r="P597" s="19"/>
      <c r="Q597" s="19"/>
      <c r="R597" s="19"/>
      <c r="S597" s="19"/>
      <c r="T597" s="19"/>
      <c r="U597" s="19"/>
      <c r="V597" s="19"/>
      <c r="W597" s="19"/>
      <c r="X597" s="19"/>
      <c r="Y597" s="19"/>
      <c r="Z597" s="19"/>
    </row>
    <row r="598" spans="7:26" x14ac:dyDescent="0.3">
      <c r="P598" s="19"/>
      <c r="Q598" s="19"/>
      <c r="R598" s="19"/>
      <c r="S598" s="19"/>
      <c r="T598" s="19"/>
      <c r="U598" s="19"/>
      <c r="V598" s="19"/>
      <c r="W598" s="19"/>
      <c r="X598" s="19"/>
      <c r="Y598" s="19"/>
      <c r="Z598" s="19"/>
    </row>
    <row r="599" spans="7:26" x14ac:dyDescent="0.3">
      <c r="P599" s="19"/>
      <c r="Q599" s="19"/>
      <c r="R599" s="19"/>
      <c r="S599" s="19"/>
      <c r="T599" s="19"/>
      <c r="U599" s="19"/>
      <c r="V599" s="19"/>
      <c r="W599" s="19"/>
      <c r="X599" s="19"/>
      <c r="Y599" s="19"/>
      <c r="Z599" s="19"/>
    </row>
    <row r="600" spans="7:26" x14ac:dyDescent="0.3">
      <c r="P600" s="19"/>
      <c r="Q600" s="19"/>
      <c r="R600" s="19"/>
      <c r="S600" s="19"/>
      <c r="T600" s="19"/>
      <c r="U600" s="19"/>
      <c r="V600" s="19"/>
      <c r="W600" s="19"/>
      <c r="X600" s="19"/>
      <c r="Y600" s="19"/>
      <c r="Z600" s="19"/>
    </row>
    <row r="601" spans="7:26" x14ac:dyDescent="0.3">
      <c r="P601" s="19"/>
      <c r="Q601" s="19"/>
      <c r="R601" s="19"/>
      <c r="S601" s="19"/>
      <c r="T601" s="19"/>
      <c r="U601" s="19"/>
      <c r="V601" s="19"/>
      <c r="W601" s="19"/>
      <c r="X601" s="19"/>
      <c r="Y601" s="19"/>
      <c r="Z601" s="19"/>
    </row>
    <row r="602" spans="7:26" x14ac:dyDescent="0.3">
      <c r="P602" s="19"/>
      <c r="Q602" s="19"/>
      <c r="R602" s="19"/>
      <c r="S602" s="19"/>
      <c r="T602" s="19"/>
      <c r="U602" s="19"/>
      <c r="V602" s="19"/>
      <c r="W602" s="19"/>
      <c r="X602" s="19"/>
      <c r="Y602" s="19"/>
      <c r="Z602" s="19"/>
    </row>
    <row r="603" spans="7:26" x14ac:dyDescent="0.3">
      <c r="P603" s="19"/>
      <c r="Q603" s="19"/>
      <c r="R603" s="19"/>
      <c r="S603" s="19"/>
      <c r="T603" s="19"/>
      <c r="U603" s="19"/>
      <c r="V603" s="19"/>
      <c r="W603" s="19"/>
      <c r="X603" s="19"/>
      <c r="Y603" s="19"/>
      <c r="Z603" s="19"/>
    </row>
    <row r="604" spans="7:26" x14ac:dyDescent="0.3">
      <c r="P604" s="19"/>
      <c r="Q604" s="19"/>
      <c r="R604" s="19"/>
      <c r="S604" s="19"/>
      <c r="T604" s="19"/>
      <c r="U604" s="19"/>
      <c r="V604" s="19"/>
      <c r="W604" s="19"/>
      <c r="X604" s="19"/>
      <c r="Y604" s="19"/>
      <c r="Z604" s="19"/>
    </row>
    <row r="605" spans="7:26" x14ac:dyDescent="0.3">
      <c r="G605" s="10"/>
      <c r="P605" s="19"/>
      <c r="Q605" s="19"/>
      <c r="R605" s="19"/>
      <c r="S605" s="19"/>
      <c r="T605" s="19"/>
      <c r="U605" s="19"/>
      <c r="V605" s="19"/>
      <c r="W605" s="19"/>
      <c r="X605" s="19"/>
      <c r="Y605" s="19"/>
      <c r="Z605" s="19"/>
    </row>
    <row r="606" spans="7:26" x14ac:dyDescent="0.3">
      <c r="P606" s="19"/>
      <c r="Q606" s="19"/>
      <c r="R606" s="19"/>
      <c r="S606" s="19"/>
      <c r="T606" s="19"/>
      <c r="U606" s="19"/>
      <c r="V606" s="19"/>
      <c r="W606" s="19"/>
      <c r="X606" s="19"/>
      <c r="Y606" s="19"/>
      <c r="Z606" s="19"/>
    </row>
    <row r="607" spans="7:26" x14ac:dyDescent="0.3">
      <c r="P607" s="19"/>
      <c r="Q607" s="19"/>
      <c r="R607" s="19"/>
      <c r="S607" s="19"/>
      <c r="T607" s="19"/>
      <c r="U607" s="19"/>
      <c r="V607" s="19"/>
      <c r="W607" s="19"/>
      <c r="X607" s="19"/>
      <c r="Y607" s="19"/>
      <c r="Z607" s="19"/>
    </row>
    <row r="608" spans="7:26" x14ac:dyDescent="0.3">
      <c r="P608" s="19"/>
      <c r="Q608" s="19"/>
      <c r="R608" s="19"/>
      <c r="S608" s="19"/>
      <c r="T608" s="19"/>
      <c r="U608" s="19"/>
      <c r="V608" s="19"/>
      <c r="W608" s="19"/>
      <c r="X608" s="19"/>
      <c r="Y608" s="19"/>
      <c r="Z608" s="19"/>
    </row>
    <row r="609" spans="16:26" x14ac:dyDescent="0.3">
      <c r="P609" s="19"/>
      <c r="Q609" s="19"/>
      <c r="R609" s="19"/>
      <c r="S609" s="19"/>
      <c r="T609" s="19"/>
      <c r="U609" s="19"/>
      <c r="V609" s="19"/>
      <c r="W609" s="19"/>
      <c r="X609" s="19"/>
      <c r="Y609" s="19"/>
      <c r="Z609" s="19"/>
    </row>
    <row r="610" spans="16:26" x14ac:dyDescent="0.3">
      <c r="P610" s="19"/>
      <c r="Q610" s="19"/>
      <c r="R610" s="19"/>
      <c r="S610" s="19"/>
      <c r="T610" s="19"/>
      <c r="U610" s="19"/>
      <c r="V610" s="19"/>
      <c r="W610" s="19"/>
      <c r="X610" s="19"/>
      <c r="Y610" s="19"/>
      <c r="Z610" s="19"/>
    </row>
    <row r="611" spans="16:26" x14ac:dyDescent="0.3">
      <c r="P611" s="19"/>
      <c r="Q611" s="19"/>
      <c r="R611" s="19"/>
      <c r="S611" s="19"/>
      <c r="T611" s="19"/>
      <c r="U611" s="19"/>
      <c r="V611" s="19"/>
      <c r="W611" s="19"/>
      <c r="X611" s="19"/>
      <c r="Y611" s="19"/>
      <c r="Z611" s="19"/>
    </row>
    <row r="612" spans="16:26" x14ac:dyDescent="0.3">
      <c r="P612" s="19"/>
      <c r="Q612" s="19"/>
      <c r="R612" s="19"/>
      <c r="S612" s="19"/>
      <c r="T612" s="19"/>
      <c r="U612" s="19"/>
      <c r="V612" s="19"/>
      <c r="W612" s="19"/>
      <c r="X612" s="19"/>
      <c r="Y612" s="19"/>
      <c r="Z612" s="19"/>
    </row>
    <row r="613" spans="16:26" x14ac:dyDescent="0.3">
      <c r="Z613" s="19"/>
    </row>
    <row r="614" spans="16:26" x14ac:dyDescent="0.3">
      <c r="Z614" s="19"/>
    </row>
    <row r="615" spans="16:26" x14ac:dyDescent="0.3">
      <c r="Z615" s="19"/>
    </row>
    <row r="616" spans="16:26" x14ac:dyDescent="0.3">
      <c r="Z616" s="19"/>
    </row>
    <row r="617" spans="16:26" x14ac:dyDescent="0.3">
      <c r="Z617" s="19"/>
    </row>
    <row r="618" spans="16:26" x14ac:dyDescent="0.3">
      <c r="Z618" s="19"/>
    </row>
    <row r="619" spans="16:26" x14ac:dyDescent="0.3">
      <c r="Z619" s="19"/>
    </row>
    <row r="620" spans="16:26" x14ac:dyDescent="0.3">
      <c r="Z620" s="19"/>
    </row>
    <row r="621" spans="16:26" x14ac:dyDescent="0.3">
      <c r="Z621" s="19"/>
    </row>
    <row r="622" spans="16:26" x14ac:dyDescent="0.3">
      <c r="Z622" s="19"/>
    </row>
    <row r="623" spans="16:26" x14ac:dyDescent="0.3">
      <c r="Z623" s="19"/>
    </row>
    <row r="624" spans="16:26" x14ac:dyDescent="0.3">
      <c r="Z624" s="19"/>
    </row>
    <row r="625" spans="26:26" x14ac:dyDescent="0.3">
      <c r="Z625" s="19"/>
    </row>
    <row r="626" spans="26:26" x14ac:dyDescent="0.3">
      <c r="Z626" s="19"/>
    </row>
    <row r="627" spans="26:26" x14ac:dyDescent="0.3">
      <c r="Z627" s="19"/>
    </row>
    <row r="628" spans="26:26" x14ac:dyDescent="0.3">
      <c r="Z628" s="19"/>
    </row>
    <row r="629" spans="26:26" x14ac:dyDescent="0.3">
      <c r="Z629" s="19"/>
    </row>
    <row r="630" spans="26:26" x14ac:dyDescent="0.3">
      <c r="Z630" s="19"/>
    </row>
    <row r="631" spans="26:26" x14ac:dyDescent="0.3">
      <c r="Z631" s="19"/>
    </row>
    <row r="632" spans="26:26" x14ac:dyDescent="0.3">
      <c r="Z632" s="19"/>
    </row>
    <row r="633" spans="26:26" x14ac:dyDescent="0.3">
      <c r="Z633" s="19"/>
    </row>
    <row r="634" spans="26:26" x14ac:dyDescent="0.3">
      <c r="Z634" s="19"/>
    </row>
    <row r="635" spans="26:26" x14ac:dyDescent="0.3">
      <c r="Z635" s="19"/>
    </row>
    <row r="636" spans="26:26" x14ac:dyDescent="0.3">
      <c r="Z636" s="19"/>
    </row>
    <row r="637" spans="26:26" x14ac:dyDescent="0.3">
      <c r="Z637" s="19"/>
    </row>
    <row r="638" spans="26:26" x14ac:dyDescent="0.3">
      <c r="Z638" s="19"/>
    </row>
    <row r="639" spans="26:26" x14ac:dyDescent="0.3">
      <c r="Z639" s="19"/>
    </row>
    <row r="640" spans="26:26" x14ac:dyDescent="0.3">
      <c r="Z640" s="19"/>
    </row>
    <row r="641" spans="26:26" x14ac:dyDescent="0.3">
      <c r="Z641" s="19"/>
    </row>
    <row r="642" spans="26:26" x14ac:dyDescent="0.3">
      <c r="Z642" s="19"/>
    </row>
    <row r="643" spans="26:26" x14ac:dyDescent="0.3">
      <c r="Z643" s="19"/>
    </row>
    <row r="644" spans="26:26" x14ac:dyDescent="0.3">
      <c r="Z644" s="19"/>
    </row>
    <row r="645" spans="26:26" x14ac:dyDescent="0.3">
      <c r="Z645" s="19"/>
    </row>
  </sheetData>
  <sheetProtection sheet="1" objects="1" scenarios="1"/>
  <autoFilter ref="A2:O582" xr:uid="{00000000-0009-0000-0000-000001000000}"/>
  <mergeCells count="2">
    <mergeCell ref="O1:O2"/>
    <mergeCell ref="AB1:AB2"/>
  </mergeCells>
  <pageMargins left="0.70866141732283472" right="0.39370078740157483" top="0.19685039370078741" bottom="0.19685039370078741" header="0" footer="0"/>
  <pageSetup paperSize="9" scale="21" fitToHeight="2" orientation="portrait" r:id="rId1"/>
  <rowBreaks count="2" manualBreakCount="2">
    <brk id="174" max="14" man="1"/>
    <brk id="346" max="1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DB83E-146C-48FB-B8A7-6C926E012DFC}">
  <sheetPr>
    <tabColor theme="9" tint="0.39997558519241921"/>
  </sheetPr>
  <dimension ref="A1:AG541"/>
  <sheetViews>
    <sheetView showGridLines="0" zoomScaleNormal="100" workbookViewId="0">
      <pane ySplit="2" topLeftCell="A3" activePane="bottomLeft" state="frozen"/>
      <selection activeCell="A3" sqref="A3"/>
      <selection pane="bottomLeft" activeCell="A3" sqref="A3"/>
    </sheetView>
  </sheetViews>
  <sheetFormatPr defaultRowHeight="16.8" x14ac:dyDescent="0.3"/>
  <cols>
    <col min="1" max="1" width="5.5546875" customWidth="1"/>
    <col min="2" max="2" width="12.6640625" style="276" customWidth="1"/>
    <col min="3" max="3" width="8.33203125" style="277" customWidth="1"/>
    <col min="4" max="5" width="4.6640625" customWidth="1"/>
    <col min="6" max="6" width="8.44140625" style="278" customWidth="1"/>
    <col min="7" max="7" width="5.6640625" style="279" customWidth="1"/>
    <col min="8" max="8" width="12.6640625" style="276" customWidth="1"/>
    <col min="9" max="9" width="8.33203125" style="277" customWidth="1"/>
    <col min="10" max="11" width="4.6640625" customWidth="1"/>
    <col min="12" max="12" width="8.44140625" style="278" customWidth="1"/>
    <col min="13" max="13" width="5.6640625" style="279" customWidth="1"/>
    <col min="14" max="14" width="4.6640625" style="280" customWidth="1"/>
    <col min="15" max="15" width="4.6640625" customWidth="1"/>
    <col min="16" max="16" width="23.5546875" customWidth="1"/>
    <col min="17" max="17" width="6.5546875" customWidth="1"/>
    <col min="18" max="18" width="6" customWidth="1"/>
    <col min="19" max="19" width="6.33203125" customWidth="1"/>
    <col min="20" max="20" width="4.88671875" customWidth="1"/>
    <col min="21" max="21" width="2.6640625" customWidth="1"/>
    <col min="23" max="23" width="9.77734375" bestFit="1" customWidth="1"/>
    <col min="24" max="24" width="12.44140625" customWidth="1"/>
    <col min="26" max="26" width="3.6640625" customWidth="1"/>
    <col min="28" max="28" width="5.77734375" customWidth="1"/>
    <col min="29" max="29" width="4.6640625" customWidth="1"/>
    <col min="34" max="34" width="6.6640625" customWidth="1"/>
  </cols>
  <sheetData>
    <row r="1" spans="1:33" ht="25.2" customHeight="1" thickBot="1" x14ac:dyDescent="0.3">
      <c r="A1" s="8" t="str">
        <f>_xlfn.CONCAT(Deelnemers!A1)</f>
        <v>BV  De Fotsers</v>
      </c>
      <c r="B1" s="9"/>
      <c r="C1" s="29"/>
      <c r="D1" s="9"/>
      <c r="E1" s="9"/>
      <c r="F1" s="21"/>
      <c r="G1" s="255"/>
      <c r="H1" s="99" t="s">
        <v>95</v>
      </c>
      <c r="I1" s="29"/>
      <c r="J1" s="256"/>
      <c r="K1" s="99" t="str">
        <f>VLOOKUP(1,Deelnemers!O2:S3,3)</f>
        <v>Jul - Dec</v>
      </c>
      <c r="L1" s="138">
        <f>VLOOKUP(1,Deelnemers!O2:S3,5)</f>
        <v>2025</v>
      </c>
      <c r="M1" s="257"/>
      <c r="N1" s="156"/>
      <c r="O1" s="533" t="s">
        <v>22</v>
      </c>
      <c r="P1" s="194" t="s">
        <v>63</v>
      </c>
      <c r="Q1" s="195" t="s">
        <v>64</v>
      </c>
      <c r="R1" s="195" t="s">
        <v>65</v>
      </c>
      <c r="S1" s="196" t="s">
        <v>66</v>
      </c>
      <c r="T1" s="197"/>
      <c r="U1" s="258"/>
      <c r="V1" s="477">
        <f>MAX(A:A)-SUM(AB:AB)</f>
        <v>0</v>
      </c>
      <c r="W1" s="475" t="s">
        <v>93</v>
      </c>
      <c r="X1" s="258"/>
      <c r="Y1" s="258"/>
      <c r="Z1" s="258"/>
      <c r="AA1" s="259"/>
      <c r="AB1" s="531" t="s">
        <v>127</v>
      </c>
      <c r="AC1" s="259"/>
      <c r="AD1" s="259"/>
      <c r="AE1" s="259"/>
      <c r="AF1" s="259"/>
      <c r="AG1" s="259"/>
    </row>
    <row r="2" spans="1:33" ht="13.8" thickBot="1" x14ac:dyDescent="0.3">
      <c r="A2" s="199" t="s">
        <v>12</v>
      </c>
      <c r="B2" s="260" t="s">
        <v>10</v>
      </c>
      <c r="C2" s="199" t="s">
        <v>92</v>
      </c>
      <c r="D2" s="199" t="s">
        <v>11</v>
      </c>
      <c r="E2" s="199" t="s">
        <v>18</v>
      </c>
      <c r="F2" s="261" t="s">
        <v>7</v>
      </c>
      <c r="G2" s="201" t="s">
        <v>6</v>
      </c>
      <c r="H2" s="198" t="s">
        <v>10</v>
      </c>
      <c r="I2" s="199" t="s">
        <v>92</v>
      </c>
      <c r="J2" s="198" t="s">
        <v>5</v>
      </c>
      <c r="K2" s="198" t="s">
        <v>18</v>
      </c>
      <c r="L2" s="200" t="s">
        <v>7</v>
      </c>
      <c r="M2" s="202" t="s">
        <v>6</v>
      </c>
      <c r="N2" s="262" t="s">
        <v>19</v>
      </c>
      <c r="O2" s="534"/>
      <c r="P2" s="204" t="s">
        <v>98</v>
      </c>
      <c r="Q2" s="263">
        <v>12</v>
      </c>
      <c r="R2" s="263">
        <v>11</v>
      </c>
      <c r="S2" s="205" t="s">
        <v>67</v>
      </c>
      <c r="T2" s="264">
        <v>10</v>
      </c>
      <c r="V2" s="206" t="str">
        <f>IF(SUM(C:C)-SUBTOTAL(9,C:C)=0," alle filters zijn uit"," let op  …  er zijn nog filters actief !")</f>
        <v xml:space="preserve"> alle filters zijn uit</v>
      </c>
      <c r="W2" s="207"/>
      <c r="X2" s="208"/>
      <c r="AB2" s="532"/>
    </row>
    <row r="3" spans="1:33" thickBot="1" x14ac:dyDescent="0.35">
      <c r="A3" s="209">
        <f>IF(C3=0,"",IF(I3=0,"",MAX(A$2:A2)+1))</f>
        <v>1</v>
      </c>
      <c r="B3" s="210" t="str">
        <f>'Driebanden-klein 1'!B3</f>
        <v>Frans</v>
      </c>
      <c r="C3" s="211">
        <f>IF(P$3="J",SUMIF('Driebanden-klein tot'!A$33:A$54,B3,'Driebanden-klein tot'!B$33:B$54),0)</f>
        <v>17</v>
      </c>
      <c r="D3" s="12">
        <v>10</v>
      </c>
      <c r="E3" s="11">
        <v>50</v>
      </c>
      <c r="F3" s="265">
        <f t="shared" ref="F3:F66" si="0">IF(D3&gt;0,ROUND(D3/E3,3),"")</f>
        <v>0.2</v>
      </c>
      <c r="G3" s="213">
        <f t="shared" ref="G3:G66" si="1">IF(D3&gt;0,IF(C3-D3=0,R$2,IF(D3&lt;C3,ROUND(D3/C3*T$2,1),Q$2)),"")</f>
        <v>5.9</v>
      </c>
      <c r="H3" s="210" t="str">
        <f>'Driebanden-klein 1'!H3</f>
        <v>Fred</v>
      </c>
      <c r="I3" s="211">
        <f>IF(P$3="J",SUMIF('Driebanden-klein tot'!A$33:A$54,H3,'Driebanden-klein tot'!B$33:B$54),0)</f>
        <v>14</v>
      </c>
      <c r="J3" s="12">
        <v>9</v>
      </c>
      <c r="K3" s="214">
        <f t="shared" ref="K3:K66" si="2">IF(E3&gt;0,E3,"")</f>
        <v>50</v>
      </c>
      <c r="L3" s="265">
        <f t="shared" ref="L3:L66" si="3">IF(J3&gt;0,ROUND(J3/K3,3),"")</f>
        <v>0.18</v>
      </c>
      <c r="M3" s="215">
        <f t="shared" ref="M3:M34" si="4">IF(J3&gt;0,IF(I3-J3=0,R$2,IF(J3&lt;I3,ROUND(J3/I3*T$2,1),Q$2)),"")</f>
        <v>6.4</v>
      </c>
      <c r="N3" s="216">
        <f t="shared" ref="N3:N66" si="5">IF(E3&gt;0,1,"")</f>
        <v>1</v>
      </c>
      <c r="O3" s="266">
        <v>1</v>
      </c>
      <c r="P3" s="468" t="s">
        <v>121</v>
      </c>
      <c r="Q3" s="471" t="s">
        <v>125</v>
      </c>
      <c r="R3" s="472"/>
      <c r="S3" s="472"/>
      <c r="T3" s="473">
        <f>COUNTIF(P:P,"J")</f>
        <v>3</v>
      </c>
      <c r="AB3" s="325">
        <f t="shared" ref="AB3:AB66" si="6">IF(A3="",0,1)</f>
        <v>1</v>
      </c>
    </row>
    <row r="4" spans="1:33" ht="13.2" x14ac:dyDescent="0.25">
      <c r="A4" s="218">
        <f>IF(C4=0,"",IF(I4=0,"",MAX(A$2:A3)+1))</f>
        <v>2</v>
      </c>
      <c r="B4" s="219" t="str">
        <f>'Driebanden-klein 1'!B4</f>
        <v>Frans</v>
      </c>
      <c r="C4" s="211">
        <f>IF(P$3="J",SUMIF('Driebanden-klein tot'!A$33:A$54,B4,'Driebanden-klein tot'!B$33:B$54),0)</f>
        <v>17</v>
      </c>
      <c r="D4" s="13">
        <v>12</v>
      </c>
      <c r="E4" s="106">
        <v>50</v>
      </c>
      <c r="F4" s="267">
        <f t="shared" si="0"/>
        <v>0.24</v>
      </c>
      <c r="G4" s="268">
        <f t="shared" si="1"/>
        <v>7.1</v>
      </c>
      <c r="H4" s="219" t="str">
        <f>'Driebanden-klein 1'!H4</f>
        <v>Jan Hartog</v>
      </c>
      <c r="I4" s="211">
        <f>IF(P$3="J",SUMIF('Driebanden-klein tot'!A$33:A$54,H4,'Driebanden-klein tot'!B$33:B$54),0)</f>
        <v>16</v>
      </c>
      <c r="J4" s="13">
        <v>9</v>
      </c>
      <c r="K4" s="211">
        <f t="shared" si="2"/>
        <v>50</v>
      </c>
      <c r="L4" s="267">
        <f t="shared" si="3"/>
        <v>0.18</v>
      </c>
      <c r="M4" s="215">
        <f t="shared" si="4"/>
        <v>5.6</v>
      </c>
      <c r="N4" s="216">
        <f t="shared" si="5"/>
        <v>1</v>
      </c>
      <c r="O4" s="266">
        <v>1</v>
      </c>
      <c r="AB4" s="325">
        <f t="shared" si="6"/>
        <v>1</v>
      </c>
    </row>
    <row r="5" spans="1:33" ht="13.2" x14ac:dyDescent="0.25">
      <c r="A5" s="218">
        <f>IF(C5=0,"",IF(I5=0,"",MAX(A$2:A4)+1))</f>
        <v>3</v>
      </c>
      <c r="B5" s="219" t="str">
        <f>'Driebanden-klein 1'!B5</f>
        <v>Frans</v>
      </c>
      <c r="C5" s="211">
        <f>IF(P$3="J",SUMIF('Driebanden-klein tot'!A$33:A$54,B5,'Driebanden-klein tot'!B$33:B$54),0)</f>
        <v>17</v>
      </c>
      <c r="D5" s="13">
        <v>12</v>
      </c>
      <c r="E5" s="106">
        <v>50</v>
      </c>
      <c r="F5" s="267">
        <f t="shared" si="0"/>
        <v>0.24</v>
      </c>
      <c r="G5" s="268">
        <f t="shared" si="1"/>
        <v>7.1</v>
      </c>
      <c r="H5" s="219" t="str">
        <f>'Driebanden-klein 1'!H5</f>
        <v>Martijn</v>
      </c>
      <c r="I5" s="211">
        <f>IF(P$3="J",SUMIF('Driebanden-klein tot'!A$33:A$54,H5,'Driebanden-klein tot'!B$33:B$54),0)</f>
        <v>10</v>
      </c>
      <c r="J5" s="13">
        <v>6</v>
      </c>
      <c r="K5" s="211">
        <f t="shared" si="2"/>
        <v>50</v>
      </c>
      <c r="L5" s="267">
        <f t="shared" si="3"/>
        <v>0.12</v>
      </c>
      <c r="M5" s="215">
        <f t="shared" si="4"/>
        <v>6</v>
      </c>
      <c r="N5" s="216">
        <f t="shared" si="5"/>
        <v>1</v>
      </c>
      <c r="O5" s="266">
        <v>1</v>
      </c>
      <c r="AB5" s="325">
        <f t="shared" si="6"/>
        <v>1</v>
      </c>
    </row>
    <row r="6" spans="1:33" ht="13.2" x14ac:dyDescent="0.25">
      <c r="A6" s="218">
        <f>IF(C6=0,"",IF(I6=0,"",MAX(A$2:A5)+1))</f>
        <v>4</v>
      </c>
      <c r="B6" s="219" t="str">
        <f>'Driebanden-klein 1'!B6</f>
        <v>Frans</v>
      </c>
      <c r="C6" s="211">
        <f>IF(P$3="J",SUMIF('Driebanden-klein tot'!A$33:A$54,B6,'Driebanden-klein tot'!B$33:B$54),0)</f>
        <v>17</v>
      </c>
      <c r="D6" s="13">
        <v>12</v>
      </c>
      <c r="E6" s="106">
        <v>50</v>
      </c>
      <c r="F6" s="267">
        <f t="shared" si="0"/>
        <v>0.24</v>
      </c>
      <c r="G6" s="268">
        <f t="shared" si="1"/>
        <v>7.1</v>
      </c>
      <c r="H6" s="219" t="str">
        <f>'Driebanden-klein 1'!H6</f>
        <v>Michael</v>
      </c>
      <c r="I6" s="211">
        <f>IF(P$3="J",SUMIF('Driebanden-klein tot'!A$33:A$54,H6,'Driebanden-klein tot'!B$33:B$54),0)</f>
        <v>19</v>
      </c>
      <c r="J6" s="13">
        <v>14</v>
      </c>
      <c r="K6" s="211">
        <f t="shared" si="2"/>
        <v>50</v>
      </c>
      <c r="L6" s="267">
        <f t="shared" si="3"/>
        <v>0.28000000000000003</v>
      </c>
      <c r="M6" s="215">
        <f t="shared" si="4"/>
        <v>7.4</v>
      </c>
      <c r="N6" s="216">
        <f t="shared" si="5"/>
        <v>1</v>
      </c>
      <c r="O6" s="266">
        <v>1</v>
      </c>
      <c r="AB6" s="325">
        <f t="shared" si="6"/>
        <v>1</v>
      </c>
    </row>
    <row r="7" spans="1:33" ht="13.2" x14ac:dyDescent="0.25">
      <c r="A7" s="218">
        <f>IF(C7=0,"",IF(I7=0,"",MAX(A$2:A6)+1))</f>
        <v>5</v>
      </c>
      <c r="B7" s="219" t="str">
        <f>'Driebanden-klein 1'!B7</f>
        <v>Frans</v>
      </c>
      <c r="C7" s="211">
        <f>IF(P$3="J",SUMIF('Driebanden-klein tot'!A$33:A$54,B7,'Driebanden-klein tot'!B$33:B$54),0)</f>
        <v>17</v>
      </c>
      <c r="D7" s="13">
        <v>12</v>
      </c>
      <c r="E7" s="106">
        <v>50</v>
      </c>
      <c r="F7" s="267">
        <f t="shared" si="0"/>
        <v>0.24</v>
      </c>
      <c r="G7" s="268">
        <f t="shared" si="1"/>
        <v>7.1</v>
      </c>
      <c r="H7" s="219" t="str">
        <f>'Driebanden-klein 1'!H7</f>
        <v>Peter</v>
      </c>
      <c r="I7" s="211">
        <f>IF(P$3="J",SUMIF('Driebanden-klein tot'!A$33:A$54,H7,'Driebanden-klein tot'!B$33:B$54),0)</f>
        <v>21</v>
      </c>
      <c r="J7" s="13">
        <v>16</v>
      </c>
      <c r="K7" s="211">
        <f t="shared" si="2"/>
        <v>50</v>
      </c>
      <c r="L7" s="267">
        <f t="shared" si="3"/>
        <v>0.32</v>
      </c>
      <c r="M7" s="215">
        <f t="shared" si="4"/>
        <v>7.6</v>
      </c>
      <c r="N7" s="216">
        <f t="shared" si="5"/>
        <v>1</v>
      </c>
      <c r="O7" s="266">
        <v>1</v>
      </c>
      <c r="AB7" s="325">
        <f t="shared" si="6"/>
        <v>1</v>
      </c>
    </row>
    <row r="8" spans="1:33" ht="13.2" x14ac:dyDescent="0.25">
      <c r="A8" s="218">
        <f>IF(C8=0,"",IF(I8=0,"",MAX(A$2:A7)+1))</f>
        <v>6</v>
      </c>
      <c r="B8" s="219" t="str">
        <f>'Driebanden-klein 1'!B8</f>
        <v>Frans</v>
      </c>
      <c r="C8" s="211">
        <f>IF(P$3="J",SUMIF('Driebanden-klein tot'!A$33:A$54,B8,'Driebanden-klein tot'!B$33:B$54),0)</f>
        <v>17</v>
      </c>
      <c r="D8" s="6"/>
      <c r="E8" s="6"/>
      <c r="F8" s="267" t="str">
        <f t="shared" si="0"/>
        <v/>
      </c>
      <c r="G8" s="268" t="str">
        <f t="shared" si="1"/>
        <v/>
      </c>
      <c r="H8" s="219" t="str">
        <f>'Driebanden-klein 1'!H8</f>
        <v>Piet</v>
      </c>
      <c r="I8" s="211">
        <f>IF(P$3="J",SUMIF('Driebanden-klein tot'!A$33:A$54,H8,'Driebanden-klein tot'!B$33:B$54),0)</f>
        <v>25</v>
      </c>
      <c r="J8" s="6"/>
      <c r="K8" s="211" t="str">
        <f t="shared" si="2"/>
        <v/>
      </c>
      <c r="L8" s="267" t="str">
        <f t="shared" si="3"/>
        <v/>
      </c>
      <c r="M8" s="215" t="str">
        <f t="shared" si="4"/>
        <v/>
      </c>
      <c r="N8" s="216" t="str">
        <f t="shared" si="5"/>
        <v/>
      </c>
      <c r="O8" s="266">
        <v>1</v>
      </c>
      <c r="AB8" s="325">
        <f t="shared" si="6"/>
        <v>1</v>
      </c>
    </row>
    <row r="9" spans="1:33" ht="13.2" x14ac:dyDescent="0.25">
      <c r="A9" s="218">
        <f>IF(C9=0,"",IF(I9=0,"",MAX(A$2:A8)+1))</f>
        <v>7</v>
      </c>
      <c r="B9" s="219" t="str">
        <f>'Driebanden-klein 1'!B9</f>
        <v>Frans</v>
      </c>
      <c r="C9" s="211">
        <f>IF(P$3="J",SUMIF('Driebanden-klein tot'!A$33:A$54,B9,'Driebanden-klein tot'!B$33:B$54),0)</f>
        <v>17</v>
      </c>
      <c r="D9" s="6"/>
      <c r="E9" s="6"/>
      <c r="F9" s="267" t="str">
        <f t="shared" si="0"/>
        <v/>
      </c>
      <c r="G9" s="268" t="str">
        <f t="shared" si="1"/>
        <v/>
      </c>
      <c r="H9" s="219" t="str">
        <f>'Driebanden-klein 1'!H9</f>
        <v>Tukker</v>
      </c>
      <c r="I9" s="211">
        <f>IF(P$3="J",SUMIF('Driebanden-klein tot'!A$33:A$54,H9,'Driebanden-klein tot'!B$33:B$54),0)</f>
        <v>18</v>
      </c>
      <c r="J9" s="6"/>
      <c r="K9" s="211" t="str">
        <f t="shared" si="2"/>
        <v/>
      </c>
      <c r="L9" s="267" t="str">
        <f t="shared" si="3"/>
        <v/>
      </c>
      <c r="M9" s="215" t="str">
        <f t="shared" si="4"/>
        <v/>
      </c>
      <c r="N9" s="216" t="str">
        <f t="shared" si="5"/>
        <v/>
      </c>
      <c r="O9" s="266">
        <v>1</v>
      </c>
      <c r="AB9" s="325">
        <f t="shared" si="6"/>
        <v>1</v>
      </c>
    </row>
    <row r="10" spans="1:33" ht="13.2" x14ac:dyDescent="0.25">
      <c r="A10" s="218">
        <f>IF(C10=0,"",IF(I10=0,"",MAX(A$2:A9)+1))</f>
        <v>8</v>
      </c>
      <c r="B10" s="219" t="str">
        <f>'Driebanden-klein 1'!B10</f>
        <v>Frans</v>
      </c>
      <c r="C10" s="211">
        <f>IF(P$3="J",SUMIF('Driebanden-klein tot'!A$33:A$54,B10,'Driebanden-klein tot'!B$33:B$54),0)</f>
        <v>17</v>
      </c>
      <c r="D10" s="6"/>
      <c r="E10" s="6"/>
      <c r="F10" s="267" t="str">
        <f t="shared" si="0"/>
        <v/>
      </c>
      <c r="G10" s="268" t="str">
        <f t="shared" si="1"/>
        <v/>
      </c>
      <c r="H10" s="219" t="str">
        <f>'Driebanden-klein 1'!H10</f>
        <v>Bernard</v>
      </c>
      <c r="I10" s="211">
        <f>IF(P$3="J",SUMIF('Driebanden-klein tot'!A$33:A$54,H10,'Driebanden-klein tot'!B$33:B$54),0)</f>
        <v>18</v>
      </c>
      <c r="J10" s="6"/>
      <c r="K10" s="211" t="str">
        <f t="shared" si="2"/>
        <v/>
      </c>
      <c r="L10" s="267" t="str">
        <f t="shared" si="3"/>
        <v/>
      </c>
      <c r="M10" s="215" t="str">
        <f t="shared" si="4"/>
        <v/>
      </c>
      <c r="N10" s="216" t="str">
        <f t="shared" si="5"/>
        <v/>
      </c>
      <c r="O10" s="266">
        <v>1</v>
      </c>
      <c r="AB10" s="325">
        <f t="shared" si="6"/>
        <v>1</v>
      </c>
    </row>
    <row r="11" spans="1:33" ht="13.2" x14ac:dyDescent="0.25">
      <c r="A11" s="218">
        <f>IF(C11=0,"",IF(I11=0,"",MAX(A$2:A10)+1))</f>
        <v>9</v>
      </c>
      <c r="B11" s="219" t="str">
        <f>'Driebanden-klein 1'!B11</f>
        <v>Frans</v>
      </c>
      <c r="C11" s="211">
        <f>IF(P$3="J",SUMIF('Driebanden-klein tot'!A$33:A$54,B11,'Driebanden-klein tot'!B$33:B$54),0)</f>
        <v>17</v>
      </c>
      <c r="D11" s="6"/>
      <c r="E11" s="6"/>
      <c r="F11" s="267" t="str">
        <f t="shared" si="0"/>
        <v/>
      </c>
      <c r="G11" s="268" t="str">
        <f t="shared" si="1"/>
        <v/>
      </c>
      <c r="H11" s="219" t="str">
        <f>'Driebanden-klein 1'!H11</f>
        <v>Jan de Hoorn</v>
      </c>
      <c r="I11" s="211">
        <f>IF(P$3="J",SUMIF('Driebanden-klein tot'!A$33:A$54,H11,'Driebanden-klein tot'!B$33:B$54),0)</f>
        <v>14</v>
      </c>
      <c r="J11" s="6"/>
      <c r="K11" s="211" t="str">
        <f t="shared" si="2"/>
        <v/>
      </c>
      <c r="L11" s="267" t="str">
        <f t="shared" si="3"/>
        <v/>
      </c>
      <c r="M11" s="215" t="str">
        <f t="shared" si="4"/>
        <v/>
      </c>
      <c r="N11" s="216" t="str">
        <f t="shared" si="5"/>
        <v/>
      </c>
      <c r="O11" s="266">
        <v>1</v>
      </c>
      <c r="AB11" s="325">
        <f t="shared" si="6"/>
        <v>1</v>
      </c>
    </row>
    <row r="12" spans="1:33" ht="13.2" x14ac:dyDescent="0.25">
      <c r="A12" s="218">
        <f>IF(C12=0,"",IF(I12=0,"",MAX(A$2:A11)+1))</f>
        <v>10</v>
      </c>
      <c r="B12" s="219" t="str">
        <f>'Driebanden-klein 1'!B12</f>
        <v>Frans</v>
      </c>
      <c r="C12" s="211">
        <f>IF(P$3="J",SUMIF('Driebanden-klein tot'!A$33:A$54,B12,'Driebanden-klein tot'!B$33:B$54),0)</f>
        <v>17</v>
      </c>
      <c r="D12" s="6"/>
      <c r="E12" s="6"/>
      <c r="F12" s="267" t="str">
        <f t="shared" si="0"/>
        <v/>
      </c>
      <c r="G12" s="268" t="str">
        <f t="shared" si="1"/>
        <v/>
      </c>
      <c r="H12" s="219" t="str">
        <f>'Driebanden-klein 1'!H12</f>
        <v>Bas</v>
      </c>
      <c r="I12" s="211">
        <f>IF(P$3="J",SUMIF('Driebanden-klein tot'!A$33:A$54,H12,'Driebanden-klein tot'!B$33:B$54),0)</f>
        <v>10</v>
      </c>
      <c r="J12" s="6"/>
      <c r="K12" s="211" t="str">
        <f t="shared" si="2"/>
        <v/>
      </c>
      <c r="L12" s="267" t="str">
        <f t="shared" si="3"/>
        <v/>
      </c>
      <c r="M12" s="215" t="str">
        <f t="shared" si="4"/>
        <v/>
      </c>
      <c r="N12" s="216" t="str">
        <f t="shared" si="5"/>
        <v/>
      </c>
      <c r="O12" s="266">
        <v>1</v>
      </c>
      <c r="AB12" s="325">
        <f t="shared" si="6"/>
        <v>1</v>
      </c>
    </row>
    <row r="13" spans="1:33" ht="13.2" x14ac:dyDescent="0.25">
      <c r="A13" s="218">
        <f>IF(C13=0,"",IF(I13=0,"",MAX(A$2:A12)+1))</f>
        <v>11</v>
      </c>
      <c r="B13" s="219" t="str">
        <f>'Driebanden-klein 1'!B13</f>
        <v>Frans</v>
      </c>
      <c r="C13" s="211">
        <f>IF(P$3="J",SUMIF('Driebanden-klein tot'!A$33:A$54,B13,'Driebanden-klein tot'!B$33:B$54),0)</f>
        <v>17</v>
      </c>
      <c r="D13" s="6"/>
      <c r="E13" s="6"/>
      <c r="F13" s="267" t="str">
        <f t="shared" si="0"/>
        <v/>
      </c>
      <c r="G13" s="268" t="str">
        <f t="shared" si="1"/>
        <v/>
      </c>
      <c r="H13" s="219" t="str">
        <f>'Driebanden-klein 1'!H13</f>
        <v>Jan Zuijlen</v>
      </c>
      <c r="I13" s="211">
        <f>IF(P$3="J",SUMIF('Driebanden-klein tot'!A$33:A$54,H13,'Driebanden-klein tot'!B$33:B$54),0)</f>
        <v>19</v>
      </c>
      <c r="J13" s="6"/>
      <c r="K13" s="211" t="str">
        <f t="shared" si="2"/>
        <v/>
      </c>
      <c r="L13" s="267" t="str">
        <f t="shared" si="3"/>
        <v/>
      </c>
      <c r="M13" s="215" t="str">
        <f t="shared" si="4"/>
        <v/>
      </c>
      <c r="N13" s="216" t="str">
        <f t="shared" si="5"/>
        <v/>
      </c>
      <c r="O13" s="266">
        <v>1</v>
      </c>
      <c r="AB13" s="325">
        <f t="shared" si="6"/>
        <v>1</v>
      </c>
    </row>
    <row r="14" spans="1:33" ht="13.2" x14ac:dyDescent="0.25">
      <c r="A14" s="218">
        <f>IF(C14=0,"",IF(I14=0,"",MAX(A$2:A13)+1))</f>
        <v>12</v>
      </c>
      <c r="B14" s="219" t="str">
        <f>'Driebanden-klein 1'!B14</f>
        <v>Frans</v>
      </c>
      <c r="C14" s="211">
        <f>IF(P$3="J",SUMIF('Driebanden-klein tot'!A$33:A$54,B14,'Driebanden-klein tot'!B$33:B$54),0)</f>
        <v>17</v>
      </c>
      <c r="D14" s="6"/>
      <c r="E14" s="6"/>
      <c r="F14" s="267" t="str">
        <f t="shared" si="0"/>
        <v/>
      </c>
      <c r="G14" s="268" t="str">
        <f t="shared" si="1"/>
        <v/>
      </c>
      <c r="H14" s="219" t="str">
        <f>'Driebanden-klein 1'!H14</f>
        <v xml:space="preserve">Jordy </v>
      </c>
      <c r="I14" s="211">
        <f>IF(P$3="J",SUMIF('Driebanden-klein tot'!A$33:A$54,H14,'Driebanden-klein tot'!B$33:B$54),0)</f>
        <v>16</v>
      </c>
      <c r="J14" s="6"/>
      <c r="K14" s="211" t="str">
        <f t="shared" si="2"/>
        <v/>
      </c>
      <c r="L14" s="267" t="str">
        <f t="shared" si="3"/>
        <v/>
      </c>
      <c r="M14" s="215" t="str">
        <f t="shared" si="4"/>
        <v/>
      </c>
      <c r="N14" s="216" t="str">
        <f t="shared" si="5"/>
        <v/>
      </c>
      <c r="O14" s="266">
        <v>1</v>
      </c>
      <c r="AB14" s="325">
        <f t="shared" si="6"/>
        <v>1</v>
      </c>
    </row>
    <row r="15" spans="1:33" ht="13.2" x14ac:dyDescent="0.25">
      <c r="A15" s="218" t="str">
        <f>IF(C15=0,"",IF(I15=0,"",MAX(A$2:A14)+1))</f>
        <v/>
      </c>
      <c r="B15" s="219" t="str">
        <f>'Driebanden-klein 1'!B15</f>
        <v>Frans</v>
      </c>
      <c r="C15" s="211">
        <f>IF(P$3="J",SUMIF('Driebanden-klein tot'!A$33:A$54,B15,'Driebanden-klein tot'!B$33:B$54),0)</f>
        <v>17</v>
      </c>
      <c r="D15" s="6"/>
      <c r="E15" s="6"/>
      <c r="F15" s="267" t="str">
        <f t="shared" si="0"/>
        <v/>
      </c>
      <c r="G15" s="268" t="str">
        <f t="shared" si="1"/>
        <v/>
      </c>
      <c r="H15" s="219" t="str">
        <f>'Driebanden-klein 1'!H15</f>
        <v>Mukesh</v>
      </c>
      <c r="I15" s="211">
        <f>IF(P$3="J",SUMIF('Driebanden-klein tot'!A$33:A$54,H15,'Driebanden-klein tot'!B$33:B$54),0)</f>
        <v>0</v>
      </c>
      <c r="J15" s="6"/>
      <c r="K15" s="211" t="str">
        <f t="shared" si="2"/>
        <v/>
      </c>
      <c r="L15" s="267" t="str">
        <f t="shared" si="3"/>
        <v/>
      </c>
      <c r="M15" s="215" t="str">
        <f t="shared" si="4"/>
        <v/>
      </c>
      <c r="N15" s="216" t="str">
        <f t="shared" si="5"/>
        <v/>
      </c>
      <c r="O15" s="266">
        <v>1</v>
      </c>
      <c r="AB15" s="325">
        <f t="shared" si="6"/>
        <v>0</v>
      </c>
    </row>
    <row r="16" spans="1:33" ht="13.2" x14ac:dyDescent="0.25">
      <c r="A16" s="218">
        <f>IF(C16=0,"",IF(I16=0,"",MAX(A$2:A15)+1))</f>
        <v>13</v>
      </c>
      <c r="B16" s="219" t="str">
        <f>'Driebanden-klein 1'!B16</f>
        <v>Frans</v>
      </c>
      <c r="C16" s="211">
        <f>IF(P$3="J",SUMIF('Driebanden-klein tot'!A$33:A$54,B16,'Driebanden-klein tot'!B$33:B$54),0)</f>
        <v>17</v>
      </c>
      <c r="D16" s="6"/>
      <c r="E16" s="6"/>
      <c r="F16" s="267" t="str">
        <f t="shared" si="0"/>
        <v/>
      </c>
      <c r="G16" s="268" t="str">
        <f t="shared" si="1"/>
        <v/>
      </c>
      <c r="H16" s="219" t="str">
        <f>'Driebanden-klein 1'!H16</f>
        <v>Marco</v>
      </c>
      <c r="I16" s="211">
        <f>IF(P$3="J",SUMIF('Driebanden-klein tot'!A$33:A$54,H16,'Driebanden-klein tot'!B$33:B$54),0)</f>
        <v>26</v>
      </c>
      <c r="J16" s="6"/>
      <c r="K16" s="211" t="str">
        <f t="shared" si="2"/>
        <v/>
      </c>
      <c r="L16" s="267" t="str">
        <f t="shared" si="3"/>
        <v/>
      </c>
      <c r="M16" s="215" t="str">
        <f t="shared" si="4"/>
        <v/>
      </c>
      <c r="N16" s="216" t="str">
        <f t="shared" si="5"/>
        <v/>
      </c>
      <c r="O16" s="266">
        <v>1</v>
      </c>
      <c r="AB16" s="325">
        <f t="shared" si="6"/>
        <v>1</v>
      </c>
    </row>
    <row r="17" spans="1:28" ht="13.2" x14ac:dyDescent="0.25">
      <c r="A17" s="218" t="str">
        <f>IF(C17=0,"",IF(I17=0,"",MAX(A$2:A16)+1))</f>
        <v/>
      </c>
      <c r="B17" s="219" t="str">
        <f>'Driebanden-klein 1'!B17</f>
        <v>Frans</v>
      </c>
      <c r="C17" s="211">
        <f>IF(P$3="J",SUMIF('Driebanden-klein tot'!A$33:A$54,B17,'Driebanden-klein tot'!B$33:B$54),0)</f>
        <v>17</v>
      </c>
      <c r="D17" s="6"/>
      <c r="E17" s="6"/>
      <c r="F17" s="267" t="str">
        <f t="shared" si="0"/>
        <v/>
      </c>
      <c r="G17" s="268" t="str">
        <f t="shared" si="1"/>
        <v/>
      </c>
      <c r="H17" s="219" t="str">
        <f>'Driebanden-klein 1'!H17</f>
        <v>n</v>
      </c>
      <c r="I17" s="211">
        <f>IF(P$3="J",SUMIF('Driebanden-klein tot'!A$33:A$54,H17,'Driebanden-klein tot'!B$33:B$54),0)</f>
        <v>0</v>
      </c>
      <c r="J17" s="6"/>
      <c r="K17" s="211" t="str">
        <f t="shared" si="2"/>
        <v/>
      </c>
      <c r="L17" s="267" t="str">
        <f t="shared" si="3"/>
        <v/>
      </c>
      <c r="M17" s="215" t="str">
        <f t="shared" si="4"/>
        <v/>
      </c>
      <c r="N17" s="216" t="str">
        <f t="shared" si="5"/>
        <v/>
      </c>
      <c r="O17" s="266">
        <v>1</v>
      </c>
      <c r="AB17" s="325">
        <f t="shared" si="6"/>
        <v>0</v>
      </c>
    </row>
    <row r="18" spans="1:28" ht="13.2" x14ac:dyDescent="0.25">
      <c r="A18" s="218" t="str">
        <f>IF(C18=0,"",IF(I18=0,"",MAX(A$2:A17)+1))</f>
        <v/>
      </c>
      <c r="B18" s="219" t="str">
        <f>'Driebanden-klein 1'!B18</f>
        <v>Frans</v>
      </c>
      <c r="C18" s="211">
        <f>IF(P$3="J",SUMIF('Driebanden-klein tot'!A$33:A$54,B18,'Driebanden-klein tot'!B$33:B$54),0)</f>
        <v>17</v>
      </c>
      <c r="D18" s="6"/>
      <c r="E18" s="6"/>
      <c r="F18" s="267" t="str">
        <f t="shared" si="0"/>
        <v/>
      </c>
      <c r="G18" s="268" t="str">
        <f t="shared" si="1"/>
        <v/>
      </c>
      <c r="H18" s="219" t="str">
        <f>'Driebanden-klein 1'!H18</f>
        <v>n</v>
      </c>
      <c r="I18" s="211">
        <f>IF(P$3="J",SUMIF('Driebanden-klein tot'!A$33:A$54,H18,'Driebanden-klein tot'!B$33:B$54),0)</f>
        <v>0</v>
      </c>
      <c r="J18" s="6"/>
      <c r="K18" s="211" t="str">
        <f t="shared" si="2"/>
        <v/>
      </c>
      <c r="L18" s="267" t="str">
        <f t="shared" si="3"/>
        <v/>
      </c>
      <c r="M18" s="215" t="str">
        <f t="shared" si="4"/>
        <v/>
      </c>
      <c r="N18" s="216" t="str">
        <f t="shared" si="5"/>
        <v/>
      </c>
      <c r="O18" s="266">
        <v>1</v>
      </c>
      <c r="AB18" s="325">
        <f t="shared" si="6"/>
        <v>0</v>
      </c>
    </row>
    <row r="19" spans="1:28" ht="13.2" x14ac:dyDescent="0.25">
      <c r="A19" s="218" t="str">
        <f>IF(C19=0,"",IF(I19=0,"",MAX(A$2:A18)+1))</f>
        <v/>
      </c>
      <c r="B19" s="219" t="str">
        <f>'Driebanden-klein 1'!B19</f>
        <v>Frans</v>
      </c>
      <c r="C19" s="211">
        <f>IF(P$3="J",SUMIF('Driebanden-klein tot'!A$33:A$54,B19,'Driebanden-klein tot'!B$33:B$54),0)</f>
        <v>17</v>
      </c>
      <c r="D19" s="6"/>
      <c r="E19" s="6"/>
      <c r="F19" s="267" t="str">
        <f t="shared" si="0"/>
        <v/>
      </c>
      <c r="G19" s="268" t="str">
        <f t="shared" si="1"/>
        <v/>
      </c>
      <c r="H19" s="219" t="str">
        <f>'Driebanden-klein 1'!H19</f>
        <v>n</v>
      </c>
      <c r="I19" s="211">
        <f>IF(P$3="J",SUMIF('Driebanden-klein tot'!A$33:A$54,H19,'Driebanden-klein tot'!B$33:B$54),0)</f>
        <v>0</v>
      </c>
      <c r="J19" s="6"/>
      <c r="K19" s="211" t="str">
        <f t="shared" si="2"/>
        <v/>
      </c>
      <c r="L19" s="267" t="str">
        <f t="shared" si="3"/>
        <v/>
      </c>
      <c r="M19" s="215" t="str">
        <f t="shared" si="4"/>
        <v/>
      </c>
      <c r="N19" s="216" t="str">
        <f t="shared" si="5"/>
        <v/>
      </c>
      <c r="O19" s="266">
        <v>1</v>
      </c>
      <c r="AB19" s="325">
        <f t="shared" si="6"/>
        <v>0</v>
      </c>
    </row>
    <row r="20" spans="1:28" ht="13.2" x14ac:dyDescent="0.25">
      <c r="A20" s="218" t="str">
        <f>IF(C20=0,"",IF(I20=0,"",MAX(A$2:A19)+1))</f>
        <v/>
      </c>
      <c r="B20" s="219" t="str">
        <f>'Driebanden-klein 1'!B20</f>
        <v>Frans</v>
      </c>
      <c r="C20" s="211">
        <f>IF(P$3="J",SUMIF('Driebanden-klein tot'!A$33:A$54,B20,'Driebanden-klein tot'!B$33:B$54),0)</f>
        <v>17</v>
      </c>
      <c r="D20" s="6"/>
      <c r="E20" s="6"/>
      <c r="F20" s="267" t="str">
        <f t="shared" si="0"/>
        <v/>
      </c>
      <c r="G20" s="268" t="str">
        <f t="shared" si="1"/>
        <v/>
      </c>
      <c r="H20" s="219" t="str">
        <f>'Driebanden-klein 1'!H20</f>
        <v>n</v>
      </c>
      <c r="I20" s="211">
        <f>IF(P$3="J",SUMIF('Driebanden-klein tot'!A$33:A$54,H20,'Driebanden-klein tot'!B$33:B$54),0)</f>
        <v>0</v>
      </c>
      <c r="J20" s="6"/>
      <c r="K20" s="211" t="str">
        <f t="shared" si="2"/>
        <v/>
      </c>
      <c r="L20" s="267" t="str">
        <f t="shared" si="3"/>
        <v/>
      </c>
      <c r="M20" s="215" t="str">
        <f t="shared" si="4"/>
        <v/>
      </c>
      <c r="N20" s="216" t="str">
        <f t="shared" si="5"/>
        <v/>
      </c>
      <c r="O20" s="266">
        <v>1</v>
      </c>
      <c r="AB20" s="325">
        <f t="shared" si="6"/>
        <v>0</v>
      </c>
    </row>
    <row r="21" spans="1:28" ht="13.2" x14ac:dyDescent="0.25">
      <c r="A21" s="218">
        <f>IF(C21=0,"",IF(I21=0,"",MAX(A$2:A20)+1))</f>
        <v>14</v>
      </c>
      <c r="B21" s="219" t="str">
        <f>'Driebanden-klein 1'!B21</f>
        <v>Fred</v>
      </c>
      <c r="C21" s="211">
        <f>IF(P$3="J",SUMIF('Driebanden-klein tot'!A$33:A$54,B21,'Driebanden-klein tot'!B$33:B$54),0)</f>
        <v>14</v>
      </c>
      <c r="D21" s="6"/>
      <c r="E21" s="6"/>
      <c r="F21" s="267" t="str">
        <f t="shared" si="0"/>
        <v/>
      </c>
      <c r="G21" s="268" t="str">
        <f t="shared" si="1"/>
        <v/>
      </c>
      <c r="H21" s="219" t="str">
        <f>'Driebanden-klein 1'!H21</f>
        <v>Jan Hartog</v>
      </c>
      <c r="I21" s="211">
        <f>IF(P$3="J",SUMIF('Driebanden-klein tot'!A$33:A$54,H21,'Driebanden-klein tot'!B$33:B$54),0)</f>
        <v>16</v>
      </c>
      <c r="J21" s="6"/>
      <c r="K21" s="211" t="str">
        <f t="shared" si="2"/>
        <v/>
      </c>
      <c r="L21" s="267" t="str">
        <f t="shared" si="3"/>
        <v/>
      </c>
      <c r="M21" s="215" t="str">
        <f t="shared" si="4"/>
        <v/>
      </c>
      <c r="N21" s="216" t="str">
        <f t="shared" si="5"/>
        <v/>
      </c>
      <c r="O21" s="266">
        <v>1</v>
      </c>
      <c r="AB21" s="325">
        <f t="shared" si="6"/>
        <v>1</v>
      </c>
    </row>
    <row r="22" spans="1:28" ht="13.2" x14ac:dyDescent="0.25">
      <c r="A22" s="218">
        <f>IF(C22=0,"",IF(I22=0,"",MAX(A$2:A21)+1))</f>
        <v>15</v>
      </c>
      <c r="B22" s="219" t="str">
        <f>'Driebanden-klein 1'!B22</f>
        <v>Fred</v>
      </c>
      <c r="C22" s="211">
        <f>IF(P$3="J",SUMIF('Driebanden-klein tot'!A$33:A$54,B22,'Driebanden-klein tot'!B$33:B$54),0)</f>
        <v>14</v>
      </c>
      <c r="D22" s="6"/>
      <c r="E22" s="6"/>
      <c r="F22" s="267" t="str">
        <f t="shared" si="0"/>
        <v/>
      </c>
      <c r="G22" s="268" t="str">
        <f t="shared" si="1"/>
        <v/>
      </c>
      <c r="H22" s="219" t="str">
        <f>'Driebanden-klein 1'!H22</f>
        <v>Martijn</v>
      </c>
      <c r="I22" s="211">
        <f>IF(P$3="J",SUMIF('Driebanden-klein tot'!A$33:A$54,H22,'Driebanden-klein tot'!B$33:B$54),0)</f>
        <v>10</v>
      </c>
      <c r="J22" s="6"/>
      <c r="K22" s="211" t="str">
        <f t="shared" si="2"/>
        <v/>
      </c>
      <c r="L22" s="267" t="str">
        <f t="shared" si="3"/>
        <v/>
      </c>
      <c r="M22" s="215" t="str">
        <f t="shared" si="4"/>
        <v/>
      </c>
      <c r="N22" s="216" t="str">
        <f t="shared" si="5"/>
        <v/>
      </c>
      <c r="O22" s="266">
        <v>1</v>
      </c>
      <c r="AB22" s="325">
        <f t="shared" si="6"/>
        <v>1</v>
      </c>
    </row>
    <row r="23" spans="1:28" ht="13.2" x14ac:dyDescent="0.25">
      <c r="A23" s="218">
        <f>IF(C23=0,"",IF(I23=0,"",MAX(A$2:A22)+1))</f>
        <v>16</v>
      </c>
      <c r="B23" s="219" t="str">
        <f>'Driebanden-klein 1'!B23</f>
        <v>Fred</v>
      </c>
      <c r="C23" s="211">
        <f>IF(P$3="J",SUMIF('Driebanden-klein tot'!A$33:A$54,B23,'Driebanden-klein tot'!B$33:B$54),0)</f>
        <v>14</v>
      </c>
      <c r="D23" s="6"/>
      <c r="E23" s="6"/>
      <c r="F23" s="267" t="str">
        <f t="shared" si="0"/>
        <v/>
      </c>
      <c r="G23" s="268" t="str">
        <f t="shared" si="1"/>
        <v/>
      </c>
      <c r="H23" s="219" t="str">
        <f>'Driebanden-klein 1'!H23</f>
        <v>Michael</v>
      </c>
      <c r="I23" s="211">
        <f>IF(P$3="J",SUMIF('Driebanden-klein tot'!A$33:A$54,H23,'Driebanden-klein tot'!B$33:B$54),0)</f>
        <v>19</v>
      </c>
      <c r="J23" s="6"/>
      <c r="K23" s="211" t="str">
        <f t="shared" si="2"/>
        <v/>
      </c>
      <c r="L23" s="267" t="str">
        <f t="shared" si="3"/>
        <v/>
      </c>
      <c r="M23" s="215" t="str">
        <f t="shared" si="4"/>
        <v/>
      </c>
      <c r="N23" s="216" t="str">
        <f t="shared" si="5"/>
        <v/>
      </c>
      <c r="O23" s="266">
        <v>1</v>
      </c>
      <c r="AB23" s="325">
        <f t="shared" si="6"/>
        <v>1</v>
      </c>
    </row>
    <row r="24" spans="1:28" ht="13.2" x14ac:dyDescent="0.25">
      <c r="A24" s="218">
        <f>IF(C24=0,"",IF(I24=0,"",MAX(A$2:A23)+1))</f>
        <v>17</v>
      </c>
      <c r="B24" s="219" t="str">
        <f>'Driebanden-klein 1'!B24</f>
        <v>Fred</v>
      </c>
      <c r="C24" s="211">
        <f>IF(P$3="J",SUMIF('Driebanden-klein tot'!A$33:A$54,B24,'Driebanden-klein tot'!B$33:B$54),0)</f>
        <v>14</v>
      </c>
      <c r="D24" s="6"/>
      <c r="E24" s="6"/>
      <c r="F24" s="267" t="str">
        <f t="shared" si="0"/>
        <v/>
      </c>
      <c r="G24" s="268" t="str">
        <f t="shared" si="1"/>
        <v/>
      </c>
      <c r="H24" s="219" t="str">
        <f>'Driebanden-klein 1'!H24</f>
        <v>Peter</v>
      </c>
      <c r="I24" s="211">
        <f>IF(P$3="J",SUMIF('Driebanden-klein tot'!A$33:A$54,H24,'Driebanden-klein tot'!B$33:B$54),0)</f>
        <v>21</v>
      </c>
      <c r="J24" s="6"/>
      <c r="K24" s="211" t="str">
        <f t="shared" si="2"/>
        <v/>
      </c>
      <c r="L24" s="267" t="str">
        <f t="shared" si="3"/>
        <v/>
      </c>
      <c r="M24" s="215" t="str">
        <f t="shared" si="4"/>
        <v/>
      </c>
      <c r="N24" s="216" t="str">
        <f t="shared" si="5"/>
        <v/>
      </c>
      <c r="O24" s="266">
        <v>1</v>
      </c>
      <c r="AB24" s="325">
        <f t="shared" si="6"/>
        <v>1</v>
      </c>
    </row>
    <row r="25" spans="1:28" ht="13.2" x14ac:dyDescent="0.25">
      <c r="A25" s="218">
        <f>IF(C25=0,"",IF(I25=0,"",MAX(A$2:A24)+1))</f>
        <v>18</v>
      </c>
      <c r="B25" s="219" t="str">
        <f>'Driebanden-klein 1'!B25</f>
        <v>Fred</v>
      </c>
      <c r="C25" s="211">
        <f>IF(P$3="J",SUMIF('Driebanden-klein tot'!A$33:A$54,B25,'Driebanden-klein tot'!B$33:B$54),0)</f>
        <v>14</v>
      </c>
      <c r="D25" s="6"/>
      <c r="E25" s="6"/>
      <c r="F25" s="267" t="str">
        <f t="shared" si="0"/>
        <v/>
      </c>
      <c r="G25" s="268" t="str">
        <f t="shared" si="1"/>
        <v/>
      </c>
      <c r="H25" s="219" t="str">
        <f>'Driebanden-klein 1'!H25</f>
        <v>Piet</v>
      </c>
      <c r="I25" s="211">
        <f>IF(P$3="J",SUMIF('Driebanden-klein tot'!A$33:A$54,H25,'Driebanden-klein tot'!B$33:B$54),0)</f>
        <v>25</v>
      </c>
      <c r="J25" s="6"/>
      <c r="K25" s="211" t="str">
        <f t="shared" si="2"/>
        <v/>
      </c>
      <c r="L25" s="267" t="str">
        <f t="shared" si="3"/>
        <v/>
      </c>
      <c r="M25" s="215" t="str">
        <f t="shared" si="4"/>
        <v/>
      </c>
      <c r="N25" s="216" t="str">
        <f t="shared" si="5"/>
        <v/>
      </c>
      <c r="O25" s="266">
        <v>1</v>
      </c>
      <c r="AB25" s="325">
        <f t="shared" si="6"/>
        <v>1</v>
      </c>
    </row>
    <row r="26" spans="1:28" ht="13.2" x14ac:dyDescent="0.25">
      <c r="A26" s="218">
        <f>IF(C26=0,"",IF(I26=0,"",MAX(A$2:A25)+1))</f>
        <v>19</v>
      </c>
      <c r="B26" s="219" t="str">
        <f>'Driebanden-klein 1'!B26</f>
        <v>Fred</v>
      </c>
      <c r="C26" s="211">
        <f>IF(P$3="J",SUMIF('Driebanden-klein tot'!A$33:A$54,B26,'Driebanden-klein tot'!B$33:B$54),0)</f>
        <v>14</v>
      </c>
      <c r="D26" s="6"/>
      <c r="E26" s="6"/>
      <c r="F26" s="267" t="str">
        <f t="shared" si="0"/>
        <v/>
      </c>
      <c r="G26" s="268" t="str">
        <f t="shared" si="1"/>
        <v/>
      </c>
      <c r="H26" s="219" t="str">
        <f>'Driebanden-klein 1'!H26</f>
        <v>Tukker</v>
      </c>
      <c r="I26" s="211">
        <f>IF(P$3="J",SUMIF('Driebanden-klein tot'!A$33:A$54,H26,'Driebanden-klein tot'!B$33:B$54),0)</f>
        <v>18</v>
      </c>
      <c r="J26" s="6"/>
      <c r="K26" s="211" t="str">
        <f t="shared" si="2"/>
        <v/>
      </c>
      <c r="L26" s="267" t="str">
        <f t="shared" si="3"/>
        <v/>
      </c>
      <c r="M26" s="215" t="str">
        <f t="shared" si="4"/>
        <v/>
      </c>
      <c r="N26" s="216" t="str">
        <f t="shared" si="5"/>
        <v/>
      </c>
      <c r="O26" s="266">
        <v>1</v>
      </c>
      <c r="AB26" s="325">
        <f t="shared" si="6"/>
        <v>1</v>
      </c>
    </row>
    <row r="27" spans="1:28" ht="13.2" x14ac:dyDescent="0.25">
      <c r="A27" s="218">
        <f>IF(C27=0,"",IF(I27=0,"",MAX(A$2:A26)+1))</f>
        <v>20</v>
      </c>
      <c r="B27" s="219" t="str">
        <f>'Driebanden-klein 1'!B27</f>
        <v>Fred</v>
      </c>
      <c r="C27" s="211">
        <f>IF(P$3="J",SUMIF('Driebanden-klein tot'!A$33:A$54,B27,'Driebanden-klein tot'!B$33:B$54),0)</f>
        <v>14</v>
      </c>
      <c r="D27" s="6"/>
      <c r="E27" s="6"/>
      <c r="F27" s="267" t="str">
        <f t="shared" si="0"/>
        <v/>
      </c>
      <c r="G27" s="268" t="str">
        <f t="shared" si="1"/>
        <v/>
      </c>
      <c r="H27" s="219" t="str">
        <f>'Driebanden-klein 1'!H27</f>
        <v>Bernard</v>
      </c>
      <c r="I27" s="211">
        <f>IF(P$3="J",SUMIF('Driebanden-klein tot'!A$33:A$54,H27,'Driebanden-klein tot'!B$33:B$54),0)</f>
        <v>18</v>
      </c>
      <c r="J27" s="6"/>
      <c r="K27" s="211" t="str">
        <f t="shared" si="2"/>
        <v/>
      </c>
      <c r="L27" s="267" t="str">
        <f t="shared" si="3"/>
        <v/>
      </c>
      <c r="M27" s="215" t="str">
        <f t="shared" si="4"/>
        <v/>
      </c>
      <c r="N27" s="216" t="str">
        <f t="shared" si="5"/>
        <v/>
      </c>
      <c r="O27" s="266">
        <v>1</v>
      </c>
      <c r="AB27" s="325">
        <f t="shared" si="6"/>
        <v>1</v>
      </c>
    </row>
    <row r="28" spans="1:28" ht="13.2" x14ac:dyDescent="0.25">
      <c r="A28" s="218">
        <f>IF(C28=0,"",IF(I28=0,"",MAX(A$2:A27)+1))</f>
        <v>21</v>
      </c>
      <c r="B28" s="219" t="str">
        <f>'Driebanden-klein 1'!B28</f>
        <v>Fred</v>
      </c>
      <c r="C28" s="211">
        <f>IF(P$3="J",SUMIF('Driebanden-klein tot'!A$33:A$54,B28,'Driebanden-klein tot'!B$33:B$54),0)</f>
        <v>14</v>
      </c>
      <c r="D28" s="6"/>
      <c r="E28" s="6"/>
      <c r="F28" s="267" t="str">
        <f t="shared" si="0"/>
        <v/>
      </c>
      <c r="G28" s="268" t="str">
        <f t="shared" si="1"/>
        <v/>
      </c>
      <c r="H28" s="219" t="str">
        <f>'Driebanden-klein 1'!H28</f>
        <v>Jan de Hoorn</v>
      </c>
      <c r="I28" s="211">
        <f>IF(P$3="J",SUMIF('Driebanden-klein tot'!A$33:A$54,H28,'Driebanden-klein tot'!B$33:B$54),0)</f>
        <v>14</v>
      </c>
      <c r="J28" s="6"/>
      <c r="K28" s="211" t="str">
        <f t="shared" si="2"/>
        <v/>
      </c>
      <c r="L28" s="267" t="str">
        <f t="shared" si="3"/>
        <v/>
      </c>
      <c r="M28" s="215" t="str">
        <f t="shared" si="4"/>
        <v/>
      </c>
      <c r="N28" s="216" t="str">
        <f t="shared" si="5"/>
        <v/>
      </c>
      <c r="O28" s="266">
        <v>1</v>
      </c>
      <c r="AB28" s="325">
        <f t="shared" si="6"/>
        <v>1</v>
      </c>
    </row>
    <row r="29" spans="1:28" ht="13.2" x14ac:dyDescent="0.25">
      <c r="A29" s="218">
        <f>IF(C29=0,"",IF(I29=0,"",MAX(A$2:A28)+1))</f>
        <v>22</v>
      </c>
      <c r="B29" s="219" t="str">
        <f>'Driebanden-klein 1'!B29</f>
        <v>Fred</v>
      </c>
      <c r="C29" s="211">
        <f>IF(P$3="J",SUMIF('Driebanden-klein tot'!A$33:A$54,B29,'Driebanden-klein tot'!B$33:B$54),0)</f>
        <v>14</v>
      </c>
      <c r="D29" s="6"/>
      <c r="E29" s="6"/>
      <c r="F29" s="267" t="str">
        <f t="shared" si="0"/>
        <v/>
      </c>
      <c r="G29" s="268" t="str">
        <f t="shared" si="1"/>
        <v/>
      </c>
      <c r="H29" s="219" t="str">
        <f>'Driebanden-klein 1'!H29</f>
        <v>Bas</v>
      </c>
      <c r="I29" s="211">
        <f>IF(P$3="J",SUMIF('Driebanden-klein tot'!A$33:A$54,H29,'Driebanden-klein tot'!B$33:B$54),0)</f>
        <v>10</v>
      </c>
      <c r="J29" s="6"/>
      <c r="K29" s="211" t="str">
        <f t="shared" si="2"/>
        <v/>
      </c>
      <c r="L29" s="267" t="str">
        <f t="shared" si="3"/>
        <v/>
      </c>
      <c r="M29" s="215" t="str">
        <f t="shared" si="4"/>
        <v/>
      </c>
      <c r="N29" s="216" t="str">
        <f t="shared" si="5"/>
        <v/>
      </c>
      <c r="O29" s="266">
        <v>1</v>
      </c>
      <c r="AB29" s="325">
        <f t="shared" si="6"/>
        <v>1</v>
      </c>
    </row>
    <row r="30" spans="1:28" ht="13.2" x14ac:dyDescent="0.25">
      <c r="A30" s="218">
        <f>IF(C30=0,"",IF(I30=0,"",MAX(A$2:A29)+1))</f>
        <v>23</v>
      </c>
      <c r="B30" s="219" t="str">
        <f>'Driebanden-klein 1'!B30</f>
        <v>Fred</v>
      </c>
      <c r="C30" s="211">
        <f>IF(P$3="J",SUMIF('Driebanden-klein tot'!A$33:A$54,B30,'Driebanden-klein tot'!B$33:B$54),0)</f>
        <v>14</v>
      </c>
      <c r="D30" s="6"/>
      <c r="E30" s="6"/>
      <c r="F30" s="267" t="str">
        <f t="shared" si="0"/>
        <v/>
      </c>
      <c r="G30" s="268" t="str">
        <f t="shared" si="1"/>
        <v/>
      </c>
      <c r="H30" s="219" t="str">
        <f>'Driebanden-klein 1'!H30</f>
        <v>Jan Zuijlen</v>
      </c>
      <c r="I30" s="211">
        <f>IF(P$3="J",SUMIF('Driebanden-klein tot'!A$33:A$54,H30,'Driebanden-klein tot'!B$33:B$54),0)</f>
        <v>19</v>
      </c>
      <c r="J30" s="6"/>
      <c r="K30" s="211" t="str">
        <f t="shared" si="2"/>
        <v/>
      </c>
      <c r="L30" s="267" t="str">
        <f t="shared" si="3"/>
        <v/>
      </c>
      <c r="M30" s="215" t="str">
        <f t="shared" si="4"/>
        <v/>
      </c>
      <c r="N30" s="216" t="str">
        <f t="shared" si="5"/>
        <v/>
      </c>
      <c r="O30" s="266">
        <v>1</v>
      </c>
      <c r="AB30" s="325">
        <f t="shared" si="6"/>
        <v>1</v>
      </c>
    </row>
    <row r="31" spans="1:28" ht="13.2" x14ac:dyDescent="0.25">
      <c r="A31" s="218">
        <f>IF(C31=0,"",IF(I31=0,"",MAX(A$2:A30)+1))</f>
        <v>24</v>
      </c>
      <c r="B31" s="219" t="str">
        <f>'Driebanden-klein 1'!B31</f>
        <v>Fred</v>
      </c>
      <c r="C31" s="211">
        <f>IF(P$3="J",SUMIF('Driebanden-klein tot'!A$33:A$54,B31,'Driebanden-klein tot'!B$33:B$54),0)</f>
        <v>14</v>
      </c>
      <c r="D31" s="6"/>
      <c r="E31" s="6"/>
      <c r="F31" s="267" t="str">
        <f t="shared" si="0"/>
        <v/>
      </c>
      <c r="G31" s="268" t="str">
        <f t="shared" si="1"/>
        <v/>
      </c>
      <c r="H31" s="219" t="str">
        <f>'Driebanden-klein 1'!H31</f>
        <v xml:space="preserve">Jordy </v>
      </c>
      <c r="I31" s="211">
        <f>IF(P$3="J",SUMIF('Driebanden-klein tot'!A$33:A$54,H31,'Driebanden-klein tot'!B$33:B$54),0)</f>
        <v>16</v>
      </c>
      <c r="J31" s="6"/>
      <c r="K31" s="211" t="str">
        <f t="shared" si="2"/>
        <v/>
      </c>
      <c r="L31" s="267" t="str">
        <f t="shared" si="3"/>
        <v/>
      </c>
      <c r="M31" s="215" t="str">
        <f t="shared" si="4"/>
        <v/>
      </c>
      <c r="N31" s="216" t="str">
        <f t="shared" si="5"/>
        <v/>
      </c>
      <c r="O31" s="266">
        <v>1</v>
      </c>
      <c r="AB31" s="325">
        <f t="shared" si="6"/>
        <v>1</v>
      </c>
    </row>
    <row r="32" spans="1:28" ht="13.2" x14ac:dyDescent="0.25">
      <c r="A32" s="218" t="str">
        <f>IF(C32=0,"",IF(I32=0,"",MAX(A$2:A31)+1))</f>
        <v/>
      </c>
      <c r="B32" s="219" t="str">
        <f>'Driebanden-klein 1'!B32</f>
        <v>Fred</v>
      </c>
      <c r="C32" s="211">
        <f>IF(P$3="J",SUMIF('Driebanden-klein tot'!A$33:A$54,B32,'Driebanden-klein tot'!B$33:B$54),0)</f>
        <v>14</v>
      </c>
      <c r="D32" s="6"/>
      <c r="E32" s="6"/>
      <c r="F32" s="267" t="str">
        <f t="shared" si="0"/>
        <v/>
      </c>
      <c r="G32" s="268" t="str">
        <f t="shared" si="1"/>
        <v/>
      </c>
      <c r="H32" s="219" t="str">
        <f>'Driebanden-klein 1'!H32</f>
        <v>Mukesh</v>
      </c>
      <c r="I32" s="211">
        <f>IF(P$3="J",SUMIF('Driebanden-klein tot'!A$33:A$54,H32,'Driebanden-klein tot'!B$33:B$54),0)</f>
        <v>0</v>
      </c>
      <c r="J32" s="6"/>
      <c r="K32" s="211" t="str">
        <f t="shared" si="2"/>
        <v/>
      </c>
      <c r="L32" s="267" t="str">
        <f t="shared" si="3"/>
        <v/>
      </c>
      <c r="M32" s="215" t="str">
        <f t="shared" si="4"/>
        <v/>
      </c>
      <c r="N32" s="216" t="str">
        <f t="shared" si="5"/>
        <v/>
      </c>
      <c r="O32" s="266">
        <v>1</v>
      </c>
      <c r="AB32" s="325">
        <f t="shared" si="6"/>
        <v>0</v>
      </c>
    </row>
    <row r="33" spans="1:28" ht="13.2" x14ac:dyDescent="0.25">
      <c r="A33" s="218">
        <f>IF(C33=0,"",IF(I33=0,"",MAX(A$2:A32)+1))</f>
        <v>25</v>
      </c>
      <c r="B33" s="219" t="str">
        <f>'Driebanden-klein 1'!B33</f>
        <v>Fred</v>
      </c>
      <c r="C33" s="211">
        <f>IF(P$3="J",SUMIF('Driebanden-klein tot'!A$33:A$54,B33,'Driebanden-klein tot'!B$33:B$54),0)</f>
        <v>14</v>
      </c>
      <c r="D33" s="6"/>
      <c r="E33" s="6"/>
      <c r="F33" s="267" t="str">
        <f t="shared" si="0"/>
        <v/>
      </c>
      <c r="G33" s="268" t="str">
        <f t="shared" si="1"/>
        <v/>
      </c>
      <c r="H33" s="219" t="str">
        <f>'Driebanden-klein 1'!H33</f>
        <v>Marco</v>
      </c>
      <c r="I33" s="211">
        <f>IF(P$3="J",SUMIF('Driebanden-klein tot'!A$33:A$54,H33,'Driebanden-klein tot'!B$33:B$54),0)</f>
        <v>26</v>
      </c>
      <c r="J33" s="6"/>
      <c r="K33" s="211" t="str">
        <f t="shared" si="2"/>
        <v/>
      </c>
      <c r="L33" s="267" t="str">
        <f t="shared" si="3"/>
        <v/>
      </c>
      <c r="M33" s="215" t="str">
        <f t="shared" si="4"/>
        <v/>
      </c>
      <c r="N33" s="216" t="str">
        <f t="shared" si="5"/>
        <v/>
      </c>
      <c r="O33" s="266">
        <v>1</v>
      </c>
      <c r="AB33" s="325">
        <f t="shared" si="6"/>
        <v>1</v>
      </c>
    </row>
    <row r="34" spans="1:28" ht="13.2" x14ac:dyDescent="0.25">
      <c r="A34" s="218" t="str">
        <f>IF(C34=0,"",IF(I34=0,"",MAX(A$2:A33)+1))</f>
        <v/>
      </c>
      <c r="B34" s="219" t="str">
        <f>'Driebanden-klein 1'!B34</f>
        <v>Fred</v>
      </c>
      <c r="C34" s="211">
        <f>IF(P$3="J",SUMIF('Driebanden-klein tot'!A$33:A$54,B34,'Driebanden-klein tot'!B$33:B$54),0)</f>
        <v>14</v>
      </c>
      <c r="D34" s="6"/>
      <c r="E34" s="6"/>
      <c r="F34" s="267" t="str">
        <f t="shared" si="0"/>
        <v/>
      </c>
      <c r="G34" s="268" t="str">
        <f t="shared" si="1"/>
        <v/>
      </c>
      <c r="H34" s="219" t="str">
        <f>'Driebanden-klein 1'!H34</f>
        <v>n</v>
      </c>
      <c r="I34" s="211">
        <f>IF(P$3="J",SUMIF('Driebanden-klein tot'!A$33:A$54,H34,'Driebanden-klein tot'!B$33:B$54),0)</f>
        <v>0</v>
      </c>
      <c r="J34" s="6"/>
      <c r="K34" s="211" t="str">
        <f t="shared" si="2"/>
        <v/>
      </c>
      <c r="L34" s="267" t="str">
        <f t="shared" si="3"/>
        <v/>
      </c>
      <c r="M34" s="215" t="str">
        <f t="shared" si="4"/>
        <v/>
      </c>
      <c r="N34" s="216" t="str">
        <f t="shared" si="5"/>
        <v/>
      </c>
      <c r="O34" s="266">
        <v>1</v>
      </c>
      <c r="AB34" s="325">
        <f t="shared" si="6"/>
        <v>0</v>
      </c>
    </row>
    <row r="35" spans="1:28" ht="13.2" x14ac:dyDescent="0.25">
      <c r="A35" s="218" t="str">
        <f>IF(C35=0,"",IF(I35=0,"",MAX(A$2:A34)+1))</f>
        <v/>
      </c>
      <c r="B35" s="219" t="str">
        <f>'Driebanden-klein 1'!B35</f>
        <v>Fred</v>
      </c>
      <c r="C35" s="211">
        <f>IF(P$3="J",SUMIF('Driebanden-klein tot'!A$33:A$54,B35,'Driebanden-klein tot'!B$33:B$54),0)</f>
        <v>14</v>
      </c>
      <c r="D35" s="6"/>
      <c r="E35" s="6"/>
      <c r="F35" s="267" t="str">
        <f t="shared" si="0"/>
        <v/>
      </c>
      <c r="G35" s="268" t="str">
        <f t="shared" si="1"/>
        <v/>
      </c>
      <c r="H35" s="219" t="str">
        <f>'Driebanden-klein 1'!H35</f>
        <v>n</v>
      </c>
      <c r="I35" s="211">
        <f>IF(P$3="J",SUMIF('Driebanden-klein tot'!A$33:A$54,H35,'Driebanden-klein tot'!B$33:B$54),0)</f>
        <v>0</v>
      </c>
      <c r="J35" s="6"/>
      <c r="K35" s="211" t="str">
        <f t="shared" si="2"/>
        <v/>
      </c>
      <c r="L35" s="267" t="str">
        <f t="shared" si="3"/>
        <v/>
      </c>
      <c r="M35" s="215" t="str">
        <f t="shared" ref="M35:M66" si="7">IF(J35&gt;0,IF(I35-J35=0,R$2,IF(J35&lt;I35,ROUND(J35/I35*T$2,1),Q$2)),"")</f>
        <v/>
      </c>
      <c r="N35" s="216" t="str">
        <f t="shared" si="5"/>
        <v/>
      </c>
      <c r="O35" s="266">
        <v>1</v>
      </c>
      <c r="AB35" s="325">
        <f t="shared" si="6"/>
        <v>0</v>
      </c>
    </row>
    <row r="36" spans="1:28" ht="13.2" x14ac:dyDescent="0.25">
      <c r="A36" s="218" t="str">
        <f>IF(C36=0,"",IF(I36=0,"",MAX(A$2:A35)+1))</f>
        <v/>
      </c>
      <c r="B36" s="219" t="str">
        <f>'Driebanden-klein 1'!B36</f>
        <v>Fred</v>
      </c>
      <c r="C36" s="211">
        <f>IF(P$3="J",SUMIF('Driebanden-klein tot'!A$33:A$54,B36,'Driebanden-klein tot'!B$33:B$54),0)</f>
        <v>14</v>
      </c>
      <c r="D36" s="6"/>
      <c r="E36" s="6"/>
      <c r="F36" s="267" t="str">
        <f t="shared" si="0"/>
        <v/>
      </c>
      <c r="G36" s="268" t="str">
        <f t="shared" si="1"/>
        <v/>
      </c>
      <c r="H36" s="219" t="str">
        <f>'Driebanden-klein 1'!H36</f>
        <v>n</v>
      </c>
      <c r="I36" s="211">
        <f>IF(P$3="J",SUMIF('Driebanden-klein tot'!A$33:A$54,H36,'Driebanden-klein tot'!B$33:B$54),0)</f>
        <v>0</v>
      </c>
      <c r="J36" s="6"/>
      <c r="K36" s="211" t="str">
        <f t="shared" si="2"/>
        <v/>
      </c>
      <c r="L36" s="267" t="str">
        <f t="shared" si="3"/>
        <v/>
      </c>
      <c r="M36" s="215" t="str">
        <f t="shared" si="7"/>
        <v/>
      </c>
      <c r="N36" s="216" t="str">
        <f t="shared" si="5"/>
        <v/>
      </c>
      <c r="O36" s="266">
        <v>1</v>
      </c>
      <c r="AB36" s="325">
        <f t="shared" si="6"/>
        <v>0</v>
      </c>
    </row>
    <row r="37" spans="1:28" ht="13.2" x14ac:dyDescent="0.25">
      <c r="A37" s="218" t="str">
        <f>IF(C37=0,"",IF(I37=0,"",MAX(A$2:A36)+1))</f>
        <v/>
      </c>
      <c r="B37" s="219" t="str">
        <f>'Driebanden-klein 1'!B37</f>
        <v>Fred</v>
      </c>
      <c r="C37" s="211">
        <f>IF(P$3="J",SUMIF('Driebanden-klein tot'!A$33:A$54,B37,'Driebanden-klein tot'!B$33:B$54),0)</f>
        <v>14</v>
      </c>
      <c r="D37" s="6"/>
      <c r="E37" s="6"/>
      <c r="F37" s="267" t="str">
        <f t="shared" si="0"/>
        <v/>
      </c>
      <c r="G37" s="268" t="str">
        <f t="shared" si="1"/>
        <v/>
      </c>
      <c r="H37" s="219" t="str">
        <f>'Driebanden-klein 1'!H37</f>
        <v>n</v>
      </c>
      <c r="I37" s="211">
        <f>IF(P$3="J",SUMIF('Driebanden-klein tot'!A$33:A$54,H37,'Driebanden-klein tot'!B$33:B$54),0)</f>
        <v>0</v>
      </c>
      <c r="J37" s="6"/>
      <c r="K37" s="211" t="str">
        <f t="shared" si="2"/>
        <v/>
      </c>
      <c r="L37" s="267" t="str">
        <f t="shared" si="3"/>
        <v/>
      </c>
      <c r="M37" s="215" t="str">
        <f t="shared" si="7"/>
        <v/>
      </c>
      <c r="N37" s="216" t="str">
        <f t="shared" si="5"/>
        <v/>
      </c>
      <c r="O37" s="266">
        <v>1</v>
      </c>
      <c r="AB37" s="325">
        <f t="shared" si="6"/>
        <v>0</v>
      </c>
    </row>
    <row r="38" spans="1:28" ht="13.2" x14ac:dyDescent="0.25">
      <c r="A38" s="218">
        <f>IF(C38=0,"",IF(I38=0,"",MAX(A$2:A37)+1))</f>
        <v>26</v>
      </c>
      <c r="B38" s="219" t="str">
        <f>'Driebanden-klein 1'!B38</f>
        <v>Jan Hartog</v>
      </c>
      <c r="C38" s="211">
        <f>IF(P$3="J",SUMIF('Driebanden-klein tot'!A$33:A$54,B38,'Driebanden-klein tot'!B$33:B$54),0)</f>
        <v>16</v>
      </c>
      <c r="D38" s="6"/>
      <c r="E38" s="6"/>
      <c r="F38" s="267" t="str">
        <f t="shared" si="0"/>
        <v/>
      </c>
      <c r="G38" s="268" t="str">
        <f t="shared" si="1"/>
        <v/>
      </c>
      <c r="H38" s="219" t="str">
        <f>'Driebanden-klein 1'!H38</f>
        <v>Martijn</v>
      </c>
      <c r="I38" s="211">
        <f>IF(P$3="J",SUMIF('Driebanden-klein tot'!A$33:A$54,H38,'Driebanden-klein tot'!B$33:B$54),0)</f>
        <v>10</v>
      </c>
      <c r="J38" s="6"/>
      <c r="K38" s="211" t="str">
        <f t="shared" si="2"/>
        <v/>
      </c>
      <c r="L38" s="267" t="str">
        <f t="shared" si="3"/>
        <v/>
      </c>
      <c r="M38" s="215" t="str">
        <f t="shared" si="7"/>
        <v/>
      </c>
      <c r="N38" s="216" t="str">
        <f t="shared" si="5"/>
        <v/>
      </c>
      <c r="O38" s="266">
        <v>1</v>
      </c>
      <c r="AB38" s="325">
        <f t="shared" si="6"/>
        <v>1</v>
      </c>
    </row>
    <row r="39" spans="1:28" ht="13.2" x14ac:dyDescent="0.25">
      <c r="A39" s="218">
        <f>IF(C39=0,"",IF(I39=0,"",MAX(A$2:A38)+1))</f>
        <v>27</v>
      </c>
      <c r="B39" s="219" t="str">
        <f>'Driebanden-klein 1'!B39</f>
        <v>Jan Hartog</v>
      </c>
      <c r="C39" s="211">
        <f>IF(P$3="J",SUMIF('Driebanden-klein tot'!A$33:A$54,B39,'Driebanden-klein tot'!B$33:B$54),0)</f>
        <v>16</v>
      </c>
      <c r="D39" s="6"/>
      <c r="E39" s="6"/>
      <c r="F39" s="267" t="str">
        <f t="shared" si="0"/>
        <v/>
      </c>
      <c r="G39" s="268" t="str">
        <f t="shared" si="1"/>
        <v/>
      </c>
      <c r="H39" s="219" t="str">
        <f>'Driebanden-klein 1'!H39</f>
        <v>Michael</v>
      </c>
      <c r="I39" s="211">
        <f>IF(P$3="J",SUMIF('Driebanden-klein tot'!A$33:A$54,H39,'Driebanden-klein tot'!B$33:B$54),0)</f>
        <v>19</v>
      </c>
      <c r="J39" s="6"/>
      <c r="K39" s="211" t="str">
        <f t="shared" si="2"/>
        <v/>
      </c>
      <c r="L39" s="267" t="str">
        <f t="shared" si="3"/>
        <v/>
      </c>
      <c r="M39" s="215" t="str">
        <f t="shared" si="7"/>
        <v/>
      </c>
      <c r="N39" s="216" t="str">
        <f t="shared" si="5"/>
        <v/>
      </c>
      <c r="O39" s="266">
        <v>1</v>
      </c>
      <c r="AB39" s="325">
        <f t="shared" si="6"/>
        <v>1</v>
      </c>
    </row>
    <row r="40" spans="1:28" ht="13.2" x14ac:dyDescent="0.25">
      <c r="A40" s="218">
        <f>IF(C40=0,"",IF(I40=0,"",MAX(A$2:A39)+1))</f>
        <v>28</v>
      </c>
      <c r="B40" s="219" t="str">
        <f>'Driebanden-klein 1'!B40</f>
        <v>Jan Hartog</v>
      </c>
      <c r="C40" s="211">
        <f>IF(P$3="J",SUMIF('Driebanden-klein tot'!A$33:A$54,B40,'Driebanden-klein tot'!B$33:B$54),0)</f>
        <v>16</v>
      </c>
      <c r="D40" s="6"/>
      <c r="E40" s="6"/>
      <c r="F40" s="267" t="str">
        <f t="shared" si="0"/>
        <v/>
      </c>
      <c r="G40" s="268" t="str">
        <f t="shared" si="1"/>
        <v/>
      </c>
      <c r="H40" s="219" t="str">
        <f>'Driebanden-klein 1'!H40</f>
        <v>Peter</v>
      </c>
      <c r="I40" s="211">
        <f>IF(P$3="J",SUMIF('Driebanden-klein tot'!A$33:A$54,H40,'Driebanden-klein tot'!B$33:B$54),0)</f>
        <v>21</v>
      </c>
      <c r="J40" s="6"/>
      <c r="K40" s="211" t="str">
        <f t="shared" si="2"/>
        <v/>
      </c>
      <c r="L40" s="267" t="str">
        <f t="shared" si="3"/>
        <v/>
      </c>
      <c r="M40" s="215" t="str">
        <f t="shared" si="7"/>
        <v/>
      </c>
      <c r="N40" s="216" t="str">
        <f t="shared" si="5"/>
        <v/>
      </c>
      <c r="O40" s="266">
        <v>1</v>
      </c>
      <c r="AB40" s="325">
        <f t="shared" si="6"/>
        <v>1</v>
      </c>
    </row>
    <row r="41" spans="1:28" ht="13.2" x14ac:dyDescent="0.25">
      <c r="A41" s="218">
        <f>IF(C41=0,"",IF(I41=0,"",MAX(A$2:A40)+1))</f>
        <v>29</v>
      </c>
      <c r="B41" s="219" t="str">
        <f>'Driebanden-klein 1'!B41</f>
        <v>Jan Hartog</v>
      </c>
      <c r="C41" s="211">
        <f>IF(P$3="J",SUMIF('Driebanden-klein tot'!A$33:A$54,B41,'Driebanden-klein tot'!B$33:B$54),0)</f>
        <v>16</v>
      </c>
      <c r="D41" s="6"/>
      <c r="E41" s="6"/>
      <c r="F41" s="267" t="str">
        <f t="shared" si="0"/>
        <v/>
      </c>
      <c r="G41" s="268" t="str">
        <f t="shared" si="1"/>
        <v/>
      </c>
      <c r="H41" s="219" t="str">
        <f>'Driebanden-klein 1'!H41</f>
        <v>Piet</v>
      </c>
      <c r="I41" s="211">
        <f>IF(P$3="J",SUMIF('Driebanden-klein tot'!A$33:A$54,H41,'Driebanden-klein tot'!B$33:B$54),0)</f>
        <v>25</v>
      </c>
      <c r="J41" s="6"/>
      <c r="K41" s="211" t="str">
        <f t="shared" si="2"/>
        <v/>
      </c>
      <c r="L41" s="267" t="str">
        <f t="shared" si="3"/>
        <v/>
      </c>
      <c r="M41" s="215" t="str">
        <f t="shared" si="7"/>
        <v/>
      </c>
      <c r="N41" s="216" t="str">
        <f t="shared" si="5"/>
        <v/>
      </c>
      <c r="O41" s="266">
        <v>1</v>
      </c>
      <c r="AB41" s="325">
        <f t="shared" si="6"/>
        <v>1</v>
      </c>
    </row>
    <row r="42" spans="1:28" ht="13.2" x14ac:dyDescent="0.25">
      <c r="A42" s="218">
        <f>IF(C42=0,"",IF(I42=0,"",MAX(A$2:A41)+1))</f>
        <v>30</v>
      </c>
      <c r="B42" s="219" t="str">
        <f>'Driebanden-klein 1'!B42</f>
        <v>Jan Hartog</v>
      </c>
      <c r="C42" s="211">
        <f>IF(P$3="J",SUMIF('Driebanden-klein tot'!A$33:A$54,B42,'Driebanden-klein tot'!B$33:B$54),0)</f>
        <v>16</v>
      </c>
      <c r="D42" s="6"/>
      <c r="E42" s="6"/>
      <c r="F42" s="267" t="str">
        <f t="shared" si="0"/>
        <v/>
      </c>
      <c r="G42" s="268" t="str">
        <f t="shared" si="1"/>
        <v/>
      </c>
      <c r="H42" s="219" t="str">
        <f>'Driebanden-klein 1'!H42</f>
        <v>Tukker</v>
      </c>
      <c r="I42" s="211">
        <f>IF(P$3="J",SUMIF('Driebanden-klein tot'!A$33:A$54,H42,'Driebanden-klein tot'!B$33:B$54),0)</f>
        <v>18</v>
      </c>
      <c r="J42" s="6"/>
      <c r="K42" s="211" t="str">
        <f t="shared" si="2"/>
        <v/>
      </c>
      <c r="L42" s="267" t="str">
        <f t="shared" si="3"/>
        <v/>
      </c>
      <c r="M42" s="215" t="str">
        <f t="shared" si="7"/>
        <v/>
      </c>
      <c r="N42" s="216" t="str">
        <f t="shared" si="5"/>
        <v/>
      </c>
      <c r="O42" s="266">
        <v>1</v>
      </c>
      <c r="AB42" s="325">
        <f t="shared" si="6"/>
        <v>1</v>
      </c>
    </row>
    <row r="43" spans="1:28" ht="13.2" x14ac:dyDescent="0.25">
      <c r="A43" s="218">
        <f>IF(C43=0,"",IF(I43=0,"",MAX(A$2:A42)+1))</f>
        <v>31</v>
      </c>
      <c r="B43" s="219" t="str">
        <f>'Driebanden-klein 1'!B43</f>
        <v>Jan Hartog</v>
      </c>
      <c r="C43" s="211">
        <f>IF(P$3="J",SUMIF('Driebanden-klein tot'!A$33:A$54,B43,'Driebanden-klein tot'!B$33:B$54),0)</f>
        <v>16</v>
      </c>
      <c r="D43" s="6"/>
      <c r="E43" s="6"/>
      <c r="F43" s="267" t="str">
        <f t="shared" si="0"/>
        <v/>
      </c>
      <c r="G43" s="268" t="str">
        <f t="shared" si="1"/>
        <v/>
      </c>
      <c r="H43" s="219" t="str">
        <f>'Driebanden-klein 1'!H43</f>
        <v>Bernard</v>
      </c>
      <c r="I43" s="211">
        <f>IF(P$3="J",SUMIF('Driebanden-klein tot'!A$33:A$54,H43,'Driebanden-klein tot'!B$33:B$54),0)</f>
        <v>18</v>
      </c>
      <c r="J43" s="6"/>
      <c r="K43" s="211" t="str">
        <f t="shared" si="2"/>
        <v/>
      </c>
      <c r="L43" s="267" t="str">
        <f t="shared" si="3"/>
        <v/>
      </c>
      <c r="M43" s="215" t="str">
        <f t="shared" si="7"/>
        <v/>
      </c>
      <c r="N43" s="216" t="str">
        <f t="shared" si="5"/>
        <v/>
      </c>
      <c r="O43" s="266">
        <v>1</v>
      </c>
      <c r="AB43" s="325">
        <f t="shared" si="6"/>
        <v>1</v>
      </c>
    </row>
    <row r="44" spans="1:28" ht="13.2" x14ac:dyDescent="0.25">
      <c r="A44" s="218">
        <f>IF(C44=0,"",IF(I44=0,"",MAX(A$2:A43)+1))</f>
        <v>32</v>
      </c>
      <c r="B44" s="219" t="str">
        <f>'Driebanden-klein 1'!B44</f>
        <v>Jan Hartog</v>
      </c>
      <c r="C44" s="211">
        <f>IF(P$3="J",SUMIF('Driebanden-klein tot'!A$33:A$54,B44,'Driebanden-klein tot'!B$33:B$54),0)</f>
        <v>16</v>
      </c>
      <c r="D44" s="6"/>
      <c r="E44" s="6"/>
      <c r="F44" s="267" t="str">
        <f t="shared" si="0"/>
        <v/>
      </c>
      <c r="G44" s="268" t="str">
        <f t="shared" si="1"/>
        <v/>
      </c>
      <c r="H44" s="219" t="str">
        <f>'Driebanden-klein 1'!H44</f>
        <v>Jan de Hoorn</v>
      </c>
      <c r="I44" s="211">
        <f>IF(P$3="J",SUMIF('Driebanden-klein tot'!A$33:A$54,H44,'Driebanden-klein tot'!B$33:B$54),0)</f>
        <v>14</v>
      </c>
      <c r="J44" s="6"/>
      <c r="K44" s="211" t="str">
        <f t="shared" si="2"/>
        <v/>
      </c>
      <c r="L44" s="267" t="str">
        <f t="shared" si="3"/>
        <v/>
      </c>
      <c r="M44" s="215" t="str">
        <f t="shared" si="7"/>
        <v/>
      </c>
      <c r="N44" s="216" t="str">
        <f t="shared" si="5"/>
        <v/>
      </c>
      <c r="O44" s="266">
        <v>1</v>
      </c>
      <c r="AB44" s="325">
        <f t="shared" si="6"/>
        <v>1</v>
      </c>
    </row>
    <row r="45" spans="1:28" ht="13.2" x14ac:dyDescent="0.25">
      <c r="A45" s="218">
        <f>IF(C45=0,"",IF(I45=0,"",MAX(A$2:A44)+1))</f>
        <v>33</v>
      </c>
      <c r="B45" s="219" t="str">
        <f>'Driebanden-klein 1'!B45</f>
        <v>Jan Hartog</v>
      </c>
      <c r="C45" s="211">
        <f>IF(P$3="J",SUMIF('Driebanden-klein tot'!A$33:A$54,B45,'Driebanden-klein tot'!B$33:B$54),0)</f>
        <v>16</v>
      </c>
      <c r="D45" s="6"/>
      <c r="E45" s="6"/>
      <c r="F45" s="267" t="str">
        <f t="shared" si="0"/>
        <v/>
      </c>
      <c r="G45" s="268" t="str">
        <f t="shared" si="1"/>
        <v/>
      </c>
      <c r="H45" s="219" t="str">
        <f>'Driebanden-klein 1'!H45</f>
        <v>Bas</v>
      </c>
      <c r="I45" s="211">
        <f>IF(P$3="J",SUMIF('Driebanden-klein tot'!A$33:A$54,H45,'Driebanden-klein tot'!B$33:B$54),0)</f>
        <v>10</v>
      </c>
      <c r="J45" s="6"/>
      <c r="K45" s="211" t="str">
        <f t="shared" si="2"/>
        <v/>
      </c>
      <c r="L45" s="267" t="str">
        <f t="shared" si="3"/>
        <v/>
      </c>
      <c r="M45" s="215" t="str">
        <f t="shared" si="7"/>
        <v/>
      </c>
      <c r="N45" s="216" t="str">
        <f t="shared" si="5"/>
        <v/>
      </c>
      <c r="O45" s="266">
        <v>1</v>
      </c>
      <c r="AB45" s="325">
        <f t="shared" si="6"/>
        <v>1</v>
      </c>
    </row>
    <row r="46" spans="1:28" ht="13.2" x14ac:dyDescent="0.25">
      <c r="A46" s="218">
        <f>IF(C46=0,"",IF(I46=0,"",MAX(A$2:A45)+1))</f>
        <v>34</v>
      </c>
      <c r="B46" s="219" t="str">
        <f>'Driebanden-klein 1'!B46</f>
        <v>Jan Hartog</v>
      </c>
      <c r="C46" s="211">
        <f>IF(P$3="J",SUMIF('Driebanden-klein tot'!A$33:A$54,B46,'Driebanden-klein tot'!B$33:B$54),0)</f>
        <v>16</v>
      </c>
      <c r="D46" s="6"/>
      <c r="E46" s="6"/>
      <c r="F46" s="267" t="str">
        <f t="shared" si="0"/>
        <v/>
      </c>
      <c r="G46" s="268" t="str">
        <f t="shared" si="1"/>
        <v/>
      </c>
      <c r="H46" s="219" t="str">
        <f>'Driebanden-klein 1'!H46</f>
        <v>Jan Zuijlen</v>
      </c>
      <c r="I46" s="211">
        <f>IF(P$3="J",SUMIF('Driebanden-klein tot'!A$33:A$54,H46,'Driebanden-klein tot'!B$33:B$54),0)</f>
        <v>19</v>
      </c>
      <c r="J46" s="6"/>
      <c r="K46" s="211" t="str">
        <f t="shared" si="2"/>
        <v/>
      </c>
      <c r="L46" s="267" t="str">
        <f t="shared" si="3"/>
        <v/>
      </c>
      <c r="M46" s="215" t="str">
        <f t="shared" si="7"/>
        <v/>
      </c>
      <c r="N46" s="216" t="str">
        <f t="shared" si="5"/>
        <v/>
      </c>
      <c r="O46" s="266">
        <v>1</v>
      </c>
      <c r="AB46" s="325">
        <f t="shared" si="6"/>
        <v>1</v>
      </c>
    </row>
    <row r="47" spans="1:28" ht="13.2" x14ac:dyDescent="0.25">
      <c r="A47" s="218">
        <f>IF(C47=0,"",IF(I47=0,"",MAX(A$2:A46)+1))</f>
        <v>35</v>
      </c>
      <c r="B47" s="219" t="str">
        <f>'Driebanden-klein 1'!B47</f>
        <v>Jan Hartog</v>
      </c>
      <c r="C47" s="211">
        <f>IF(P$3="J",SUMIF('Driebanden-klein tot'!A$33:A$54,B47,'Driebanden-klein tot'!B$33:B$54),0)</f>
        <v>16</v>
      </c>
      <c r="D47" s="6"/>
      <c r="E47" s="6"/>
      <c r="F47" s="267" t="str">
        <f t="shared" si="0"/>
        <v/>
      </c>
      <c r="G47" s="268" t="str">
        <f t="shared" si="1"/>
        <v/>
      </c>
      <c r="H47" s="219" t="str">
        <f>'Driebanden-klein 1'!H47</f>
        <v xml:space="preserve">Jordy </v>
      </c>
      <c r="I47" s="211">
        <f>IF(P$3="J",SUMIF('Driebanden-klein tot'!A$33:A$54,H47,'Driebanden-klein tot'!B$33:B$54),0)</f>
        <v>16</v>
      </c>
      <c r="J47" s="6"/>
      <c r="K47" s="211" t="str">
        <f t="shared" si="2"/>
        <v/>
      </c>
      <c r="L47" s="267" t="str">
        <f t="shared" si="3"/>
        <v/>
      </c>
      <c r="M47" s="215" t="str">
        <f t="shared" si="7"/>
        <v/>
      </c>
      <c r="N47" s="216" t="str">
        <f t="shared" si="5"/>
        <v/>
      </c>
      <c r="O47" s="266">
        <v>1</v>
      </c>
      <c r="AB47" s="325">
        <f t="shared" si="6"/>
        <v>1</v>
      </c>
    </row>
    <row r="48" spans="1:28" ht="13.2" x14ac:dyDescent="0.25">
      <c r="A48" s="218" t="str">
        <f>IF(C48=0,"",IF(I48=0,"",MAX(A$2:A47)+1))</f>
        <v/>
      </c>
      <c r="B48" s="219" t="str">
        <f>'Driebanden-klein 1'!B48</f>
        <v>Jan Hartog</v>
      </c>
      <c r="C48" s="211">
        <f>IF(P$3="J",SUMIF('Driebanden-klein tot'!A$33:A$54,B48,'Driebanden-klein tot'!B$33:B$54),0)</f>
        <v>16</v>
      </c>
      <c r="D48" s="6"/>
      <c r="E48" s="6"/>
      <c r="F48" s="267" t="str">
        <f t="shared" si="0"/>
        <v/>
      </c>
      <c r="G48" s="268" t="str">
        <f t="shared" si="1"/>
        <v/>
      </c>
      <c r="H48" s="219" t="str">
        <f>'Driebanden-klein 1'!H48</f>
        <v>Mukesh</v>
      </c>
      <c r="I48" s="211">
        <f>IF(P$3="J",SUMIF('Driebanden-klein tot'!A$33:A$54,H48,'Driebanden-klein tot'!B$33:B$54),0)</f>
        <v>0</v>
      </c>
      <c r="J48" s="6"/>
      <c r="K48" s="211" t="str">
        <f t="shared" si="2"/>
        <v/>
      </c>
      <c r="L48" s="267" t="str">
        <f t="shared" si="3"/>
        <v/>
      </c>
      <c r="M48" s="215" t="str">
        <f t="shared" si="7"/>
        <v/>
      </c>
      <c r="N48" s="216" t="str">
        <f t="shared" si="5"/>
        <v/>
      </c>
      <c r="O48" s="266">
        <v>1</v>
      </c>
      <c r="AB48" s="325">
        <f t="shared" si="6"/>
        <v>0</v>
      </c>
    </row>
    <row r="49" spans="1:28" ht="13.2" x14ac:dyDescent="0.25">
      <c r="A49" s="218">
        <f>IF(C49=0,"",IF(I49=0,"",MAX(A$2:A48)+1))</f>
        <v>36</v>
      </c>
      <c r="B49" s="219" t="str">
        <f>'Driebanden-klein 1'!B49</f>
        <v>Jan Hartog</v>
      </c>
      <c r="C49" s="211">
        <f>IF(P$3="J",SUMIF('Driebanden-klein tot'!A$33:A$54,B49,'Driebanden-klein tot'!B$33:B$54),0)</f>
        <v>16</v>
      </c>
      <c r="D49" s="6"/>
      <c r="E49" s="6"/>
      <c r="F49" s="267" t="str">
        <f t="shared" si="0"/>
        <v/>
      </c>
      <c r="G49" s="268" t="str">
        <f t="shared" si="1"/>
        <v/>
      </c>
      <c r="H49" s="219" t="str">
        <f>'Driebanden-klein 1'!H49</f>
        <v>Marco</v>
      </c>
      <c r="I49" s="211">
        <f>IF(P$3="J",SUMIF('Driebanden-klein tot'!A$33:A$54,H49,'Driebanden-klein tot'!B$33:B$54),0)</f>
        <v>26</v>
      </c>
      <c r="J49" s="6"/>
      <c r="K49" s="211" t="str">
        <f t="shared" si="2"/>
        <v/>
      </c>
      <c r="L49" s="267" t="str">
        <f t="shared" si="3"/>
        <v/>
      </c>
      <c r="M49" s="215" t="str">
        <f t="shared" si="7"/>
        <v/>
      </c>
      <c r="N49" s="216" t="str">
        <f t="shared" si="5"/>
        <v/>
      </c>
      <c r="O49" s="266">
        <v>1</v>
      </c>
      <c r="AB49" s="325">
        <f t="shared" si="6"/>
        <v>1</v>
      </c>
    </row>
    <row r="50" spans="1:28" ht="13.2" x14ac:dyDescent="0.25">
      <c r="A50" s="218" t="str">
        <f>IF(C50=0,"",IF(I50=0,"",MAX(A$2:A49)+1))</f>
        <v/>
      </c>
      <c r="B50" s="219" t="str">
        <f>'Driebanden-klein 1'!B50</f>
        <v>Jan Hartog</v>
      </c>
      <c r="C50" s="211">
        <f>IF(P$3="J",SUMIF('Driebanden-klein tot'!A$33:A$54,B50,'Driebanden-klein tot'!B$33:B$54),0)</f>
        <v>16</v>
      </c>
      <c r="D50" s="6"/>
      <c r="E50" s="6"/>
      <c r="F50" s="267" t="str">
        <f t="shared" si="0"/>
        <v/>
      </c>
      <c r="G50" s="268" t="str">
        <f t="shared" si="1"/>
        <v/>
      </c>
      <c r="H50" s="219" t="str">
        <f>'Driebanden-klein 1'!H50</f>
        <v>n</v>
      </c>
      <c r="I50" s="211">
        <f>IF(P$3="J",SUMIF('Driebanden-klein tot'!A$33:A$54,H50,'Driebanden-klein tot'!B$33:B$54),0)</f>
        <v>0</v>
      </c>
      <c r="J50" s="6"/>
      <c r="K50" s="211" t="str">
        <f t="shared" si="2"/>
        <v/>
      </c>
      <c r="L50" s="267" t="str">
        <f t="shared" si="3"/>
        <v/>
      </c>
      <c r="M50" s="215" t="str">
        <f t="shared" si="7"/>
        <v/>
      </c>
      <c r="N50" s="216" t="str">
        <f t="shared" si="5"/>
        <v/>
      </c>
      <c r="O50" s="266">
        <v>1</v>
      </c>
      <c r="AB50" s="325">
        <f t="shared" si="6"/>
        <v>0</v>
      </c>
    </row>
    <row r="51" spans="1:28" ht="13.2" x14ac:dyDescent="0.25">
      <c r="A51" s="218" t="str">
        <f>IF(C51=0,"",IF(I51=0,"",MAX(A$2:A50)+1))</f>
        <v/>
      </c>
      <c r="B51" s="219" t="str">
        <f>'Driebanden-klein 1'!B51</f>
        <v>Jan Hartog</v>
      </c>
      <c r="C51" s="211">
        <f>IF(P$3="J",SUMIF('Driebanden-klein tot'!A$33:A$54,B51,'Driebanden-klein tot'!B$33:B$54),0)</f>
        <v>16</v>
      </c>
      <c r="D51" s="6"/>
      <c r="E51" s="6"/>
      <c r="F51" s="267" t="str">
        <f t="shared" si="0"/>
        <v/>
      </c>
      <c r="G51" s="268" t="str">
        <f t="shared" si="1"/>
        <v/>
      </c>
      <c r="H51" s="219" t="str">
        <f>'Driebanden-klein 1'!H51</f>
        <v>n</v>
      </c>
      <c r="I51" s="211">
        <f>IF(P$3="J",SUMIF('Driebanden-klein tot'!A$33:A$54,H51,'Driebanden-klein tot'!B$33:B$54),0)</f>
        <v>0</v>
      </c>
      <c r="J51" s="6"/>
      <c r="K51" s="211" t="str">
        <f t="shared" si="2"/>
        <v/>
      </c>
      <c r="L51" s="267" t="str">
        <f t="shared" si="3"/>
        <v/>
      </c>
      <c r="M51" s="215" t="str">
        <f t="shared" si="7"/>
        <v/>
      </c>
      <c r="N51" s="216" t="str">
        <f t="shared" si="5"/>
        <v/>
      </c>
      <c r="O51" s="266">
        <v>1</v>
      </c>
      <c r="AB51" s="325">
        <f t="shared" si="6"/>
        <v>0</v>
      </c>
    </row>
    <row r="52" spans="1:28" ht="13.2" x14ac:dyDescent="0.25">
      <c r="A52" s="218" t="str">
        <f>IF(C52=0,"",IF(I52=0,"",MAX(A$2:A51)+1))</f>
        <v/>
      </c>
      <c r="B52" s="219" t="str">
        <f>'Driebanden-klein 1'!B52</f>
        <v>Jan Hartog</v>
      </c>
      <c r="C52" s="211">
        <f>IF(P$3="J",SUMIF('Driebanden-klein tot'!A$33:A$54,B52,'Driebanden-klein tot'!B$33:B$54),0)</f>
        <v>16</v>
      </c>
      <c r="D52" s="6"/>
      <c r="E52" s="6"/>
      <c r="F52" s="267" t="str">
        <f t="shared" si="0"/>
        <v/>
      </c>
      <c r="G52" s="268" t="str">
        <f t="shared" si="1"/>
        <v/>
      </c>
      <c r="H52" s="219" t="str">
        <f>'Driebanden-klein 1'!H52</f>
        <v>n</v>
      </c>
      <c r="I52" s="211">
        <f>IF(P$3="J",SUMIF('Driebanden-klein tot'!A$33:A$54,H52,'Driebanden-klein tot'!B$33:B$54),0)</f>
        <v>0</v>
      </c>
      <c r="J52" s="6"/>
      <c r="K52" s="211" t="str">
        <f t="shared" si="2"/>
        <v/>
      </c>
      <c r="L52" s="267" t="str">
        <f t="shared" si="3"/>
        <v/>
      </c>
      <c r="M52" s="215" t="str">
        <f t="shared" si="7"/>
        <v/>
      </c>
      <c r="N52" s="216" t="str">
        <f t="shared" si="5"/>
        <v/>
      </c>
      <c r="O52" s="266">
        <v>1</v>
      </c>
      <c r="AB52" s="325">
        <f t="shared" si="6"/>
        <v>0</v>
      </c>
    </row>
    <row r="53" spans="1:28" ht="13.2" x14ac:dyDescent="0.25">
      <c r="A53" s="218" t="str">
        <f>IF(C53=0,"",IF(I53=0,"",MAX(A$2:A52)+1))</f>
        <v/>
      </c>
      <c r="B53" s="219" t="str">
        <f>'Driebanden-klein 1'!B53</f>
        <v>Jan Hartog</v>
      </c>
      <c r="C53" s="211">
        <f>IF(P$3="J",SUMIF('Driebanden-klein tot'!A$33:A$54,B53,'Driebanden-klein tot'!B$33:B$54),0)</f>
        <v>16</v>
      </c>
      <c r="D53" s="6"/>
      <c r="E53" s="6"/>
      <c r="F53" s="267" t="str">
        <f t="shared" si="0"/>
        <v/>
      </c>
      <c r="G53" s="268" t="str">
        <f t="shared" si="1"/>
        <v/>
      </c>
      <c r="H53" s="219" t="str">
        <f>'Driebanden-klein 1'!H53</f>
        <v>n</v>
      </c>
      <c r="I53" s="211">
        <f>IF(P$3="J",SUMIF('Driebanden-klein tot'!A$33:A$54,H53,'Driebanden-klein tot'!B$33:B$54),0)</f>
        <v>0</v>
      </c>
      <c r="J53" s="6"/>
      <c r="K53" s="211" t="str">
        <f t="shared" si="2"/>
        <v/>
      </c>
      <c r="L53" s="267" t="str">
        <f t="shared" si="3"/>
        <v/>
      </c>
      <c r="M53" s="215" t="str">
        <f t="shared" si="7"/>
        <v/>
      </c>
      <c r="N53" s="216" t="str">
        <f t="shared" si="5"/>
        <v/>
      </c>
      <c r="O53" s="266">
        <v>1</v>
      </c>
      <c r="AB53" s="325">
        <f t="shared" si="6"/>
        <v>0</v>
      </c>
    </row>
    <row r="54" spans="1:28" ht="13.2" x14ac:dyDescent="0.25">
      <c r="A54" s="218">
        <f>IF(C54=0,"",IF(I54=0,"",MAX(A$2:A53)+1))</f>
        <v>37</v>
      </c>
      <c r="B54" s="219" t="str">
        <f>'Driebanden-klein 1'!B54</f>
        <v>Martijn</v>
      </c>
      <c r="C54" s="211">
        <f>IF(P$3="J",SUMIF('Driebanden-klein tot'!A$33:A$54,B54,'Driebanden-klein tot'!B$33:B$54),0)</f>
        <v>10</v>
      </c>
      <c r="D54" s="6"/>
      <c r="E54" s="6"/>
      <c r="F54" s="267" t="str">
        <f t="shared" si="0"/>
        <v/>
      </c>
      <c r="G54" s="268" t="str">
        <f t="shared" si="1"/>
        <v/>
      </c>
      <c r="H54" s="219" t="str">
        <f>'Driebanden-klein 1'!H54</f>
        <v>Michael</v>
      </c>
      <c r="I54" s="211">
        <f>IF(P$3="J",SUMIF('Driebanden-klein tot'!A$33:A$54,H54,'Driebanden-klein tot'!B$33:B$54),0)</f>
        <v>19</v>
      </c>
      <c r="J54" s="6"/>
      <c r="K54" s="211" t="str">
        <f t="shared" si="2"/>
        <v/>
      </c>
      <c r="L54" s="267" t="str">
        <f t="shared" si="3"/>
        <v/>
      </c>
      <c r="M54" s="215" t="str">
        <f t="shared" si="7"/>
        <v/>
      </c>
      <c r="N54" s="216" t="str">
        <f t="shared" si="5"/>
        <v/>
      </c>
      <c r="O54" s="266">
        <v>1</v>
      </c>
      <c r="AB54" s="325">
        <f t="shared" si="6"/>
        <v>1</v>
      </c>
    </row>
    <row r="55" spans="1:28" ht="13.2" x14ac:dyDescent="0.25">
      <c r="A55" s="218">
        <f>IF(C55=0,"",IF(I55=0,"",MAX(A$2:A54)+1))</f>
        <v>38</v>
      </c>
      <c r="B55" s="219" t="str">
        <f>'Driebanden-klein 1'!B55</f>
        <v>Martijn</v>
      </c>
      <c r="C55" s="211">
        <f>IF(P$3="J",SUMIF('Driebanden-klein tot'!A$33:A$54,B55,'Driebanden-klein tot'!B$33:B$54),0)</f>
        <v>10</v>
      </c>
      <c r="D55" s="6"/>
      <c r="E55" s="6"/>
      <c r="F55" s="267" t="str">
        <f t="shared" si="0"/>
        <v/>
      </c>
      <c r="G55" s="268" t="str">
        <f t="shared" si="1"/>
        <v/>
      </c>
      <c r="H55" s="219" t="str">
        <f>'Driebanden-klein 1'!H55</f>
        <v>Peter</v>
      </c>
      <c r="I55" s="211">
        <f>IF(P$3="J",SUMIF('Driebanden-klein tot'!A$33:A$54,H55,'Driebanden-klein tot'!B$33:B$54),0)</f>
        <v>21</v>
      </c>
      <c r="J55" s="6"/>
      <c r="K55" s="211" t="str">
        <f t="shared" si="2"/>
        <v/>
      </c>
      <c r="L55" s="267" t="str">
        <f t="shared" si="3"/>
        <v/>
      </c>
      <c r="M55" s="215" t="str">
        <f t="shared" si="7"/>
        <v/>
      </c>
      <c r="N55" s="216" t="str">
        <f t="shared" si="5"/>
        <v/>
      </c>
      <c r="O55" s="266">
        <v>1</v>
      </c>
      <c r="AB55" s="325">
        <f t="shared" si="6"/>
        <v>1</v>
      </c>
    </row>
    <row r="56" spans="1:28" ht="13.2" x14ac:dyDescent="0.25">
      <c r="A56" s="218">
        <f>IF(C56=0,"",IF(I56=0,"",MAX(A$2:A55)+1))</f>
        <v>39</v>
      </c>
      <c r="B56" s="219" t="str">
        <f>'Driebanden-klein 1'!B56</f>
        <v>Martijn</v>
      </c>
      <c r="C56" s="211">
        <f>IF(P$3="J",SUMIF('Driebanden-klein tot'!A$33:A$54,B56,'Driebanden-klein tot'!B$33:B$54),0)</f>
        <v>10</v>
      </c>
      <c r="D56" s="6"/>
      <c r="E56" s="6"/>
      <c r="F56" s="267" t="str">
        <f t="shared" si="0"/>
        <v/>
      </c>
      <c r="G56" s="268" t="str">
        <f t="shared" si="1"/>
        <v/>
      </c>
      <c r="H56" s="219" t="str">
        <f>'Driebanden-klein 1'!H56</f>
        <v>Piet</v>
      </c>
      <c r="I56" s="211">
        <f>IF(P$3="J",SUMIF('Driebanden-klein tot'!A$33:A$54,H56,'Driebanden-klein tot'!B$33:B$54),0)</f>
        <v>25</v>
      </c>
      <c r="J56" s="6"/>
      <c r="K56" s="211" t="str">
        <f t="shared" si="2"/>
        <v/>
      </c>
      <c r="L56" s="267" t="str">
        <f t="shared" si="3"/>
        <v/>
      </c>
      <c r="M56" s="215" t="str">
        <f t="shared" si="7"/>
        <v/>
      </c>
      <c r="N56" s="216" t="str">
        <f t="shared" si="5"/>
        <v/>
      </c>
      <c r="O56" s="266">
        <v>1</v>
      </c>
      <c r="AB56" s="325">
        <f t="shared" si="6"/>
        <v>1</v>
      </c>
    </row>
    <row r="57" spans="1:28" ht="13.2" x14ac:dyDescent="0.25">
      <c r="A57" s="218">
        <f>IF(C57=0,"",IF(I57=0,"",MAX(A$2:A56)+1))</f>
        <v>40</v>
      </c>
      <c r="B57" s="219" t="str">
        <f>'Driebanden-klein 1'!B57</f>
        <v>Martijn</v>
      </c>
      <c r="C57" s="211">
        <f>IF(P$3="J",SUMIF('Driebanden-klein tot'!A$33:A$54,B57,'Driebanden-klein tot'!B$33:B$54),0)</f>
        <v>10</v>
      </c>
      <c r="D57" s="6"/>
      <c r="E57" s="6"/>
      <c r="F57" s="267" t="str">
        <f t="shared" si="0"/>
        <v/>
      </c>
      <c r="G57" s="268" t="str">
        <f t="shared" si="1"/>
        <v/>
      </c>
      <c r="H57" s="219" t="str">
        <f>'Driebanden-klein 1'!H57</f>
        <v>Tukker</v>
      </c>
      <c r="I57" s="211">
        <f>IF(P$3="J",SUMIF('Driebanden-klein tot'!A$33:A$54,H57,'Driebanden-klein tot'!B$33:B$54),0)</f>
        <v>18</v>
      </c>
      <c r="J57" s="6"/>
      <c r="K57" s="211" t="str">
        <f t="shared" si="2"/>
        <v/>
      </c>
      <c r="L57" s="267" t="str">
        <f t="shared" si="3"/>
        <v/>
      </c>
      <c r="M57" s="215" t="str">
        <f t="shared" si="7"/>
        <v/>
      </c>
      <c r="N57" s="216" t="str">
        <f t="shared" si="5"/>
        <v/>
      </c>
      <c r="O57" s="266">
        <v>1</v>
      </c>
      <c r="AB57" s="325">
        <f t="shared" si="6"/>
        <v>1</v>
      </c>
    </row>
    <row r="58" spans="1:28" ht="13.2" x14ac:dyDescent="0.25">
      <c r="A58" s="218">
        <f>IF(C58=0,"",IF(I58=0,"",MAX(A$2:A57)+1))</f>
        <v>41</v>
      </c>
      <c r="B58" s="219" t="str">
        <f>'Driebanden-klein 1'!B58</f>
        <v>Martijn</v>
      </c>
      <c r="C58" s="211">
        <f>IF(P$3="J",SUMIF('Driebanden-klein tot'!A$33:A$54,B58,'Driebanden-klein tot'!B$33:B$54),0)</f>
        <v>10</v>
      </c>
      <c r="D58" s="6"/>
      <c r="E58" s="6"/>
      <c r="F58" s="267" t="str">
        <f t="shared" si="0"/>
        <v/>
      </c>
      <c r="G58" s="268" t="str">
        <f t="shared" si="1"/>
        <v/>
      </c>
      <c r="H58" s="219" t="str">
        <f>'Driebanden-klein 1'!H58</f>
        <v>Bernard</v>
      </c>
      <c r="I58" s="211">
        <f>IF(P$3="J",SUMIF('Driebanden-klein tot'!A$33:A$54,H58,'Driebanden-klein tot'!B$33:B$54),0)</f>
        <v>18</v>
      </c>
      <c r="J58" s="6"/>
      <c r="K58" s="211" t="str">
        <f t="shared" si="2"/>
        <v/>
      </c>
      <c r="L58" s="267" t="str">
        <f t="shared" si="3"/>
        <v/>
      </c>
      <c r="M58" s="215" t="str">
        <f t="shared" si="7"/>
        <v/>
      </c>
      <c r="N58" s="216" t="str">
        <f t="shared" si="5"/>
        <v/>
      </c>
      <c r="O58" s="266">
        <v>1</v>
      </c>
      <c r="AB58" s="325">
        <f t="shared" si="6"/>
        <v>1</v>
      </c>
    </row>
    <row r="59" spans="1:28" ht="13.2" x14ac:dyDescent="0.25">
      <c r="A59" s="218">
        <f>IF(C59=0,"",IF(I59=0,"",MAX(A$2:A58)+1))</f>
        <v>42</v>
      </c>
      <c r="B59" s="219" t="str">
        <f>'Driebanden-klein 1'!B59</f>
        <v>Martijn</v>
      </c>
      <c r="C59" s="211">
        <f>IF(P$3="J",SUMIF('Driebanden-klein tot'!A$33:A$54,B59,'Driebanden-klein tot'!B$33:B$54),0)</f>
        <v>10</v>
      </c>
      <c r="D59" s="6"/>
      <c r="E59" s="6"/>
      <c r="F59" s="267" t="str">
        <f t="shared" si="0"/>
        <v/>
      </c>
      <c r="G59" s="268" t="str">
        <f t="shared" si="1"/>
        <v/>
      </c>
      <c r="H59" s="219" t="str">
        <f>'Driebanden-klein 1'!H59</f>
        <v>Jan de Hoorn</v>
      </c>
      <c r="I59" s="211">
        <f>IF(P$3="J",SUMIF('Driebanden-klein tot'!A$33:A$54,H59,'Driebanden-klein tot'!B$33:B$54),0)</f>
        <v>14</v>
      </c>
      <c r="J59" s="6"/>
      <c r="K59" s="211" t="str">
        <f t="shared" si="2"/>
        <v/>
      </c>
      <c r="L59" s="267" t="str">
        <f t="shared" si="3"/>
        <v/>
      </c>
      <c r="M59" s="215" t="str">
        <f t="shared" si="7"/>
        <v/>
      </c>
      <c r="N59" s="216" t="str">
        <f t="shared" si="5"/>
        <v/>
      </c>
      <c r="O59" s="266">
        <v>1</v>
      </c>
      <c r="AB59" s="325">
        <f t="shared" si="6"/>
        <v>1</v>
      </c>
    </row>
    <row r="60" spans="1:28" ht="13.2" x14ac:dyDescent="0.25">
      <c r="A60" s="218">
        <f>IF(C60=0,"",IF(I60=0,"",MAX(A$2:A59)+1))</f>
        <v>43</v>
      </c>
      <c r="B60" s="219" t="str">
        <f>'Driebanden-klein 1'!B60</f>
        <v>Martijn</v>
      </c>
      <c r="C60" s="211">
        <f>IF(P$3="J",SUMIF('Driebanden-klein tot'!A$33:A$54,B60,'Driebanden-klein tot'!B$33:B$54),0)</f>
        <v>10</v>
      </c>
      <c r="D60" s="6"/>
      <c r="E60" s="6"/>
      <c r="F60" s="267" t="str">
        <f t="shared" si="0"/>
        <v/>
      </c>
      <c r="G60" s="268" t="str">
        <f t="shared" si="1"/>
        <v/>
      </c>
      <c r="H60" s="219" t="str">
        <f>'Driebanden-klein 1'!H60</f>
        <v>Bas</v>
      </c>
      <c r="I60" s="211">
        <f>IF(P$3="J",SUMIF('Driebanden-klein tot'!A$33:A$54,H60,'Driebanden-klein tot'!B$33:B$54),0)</f>
        <v>10</v>
      </c>
      <c r="J60" s="6"/>
      <c r="K60" s="211" t="str">
        <f t="shared" si="2"/>
        <v/>
      </c>
      <c r="L60" s="267" t="str">
        <f t="shared" si="3"/>
        <v/>
      </c>
      <c r="M60" s="215" t="str">
        <f t="shared" si="7"/>
        <v/>
      </c>
      <c r="N60" s="216" t="str">
        <f t="shared" si="5"/>
        <v/>
      </c>
      <c r="O60" s="266">
        <v>1</v>
      </c>
      <c r="AB60" s="325">
        <f t="shared" si="6"/>
        <v>1</v>
      </c>
    </row>
    <row r="61" spans="1:28" ht="13.2" x14ac:dyDescent="0.25">
      <c r="A61" s="218">
        <f>IF(C61=0,"",IF(I61=0,"",MAX(A$2:A60)+1))</f>
        <v>44</v>
      </c>
      <c r="B61" s="219" t="str">
        <f>'Driebanden-klein 1'!B61</f>
        <v>Martijn</v>
      </c>
      <c r="C61" s="211">
        <f>IF(P$3="J",SUMIF('Driebanden-klein tot'!A$33:A$54,B61,'Driebanden-klein tot'!B$33:B$54),0)</f>
        <v>10</v>
      </c>
      <c r="D61" s="6"/>
      <c r="E61" s="6"/>
      <c r="F61" s="267" t="str">
        <f t="shared" si="0"/>
        <v/>
      </c>
      <c r="G61" s="268" t="str">
        <f t="shared" si="1"/>
        <v/>
      </c>
      <c r="H61" s="219" t="str">
        <f>'Driebanden-klein 1'!H61</f>
        <v>Jan Zuijlen</v>
      </c>
      <c r="I61" s="211">
        <f>IF(P$3="J",SUMIF('Driebanden-klein tot'!A$33:A$54,H61,'Driebanden-klein tot'!B$33:B$54),0)</f>
        <v>19</v>
      </c>
      <c r="J61" s="6"/>
      <c r="K61" s="211" t="str">
        <f t="shared" si="2"/>
        <v/>
      </c>
      <c r="L61" s="267" t="str">
        <f t="shared" si="3"/>
        <v/>
      </c>
      <c r="M61" s="215" t="str">
        <f t="shared" si="7"/>
        <v/>
      </c>
      <c r="N61" s="216" t="str">
        <f t="shared" si="5"/>
        <v/>
      </c>
      <c r="O61" s="266">
        <v>1</v>
      </c>
      <c r="AB61" s="325">
        <f t="shared" si="6"/>
        <v>1</v>
      </c>
    </row>
    <row r="62" spans="1:28" ht="13.2" x14ac:dyDescent="0.25">
      <c r="A62" s="218">
        <f>IF(C62=0,"",IF(I62=0,"",MAX(A$2:A61)+1))</f>
        <v>45</v>
      </c>
      <c r="B62" s="219" t="str">
        <f>'Driebanden-klein 1'!B62</f>
        <v>Martijn</v>
      </c>
      <c r="C62" s="211">
        <f>IF(P$3="J",SUMIF('Driebanden-klein tot'!A$33:A$54,B62,'Driebanden-klein tot'!B$33:B$54),0)</f>
        <v>10</v>
      </c>
      <c r="D62" s="6"/>
      <c r="E62" s="6"/>
      <c r="F62" s="267" t="str">
        <f t="shared" si="0"/>
        <v/>
      </c>
      <c r="G62" s="268" t="str">
        <f t="shared" si="1"/>
        <v/>
      </c>
      <c r="H62" s="219" t="str">
        <f>'Driebanden-klein 1'!H62</f>
        <v xml:space="preserve">Jordy </v>
      </c>
      <c r="I62" s="211">
        <f>IF(P$3="J",SUMIF('Driebanden-klein tot'!A$33:A$54,H62,'Driebanden-klein tot'!B$33:B$54),0)</f>
        <v>16</v>
      </c>
      <c r="J62" s="6"/>
      <c r="K62" s="211" t="str">
        <f t="shared" si="2"/>
        <v/>
      </c>
      <c r="L62" s="267" t="str">
        <f t="shared" si="3"/>
        <v/>
      </c>
      <c r="M62" s="215" t="str">
        <f t="shared" si="7"/>
        <v/>
      </c>
      <c r="N62" s="216" t="str">
        <f t="shared" si="5"/>
        <v/>
      </c>
      <c r="O62" s="266">
        <v>1</v>
      </c>
      <c r="AB62" s="325">
        <f t="shared" si="6"/>
        <v>1</v>
      </c>
    </row>
    <row r="63" spans="1:28" ht="13.2" x14ac:dyDescent="0.25">
      <c r="A63" s="218" t="str">
        <f>IF(C63=0,"",IF(I63=0,"",MAX(A$2:A62)+1))</f>
        <v/>
      </c>
      <c r="B63" s="219" t="str">
        <f>'Driebanden-klein 1'!B63</f>
        <v>Martijn</v>
      </c>
      <c r="C63" s="211">
        <f>IF(P$3="J",SUMIF('Driebanden-klein tot'!A$33:A$54,B63,'Driebanden-klein tot'!B$33:B$54),0)</f>
        <v>10</v>
      </c>
      <c r="D63" s="6"/>
      <c r="E63" s="6"/>
      <c r="F63" s="267" t="str">
        <f t="shared" si="0"/>
        <v/>
      </c>
      <c r="G63" s="268" t="str">
        <f t="shared" si="1"/>
        <v/>
      </c>
      <c r="H63" s="219" t="str">
        <f>'Driebanden-klein 1'!H63</f>
        <v>Mukesh</v>
      </c>
      <c r="I63" s="211">
        <f>IF(P$3="J",SUMIF('Driebanden-klein tot'!A$33:A$54,H63,'Driebanden-klein tot'!B$33:B$54),0)</f>
        <v>0</v>
      </c>
      <c r="J63" s="6"/>
      <c r="K63" s="211" t="str">
        <f t="shared" si="2"/>
        <v/>
      </c>
      <c r="L63" s="267" t="str">
        <f t="shared" si="3"/>
        <v/>
      </c>
      <c r="M63" s="215" t="str">
        <f t="shared" si="7"/>
        <v/>
      </c>
      <c r="N63" s="216" t="str">
        <f t="shared" si="5"/>
        <v/>
      </c>
      <c r="O63" s="266">
        <v>1</v>
      </c>
      <c r="AB63" s="325">
        <f t="shared" si="6"/>
        <v>0</v>
      </c>
    </row>
    <row r="64" spans="1:28" ht="13.2" x14ac:dyDescent="0.25">
      <c r="A64" s="218">
        <f>IF(C64=0,"",IF(I64=0,"",MAX(A$2:A63)+1))</f>
        <v>46</v>
      </c>
      <c r="B64" s="219" t="str">
        <f>'Driebanden-klein 1'!B64</f>
        <v>Martijn</v>
      </c>
      <c r="C64" s="211">
        <f>IF(P$3="J",SUMIF('Driebanden-klein tot'!A$33:A$54,B64,'Driebanden-klein tot'!B$33:B$54),0)</f>
        <v>10</v>
      </c>
      <c r="D64" s="6"/>
      <c r="E64" s="6"/>
      <c r="F64" s="267" t="str">
        <f t="shared" si="0"/>
        <v/>
      </c>
      <c r="G64" s="268" t="str">
        <f t="shared" si="1"/>
        <v/>
      </c>
      <c r="H64" s="219" t="str">
        <f>'Driebanden-klein 1'!H64</f>
        <v>Marco</v>
      </c>
      <c r="I64" s="211">
        <f>IF(P$3="J",SUMIF('Driebanden-klein tot'!A$33:A$54,H64,'Driebanden-klein tot'!B$33:B$54),0)</f>
        <v>26</v>
      </c>
      <c r="J64" s="6"/>
      <c r="K64" s="211" t="str">
        <f t="shared" si="2"/>
        <v/>
      </c>
      <c r="L64" s="267" t="str">
        <f t="shared" si="3"/>
        <v/>
      </c>
      <c r="M64" s="215" t="str">
        <f t="shared" si="7"/>
        <v/>
      </c>
      <c r="N64" s="216" t="str">
        <f t="shared" si="5"/>
        <v/>
      </c>
      <c r="O64" s="266">
        <v>1</v>
      </c>
      <c r="AB64" s="325">
        <f t="shared" si="6"/>
        <v>1</v>
      </c>
    </row>
    <row r="65" spans="1:28" ht="13.2" x14ac:dyDescent="0.25">
      <c r="A65" s="218" t="str">
        <f>IF(C65=0,"",IF(I65=0,"",MAX(A$2:A64)+1))</f>
        <v/>
      </c>
      <c r="B65" s="219" t="str">
        <f>'Driebanden-klein 1'!B65</f>
        <v>Martijn</v>
      </c>
      <c r="C65" s="211">
        <f>IF(P$3="J",SUMIF('Driebanden-klein tot'!A$33:A$54,B65,'Driebanden-klein tot'!B$33:B$54),0)</f>
        <v>10</v>
      </c>
      <c r="D65" s="6"/>
      <c r="E65" s="6"/>
      <c r="F65" s="267" t="str">
        <f t="shared" si="0"/>
        <v/>
      </c>
      <c r="G65" s="268" t="str">
        <f t="shared" si="1"/>
        <v/>
      </c>
      <c r="H65" s="219" t="str">
        <f>'Driebanden-klein 1'!H65</f>
        <v>n</v>
      </c>
      <c r="I65" s="211">
        <f>IF(P$3="J",SUMIF('Driebanden-klein tot'!A$33:A$54,H65,'Driebanden-klein tot'!B$33:B$54),0)</f>
        <v>0</v>
      </c>
      <c r="J65" s="6"/>
      <c r="K65" s="211" t="str">
        <f t="shared" si="2"/>
        <v/>
      </c>
      <c r="L65" s="267" t="str">
        <f t="shared" si="3"/>
        <v/>
      </c>
      <c r="M65" s="215" t="str">
        <f t="shared" si="7"/>
        <v/>
      </c>
      <c r="N65" s="216" t="str">
        <f t="shared" si="5"/>
        <v/>
      </c>
      <c r="O65" s="266">
        <v>1</v>
      </c>
      <c r="AB65" s="325">
        <f t="shared" si="6"/>
        <v>0</v>
      </c>
    </row>
    <row r="66" spans="1:28" ht="13.2" x14ac:dyDescent="0.25">
      <c r="A66" s="218" t="str">
        <f>IF(C66=0,"",IF(I66=0,"",MAX(A$2:A65)+1))</f>
        <v/>
      </c>
      <c r="B66" s="219" t="str">
        <f>'Driebanden-klein 1'!B66</f>
        <v>Martijn</v>
      </c>
      <c r="C66" s="211">
        <f>IF(P$3="J",SUMIF('Driebanden-klein tot'!A$33:A$54,B66,'Driebanden-klein tot'!B$33:B$54),0)</f>
        <v>10</v>
      </c>
      <c r="D66" s="6"/>
      <c r="E66" s="6"/>
      <c r="F66" s="267" t="str">
        <f t="shared" si="0"/>
        <v/>
      </c>
      <c r="G66" s="268" t="str">
        <f t="shared" si="1"/>
        <v/>
      </c>
      <c r="H66" s="219" t="str">
        <f>'Driebanden-klein 1'!H66</f>
        <v>n</v>
      </c>
      <c r="I66" s="211">
        <f>IF(P$3="J",SUMIF('Driebanden-klein tot'!A$33:A$54,H66,'Driebanden-klein tot'!B$33:B$54),0)</f>
        <v>0</v>
      </c>
      <c r="J66" s="6"/>
      <c r="K66" s="211" t="str">
        <f t="shared" si="2"/>
        <v/>
      </c>
      <c r="L66" s="267" t="str">
        <f t="shared" si="3"/>
        <v/>
      </c>
      <c r="M66" s="215" t="str">
        <f t="shared" si="7"/>
        <v/>
      </c>
      <c r="N66" s="216" t="str">
        <f t="shared" si="5"/>
        <v/>
      </c>
      <c r="O66" s="266">
        <v>1</v>
      </c>
      <c r="AB66" s="325">
        <f t="shared" si="6"/>
        <v>0</v>
      </c>
    </row>
    <row r="67" spans="1:28" ht="13.2" x14ac:dyDescent="0.25">
      <c r="A67" s="218" t="str">
        <f>IF(C67=0,"",IF(I67=0,"",MAX(A$2:A66)+1))</f>
        <v/>
      </c>
      <c r="B67" s="219" t="str">
        <f>'Driebanden-klein 1'!B67</f>
        <v>Martijn</v>
      </c>
      <c r="C67" s="211">
        <f>IF(P$3="J",SUMIF('Driebanden-klein tot'!A$33:A$54,B67,'Driebanden-klein tot'!B$33:B$54),0)</f>
        <v>10</v>
      </c>
      <c r="D67" s="6"/>
      <c r="E67" s="6"/>
      <c r="F67" s="267" t="str">
        <f t="shared" ref="F67:F130" si="8">IF(D67&gt;0,ROUND(D67/E67,3),"")</f>
        <v/>
      </c>
      <c r="G67" s="268" t="str">
        <f t="shared" ref="G67:G130" si="9">IF(D67&gt;0,IF(C67-D67=0,R$2,IF(D67&lt;C67,ROUND(D67/C67*T$2,1),Q$2)),"")</f>
        <v/>
      </c>
      <c r="H67" s="219" t="str">
        <f>'Driebanden-klein 1'!H67</f>
        <v>n</v>
      </c>
      <c r="I67" s="211">
        <f>IF(P$3="J",SUMIF('Driebanden-klein tot'!A$33:A$54,H67,'Driebanden-klein tot'!B$33:B$54),0)</f>
        <v>0</v>
      </c>
      <c r="J67" s="6"/>
      <c r="K67" s="211" t="str">
        <f t="shared" ref="K67:K130" si="10">IF(E67&gt;0,E67,"")</f>
        <v/>
      </c>
      <c r="L67" s="267" t="str">
        <f t="shared" ref="L67:L130" si="11">IF(J67&gt;0,ROUND(J67/K67,3),"")</f>
        <v/>
      </c>
      <c r="M67" s="215" t="str">
        <f t="shared" ref="M67:M98" si="12">IF(J67&gt;0,IF(I67-J67=0,R$2,IF(J67&lt;I67,ROUND(J67/I67*T$2,1),Q$2)),"")</f>
        <v/>
      </c>
      <c r="N67" s="216" t="str">
        <f t="shared" ref="N67:N130" si="13">IF(E67&gt;0,1,"")</f>
        <v/>
      </c>
      <c r="O67" s="266">
        <v>1</v>
      </c>
      <c r="AB67" s="325">
        <f t="shared" ref="AB67:AB130" si="14">IF(A67="",0,1)</f>
        <v>0</v>
      </c>
    </row>
    <row r="68" spans="1:28" ht="13.2" x14ac:dyDescent="0.25">
      <c r="A68" s="218" t="str">
        <f>IF(C68=0,"",IF(I68=0,"",MAX(A$2:A67)+1))</f>
        <v/>
      </c>
      <c r="B68" s="219" t="str">
        <f>'Driebanden-klein 1'!B68</f>
        <v>Martijn</v>
      </c>
      <c r="C68" s="211">
        <f>IF(P$3="J",SUMIF('Driebanden-klein tot'!A$33:A$54,B68,'Driebanden-klein tot'!B$33:B$54),0)</f>
        <v>10</v>
      </c>
      <c r="D68" s="6"/>
      <c r="E68" s="6"/>
      <c r="F68" s="267" t="str">
        <f t="shared" si="8"/>
        <v/>
      </c>
      <c r="G68" s="268" t="str">
        <f t="shared" si="9"/>
        <v/>
      </c>
      <c r="H68" s="219" t="str">
        <f>'Driebanden-klein 1'!H68</f>
        <v>n</v>
      </c>
      <c r="I68" s="211">
        <f>IF(P$3="J",SUMIF('Driebanden-klein tot'!A$33:A$54,H68,'Driebanden-klein tot'!B$33:B$54),0)</f>
        <v>0</v>
      </c>
      <c r="J68" s="6"/>
      <c r="K68" s="211" t="str">
        <f t="shared" si="10"/>
        <v/>
      </c>
      <c r="L68" s="267" t="str">
        <f t="shared" si="11"/>
        <v/>
      </c>
      <c r="M68" s="215" t="str">
        <f t="shared" si="12"/>
        <v/>
      </c>
      <c r="N68" s="216" t="str">
        <f t="shared" si="13"/>
        <v/>
      </c>
      <c r="O68" s="266">
        <v>1</v>
      </c>
      <c r="AB68" s="325">
        <f t="shared" si="14"/>
        <v>0</v>
      </c>
    </row>
    <row r="69" spans="1:28" ht="13.2" x14ac:dyDescent="0.25">
      <c r="A69" s="218">
        <f>IF(C69=0,"",IF(I69=0,"",MAX(A$2:A68)+1))</f>
        <v>47</v>
      </c>
      <c r="B69" s="219" t="str">
        <f>'Driebanden-klein 1'!B69</f>
        <v>Michael</v>
      </c>
      <c r="C69" s="211">
        <f>IF(P$3="J",SUMIF('Driebanden-klein tot'!A$33:A$54,B69,'Driebanden-klein tot'!B$33:B$54),0)</f>
        <v>19</v>
      </c>
      <c r="D69" s="6"/>
      <c r="E69" s="6"/>
      <c r="F69" s="267" t="str">
        <f t="shared" si="8"/>
        <v/>
      </c>
      <c r="G69" s="268" t="str">
        <f t="shared" si="9"/>
        <v/>
      </c>
      <c r="H69" s="219" t="str">
        <f>'Driebanden-klein 1'!H69</f>
        <v>Peter</v>
      </c>
      <c r="I69" s="211">
        <f>IF(P$3="J",SUMIF('Driebanden-klein tot'!A$33:A$54,H69,'Driebanden-klein tot'!B$33:B$54),0)</f>
        <v>21</v>
      </c>
      <c r="J69" s="6"/>
      <c r="K69" s="211" t="str">
        <f t="shared" si="10"/>
        <v/>
      </c>
      <c r="L69" s="267" t="str">
        <f t="shared" si="11"/>
        <v/>
      </c>
      <c r="M69" s="215" t="str">
        <f t="shared" si="12"/>
        <v/>
      </c>
      <c r="N69" s="216" t="str">
        <f t="shared" si="13"/>
        <v/>
      </c>
      <c r="O69" s="266">
        <v>1</v>
      </c>
      <c r="AB69" s="325">
        <f t="shared" si="14"/>
        <v>1</v>
      </c>
    </row>
    <row r="70" spans="1:28" ht="13.2" x14ac:dyDescent="0.25">
      <c r="A70" s="218">
        <f>IF(C70=0,"",IF(I70=0,"",MAX(A$2:A69)+1))</f>
        <v>48</v>
      </c>
      <c r="B70" s="219" t="str">
        <f>'Driebanden-klein 1'!B70</f>
        <v>Michael</v>
      </c>
      <c r="C70" s="211">
        <f>IF(P$3="J",SUMIF('Driebanden-klein tot'!A$33:A$54,B70,'Driebanden-klein tot'!B$33:B$54),0)</f>
        <v>19</v>
      </c>
      <c r="D70" s="6"/>
      <c r="E70" s="6"/>
      <c r="F70" s="267" t="str">
        <f t="shared" si="8"/>
        <v/>
      </c>
      <c r="G70" s="268" t="str">
        <f t="shared" si="9"/>
        <v/>
      </c>
      <c r="H70" s="219" t="str">
        <f>'Driebanden-klein 1'!H70</f>
        <v>Piet</v>
      </c>
      <c r="I70" s="211">
        <f>IF(P$3="J",SUMIF('Driebanden-klein tot'!A$33:A$54,H70,'Driebanden-klein tot'!B$33:B$54),0)</f>
        <v>25</v>
      </c>
      <c r="J70" s="6"/>
      <c r="K70" s="211" t="str">
        <f t="shared" si="10"/>
        <v/>
      </c>
      <c r="L70" s="267" t="str">
        <f t="shared" si="11"/>
        <v/>
      </c>
      <c r="M70" s="215" t="str">
        <f t="shared" si="12"/>
        <v/>
      </c>
      <c r="N70" s="216" t="str">
        <f t="shared" si="13"/>
        <v/>
      </c>
      <c r="O70" s="266">
        <v>1</v>
      </c>
      <c r="AB70" s="325">
        <f t="shared" si="14"/>
        <v>1</v>
      </c>
    </row>
    <row r="71" spans="1:28" ht="13.2" x14ac:dyDescent="0.25">
      <c r="A71" s="218">
        <f>IF(C71=0,"",IF(I71=0,"",MAX(A$2:A70)+1))</f>
        <v>49</v>
      </c>
      <c r="B71" s="219" t="str">
        <f>'Driebanden-klein 1'!B71</f>
        <v>Michael</v>
      </c>
      <c r="C71" s="211">
        <f>IF(P$3="J",SUMIF('Driebanden-klein tot'!A$33:A$54,B71,'Driebanden-klein tot'!B$33:B$54),0)</f>
        <v>19</v>
      </c>
      <c r="D71" s="6"/>
      <c r="E71" s="6"/>
      <c r="F71" s="267" t="str">
        <f t="shared" si="8"/>
        <v/>
      </c>
      <c r="G71" s="268" t="str">
        <f t="shared" si="9"/>
        <v/>
      </c>
      <c r="H71" s="219" t="str">
        <f>'Driebanden-klein 1'!H71</f>
        <v>Tukker</v>
      </c>
      <c r="I71" s="211">
        <f>IF(P$3="J",SUMIF('Driebanden-klein tot'!A$33:A$54,H71,'Driebanden-klein tot'!B$33:B$54),0)</f>
        <v>18</v>
      </c>
      <c r="J71" s="6"/>
      <c r="K71" s="211" t="str">
        <f t="shared" si="10"/>
        <v/>
      </c>
      <c r="L71" s="267" t="str">
        <f t="shared" si="11"/>
        <v/>
      </c>
      <c r="M71" s="215" t="str">
        <f t="shared" si="12"/>
        <v/>
      </c>
      <c r="N71" s="216" t="str">
        <f t="shared" si="13"/>
        <v/>
      </c>
      <c r="O71" s="266">
        <v>1</v>
      </c>
      <c r="AB71" s="325">
        <f t="shared" si="14"/>
        <v>1</v>
      </c>
    </row>
    <row r="72" spans="1:28" ht="13.2" x14ac:dyDescent="0.25">
      <c r="A72" s="218">
        <f>IF(C72=0,"",IF(I72=0,"",MAX(A$2:A71)+1))</f>
        <v>50</v>
      </c>
      <c r="B72" s="219" t="str">
        <f>'Driebanden-klein 1'!B72</f>
        <v>Michael</v>
      </c>
      <c r="C72" s="211">
        <f>IF(P$3="J",SUMIF('Driebanden-klein tot'!A$33:A$54,B72,'Driebanden-klein tot'!B$33:B$54),0)</f>
        <v>19</v>
      </c>
      <c r="D72" s="6"/>
      <c r="E72" s="6"/>
      <c r="F72" s="267" t="str">
        <f t="shared" si="8"/>
        <v/>
      </c>
      <c r="G72" s="268" t="str">
        <f t="shared" si="9"/>
        <v/>
      </c>
      <c r="H72" s="219" t="str">
        <f>'Driebanden-klein 1'!H72</f>
        <v>Bernard</v>
      </c>
      <c r="I72" s="211">
        <f>IF(P$3="J",SUMIF('Driebanden-klein tot'!A$33:A$54,H72,'Driebanden-klein tot'!B$33:B$54),0)</f>
        <v>18</v>
      </c>
      <c r="J72" s="6"/>
      <c r="K72" s="211" t="str">
        <f t="shared" si="10"/>
        <v/>
      </c>
      <c r="L72" s="267" t="str">
        <f t="shared" si="11"/>
        <v/>
      </c>
      <c r="M72" s="215" t="str">
        <f t="shared" si="12"/>
        <v/>
      </c>
      <c r="N72" s="216" t="str">
        <f t="shared" si="13"/>
        <v/>
      </c>
      <c r="O72" s="266">
        <v>1</v>
      </c>
      <c r="AB72" s="325">
        <f t="shared" si="14"/>
        <v>1</v>
      </c>
    </row>
    <row r="73" spans="1:28" ht="13.2" x14ac:dyDescent="0.25">
      <c r="A73" s="218">
        <f>IF(C73=0,"",IF(I73=0,"",MAX(A$2:A72)+1))</f>
        <v>51</v>
      </c>
      <c r="B73" s="219" t="str">
        <f>'Driebanden-klein 1'!B73</f>
        <v>Michael</v>
      </c>
      <c r="C73" s="211">
        <f>IF(P$3="J",SUMIF('Driebanden-klein tot'!A$33:A$54,B73,'Driebanden-klein tot'!B$33:B$54),0)</f>
        <v>19</v>
      </c>
      <c r="D73" s="6"/>
      <c r="E73" s="6"/>
      <c r="F73" s="267" t="str">
        <f t="shared" si="8"/>
        <v/>
      </c>
      <c r="G73" s="268" t="str">
        <f t="shared" si="9"/>
        <v/>
      </c>
      <c r="H73" s="219" t="str">
        <f>'Driebanden-klein 1'!H73</f>
        <v>Jan de Hoorn</v>
      </c>
      <c r="I73" s="211">
        <f>IF(P$3="J",SUMIF('Driebanden-klein tot'!A$33:A$54,H73,'Driebanden-klein tot'!B$33:B$54),0)</f>
        <v>14</v>
      </c>
      <c r="J73" s="6"/>
      <c r="K73" s="211" t="str">
        <f t="shared" si="10"/>
        <v/>
      </c>
      <c r="L73" s="267" t="str">
        <f t="shared" si="11"/>
        <v/>
      </c>
      <c r="M73" s="215" t="str">
        <f t="shared" si="12"/>
        <v/>
      </c>
      <c r="N73" s="216" t="str">
        <f t="shared" si="13"/>
        <v/>
      </c>
      <c r="O73" s="266">
        <v>1</v>
      </c>
      <c r="AB73" s="325">
        <f t="shared" si="14"/>
        <v>1</v>
      </c>
    </row>
    <row r="74" spans="1:28" ht="13.2" x14ac:dyDescent="0.25">
      <c r="A74" s="218">
        <f>IF(C74=0,"",IF(I74=0,"",MAX(A$2:A73)+1))</f>
        <v>52</v>
      </c>
      <c r="B74" s="219" t="str">
        <f>'Driebanden-klein 1'!B74</f>
        <v>Michael</v>
      </c>
      <c r="C74" s="211">
        <f>IF(P$3="J",SUMIF('Driebanden-klein tot'!A$33:A$54,B74,'Driebanden-klein tot'!B$33:B$54),0)</f>
        <v>19</v>
      </c>
      <c r="D74" s="6"/>
      <c r="E74" s="6"/>
      <c r="F74" s="267" t="str">
        <f t="shared" si="8"/>
        <v/>
      </c>
      <c r="G74" s="268" t="str">
        <f t="shared" si="9"/>
        <v/>
      </c>
      <c r="H74" s="219" t="str">
        <f>'Driebanden-klein 1'!H74</f>
        <v>Bas</v>
      </c>
      <c r="I74" s="211">
        <f>IF(P$3="J",SUMIF('Driebanden-klein tot'!A$33:A$54,H74,'Driebanden-klein tot'!B$33:B$54),0)</f>
        <v>10</v>
      </c>
      <c r="J74" s="6"/>
      <c r="K74" s="211" t="str">
        <f t="shared" si="10"/>
        <v/>
      </c>
      <c r="L74" s="267" t="str">
        <f t="shared" si="11"/>
        <v/>
      </c>
      <c r="M74" s="215" t="str">
        <f t="shared" si="12"/>
        <v/>
      </c>
      <c r="N74" s="216" t="str">
        <f t="shared" si="13"/>
        <v/>
      </c>
      <c r="O74" s="266">
        <v>1</v>
      </c>
      <c r="AB74" s="325">
        <f t="shared" si="14"/>
        <v>1</v>
      </c>
    </row>
    <row r="75" spans="1:28" ht="13.2" x14ac:dyDescent="0.25">
      <c r="A75" s="218">
        <f>IF(C75=0,"",IF(I75=0,"",MAX(A$2:A74)+1))</f>
        <v>53</v>
      </c>
      <c r="B75" s="219" t="str">
        <f>'Driebanden-klein 1'!B75</f>
        <v>Michael</v>
      </c>
      <c r="C75" s="211">
        <f>IF(P$3="J",SUMIF('Driebanden-klein tot'!A$33:A$54,B75,'Driebanden-klein tot'!B$33:B$54),0)</f>
        <v>19</v>
      </c>
      <c r="D75" s="6"/>
      <c r="E75" s="6"/>
      <c r="F75" s="267" t="str">
        <f t="shared" si="8"/>
        <v/>
      </c>
      <c r="G75" s="268" t="str">
        <f t="shared" si="9"/>
        <v/>
      </c>
      <c r="H75" s="219" t="str">
        <f>'Driebanden-klein 1'!H75</f>
        <v>Jan Zuijlen</v>
      </c>
      <c r="I75" s="211">
        <f>IF(P$3="J",SUMIF('Driebanden-klein tot'!A$33:A$54,H75,'Driebanden-klein tot'!B$33:B$54),0)</f>
        <v>19</v>
      </c>
      <c r="J75" s="6"/>
      <c r="K75" s="211" t="str">
        <f t="shared" si="10"/>
        <v/>
      </c>
      <c r="L75" s="267" t="str">
        <f t="shared" si="11"/>
        <v/>
      </c>
      <c r="M75" s="215" t="str">
        <f t="shared" si="12"/>
        <v/>
      </c>
      <c r="N75" s="216" t="str">
        <f t="shared" si="13"/>
        <v/>
      </c>
      <c r="O75" s="266">
        <v>1</v>
      </c>
      <c r="AB75" s="325">
        <f t="shared" si="14"/>
        <v>1</v>
      </c>
    </row>
    <row r="76" spans="1:28" ht="13.2" x14ac:dyDescent="0.25">
      <c r="A76" s="218">
        <f>IF(C76=0,"",IF(I76=0,"",MAX(A$2:A75)+1))</f>
        <v>54</v>
      </c>
      <c r="B76" s="219" t="str">
        <f>'Driebanden-klein 1'!B76</f>
        <v>Michael</v>
      </c>
      <c r="C76" s="211">
        <f>IF(P$3="J",SUMIF('Driebanden-klein tot'!A$33:A$54,B76,'Driebanden-klein tot'!B$33:B$54),0)</f>
        <v>19</v>
      </c>
      <c r="D76" s="6"/>
      <c r="E76" s="6"/>
      <c r="F76" s="267" t="str">
        <f t="shared" si="8"/>
        <v/>
      </c>
      <c r="G76" s="268" t="str">
        <f t="shared" si="9"/>
        <v/>
      </c>
      <c r="H76" s="219" t="str">
        <f>'Driebanden-klein 1'!H76</f>
        <v xml:space="preserve">Jordy </v>
      </c>
      <c r="I76" s="211">
        <f>IF(P$3="J",SUMIF('Driebanden-klein tot'!A$33:A$54,H76,'Driebanden-klein tot'!B$33:B$54),0)</f>
        <v>16</v>
      </c>
      <c r="J76" s="6"/>
      <c r="K76" s="211" t="str">
        <f t="shared" si="10"/>
        <v/>
      </c>
      <c r="L76" s="267" t="str">
        <f t="shared" si="11"/>
        <v/>
      </c>
      <c r="M76" s="215" t="str">
        <f t="shared" si="12"/>
        <v/>
      </c>
      <c r="N76" s="216" t="str">
        <f t="shared" si="13"/>
        <v/>
      </c>
      <c r="O76" s="266">
        <v>1</v>
      </c>
      <c r="AB76" s="325">
        <f t="shared" si="14"/>
        <v>1</v>
      </c>
    </row>
    <row r="77" spans="1:28" ht="13.2" x14ac:dyDescent="0.25">
      <c r="A77" s="218" t="str">
        <f>IF(C77=0,"",IF(I77=0,"",MAX(A$2:A76)+1))</f>
        <v/>
      </c>
      <c r="B77" s="219" t="str">
        <f>'Driebanden-klein 1'!B77</f>
        <v>Michael</v>
      </c>
      <c r="C77" s="211">
        <f>IF(P$3="J",SUMIF('Driebanden-klein tot'!A$33:A$54,B77,'Driebanden-klein tot'!B$33:B$54),0)</f>
        <v>19</v>
      </c>
      <c r="D77" s="6"/>
      <c r="E77" s="6"/>
      <c r="F77" s="267" t="str">
        <f t="shared" si="8"/>
        <v/>
      </c>
      <c r="G77" s="268" t="str">
        <f t="shared" si="9"/>
        <v/>
      </c>
      <c r="H77" s="219" t="str">
        <f>'Driebanden-klein 1'!H77</f>
        <v>Mukesh</v>
      </c>
      <c r="I77" s="211">
        <f>IF(P$3="J",SUMIF('Driebanden-klein tot'!A$33:A$54,H77,'Driebanden-klein tot'!B$33:B$54),0)</f>
        <v>0</v>
      </c>
      <c r="J77" s="6"/>
      <c r="K77" s="211" t="str">
        <f t="shared" si="10"/>
        <v/>
      </c>
      <c r="L77" s="267" t="str">
        <f t="shared" si="11"/>
        <v/>
      </c>
      <c r="M77" s="215" t="str">
        <f t="shared" si="12"/>
        <v/>
      </c>
      <c r="N77" s="216" t="str">
        <f t="shared" si="13"/>
        <v/>
      </c>
      <c r="O77" s="266">
        <v>1</v>
      </c>
      <c r="AB77" s="325">
        <f t="shared" si="14"/>
        <v>0</v>
      </c>
    </row>
    <row r="78" spans="1:28" ht="13.2" x14ac:dyDescent="0.25">
      <c r="A78" s="218">
        <f>IF(C78=0,"",IF(I78=0,"",MAX(A$2:A77)+1))</f>
        <v>55</v>
      </c>
      <c r="B78" s="219" t="str">
        <f>'Driebanden-klein 1'!B78</f>
        <v>Michael</v>
      </c>
      <c r="C78" s="211">
        <f>IF(P$3="J",SUMIF('Driebanden-klein tot'!A$33:A$54,B78,'Driebanden-klein tot'!B$33:B$54),0)</f>
        <v>19</v>
      </c>
      <c r="D78" s="6"/>
      <c r="E78" s="6"/>
      <c r="F78" s="267" t="str">
        <f t="shared" si="8"/>
        <v/>
      </c>
      <c r="G78" s="268" t="str">
        <f t="shared" si="9"/>
        <v/>
      </c>
      <c r="H78" s="219" t="str">
        <f>'Driebanden-klein 1'!H78</f>
        <v>Marco</v>
      </c>
      <c r="I78" s="211">
        <f>IF(P$3="J",SUMIF('Driebanden-klein tot'!A$33:A$54,H78,'Driebanden-klein tot'!B$33:B$54),0)</f>
        <v>26</v>
      </c>
      <c r="J78" s="6"/>
      <c r="K78" s="211" t="str">
        <f t="shared" si="10"/>
        <v/>
      </c>
      <c r="L78" s="267" t="str">
        <f t="shared" si="11"/>
        <v/>
      </c>
      <c r="M78" s="215" t="str">
        <f t="shared" si="12"/>
        <v/>
      </c>
      <c r="N78" s="216" t="str">
        <f t="shared" si="13"/>
        <v/>
      </c>
      <c r="O78" s="266">
        <v>1</v>
      </c>
      <c r="AB78" s="325">
        <f t="shared" si="14"/>
        <v>1</v>
      </c>
    </row>
    <row r="79" spans="1:28" ht="13.2" x14ac:dyDescent="0.25">
      <c r="A79" s="218" t="str">
        <f>IF(C79=0,"",IF(I79=0,"",MAX(A$2:A78)+1))</f>
        <v/>
      </c>
      <c r="B79" s="219" t="str">
        <f>'Driebanden-klein 1'!B79</f>
        <v>Michael</v>
      </c>
      <c r="C79" s="211">
        <f>IF(P$3="J",SUMIF('Driebanden-klein tot'!A$33:A$54,B79,'Driebanden-klein tot'!B$33:B$54),0)</f>
        <v>19</v>
      </c>
      <c r="D79" s="6"/>
      <c r="E79" s="6"/>
      <c r="F79" s="267" t="str">
        <f t="shared" si="8"/>
        <v/>
      </c>
      <c r="G79" s="268" t="str">
        <f t="shared" si="9"/>
        <v/>
      </c>
      <c r="H79" s="219" t="str">
        <f>'Driebanden-klein 1'!H79</f>
        <v>n</v>
      </c>
      <c r="I79" s="211">
        <f>IF(P$3="J",SUMIF('Driebanden-klein tot'!A$33:A$54,H79,'Driebanden-klein tot'!B$33:B$54),0)</f>
        <v>0</v>
      </c>
      <c r="J79" s="6"/>
      <c r="K79" s="211" t="str">
        <f t="shared" si="10"/>
        <v/>
      </c>
      <c r="L79" s="267" t="str">
        <f t="shared" si="11"/>
        <v/>
      </c>
      <c r="M79" s="215" t="str">
        <f t="shared" si="12"/>
        <v/>
      </c>
      <c r="N79" s="216" t="str">
        <f t="shared" si="13"/>
        <v/>
      </c>
      <c r="O79" s="266">
        <v>1</v>
      </c>
      <c r="AB79" s="325">
        <f t="shared" si="14"/>
        <v>0</v>
      </c>
    </row>
    <row r="80" spans="1:28" ht="13.2" x14ac:dyDescent="0.25">
      <c r="A80" s="218" t="str">
        <f>IF(C80=0,"",IF(I80=0,"",MAX(A$2:A79)+1))</f>
        <v/>
      </c>
      <c r="B80" s="219" t="str">
        <f>'Driebanden-klein 1'!B80</f>
        <v>Michael</v>
      </c>
      <c r="C80" s="211">
        <f>IF(P$3="J",SUMIF('Driebanden-klein tot'!A$33:A$54,B80,'Driebanden-klein tot'!B$33:B$54),0)</f>
        <v>19</v>
      </c>
      <c r="D80" s="6"/>
      <c r="E80" s="6"/>
      <c r="F80" s="267" t="str">
        <f t="shared" si="8"/>
        <v/>
      </c>
      <c r="G80" s="268" t="str">
        <f t="shared" si="9"/>
        <v/>
      </c>
      <c r="H80" s="219" t="str">
        <f>'Driebanden-klein 1'!H80</f>
        <v>n</v>
      </c>
      <c r="I80" s="211">
        <f>IF(P$3="J",SUMIF('Driebanden-klein tot'!A$33:A$54,H80,'Driebanden-klein tot'!B$33:B$54),0)</f>
        <v>0</v>
      </c>
      <c r="J80" s="6"/>
      <c r="K80" s="211" t="str">
        <f t="shared" si="10"/>
        <v/>
      </c>
      <c r="L80" s="267" t="str">
        <f t="shared" si="11"/>
        <v/>
      </c>
      <c r="M80" s="215" t="str">
        <f t="shared" si="12"/>
        <v/>
      </c>
      <c r="N80" s="216" t="str">
        <f t="shared" si="13"/>
        <v/>
      </c>
      <c r="O80" s="266">
        <v>1</v>
      </c>
      <c r="AB80" s="325">
        <f t="shared" si="14"/>
        <v>0</v>
      </c>
    </row>
    <row r="81" spans="1:28" ht="13.2" x14ac:dyDescent="0.25">
      <c r="A81" s="218" t="str">
        <f>IF(C81=0,"",IF(I81=0,"",MAX(A$2:A80)+1))</f>
        <v/>
      </c>
      <c r="B81" s="219" t="str">
        <f>'Driebanden-klein 1'!B81</f>
        <v>Michael</v>
      </c>
      <c r="C81" s="211">
        <f>IF(P$3="J",SUMIF('Driebanden-klein tot'!A$33:A$54,B81,'Driebanden-klein tot'!B$33:B$54),0)</f>
        <v>19</v>
      </c>
      <c r="D81" s="6"/>
      <c r="E81" s="6"/>
      <c r="F81" s="267" t="str">
        <f t="shared" si="8"/>
        <v/>
      </c>
      <c r="G81" s="268" t="str">
        <f t="shared" si="9"/>
        <v/>
      </c>
      <c r="H81" s="219" t="str">
        <f>'Driebanden-klein 1'!H81</f>
        <v>n</v>
      </c>
      <c r="I81" s="211">
        <f>IF(P$3="J",SUMIF('Driebanden-klein tot'!A$33:A$54,H81,'Driebanden-klein tot'!B$33:B$54),0)</f>
        <v>0</v>
      </c>
      <c r="J81" s="6"/>
      <c r="K81" s="211" t="str">
        <f t="shared" si="10"/>
        <v/>
      </c>
      <c r="L81" s="267" t="str">
        <f t="shared" si="11"/>
        <v/>
      </c>
      <c r="M81" s="215" t="str">
        <f t="shared" si="12"/>
        <v/>
      </c>
      <c r="N81" s="216" t="str">
        <f t="shared" si="13"/>
        <v/>
      </c>
      <c r="O81" s="266">
        <v>1</v>
      </c>
      <c r="AB81" s="325">
        <f t="shared" si="14"/>
        <v>0</v>
      </c>
    </row>
    <row r="82" spans="1:28" ht="13.2" x14ac:dyDescent="0.25">
      <c r="A82" s="218" t="str">
        <f>IF(C82=0,"",IF(I82=0,"",MAX(A$2:A81)+1))</f>
        <v/>
      </c>
      <c r="B82" s="219" t="str">
        <f>'Driebanden-klein 1'!B82</f>
        <v>Michael</v>
      </c>
      <c r="C82" s="211">
        <f>IF(P$3="J",SUMIF('Driebanden-klein tot'!A$33:A$54,B82,'Driebanden-klein tot'!B$33:B$54),0)</f>
        <v>19</v>
      </c>
      <c r="D82" s="6"/>
      <c r="E82" s="6"/>
      <c r="F82" s="267" t="str">
        <f t="shared" si="8"/>
        <v/>
      </c>
      <c r="G82" s="268" t="str">
        <f t="shared" si="9"/>
        <v/>
      </c>
      <c r="H82" s="219" t="str">
        <f>'Driebanden-klein 1'!H82</f>
        <v>n</v>
      </c>
      <c r="I82" s="211">
        <f>IF(P$3="J",SUMIF('Driebanden-klein tot'!A$33:A$54,H82,'Driebanden-klein tot'!B$33:B$54),0)</f>
        <v>0</v>
      </c>
      <c r="J82" s="6"/>
      <c r="K82" s="211" t="str">
        <f t="shared" si="10"/>
        <v/>
      </c>
      <c r="L82" s="267" t="str">
        <f t="shared" si="11"/>
        <v/>
      </c>
      <c r="M82" s="215" t="str">
        <f t="shared" si="12"/>
        <v/>
      </c>
      <c r="N82" s="216" t="str">
        <f t="shared" si="13"/>
        <v/>
      </c>
      <c r="O82" s="266">
        <v>1</v>
      </c>
      <c r="AB82" s="325">
        <f t="shared" si="14"/>
        <v>0</v>
      </c>
    </row>
    <row r="83" spans="1:28" ht="13.2" x14ac:dyDescent="0.25">
      <c r="A83" s="218">
        <f>IF(C83=0,"",IF(I83=0,"",MAX(A$2:A82)+1))</f>
        <v>56</v>
      </c>
      <c r="B83" s="219" t="str">
        <f>'Driebanden-klein 1'!B83</f>
        <v>Peter</v>
      </c>
      <c r="C83" s="211">
        <f>IF(P$3="J",SUMIF('Driebanden-klein tot'!A$33:A$54,B83,'Driebanden-klein tot'!B$33:B$54),0)</f>
        <v>21</v>
      </c>
      <c r="D83" s="6"/>
      <c r="E83" s="6"/>
      <c r="F83" s="267" t="str">
        <f t="shared" si="8"/>
        <v/>
      </c>
      <c r="G83" s="268" t="str">
        <f t="shared" si="9"/>
        <v/>
      </c>
      <c r="H83" s="219" t="str">
        <f>'Driebanden-klein 1'!H83</f>
        <v>Piet</v>
      </c>
      <c r="I83" s="211">
        <f>IF(P$3="J",SUMIF('Driebanden-klein tot'!A$33:A$54,H83,'Driebanden-klein tot'!B$33:B$54),0)</f>
        <v>25</v>
      </c>
      <c r="J83" s="6"/>
      <c r="K83" s="211" t="str">
        <f t="shared" si="10"/>
        <v/>
      </c>
      <c r="L83" s="267" t="str">
        <f t="shared" si="11"/>
        <v/>
      </c>
      <c r="M83" s="215" t="str">
        <f t="shared" si="12"/>
        <v/>
      </c>
      <c r="N83" s="216" t="str">
        <f t="shared" si="13"/>
        <v/>
      </c>
      <c r="O83" s="266">
        <v>1</v>
      </c>
      <c r="AB83" s="325">
        <f t="shared" si="14"/>
        <v>1</v>
      </c>
    </row>
    <row r="84" spans="1:28" ht="13.2" x14ac:dyDescent="0.25">
      <c r="A84" s="218">
        <f>IF(C84=0,"",IF(I84=0,"",MAX(A$2:A83)+1))</f>
        <v>57</v>
      </c>
      <c r="B84" s="219" t="str">
        <f>'Driebanden-klein 1'!B84</f>
        <v>Peter</v>
      </c>
      <c r="C84" s="211">
        <f>IF(P$3="J",SUMIF('Driebanden-klein tot'!A$33:A$54,B84,'Driebanden-klein tot'!B$33:B$54),0)</f>
        <v>21</v>
      </c>
      <c r="D84" s="6"/>
      <c r="E84" s="6"/>
      <c r="F84" s="267" t="str">
        <f t="shared" si="8"/>
        <v/>
      </c>
      <c r="G84" s="268" t="str">
        <f t="shared" si="9"/>
        <v/>
      </c>
      <c r="H84" s="219" t="str">
        <f>'Driebanden-klein 1'!H84</f>
        <v>Tukker</v>
      </c>
      <c r="I84" s="211">
        <f>IF(P$3="J",SUMIF('Driebanden-klein tot'!A$33:A$54,H84,'Driebanden-klein tot'!B$33:B$54),0)</f>
        <v>18</v>
      </c>
      <c r="J84" s="6"/>
      <c r="K84" s="211" t="str">
        <f t="shared" si="10"/>
        <v/>
      </c>
      <c r="L84" s="267" t="str">
        <f t="shared" si="11"/>
        <v/>
      </c>
      <c r="M84" s="215" t="str">
        <f t="shared" si="12"/>
        <v/>
      </c>
      <c r="N84" s="216" t="str">
        <f t="shared" si="13"/>
        <v/>
      </c>
      <c r="O84" s="266">
        <v>1</v>
      </c>
      <c r="AB84" s="325">
        <f t="shared" si="14"/>
        <v>1</v>
      </c>
    </row>
    <row r="85" spans="1:28" ht="13.2" x14ac:dyDescent="0.25">
      <c r="A85" s="218">
        <f>IF(C85=0,"",IF(I85=0,"",MAX(A$2:A84)+1))</f>
        <v>58</v>
      </c>
      <c r="B85" s="219" t="str">
        <f>'Driebanden-klein 1'!B85</f>
        <v>Peter</v>
      </c>
      <c r="C85" s="211">
        <f>IF(P$3="J",SUMIF('Driebanden-klein tot'!A$33:A$54,B85,'Driebanden-klein tot'!B$33:B$54),0)</f>
        <v>21</v>
      </c>
      <c r="D85" s="6"/>
      <c r="E85" s="6"/>
      <c r="F85" s="267" t="str">
        <f t="shared" si="8"/>
        <v/>
      </c>
      <c r="G85" s="268" t="str">
        <f t="shared" si="9"/>
        <v/>
      </c>
      <c r="H85" s="219" t="str">
        <f>'Driebanden-klein 1'!H85</f>
        <v>Bernard</v>
      </c>
      <c r="I85" s="211">
        <f>IF(P$3="J",SUMIF('Driebanden-klein tot'!A$33:A$54,H85,'Driebanden-klein tot'!B$33:B$54),0)</f>
        <v>18</v>
      </c>
      <c r="J85" s="6"/>
      <c r="K85" s="211" t="str">
        <f t="shared" si="10"/>
        <v/>
      </c>
      <c r="L85" s="267" t="str">
        <f t="shared" si="11"/>
        <v/>
      </c>
      <c r="M85" s="215" t="str">
        <f t="shared" si="12"/>
        <v/>
      </c>
      <c r="N85" s="216" t="str">
        <f t="shared" si="13"/>
        <v/>
      </c>
      <c r="O85" s="266">
        <v>1</v>
      </c>
      <c r="AB85" s="325">
        <f t="shared" si="14"/>
        <v>1</v>
      </c>
    </row>
    <row r="86" spans="1:28" ht="13.2" x14ac:dyDescent="0.25">
      <c r="A86" s="218">
        <f>IF(C86=0,"",IF(I86=0,"",MAX(A$2:A85)+1))</f>
        <v>59</v>
      </c>
      <c r="B86" s="219" t="str">
        <f>'Driebanden-klein 1'!B86</f>
        <v>Peter</v>
      </c>
      <c r="C86" s="211">
        <f>IF(P$3="J",SUMIF('Driebanden-klein tot'!A$33:A$54,B86,'Driebanden-klein tot'!B$33:B$54),0)</f>
        <v>21</v>
      </c>
      <c r="D86" s="6"/>
      <c r="E86" s="6"/>
      <c r="F86" s="267" t="str">
        <f t="shared" si="8"/>
        <v/>
      </c>
      <c r="G86" s="268" t="str">
        <f t="shared" si="9"/>
        <v/>
      </c>
      <c r="H86" s="219" t="str">
        <f>'Driebanden-klein 1'!H86</f>
        <v>Jan de Hoorn</v>
      </c>
      <c r="I86" s="211">
        <f>IF(P$3="J",SUMIF('Driebanden-klein tot'!A$33:A$54,H86,'Driebanden-klein tot'!B$33:B$54),0)</f>
        <v>14</v>
      </c>
      <c r="J86" s="6"/>
      <c r="K86" s="211" t="str">
        <f t="shared" si="10"/>
        <v/>
      </c>
      <c r="L86" s="267" t="str">
        <f t="shared" si="11"/>
        <v/>
      </c>
      <c r="M86" s="215" t="str">
        <f t="shared" si="12"/>
        <v/>
      </c>
      <c r="N86" s="216" t="str">
        <f t="shared" si="13"/>
        <v/>
      </c>
      <c r="O86" s="266">
        <v>1</v>
      </c>
      <c r="AB86" s="325">
        <f t="shared" si="14"/>
        <v>1</v>
      </c>
    </row>
    <row r="87" spans="1:28" ht="13.2" x14ac:dyDescent="0.25">
      <c r="A87" s="218">
        <f>IF(C87=0,"",IF(I87=0,"",MAX(A$2:A86)+1))</f>
        <v>60</v>
      </c>
      <c r="B87" s="219" t="str">
        <f>'Driebanden-klein 1'!B87</f>
        <v>Peter</v>
      </c>
      <c r="C87" s="211">
        <f>IF(P$3="J",SUMIF('Driebanden-klein tot'!A$33:A$54,B87,'Driebanden-klein tot'!B$33:B$54),0)</f>
        <v>21</v>
      </c>
      <c r="D87" s="6"/>
      <c r="E87" s="6"/>
      <c r="F87" s="267" t="str">
        <f t="shared" si="8"/>
        <v/>
      </c>
      <c r="G87" s="268" t="str">
        <f t="shared" si="9"/>
        <v/>
      </c>
      <c r="H87" s="219" t="str">
        <f>'Driebanden-klein 1'!H87</f>
        <v>Bas</v>
      </c>
      <c r="I87" s="211">
        <f>IF(P$3="J",SUMIF('Driebanden-klein tot'!A$33:A$54,H87,'Driebanden-klein tot'!B$33:B$54),0)</f>
        <v>10</v>
      </c>
      <c r="J87" s="6"/>
      <c r="K87" s="211" t="str">
        <f t="shared" si="10"/>
        <v/>
      </c>
      <c r="L87" s="267" t="str">
        <f t="shared" si="11"/>
        <v/>
      </c>
      <c r="M87" s="215" t="str">
        <f t="shared" si="12"/>
        <v/>
      </c>
      <c r="N87" s="216" t="str">
        <f t="shared" si="13"/>
        <v/>
      </c>
      <c r="O87" s="266">
        <v>1</v>
      </c>
      <c r="AB87" s="325">
        <f t="shared" si="14"/>
        <v>1</v>
      </c>
    </row>
    <row r="88" spans="1:28" ht="13.2" x14ac:dyDescent="0.25">
      <c r="A88" s="218">
        <f>IF(C88=0,"",IF(I88=0,"",MAX(A$2:A87)+1))</f>
        <v>61</v>
      </c>
      <c r="B88" s="219" t="str">
        <f>'Driebanden-klein 1'!B88</f>
        <v>Peter</v>
      </c>
      <c r="C88" s="211">
        <f>IF(P$3="J",SUMIF('Driebanden-klein tot'!A$33:A$54,B88,'Driebanden-klein tot'!B$33:B$54),0)</f>
        <v>21</v>
      </c>
      <c r="D88" s="6"/>
      <c r="E88" s="6"/>
      <c r="F88" s="267" t="str">
        <f t="shared" si="8"/>
        <v/>
      </c>
      <c r="G88" s="268" t="str">
        <f t="shared" si="9"/>
        <v/>
      </c>
      <c r="H88" s="219" t="str">
        <f>'Driebanden-klein 1'!H88</f>
        <v>Jan Zuijlen</v>
      </c>
      <c r="I88" s="211">
        <f>IF(P$3="J",SUMIF('Driebanden-klein tot'!A$33:A$54,H88,'Driebanden-klein tot'!B$33:B$54),0)</f>
        <v>19</v>
      </c>
      <c r="J88" s="6"/>
      <c r="K88" s="211" t="str">
        <f t="shared" si="10"/>
        <v/>
      </c>
      <c r="L88" s="267" t="str">
        <f t="shared" si="11"/>
        <v/>
      </c>
      <c r="M88" s="215" t="str">
        <f t="shared" si="12"/>
        <v/>
      </c>
      <c r="N88" s="216" t="str">
        <f t="shared" si="13"/>
        <v/>
      </c>
      <c r="O88" s="266">
        <v>1</v>
      </c>
      <c r="AB88" s="325">
        <f t="shared" si="14"/>
        <v>1</v>
      </c>
    </row>
    <row r="89" spans="1:28" ht="13.2" x14ac:dyDescent="0.25">
      <c r="A89" s="218">
        <f>IF(C89=0,"",IF(I89=0,"",MAX(A$2:A88)+1))</f>
        <v>62</v>
      </c>
      <c r="B89" s="219" t="str">
        <f>'Driebanden-klein 1'!B89</f>
        <v>Peter</v>
      </c>
      <c r="C89" s="211">
        <f>IF(P$3="J",SUMIF('Driebanden-klein tot'!A$33:A$54,B89,'Driebanden-klein tot'!B$33:B$54),0)</f>
        <v>21</v>
      </c>
      <c r="D89" s="6"/>
      <c r="E89" s="6"/>
      <c r="F89" s="267" t="str">
        <f t="shared" si="8"/>
        <v/>
      </c>
      <c r="G89" s="268" t="str">
        <f t="shared" si="9"/>
        <v/>
      </c>
      <c r="H89" s="219" t="str">
        <f>'Driebanden-klein 1'!H89</f>
        <v xml:space="preserve">Jordy </v>
      </c>
      <c r="I89" s="211">
        <f>IF(P$3="J",SUMIF('Driebanden-klein tot'!A$33:A$54,H89,'Driebanden-klein tot'!B$33:B$54),0)</f>
        <v>16</v>
      </c>
      <c r="J89" s="6"/>
      <c r="K89" s="211" t="str">
        <f t="shared" si="10"/>
        <v/>
      </c>
      <c r="L89" s="267" t="str">
        <f t="shared" si="11"/>
        <v/>
      </c>
      <c r="M89" s="215" t="str">
        <f t="shared" si="12"/>
        <v/>
      </c>
      <c r="N89" s="216" t="str">
        <f t="shared" si="13"/>
        <v/>
      </c>
      <c r="O89" s="266">
        <v>1</v>
      </c>
      <c r="AB89" s="325">
        <f t="shared" si="14"/>
        <v>1</v>
      </c>
    </row>
    <row r="90" spans="1:28" ht="13.2" x14ac:dyDescent="0.25">
      <c r="A90" s="218" t="str">
        <f>IF(C90=0,"",IF(I90=0,"",MAX(A$2:A89)+1))</f>
        <v/>
      </c>
      <c r="B90" s="219" t="str">
        <f>'Driebanden-klein 1'!B90</f>
        <v>Peter</v>
      </c>
      <c r="C90" s="211">
        <f>IF(P$3="J",SUMIF('Driebanden-klein tot'!A$33:A$54,B90,'Driebanden-klein tot'!B$33:B$54),0)</f>
        <v>21</v>
      </c>
      <c r="D90" s="6"/>
      <c r="E90" s="6"/>
      <c r="F90" s="267" t="str">
        <f t="shared" si="8"/>
        <v/>
      </c>
      <c r="G90" s="268" t="str">
        <f t="shared" si="9"/>
        <v/>
      </c>
      <c r="H90" s="219" t="str">
        <f>'Driebanden-klein 1'!H90</f>
        <v>Mukesh</v>
      </c>
      <c r="I90" s="211">
        <f>IF(P$3="J",SUMIF('Driebanden-klein tot'!A$33:A$54,H90,'Driebanden-klein tot'!B$33:B$54),0)</f>
        <v>0</v>
      </c>
      <c r="J90" s="6"/>
      <c r="K90" s="211" t="str">
        <f t="shared" si="10"/>
        <v/>
      </c>
      <c r="L90" s="267" t="str">
        <f t="shared" si="11"/>
        <v/>
      </c>
      <c r="M90" s="215" t="str">
        <f t="shared" si="12"/>
        <v/>
      </c>
      <c r="N90" s="216" t="str">
        <f t="shared" si="13"/>
        <v/>
      </c>
      <c r="O90" s="266">
        <v>1</v>
      </c>
      <c r="AB90" s="325">
        <f t="shared" si="14"/>
        <v>0</v>
      </c>
    </row>
    <row r="91" spans="1:28" ht="13.2" x14ac:dyDescent="0.25">
      <c r="A91" s="218">
        <f>IF(C91=0,"",IF(I91=0,"",MAX(A$2:A90)+1))</f>
        <v>63</v>
      </c>
      <c r="B91" s="219" t="str">
        <f>'Driebanden-klein 1'!B91</f>
        <v>Peter</v>
      </c>
      <c r="C91" s="211">
        <f>IF(P$3="J",SUMIF('Driebanden-klein tot'!A$33:A$54,B91,'Driebanden-klein tot'!B$33:B$54),0)</f>
        <v>21</v>
      </c>
      <c r="D91" s="6"/>
      <c r="E91" s="6"/>
      <c r="F91" s="267" t="str">
        <f t="shared" si="8"/>
        <v/>
      </c>
      <c r="G91" s="268" t="str">
        <f t="shared" si="9"/>
        <v/>
      </c>
      <c r="H91" s="219" t="str">
        <f>'Driebanden-klein 1'!H91</f>
        <v>Marco</v>
      </c>
      <c r="I91" s="211">
        <f>IF(P$3="J",SUMIF('Driebanden-klein tot'!A$33:A$54,H91,'Driebanden-klein tot'!B$33:B$54),0)</f>
        <v>26</v>
      </c>
      <c r="J91" s="6"/>
      <c r="K91" s="211" t="str">
        <f t="shared" si="10"/>
        <v/>
      </c>
      <c r="L91" s="267" t="str">
        <f t="shared" si="11"/>
        <v/>
      </c>
      <c r="M91" s="215" t="str">
        <f t="shared" si="12"/>
        <v/>
      </c>
      <c r="N91" s="216" t="str">
        <f t="shared" si="13"/>
        <v/>
      </c>
      <c r="O91" s="266">
        <v>1</v>
      </c>
      <c r="AB91" s="325">
        <f t="shared" si="14"/>
        <v>1</v>
      </c>
    </row>
    <row r="92" spans="1:28" ht="13.2" x14ac:dyDescent="0.25">
      <c r="A92" s="218" t="str">
        <f>IF(C92=0,"",IF(I92=0,"",MAX(A$2:A91)+1))</f>
        <v/>
      </c>
      <c r="B92" s="219" t="str">
        <f>'Driebanden-klein 1'!B92</f>
        <v>Peter</v>
      </c>
      <c r="C92" s="211">
        <f>IF(P$3="J",SUMIF('Driebanden-klein tot'!A$33:A$54,B92,'Driebanden-klein tot'!B$33:B$54),0)</f>
        <v>21</v>
      </c>
      <c r="D92" s="6"/>
      <c r="E92" s="6"/>
      <c r="F92" s="267" t="str">
        <f t="shared" si="8"/>
        <v/>
      </c>
      <c r="G92" s="268" t="str">
        <f t="shared" si="9"/>
        <v/>
      </c>
      <c r="H92" s="219" t="str">
        <f>'Driebanden-klein 1'!H92</f>
        <v>n</v>
      </c>
      <c r="I92" s="211">
        <f>IF(P$3="J",SUMIF('Driebanden-klein tot'!A$33:A$54,H92,'Driebanden-klein tot'!B$33:B$54),0)</f>
        <v>0</v>
      </c>
      <c r="J92" s="6"/>
      <c r="K92" s="211" t="str">
        <f t="shared" si="10"/>
        <v/>
      </c>
      <c r="L92" s="267" t="str">
        <f t="shared" si="11"/>
        <v/>
      </c>
      <c r="M92" s="215" t="str">
        <f t="shared" si="12"/>
        <v/>
      </c>
      <c r="N92" s="216" t="str">
        <f t="shared" si="13"/>
        <v/>
      </c>
      <c r="O92" s="266">
        <v>1</v>
      </c>
      <c r="AB92" s="325">
        <f t="shared" si="14"/>
        <v>0</v>
      </c>
    </row>
    <row r="93" spans="1:28" ht="13.2" x14ac:dyDescent="0.25">
      <c r="A93" s="218" t="str">
        <f>IF(C93=0,"",IF(I93=0,"",MAX(A$2:A92)+1))</f>
        <v/>
      </c>
      <c r="B93" s="219" t="str">
        <f>'Driebanden-klein 1'!B93</f>
        <v>Peter</v>
      </c>
      <c r="C93" s="211">
        <f>IF(P$3="J",SUMIF('Driebanden-klein tot'!A$33:A$54,B93,'Driebanden-klein tot'!B$33:B$54),0)</f>
        <v>21</v>
      </c>
      <c r="D93" s="6"/>
      <c r="E93" s="6"/>
      <c r="F93" s="267" t="str">
        <f t="shared" si="8"/>
        <v/>
      </c>
      <c r="G93" s="268" t="str">
        <f t="shared" si="9"/>
        <v/>
      </c>
      <c r="H93" s="219" t="str">
        <f>'Driebanden-klein 1'!H93</f>
        <v>n</v>
      </c>
      <c r="I93" s="211">
        <f>IF(P$3="J",SUMIF('Driebanden-klein tot'!A$33:A$54,H93,'Driebanden-klein tot'!B$33:B$54),0)</f>
        <v>0</v>
      </c>
      <c r="J93" s="6"/>
      <c r="K93" s="211" t="str">
        <f t="shared" si="10"/>
        <v/>
      </c>
      <c r="L93" s="267" t="str">
        <f t="shared" si="11"/>
        <v/>
      </c>
      <c r="M93" s="215" t="str">
        <f t="shared" si="12"/>
        <v/>
      </c>
      <c r="N93" s="216" t="str">
        <f t="shared" si="13"/>
        <v/>
      </c>
      <c r="O93" s="266">
        <v>1</v>
      </c>
      <c r="AB93" s="325">
        <f t="shared" si="14"/>
        <v>0</v>
      </c>
    </row>
    <row r="94" spans="1:28" ht="13.2" x14ac:dyDescent="0.25">
      <c r="A94" s="218" t="str">
        <f>IF(C94=0,"",IF(I94=0,"",MAX(A$2:A93)+1))</f>
        <v/>
      </c>
      <c r="B94" s="219" t="str">
        <f>'Driebanden-klein 1'!B94</f>
        <v>Peter</v>
      </c>
      <c r="C94" s="211">
        <f>IF(P$3="J",SUMIF('Driebanden-klein tot'!A$33:A$54,B94,'Driebanden-klein tot'!B$33:B$54),0)</f>
        <v>21</v>
      </c>
      <c r="D94" s="6"/>
      <c r="E94" s="6"/>
      <c r="F94" s="267" t="str">
        <f t="shared" si="8"/>
        <v/>
      </c>
      <c r="G94" s="268" t="str">
        <f t="shared" si="9"/>
        <v/>
      </c>
      <c r="H94" s="219" t="str">
        <f>'Driebanden-klein 1'!H94</f>
        <v>n</v>
      </c>
      <c r="I94" s="211">
        <f>IF(P$3="J",SUMIF('Driebanden-klein tot'!A$33:A$54,H94,'Driebanden-klein tot'!B$33:B$54),0)</f>
        <v>0</v>
      </c>
      <c r="J94" s="6"/>
      <c r="K94" s="211" t="str">
        <f t="shared" si="10"/>
        <v/>
      </c>
      <c r="L94" s="267" t="str">
        <f t="shared" si="11"/>
        <v/>
      </c>
      <c r="M94" s="215" t="str">
        <f t="shared" si="12"/>
        <v/>
      </c>
      <c r="N94" s="216" t="str">
        <f t="shared" si="13"/>
        <v/>
      </c>
      <c r="O94" s="266">
        <v>1</v>
      </c>
      <c r="AB94" s="325">
        <f t="shared" si="14"/>
        <v>0</v>
      </c>
    </row>
    <row r="95" spans="1:28" ht="13.2" x14ac:dyDescent="0.25">
      <c r="A95" s="218" t="str">
        <f>IF(C95=0,"",IF(I95=0,"",MAX(A$2:A94)+1))</f>
        <v/>
      </c>
      <c r="B95" s="219" t="str">
        <f>'Driebanden-klein 1'!B95</f>
        <v>Peter</v>
      </c>
      <c r="C95" s="211">
        <f>IF(P$3="J",SUMIF('Driebanden-klein tot'!A$33:A$54,B95,'Driebanden-klein tot'!B$33:B$54),0)</f>
        <v>21</v>
      </c>
      <c r="D95" s="6"/>
      <c r="E95" s="6"/>
      <c r="F95" s="267" t="str">
        <f t="shared" si="8"/>
        <v/>
      </c>
      <c r="G95" s="268" t="str">
        <f t="shared" si="9"/>
        <v/>
      </c>
      <c r="H95" s="219" t="str">
        <f>'Driebanden-klein 1'!H95</f>
        <v>n</v>
      </c>
      <c r="I95" s="211">
        <f>IF(P$3="J",SUMIF('Driebanden-klein tot'!A$33:A$54,H95,'Driebanden-klein tot'!B$33:B$54),0)</f>
        <v>0</v>
      </c>
      <c r="J95" s="6"/>
      <c r="K95" s="211" t="str">
        <f t="shared" si="10"/>
        <v/>
      </c>
      <c r="L95" s="267" t="str">
        <f t="shared" si="11"/>
        <v/>
      </c>
      <c r="M95" s="215" t="str">
        <f t="shared" si="12"/>
        <v/>
      </c>
      <c r="N95" s="216" t="str">
        <f t="shared" si="13"/>
        <v/>
      </c>
      <c r="O95" s="266">
        <v>1</v>
      </c>
      <c r="AB95" s="325">
        <f t="shared" si="14"/>
        <v>0</v>
      </c>
    </row>
    <row r="96" spans="1:28" ht="13.2" x14ac:dyDescent="0.25">
      <c r="A96" s="218">
        <f>IF(C96=0,"",IF(I96=0,"",MAX(A$2:A95)+1))</f>
        <v>64</v>
      </c>
      <c r="B96" s="219" t="str">
        <f>'Driebanden-klein 1'!B96</f>
        <v>Piet</v>
      </c>
      <c r="C96" s="211">
        <f>IF(P$3="J",SUMIF('Driebanden-klein tot'!A$33:A$54,B96,'Driebanden-klein tot'!B$33:B$54),0)</f>
        <v>25</v>
      </c>
      <c r="D96" s="6"/>
      <c r="E96" s="6"/>
      <c r="F96" s="267" t="str">
        <f t="shared" si="8"/>
        <v/>
      </c>
      <c r="G96" s="268" t="str">
        <f t="shared" si="9"/>
        <v/>
      </c>
      <c r="H96" s="219" t="str">
        <f>'Driebanden-klein 1'!H96</f>
        <v>Tukker</v>
      </c>
      <c r="I96" s="211">
        <f>IF(P$3="J",SUMIF('Driebanden-klein tot'!A$33:A$54,H96,'Driebanden-klein tot'!B$33:B$54),0)</f>
        <v>18</v>
      </c>
      <c r="J96" s="6"/>
      <c r="K96" s="211" t="str">
        <f t="shared" si="10"/>
        <v/>
      </c>
      <c r="L96" s="267" t="str">
        <f t="shared" si="11"/>
        <v/>
      </c>
      <c r="M96" s="215" t="str">
        <f t="shared" si="12"/>
        <v/>
      </c>
      <c r="N96" s="216" t="str">
        <f t="shared" si="13"/>
        <v/>
      </c>
      <c r="O96" s="266">
        <v>1</v>
      </c>
      <c r="AB96" s="325">
        <f t="shared" si="14"/>
        <v>1</v>
      </c>
    </row>
    <row r="97" spans="1:28" ht="13.2" x14ac:dyDescent="0.25">
      <c r="A97" s="218">
        <f>IF(C97=0,"",IF(I97=0,"",MAX(A$2:A96)+1))</f>
        <v>65</v>
      </c>
      <c r="B97" s="219" t="str">
        <f>'Driebanden-klein 1'!B97</f>
        <v>Piet</v>
      </c>
      <c r="C97" s="211">
        <f>IF(P$3="J",SUMIF('Driebanden-klein tot'!A$33:A$54,B97,'Driebanden-klein tot'!B$33:B$54),0)</f>
        <v>25</v>
      </c>
      <c r="D97" s="6"/>
      <c r="E97" s="6"/>
      <c r="F97" s="267" t="str">
        <f t="shared" si="8"/>
        <v/>
      </c>
      <c r="G97" s="268" t="str">
        <f t="shared" si="9"/>
        <v/>
      </c>
      <c r="H97" s="219" t="str">
        <f>'Driebanden-klein 1'!H97</f>
        <v>Bernard</v>
      </c>
      <c r="I97" s="211">
        <f>IF(P$3="J",SUMIF('Driebanden-klein tot'!A$33:A$54,H97,'Driebanden-klein tot'!B$33:B$54),0)</f>
        <v>18</v>
      </c>
      <c r="J97" s="6"/>
      <c r="K97" s="211" t="str">
        <f t="shared" si="10"/>
        <v/>
      </c>
      <c r="L97" s="267" t="str">
        <f t="shared" si="11"/>
        <v/>
      </c>
      <c r="M97" s="215" t="str">
        <f t="shared" si="12"/>
        <v/>
      </c>
      <c r="N97" s="216" t="str">
        <f t="shared" si="13"/>
        <v/>
      </c>
      <c r="O97" s="266">
        <v>1</v>
      </c>
      <c r="AB97" s="325">
        <f t="shared" si="14"/>
        <v>1</v>
      </c>
    </row>
    <row r="98" spans="1:28" ht="13.2" x14ac:dyDescent="0.25">
      <c r="A98" s="218">
        <f>IF(C98=0,"",IF(I98=0,"",MAX(A$2:A97)+1))</f>
        <v>66</v>
      </c>
      <c r="B98" s="219" t="str">
        <f>'Driebanden-klein 1'!B98</f>
        <v>Piet</v>
      </c>
      <c r="C98" s="211">
        <f>IF(P$3="J",SUMIF('Driebanden-klein tot'!A$33:A$54,B98,'Driebanden-klein tot'!B$33:B$54),0)</f>
        <v>25</v>
      </c>
      <c r="D98" s="6"/>
      <c r="E98" s="6"/>
      <c r="F98" s="267" t="str">
        <f t="shared" si="8"/>
        <v/>
      </c>
      <c r="G98" s="268" t="str">
        <f t="shared" si="9"/>
        <v/>
      </c>
      <c r="H98" s="219" t="str">
        <f>'Driebanden-klein 1'!H98</f>
        <v>Jan de Hoorn</v>
      </c>
      <c r="I98" s="211">
        <f>IF(P$3="J",SUMIF('Driebanden-klein tot'!A$33:A$54,H98,'Driebanden-klein tot'!B$33:B$54),0)</f>
        <v>14</v>
      </c>
      <c r="J98" s="6"/>
      <c r="K98" s="211" t="str">
        <f t="shared" si="10"/>
        <v/>
      </c>
      <c r="L98" s="267" t="str">
        <f t="shared" si="11"/>
        <v/>
      </c>
      <c r="M98" s="215" t="str">
        <f t="shared" si="12"/>
        <v/>
      </c>
      <c r="N98" s="216" t="str">
        <f t="shared" si="13"/>
        <v/>
      </c>
      <c r="O98" s="266">
        <v>1</v>
      </c>
      <c r="AB98" s="325">
        <f t="shared" si="14"/>
        <v>1</v>
      </c>
    </row>
    <row r="99" spans="1:28" ht="13.2" x14ac:dyDescent="0.25">
      <c r="A99" s="218">
        <f>IF(C99=0,"",IF(I99=0,"",MAX(A$2:A98)+1))</f>
        <v>67</v>
      </c>
      <c r="B99" s="219" t="str">
        <f>'Driebanden-klein 1'!B99</f>
        <v>Piet</v>
      </c>
      <c r="C99" s="211">
        <f>IF(P$3="J",SUMIF('Driebanden-klein tot'!A$33:A$54,B99,'Driebanden-klein tot'!B$33:B$54),0)</f>
        <v>25</v>
      </c>
      <c r="D99" s="6"/>
      <c r="E99" s="6"/>
      <c r="F99" s="267" t="str">
        <f t="shared" si="8"/>
        <v/>
      </c>
      <c r="G99" s="268" t="str">
        <f t="shared" si="9"/>
        <v/>
      </c>
      <c r="H99" s="219" t="str">
        <f>'Driebanden-klein 1'!H99</f>
        <v>Bas</v>
      </c>
      <c r="I99" s="211">
        <f>IF(P$3="J",SUMIF('Driebanden-klein tot'!A$33:A$54,H99,'Driebanden-klein tot'!B$33:B$54),0)</f>
        <v>10</v>
      </c>
      <c r="J99" s="6"/>
      <c r="K99" s="211" t="str">
        <f t="shared" si="10"/>
        <v/>
      </c>
      <c r="L99" s="267" t="str">
        <f t="shared" si="11"/>
        <v/>
      </c>
      <c r="M99" s="215" t="str">
        <f t="shared" ref="M99:M130" si="15">IF(J99&gt;0,IF(I99-J99=0,R$2,IF(J99&lt;I99,ROUND(J99/I99*T$2,1),Q$2)),"")</f>
        <v/>
      </c>
      <c r="N99" s="216" t="str">
        <f t="shared" si="13"/>
        <v/>
      </c>
      <c r="O99" s="266">
        <v>1</v>
      </c>
      <c r="AB99" s="325">
        <f t="shared" si="14"/>
        <v>1</v>
      </c>
    </row>
    <row r="100" spans="1:28" ht="13.2" x14ac:dyDescent="0.25">
      <c r="A100" s="218">
        <f>IF(C100=0,"",IF(I100=0,"",MAX(A$2:A99)+1))</f>
        <v>68</v>
      </c>
      <c r="B100" s="219" t="str">
        <f>'Driebanden-klein 1'!B100</f>
        <v>Piet</v>
      </c>
      <c r="C100" s="211">
        <f>IF(P$3="J",SUMIF('Driebanden-klein tot'!A$33:A$54,B100,'Driebanden-klein tot'!B$33:B$54),0)</f>
        <v>25</v>
      </c>
      <c r="D100" s="6"/>
      <c r="E100" s="6"/>
      <c r="F100" s="267" t="str">
        <f t="shared" si="8"/>
        <v/>
      </c>
      <c r="G100" s="268" t="str">
        <f t="shared" si="9"/>
        <v/>
      </c>
      <c r="H100" s="219" t="str">
        <f>'Driebanden-klein 1'!H100</f>
        <v>Jan Zuijlen</v>
      </c>
      <c r="I100" s="211">
        <f>IF(P$3="J",SUMIF('Driebanden-klein tot'!A$33:A$54,H100,'Driebanden-klein tot'!B$33:B$54),0)</f>
        <v>19</v>
      </c>
      <c r="J100" s="6"/>
      <c r="K100" s="211" t="str">
        <f t="shared" si="10"/>
        <v/>
      </c>
      <c r="L100" s="267" t="str">
        <f t="shared" si="11"/>
        <v/>
      </c>
      <c r="M100" s="215" t="str">
        <f t="shared" si="15"/>
        <v/>
      </c>
      <c r="N100" s="216" t="str">
        <f t="shared" si="13"/>
        <v/>
      </c>
      <c r="O100" s="266">
        <v>1</v>
      </c>
      <c r="AB100" s="325">
        <f t="shared" si="14"/>
        <v>1</v>
      </c>
    </row>
    <row r="101" spans="1:28" ht="13.2" x14ac:dyDescent="0.25">
      <c r="A101" s="218">
        <f>IF(C101=0,"",IF(I101=0,"",MAX(A$2:A100)+1))</f>
        <v>69</v>
      </c>
      <c r="B101" s="219" t="str">
        <f>'Driebanden-klein 1'!B101</f>
        <v>Piet</v>
      </c>
      <c r="C101" s="211">
        <f>IF(P$3="J",SUMIF('Driebanden-klein tot'!A$33:A$54,B101,'Driebanden-klein tot'!B$33:B$54),0)</f>
        <v>25</v>
      </c>
      <c r="D101" s="6"/>
      <c r="E101" s="6"/>
      <c r="F101" s="267" t="str">
        <f t="shared" si="8"/>
        <v/>
      </c>
      <c r="G101" s="268" t="str">
        <f t="shared" si="9"/>
        <v/>
      </c>
      <c r="H101" s="219" t="str">
        <f>'Driebanden-klein 1'!H101</f>
        <v xml:space="preserve">Jordy </v>
      </c>
      <c r="I101" s="211">
        <f>IF(P$3="J",SUMIF('Driebanden-klein tot'!A$33:A$54,H101,'Driebanden-klein tot'!B$33:B$54),0)</f>
        <v>16</v>
      </c>
      <c r="J101" s="6"/>
      <c r="K101" s="211" t="str">
        <f t="shared" si="10"/>
        <v/>
      </c>
      <c r="L101" s="267" t="str">
        <f t="shared" si="11"/>
        <v/>
      </c>
      <c r="M101" s="215" t="str">
        <f t="shared" si="15"/>
        <v/>
      </c>
      <c r="N101" s="216" t="str">
        <f t="shared" si="13"/>
        <v/>
      </c>
      <c r="O101" s="266">
        <v>1</v>
      </c>
      <c r="AB101" s="325">
        <f t="shared" si="14"/>
        <v>1</v>
      </c>
    </row>
    <row r="102" spans="1:28" ht="13.2" x14ac:dyDescent="0.25">
      <c r="A102" s="218" t="str">
        <f>IF(C102=0,"",IF(I102=0,"",MAX(A$2:A101)+1))</f>
        <v/>
      </c>
      <c r="B102" s="219" t="str">
        <f>'Driebanden-klein 1'!B102</f>
        <v>Piet</v>
      </c>
      <c r="C102" s="211">
        <f>IF(P$3="J",SUMIF('Driebanden-klein tot'!A$33:A$54,B102,'Driebanden-klein tot'!B$33:B$54),0)</f>
        <v>25</v>
      </c>
      <c r="D102" s="6"/>
      <c r="E102" s="6"/>
      <c r="F102" s="267" t="str">
        <f t="shared" si="8"/>
        <v/>
      </c>
      <c r="G102" s="268" t="str">
        <f t="shared" si="9"/>
        <v/>
      </c>
      <c r="H102" s="219" t="str">
        <f>'Driebanden-klein 1'!H102</f>
        <v>Mukesh</v>
      </c>
      <c r="I102" s="211">
        <f>IF(P$3="J",SUMIF('Driebanden-klein tot'!A$33:A$54,H102,'Driebanden-klein tot'!B$33:B$54),0)</f>
        <v>0</v>
      </c>
      <c r="J102" s="6"/>
      <c r="K102" s="211" t="str">
        <f t="shared" si="10"/>
        <v/>
      </c>
      <c r="L102" s="267" t="str">
        <f t="shared" si="11"/>
        <v/>
      </c>
      <c r="M102" s="215" t="str">
        <f t="shared" si="15"/>
        <v/>
      </c>
      <c r="N102" s="216" t="str">
        <f t="shared" si="13"/>
        <v/>
      </c>
      <c r="O102" s="266">
        <v>1</v>
      </c>
      <c r="AB102" s="325">
        <f t="shared" si="14"/>
        <v>0</v>
      </c>
    </row>
    <row r="103" spans="1:28" ht="13.2" x14ac:dyDescent="0.25">
      <c r="A103" s="218">
        <f>IF(C103=0,"",IF(I103=0,"",MAX(A$2:A102)+1))</f>
        <v>70</v>
      </c>
      <c r="B103" s="219" t="str">
        <f>'Driebanden-klein 1'!B103</f>
        <v>Piet</v>
      </c>
      <c r="C103" s="211">
        <f>IF(P$3="J",SUMIF('Driebanden-klein tot'!A$33:A$54,B103,'Driebanden-klein tot'!B$33:B$54),0)</f>
        <v>25</v>
      </c>
      <c r="D103" s="6"/>
      <c r="E103" s="6"/>
      <c r="F103" s="267" t="str">
        <f t="shared" si="8"/>
        <v/>
      </c>
      <c r="G103" s="268" t="str">
        <f t="shared" si="9"/>
        <v/>
      </c>
      <c r="H103" s="219" t="str">
        <f>'Driebanden-klein 1'!H103</f>
        <v>Marco</v>
      </c>
      <c r="I103" s="211">
        <f>IF(P$3="J",SUMIF('Driebanden-klein tot'!A$33:A$54,H103,'Driebanden-klein tot'!B$33:B$54),0)</f>
        <v>26</v>
      </c>
      <c r="J103" s="6"/>
      <c r="K103" s="211" t="str">
        <f t="shared" si="10"/>
        <v/>
      </c>
      <c r="L103" s="267" t="str">
        <f t="shared" si="11"/>
        <v/>
      </c>
      <c r="M103" s="215" t="str">
        <f t="shared" si="15"/>
        <v/>
      </c>
      <c r="N103" s="216" t="str">
        <f t="shared" si="13"/>
        <v/>
      </c>
      <c r="O103" s="266">
        <v>1</v>
      </c>
      <c r="AB103" s="325">
        <f t="shared" si="14"/>
        <v>1</v>
      </c>
    </row>
    <row r="104" spans="1:28" ht="13.2" x14ac:dyDescent="0.25">
      <c r="A104" s="218" t="str">
        <f>IF(C104=0,"",IF(I104=0,"",MAX(A$2:A103)+1))</f>
        <v/>
      </c>
      <c r="B104" s="219" t="str">
        <f>'Driebanden-klein 1'!B104</f>
        <v>Piet</v>
      </c>
      <c r="C104" s="211">
        <f>IF(P$3="J",SUMIF('Driebanden-klein tot'!A$33:A$54,B104,'Driebanden-klein tot'!B$33:B$54),0)</f>
        <v>25</v>
      </c>
      <c r="D104" s="6"/>
      <c r="E104" s="6"/>
      <c r="F104" s="267" t="str">
        <f t="shared" si="8"/>
        <v/>
      </c>
      <c r="G104" s="268" t="str">
        <f t="shared" si="9"/>
        <v/>
      </c>
      <c r="H104" s="219" t="str">
        <f>'Driebanden-klein 1'!H104</f>
        <v>n</v>
      </c>
      <c r="I104" s="211">
        <f>IF(P$3="J",SUMIF('Driebanden-klein tot'!A$33:A$54,H104,'Driebanden-klein tot'!B$33:B$54),0)</f>
        <v>0</v>
      </c>
      <c r="J104" s="6"/>
      <c r="K104" s="211" t="str">
        <f t="shared" si="10"/>
        <v/>
      </c>
      <c r="L104" s="267" t="str">
        <f t="shared" si="11"/>
        <v/>
      </c>
      <c r="M104" s="215" t="str">
        <f t="shared" si="15"/>
        <v/>
      </c>
      <c r="N104" s="216" t="str">
        <f t="shared" si="13"/>
        <v/>
      </c>
      <c r="O104" s="266">
        <v>1</v>
      </c>
      <c r="AB104" s="325">
        <f t="shared" si="14"/>
        <v>0</v>
      </c>
    </row>
    <row r="105" spans="1:28" ht="13.2" x14ac:dyDescent="0.25">
      <c r="A105" s="218" t="str">
        <f>IF(C105=0,"",IF(I105=0,"",MAX(A$2:A104)+1))</f>
        <v/>
      </c>
      <c r="B105" s="219" t="str">
        <f>'Driebanden-klein 1'!B105</f>
        <v>Piet</v>
      </c>
      <c r="C105" s="211">
        <f>IF(P$3="J",SUMIF('Driebanden-klein tot'!A$33:A$54,B105,'Driebanden-klein tot'!B$33:B$54),0)</f>
        <v>25</v>
      </c>
      <c r="D105" s="6"/>
      <c r="E105" s="6"/>
      <c r="F105" s="267" t="str">
        <f t="shared" si="8"/>
        <v/>
      </c>
      <c r="G105" s="268" t="str">
        <f t="shared" si="9"/>
        <v/>
      </c>
      <c r="H105" s="219" t="str">
        <f>'Driebanden-klein 1'!H105</f>
        <v>n</v>
      </c>
      <c r="I105" s="211">
        <f>IF(P$3="J",SUMIF('Driebanden-klein tot'!A$33:A$54,H105,'Driebanden-klein tot'!B$33:B$54),0)</f>
        <v>0</v>
      </c>
      <c r="J105" s="6"/>
      <c r="K105" s="211" t="str">
        <f t="shared" si="10"/>
        <v/>
      </c>
      <c r="L105" s="267" t="str">
        <f t="shared" si="11"/>
        <v/>
      </c>
      <c r="M105" s="215" t="str">
        <f t="shared" si="15"/>
        <v/>
      </c>
      <c r="N105" s="216" t="str">
        <f t="shared" si="13"/>
        <v/>
      </c>
      <c r="O105" s="266">
        <v>1</v>
      </c>
      <c r="AB105" s="325">
        <f t="shared" si="14"/>
        <v>0</v>
      </c>
    </row>
    <row r="106" spans="1:28" ht="13.2" x14ac:dyDescent="0.25">
      <c r="A106" s="218" t="str">
        <f>IF(C106=0,"",IF(I106=0,"",MAX(A$2:A105)+1))</f>
        <v/>
      </c>
      <c r="B106" s="219" t="str">
        <f>'Driebanden-klein 1'!B106</f>
        <v>Piet</v>
      </c>
      <c r="C106" s="211">
        <f>IF(P$3="J",SUMIF('Driebanden-klein tot'!A$33:A$54,B106,'Driebanden-klein tot'!B$33:B$54),0)</f>
        <v>25</v>
      </c>
      <c r="D106" s="6"/>
      <c r="E106" s="6"/>
      <c r="F106" s="267" t="str">
        <f t="shared" si="8"/>
        <v/>
      </c>
      <c r="G106" s="268" t="str">
        <f t="shared" si="9"/>
        <v/>
      </c>
      <c r="H106" s="219" t="str">
        <f>'Driebanden-klein 1'!H106</f>
        <v>n</v>
      </c>
      <c r="I106" s="211">
        <f>IF(P$3="J",SUMIF('Driebanden-klein tot'!A$33:A$54,H106,'Driebanden-klein tot'!B$33:B$54),0)</f>
        <v>0</v>
      </c>
      <c r="J106" s="6"/>
      <c r="K106" s="211" t="str">
        <f t="shared" si="10"/>
        <v/>
      </c>
      <c r="L106" s="267" t="str">
        <f t="shared" si="11"/>
        <v/>
      </c>
      <c r="M106" s="215" t="str">
        <f t="shared" si="15"/>
        <v/>
      </c>
      <c r="N106" s="216" t="str">
        <f t="shared" si="13"/>
        <v/>
      </c>
      <c r="O106" s="266">
        <v>1</v>
      </c>
      <c r="AB106" s="325">
        <f t="shared" si="14"/>
        <v>0</v>
      </c>
    </row>
    <row r="107" spans="1:28" ht="13.2" x14ac:dyDescent="0.25">
      <c r="A107" s="218" t="str">
        <f>IF(C107=0,"",IF(I107=0,"",MAX(A$2:A106)+1))</f>
        <v/>
      </c>
      <c r="B107" s="219" t="str">
        <f>'Driebanden-klein 1'!B107</f>
        <v>Piet</v>
      </c>
      <c r="C107" s="211">
        <f>IF(P$3="J",SUMIF('Driebanden-klein tot'!A$33:A$54,B107,'Driebanden-klein tot'!B$33:B$54),0)</f>
        <v>25</v>
      </c>
      <c r="D107" s="6"/>
      <c r="E107" s="6"/>
      <c r="F107" s="267" t="str">
        <f t="shared" si="8"/>
        <v/>
      </c>
      <c r="G107" s="268" t="str">
        <f t="shared" si="9"/>
        <v/>
      </c>
      <c r="H107" s="219" t="str">
        <f>'Driebanden-klein 1'!H107</f>
        <v>n</v>
      </c>
      <c r="I107" s="211">
        <f>IF(P$3="J",SUMIF('Driebanden-klein tot'!A$33:A$54,H107,'Driebanden-klein tot'!B$33:B$54),0)</f>
        <v>0</v>
      </c>
      <c r="J107" s="6"/>
      <c r="K107" s="211" t="str">
        <f t="shared" si="10"/>
        <v/>
      </c>
      <c r="L107" s="267" t="str">
        <f t="shared" si="11"/>
        <v/>
      </c>
      <c r="M107" s="215" t="str">
        <f t="shared" si="15"/>
        <v/>
      </c>
      <c r="N107" s="216" t="str">
        <f t="shared" si="13"/>
        <v/>
      </c>
      <c r="O107" s="266">
        <v>1</v>
      </c>
      <c r="AB107" s="325">
        <f t="shared" si="14"/>
        <v>0</v>
      </c>
    </row>
    <row r="108" spans="1:28" ht="13.2" x14ac:dyDescent="0.25">
      <c r="A108" s="218">
        <f>IF(C108=0,"",IF(I108=0,"",MAX(A$2:A107)+1))</f>
        <v>71</v>
      </c>
      <c r="B108" s="219" t="str">
        <f>'Driebanden-klein 1'!B108</f>
        <v>Tukker</v>
      </c>
      <c r="C108" s="211">
        <f>IF(P$3="J",SUMIF('Driebanden-klein tot'!A$33:A$54,B108,'Driebanden-klein tot'!B$33:B$54),0)</f>
        <v>18</v>
      </c>
      <c r="D108" s="6"/>
      <c r="E108" s="6"/>
      <c r="F108" s="267" t="str">
        <f t="shared" si="8"/>
        <v/>
      </c>
      <c r="G108" s="268" t="str">
        <f t="shared" si="9"/>
        <v/>
      </c>
      <c r="H108" s="219" t="str">
        <f>'Driebanden-klein 1'!H108</f>
        <v>Bernard</v>
      </c>
      <c r="I108" s="211">
        <f>IF(P$3="J",SUMIF('Driebanden-klein tot'!A$33:A$54,H108,'Driebanden-klein tot'!B$33:B$54),0)</f>
        <v>18</v>
      </c>
      <c r="J108" s="6"/>
      <c r="K108" s="211" t="str">
        <f t="shared" si="10"/>
        <v/>
      </c>
      <c r="L108" s="267" t="str">
        <f t="shared" si="11"/>
        <v/>
      </c>
      <c r="M108" s="215" t="str">
        <f t="shared" si="15"/>
        <v/>
      </c>
      <c r="N108" s="216" t="str">
        <f t="shared" si="13"/>
        <v/>
      </c>
      <c r="O108" s="266">
        <v>1</v>
      </c>
      <c r="AB108" s="325">
        <f t="shared" si="14"/>
        <v>1</v>
      </c>
    </row>
    <row r="109" spans="1:28" ht="13.2" x14ac:dyDescent="0.25">
      <c r="A109" s="218">
        <f>IF(C109=0,"",IF(I109=0,"",MAX(A$2:A108)+1))</f>
        <v>72</v>
      </c>
      <c r="B109" s="219" t="str">
        <f>'Driebanden-klein 1'!B109</f>
        <v>Tukker</v>
      </c>
      <c r="C109" s="211">
        <f>IF(P$3="J",SUMIF('Driebanden-klein tot'!A$33:A$54,B109,'Driebanden-klein tot'!B$33:B$54),0)</f>
        <v>18</v>
      </c>
      <c r="D109" s="6"/>
      <c r="E109" s="6"/>
      <c r="F109" s="267" t="str">
        <f t="shared" si="8"/>
        <v/>
      </c>
      <c r="G109" s="268" t="str">
        <f t="shared" si="9"/>
        <v/>
      </c>
      <c r="H109" s="219" t="str">
        <f>'Driebanden-klein 1'!H109</f>
        <v>Jan de Hoorn</v>
      </c>
      <c r="I109" s="211">
        <f>IF(P$3="J",SUMIF('Driebanden-klein tot'!A$33:A$54,H109,'Driebanden-klein tot'!B$33:B$54),0)</f>
        <v>14</v>
      </c>
      <c r="J109" s="6"/>
      <c r="K109" s="211" t="str">
        <f t="shared" si="10"/>
        <v/>
      </c>
      <c r="L109" s="267" t="str">
        <f t="shared" si="11"/>
        <v/>
      </c>
      <c r="M109" s="215" t="str">
        <f t="shared" si="15"/>
        <v/>
      </c>
      <c r="N109" s="216" t="str">
        <f t="shared" si="13"/>
        <v/>
      </c>
      <c r="O109" s="266">
        <v>1</v>
      </c>
      <c r="AB109" s="325">
        <f t="shared" si="14"/>
        <v>1</v>
      </c>
    </row>
    <row r="110" spans="1:28" ht="13.2" x14ac:dyDescent="0.25">
      <c r="A110" s="218">
        <f>IF(C110=0,"",IF(I110=0,"",MAX(A$2:A109)+1))</f>
        <v>73</v>
      </c>
      <c r="B110" s="219" t="str">
        <f>'Driebanden-klein 1'!B110</f>
        <v>Tukker</v>
      </c>
      <c r="C110" s="211">
        <f>IF(P$3="J",SUMIF('Driebanden-klein tot'!A$33:A$54,B110,'Driebanden-klein tot'!B$33:B$54),0)</f>
        <v>18</v>
      </c>
      <c r="D110" s="6"/>
      <c r="E110" s="6"/>
      <c r="F110" s="267" t="str">
        <f t="shared" si="8"/>
        <v/>
      </c>
      <c r="G110" s="268" t="str">
        <f t="shared" si="9"/>
        <v/>
      </c>
      <c r="H110" s="219" t="str">
        <f>'Driebanden-klein 1'!H110</f>
        <v>Bas</v>
      </c>
      <c r="I110" s="211">
        <f>IF(P$3="J",SUMIF('Driebanden-klein tot'!A$33:A$54,H110,'Driebanden-klein tot'!B$33:B$54),0)</f>
        <v>10</v>
      </c>
      <c r="J110" s="6"/>
      <c r="K110" s="211" t="str">
        <f t="shared" si="10"/>
        <v/>
      </c>
      <c r="L110" s="267" t="str">
        <f t="shared" si="11"/>
        <v/>
      </c>
      <c r="M110" s="215" t="str">
        <f t="shared" si="15"/>
        <v/>
      </c>
      <c r="N110" s="216" t="str">
        <f t="shared" si="13"/>
        <v/>
      </c>
      <c r="O110" s="266">
        <v>1</v>
      </c>
      <c r="AB110" s="325">
        <f t="shared" si="14"/>
        <v>1</v>
      </c>
    </row>
    <row r="111" spans="1:28" ht="13.2" x14ac:dyDescent="0.25">
      <c r="A111" s="218">
        <f>IF(C111=0,"",IF(I111=0,"",MAX(A$2:A110)+1))</f>
        <v>74</v>
      </c>
      <c r="B111" s="219" t="str">
        <f>'Driebanden-klein 1'!B111</f>
        <v>Tukker</v>
      </c>
      <c r="C111" s="211">
        <f>IF(P$3="J",SUMIF('Driebanden-klein tot'!A$33:A$54,B111,'Driebanden-klein tot'!B$33:B$54),0)</f>
        <v>18</v>
      </c>
      <c r="D111" s="6"/>
      <c r="E111" s="6"/>
      <c r="F111" s="267" t="str">
        <f t="shared" si="8"/>
        <v/>
      </c>
      <c r="G111" s="268" t="str">
        <f t="shared" si="9"/>
        <v/>
      </c>
      <c r="H111" s="219" t="str">
        <f>'Driebanden-klein 1'!H111</f>
        <v>Jan Zuijlen</v>
      </c>
      <c r="I111" s="211">
        <f>IF(P$3="J",SUMIF('Driebanden-klein tot'!A$33:A$54,H111,'Driebanden-klein tot'!B$33:B$54),0)</f>
        <v>19</v>
      </c>
      <c r="J111" s="6"/>
      <c r="K111" s="211" t="str">
        <f t="shared" si="10"/>
        <v/>
      </c>
      <c r="L111" s="267" t="str">
        <f t="shared" si="11"/>
        <v/>
      </c>
      <c r="M111" s="215" t="str">
        <f t="shared" si="15"/>
        <v/>
      </c>
      <c r="N111" s="216" t="str">
        <f t="shared" si="13"/>
        <v/>
      </c>
      <c r="O111" s="266">
        <v>1</v>
      </c>
      <c r="AB111" s="325">
        <f t="shared" si="14"/>
        <v>1</v>
      </c>
    </row>
    <row r="112" spans="1:28" ht="13.2" x14ac:dyDescent="0.25">
      <c r="A112" s="218">
        <f>IF(C112=0,"",IF(I112=0,"",MAX(A$2:A111)+1))</f>
        <v>75</v>
      </c>
      <c r="B112" s="219" t="str">
        <f>'Driebanden-klein 1'!B112</f>
        <v>Tukker</v>
      </c>
      <c r="C112" s="211">
        <f>IF(P$3="J",SUMIF('Driebanden-klein tot'!A$33:A$54,B112,'Driebanden-klein tot'!B$33:B$54),0)</f>
        <v>18</v>
      </c>
      <c r="D112" s="6"/>
      <c r="E112" s="6"/>
      <c r="F112" s="267" t="str">
        <f t="shared" si="8"/>
        <v/>
      </c>
      <c r="G112" s="268" t="str">
        <f t="shared" si="9"/>
        <v/>
      </c>
      <c r="H112" s="219" t="str">
        <f>'Driebanden-klein 1'!H112</f>
        <v xml:space="preserve">Jordy </v>
      </c>
      <c r="I112" s="211">
        <f>IF(P$3="J",SUMIF('Driebanden-klein tot'!A$33:A$54,H112,'Driebanden-klein tot'!B$33:B$54),0)</f>
        <v>16</v>
      </c>
      <c r="J112" s="6"/>
      <c r="K112" s="211" t="str">
        <f t="shared" si="10"/>
        <v/>
      </c>
      <c r="L112" s="267" t="str">
        <f t="shared" si="11"/>
        <v/>
      </c>
      <c r="M112" s="215" t="str">
        <f t="shared" si="15"/>
        <v/>
      </c>
      <c r="N112" s="216" t="str">
        <f t="shared" si="13"/>
        <v/>
      </c>
      <c r="O112" s="266">
        <v>1</v>
      </c>
      <c r="AB112" s="325">
        <f t="shared" si="14"/>
        <v>1</v>
      </c>
    </row>
    <row r="113" spans="1:28" ht="13.2" x14ac:dyDescent="0.25">
      <c r="A113" s="218" t="str">
        <f>IF(C113=0,"",IF(I113=0,"",MAX(A$2:A112)+1))</f>
        <v/>
      </c>
      <c r="B113" s="219" t="str">
        <f>'Driebanden-klein 1'!B113</f>
        <v>Tukker</v>
      </c>
      <c r="C113" s="211">
        <f>IF(P$3="J",SUMIF('Driebanden-klein tot'!A$33:A$54,B113,'Driebanden-klein tot'!B$33:B$54),0)</f>
        <v>18</v>
      </c>
      <c r="D113" s="6"/>
      <c r="E113" s="6"/>
      <c r="F113" s="267" t="str">
        <f t="shared" si="8"/>
        <v/>
      </c>
      <c r="G113" s="268" t="str">
        <f t="shared" si="9"/>
        <v/>
      </c>
      <c r="H113" s="219" t="str">
        <f>'Driebanden-klein 1'!H113</f>
        <v>Mukesh</v>
      </c>
      <c r="I113" s="211">
        <f>IF(P$3="J",SUMIF('Driebanden-klein tot'!A$33:A$54,H113,'Driebanden-klein tot'!B$33:B$54),0)</f>
        <v>0</v>
      </c>
      <c r="J113" s="6"/>
      <c r="K113" s="211" t="str">
        <f t="shared" si="10"/>
        <v/>
      </c>
      <c r="L113" s="267" t="str">
        <f t="shared" si="11"/>
        <v/>
      </c>
      <c r="M113" s="215" t="str">
        <f t="shared" si="15"/>
        <v/>
      </c>
      <c r="N113" s="216" t="str">
        <f t="shared" si="13"/>
        <v/>
      </c>
      <c r="O113" s="266">
        <v>1</v>
      </c>
      <c r="AB113" s="325">
        <f t="shared" si="14"/>
        <v>0</v>
      </c>
    </row>
    <row r="114" spans="1:28" ht="13.2" x14ac:dyDescent="0.25">
      <c r="A114" s="218">
        <f>IF(C114=0,"",IF(I114=0,"",MAX(A$2:A113)+1))</f>
        <v>76</v>
      </c>
      <c r="B114" s="219" t="str">
        <f>'Driebanden-klein 1'!B114</f>
        <v>Tukker</v>
      </c>
      <c r="C114" s="211">
        <f>IF(P$3="J",SUMIF('Driebanden-klein tot'!A$33:A$54,B114,'Driebanden-klein tot'!B$33:B$54),0)</f>
        <v>18</v>
      </c>
      <c r="D114" s="6"/>
      <c r="E114" s="6"/>
      <c r="F114" s="267" t="str">
        <f t="shared" si="8"/>
        <v/>
      </c>
      <c r="G114" s="268" t="str">
        <f t="shared" si="9"/>
        <v/>
      </c>
      <c r="H114" s="219" t="str">
        <f>'Driebanden-klein 1'!H114</f>
        <v>Marco</v>
      </c>
      <c r="I114" s="211">
        <f>IF(P$3="J",SUMIF('Driebanden-klein tot'!A$33:A$54,H114,'Driebanden-klein tot'!B$33:B$54),0)</f>
        <v>26</v>
      </c>
      <c r="J114" s="6"/>
      <c r="K114" s="211" t="str">
        <f t="shared" si="10"/>
        <v/>
      </c>
      <c r="L114" s="267" t="str">
        <f t="shared" si="11"/>
        <v/>
      </c>
      <c r="M114" s="215" t="str">
        <f t="shared" si="15"/>
        <v/>
      </c>
      <c r="N114" s="216" t="str">
        <f t="shared" si="13"/>
        <v/>
      </c>
      <c r="O114" s="266">
        <v>1</v>
      </c>
      <c r="AB114" s="325">
        <f t="shared" si="14"/>
        <v>1</v>
      </c>
    </row>
    <row r="115" spans="1:28" ht="13.2" x14ac:dyDescent="0.25">
      <c r="A115" s="218" t="str">
        <f>IF(C115=0,"",IF(I115=0,"",MAX(A$2:A114)+1))</f>
        <v/>
      </c>
      <c r="B115" s="219" t="str">
        <f>'Driebanden-klein 1'!B115</f>
        <v>Tukker</v>
      </c>
      <c r="C115" s="211">
        <f>IF(P$3="J",SUMIF('Driebanden-klein tot'!A$33:A$54,B115,'Driebanden-klein tot'!B$33:B$54),0)</f>
        <v>18</v>
      </c>
      <c r="D115" s="6"/>
      <c r="E115" s="6"/>
      <c r="F115" s="267" t="str">
        <f t="shared" si="8"/>
        <v/>
      </c>
      <c r="G115" s="268" t="str">
        <f t="shared" si="9"/>
        <v/>
      </c>
      <c r="H115" s="219" t="str">
        <f>'Driebanden-klein 1'!H115</f>
        <v>n</v>
      </c>
      <c r="I115" s="211">
        <f>IF(P$3="J",SUMIF('Driebanden-klein tot'!A$33:A$54,H115,'Driebanden-klein tot'!B$33:B$54),0)</f>
        <v>0</v>
      </c>
      <c r="J115" s="6"/>
      <c r="K115" s="211" t="str">
        <f t="shared" si="10"/>
        <v/>
      </c>
      <c r="L115" s="267" t="str">
        <f t="shared" si="11"/>
        <v/>
      </c>
      <c r="M115" s="215" t="str">
        <f t="shared" si="15"/>
        <v/>
      </c>
      <c r="N115" s="216" t="str">
        <f t="shared" si="13"/>
        <v/>
      </c>
      <c r="O115" s="266">
        <v>1</v>
      </c>
      <c r="AB115" s="325">
        <f t="shared" si="14"/>
        <v>0</v>
      </c>
    </row>
    <row r="116" spans="1:28" ht="13.2" x14ac:dyDescent="0.25">
      <c r="A116" s="218" t="str">
        <f>IF(C116=0,"",IF(I116=0,"",MAX(A$2:A115)+1))</f>
        <v/>
      </c>
      <c r="B116" s="219" t="str">
        <f>'Driebanden-klein 1'!B116</f>
        <v>Tukker</v>
      </c>
      <c r="C116" s="211">
        <f>IF(P$3="J",SUMIF('Driebanden-klein tot'!A$33:A$54,B116,'Driebanden-klein tot'!B$33:B$54),0)</f>
        <v>18</v>
      </c>
      <c r="D116" s="6"/>
      <c r="E116" s="6"/>
      <c r="F116" s="267" t="str">
        <f t="shared" si="8"/>
        <v/>
      </c>
      <c r="G116" s="268" t="str">
        <f t="shared" si="9"/>
        <v/>
      </c>
      <c r="H116" s="219" t="str">
        <f>'Driebanden-klein 1'!H116</f>
        <v>n</v>
      </c>
      <c r="I116" s="211">
        <f>IF(P$3="J",SUMIF('Driebanden-klein tot'!A$33:A$54,H116,'Driebanden-klein tot'!B$33:B$54),0)</f>
        <v>0</v>
      </c>
      <c r="J116" s="6"/>
      <c r="K116" s="211" t="str">
        <f t="shared" si="10"/>
        <v/>
      </c>
      <c r="L116" s="267" t="str">
        <f t="shared" si="11"/>
        <v/>
      </c>
      <c r="M116" s="215" t="str">
        <f t="shared" si="15"/>
        <v/>
      </c>
      <c r="N116" s="216" t="str">
        <f t="shared" si="13"/>
        <v/>
      </c>
      <c r="O116" s="266">
        <v>1</v>
      </c>
      <c r="AB116" s="325">
        <f t="shared" si="14"/>
        <v>0</v>
      </c>
    </row>
    <row r="117" spans="1:28" ht="13.2" x14ac:dyDescent="0.25">
      <c r="A117" s="218" t="str">
        <f>IF(C117=0,"",IF(I117=0,"",MAX(A$2:A116)+1))</f>
        <v/>
      </c>
      <c r="B117" s="219" t="str">
        <f>'Driebanden-klein 1'!B117</f>
        <v>Tukker</v>
      </c>
      <c r="C117" s="211">
        <f>IF(P$3="J",SUMIF('Driebanden-klein tot'!A$33:A$54,B117,'Driebanden-klein tot'!B$33:B$54),0)</f>
        <v>18</v>
      </c>
      <c r="D117" s="6"/>
      <c r="E117" s="6"/>
      <c r="F117" s="267" t="str">
        <f t="shared" si="8"/>
        <v/>
      </c>
      <c r="G117" s="268" t="str">
        <f t="shared" si="9"/>
        <v/>
      </c>
      <c r="H117" s="219" t="str">
        <f>'Driebanden-klein 1'!H117</f>
        <v>n</v>
      </c>
      <c r="I117" s="211">
        <f>IF(P$3="J",SUMIF('Driebanden-klein tot'!A$33:A$54,H117,'Driebanden-klein tot'!B$33:B$54),0)</f>
        <v>0</v>
      </c>
      <c r="J117" s="6"/>
      <c r="K117" s="211" t="str">
        <f t="shared" si="10"/>
        <v/>
      </c>
      <c r="L117" s="267" t="str">
        <f t="shared" si="11"/>
        <v/>
      </c>
      <c r="M117" s="215" t="str">
        <f t="shared" si="15"/>
        <v/>
      </c>
      <c r="N117" s="216" t="str">
        <f t="shared" si="13"/>
        <v/>
      </c>
      <c r="O117" s="266">
        <v>1</v>
      </c>
      <c r="AB117" s="325">
        <f t="shared" si="14"/>
        <v>0</v>
      </c>
    </row>
    <row r="118" spans="1:28" ht="13.2" x14ac:dyDescent="0.25">
      <c r="A118" s="218" t="str">
        <f>IF(C118=0,"",IF(I118=0,"",MAX(A$2:A117)+1))</f>
        <v/>
      </c>
      <c r="B118" s="219" t="str">
        <f>'Driebanden-klein 1'!B118</f>
        <v>Tukker</v>
      </c>
      <c r="C118" s="211">
        <f>IF(P$3="J",SUMIF('Driebanden-klein tot'!A$33:A$54,B118,'Driebanden-klein tot'!B$33:B$54),0)</f>
        <v>18</v>
      </c>
      <c r="D118" s="6"/>
      <c r="E118" s="6"/>
      <c r="F118" s="267" t="str">
        <f t="shared" si="8"/>
        <v/>
      </c>
      <c r="G118" s="268" t="str">
        <f t="shared" si="9"/>
        <v/>
      </c>
      <c r="H118" s="219" t="str">
        <f>'Driebanden-klein 1'!H118</f>
        <v>n</v>
      </c>
      <c r="I118" s="211">
        <f>IF(P$3="J",SUMIF('Driebanden-klein tot'!A$33:A$54,H118,'Driebanden-klein tot'!B$33:B$54),0)</f>
        <v>0</v>
      </c>
      <c r="J118" s="6"/>
      <c r="K118" s="211" t="str">
        <f t="shared" si="10"/>
        <v/>
      </c>
      <c r="L118" s="267" t="str">
        <f t="shared" si="11"/>
        <v/>
      </c>
      <c r="M118" s="215" t="str">
        <f t="shared" si="15"/>
        <v/>
      </c>
      <c r="N118" s="216" t="str">
        <f t="shared" si="13"/>
        <v/>
      </c>
      <c r="O118" s="266">
        <v>1</v>
      </c>
      <c r="AB118" s="325">
        <f t="shared" si="14"/>
        <v>0</v>
      </c>
    </row>
    <row r="119" spans="1:28" ht="13.2" x14ac:dyDescent="0.25">
      <c r="A119" s="218">
        <f>IF(C119=0,"",IF(I119=0,"",MAX(A$2:A118)+1))</f>
        <v>77</v>
      </c>
      <c r="B119" s="219" t="str">
        <f>'Driebanden-klein 1'!B119</f>
        <v>Bernard</v>
      </c>
      <c r="C119" s="211">
        <f>IF(P$3="J",SUMIF('Driebanden-klein tot'!A$33:A$54,B119,'Driebanden-klein tot'!B$33:B$54),0)</f>
        <v>18</v>
      </c>
      <c r="D119" s="6"/>
      <c r="E119" s="6"/>
      <c r="F119" s="267" t="str">
        <f t="shared" si="8"/>
        <v/>
      </c>
      <c r="G119" s="268" t="str">
        <f t="shared" si="9"/>
        <v/>
      </c>
      <c r="H119" s="219" t="str">
        <f>'Driebanden-klein 1'!H119</f>
        <v>Jan de Hoorn</v>
      </c>
      <c r="I119" s="211">
        <f>IF(P$3="J",SUMIF('Driebanden-klein tot'!A$33:A$54,H119,'Driebanden-klein tot'!B$33:B$54),0)</f>
        <v>14</v>
      </c>
      <c r="J119" s="6"/>
      <c r="K119" s="211" t="str">
        <f t="shared" si="10"/>
        <v/>
      </c>
      <c r="L119" s="267" t="str">
        <f t="shared" si="11"/>
        <v/>
      </c>
      <c r="M119" s="215" t="str">
        <f t="shared" si="15"/>
        <v/>
      </c>
      <c r="N119" s="216" t="str">
        <f t="shared" si="13"/>
        <v/>
      </c>
      <c r="O119" s="266">
        <v>1</v>
      </c>
      <c r="AB119" s="325">
        <f t="shared" si="14"/>
        <v>1</v>
      </c>
    </row>
    <row r="120" spans="1:28" ht="13.2" x14ac:dyDescent="0.25">
      <c r="A120" s="218">
        <f>IF(C120=0,"",IF(I120=0,"",MAX(A$2:A119)+1))</f>
        <v>78</v>
      </c>
      <c r="B120" s="219" t="str">
        <f>'Driebanden-klein 1'!B120</f>
        <v>Bernard</v>
      </c>
      <c r="C120" s="211">
        <f>IF(P$3="J",SUMIF('Driebanden-klein tot'!A$33:A$54,B120,'Driebanden-klein tot'!B$33:B$54),0)</f>
        <v>18</v>
      </c>
      <c r="D120" s="6"/>
      <c r="E120" s="6"/>
      <c r="F120" s="267" t="str">
        <f t="shared" si="8"/>
        <v/>
      </c>
      <c r="G120" s="268" t="str">
        <f t="shared" si="9"/>
        <v/>
      </c>
      <c r="H120" s="219" t="str">
        <f>'Driebanden-klein 1'!H120</f>
        <v>Bas</v>
      </c>
      <c r="I120" s="211">
        <f>IF(P$3="J",SUMIF('Driebanden-klein tot'!A$33:A$54,H120,'Driebanden-klein tot'!B$33:B$54),0)</f>
        <v>10</v>
      </c>
      <c r="J120" s="6"/>
      <c r="K120" s="211" t="str">
        <f t="shared" si="10"/>
        <v/>
      </c>
      <c r="L120" s="267" t="str">
        <f t="shared" si="11"/>
        <v/>
      </c>
      <c r="M120" s="215" t="str">
        <f t="shared" si="15"/>
        <v/>
      </c>
      <c r="N120" s="216" t="str">
        <f t="shared" si="13"/>
        <v/>
      </c>
      <c r="O120" s="266">
        <v>1</v>
      </c>
      <c r="AB120" s="325">
        <f t="shared" si="14"/>
        <v>1</v>
      </c>
    </row>
    <row r="121" spans="1:28" ht="13.2" x14ac:dyDescent="0.25">
      <c r="A121" s="218">
        <f>IF(C121=0,"",IF(I121=0,"",MAX(A$2:A120)+1))</f>
        <v>79</v>
      </c>
      <c r="B121" s="219" t="str">
        <f>'Driebanden-klein 1'!B121</f>
        <v>Bernard</v>
      </c>
      <c r="C121" s="211">
        <f>IF(P$3="J",SUMIF('Driebanden-klein tot'!A$33:A$54,B121,'Driebanden-klein tot'!B$33:B$54),0)</f>
        <v>18</v>
      </c>
      <c r="D121" s="6"/>
      <c r="E121" s="6"/>
      <c r="F121" s="267" t="str">
        <f t="shared" si="8"/>
        <v/>
      </c>
      <c r="G121" s="268" t="str">
        <f t="shared" si="9"/>
        <v/>
      </c>
      <c r="H121" s="219" t="str">
        <f>'Driebanden-klein 1'!H121</f>
        <v>Jan Zuijlen</v>
      </c>
      <c r="I121" s="211">
        <f>IF(P$3="J",SUMIF('Driebanden-klein tot'!A$33:A$54,H121,'Driebanden-klein tot'!B$33:B$54),0)</f>
        <v>19</v>
      </c>
      <c r="J121" s="6"/>
      <c r="K121" s="211" t="str">
        <f t="shared" si="10"/>
        <v/>
      </c>
      <c r="L121" s="267" t="str">
        <f t="shared" si="11"/>
        <v/>
      </c>
      <c r="M121" s="215" t="str">
        <f t="shared" si="15"/>
        <v/>
      </c>
      <c r="N121" s="216" t="str">
        <f t="shared" si="13"/>
        <v/>
      </c>
      <c r="O121" s="266">
        <v>1</v>
      </c>
      <c r="AB121" s="325">
        <f t="shared" si="14"/>
        <v>1</v>
      </c>
    </row>
    <row r="122" spans="1:28" ht="13.2" x14ac:dyDescent="0.25">
      <c r="A122" s="218">
        <f>IF(C122=0,"",IF(I122=0,"",MAX(A$2:A121)+1))</f>
        <v>80</v>
      </c>
      <c r="B122" s="219" t="str">
        <f>'Driebanden-klein 1'!B122</f>
        <v>Bernard</v>
      </c>
      <c r="C122" s="211">
        <f>IF(P$3="J",SUMIF('Driebanden-klein tot'!A$33:A$54,B122,'Driebanden-klein tot'!B$33:B$54),0)</f>
        <v>18</v>
      </c>
      <c r="D122" s="6"/>
      <c r="E122" s="6"/>
      <c r="F122" s="267" t="str">
        <f t="shared" si="8"/>
        <v/>
      </c>
      <c r="G122" s="268" t="str">
        <f t="shared" si="9"/>
        <v/>
      </c>
      <c r="H122" s="219" t="str">
        <f>'Driebanden-klein 1'!H122</f>
        <v xml:space="preserve">Jordy </v>
      </c>
      <c r="I122" s="211">
        <f>IF(P$3="J",SUMIF('Driebanden-klein tot'!A$33:A$54,H122,'Driebanden-klein tot'!B$33:B$54),0)</f>
        <v>16</v>
      </c>
      <c r="J122" s="6"/>
      <c r="K122" s="211" t="str">
        <f t="shared" si="10"/>
        <v/>
      </c>
      <c r="L122" s="267" t="str">
        <f t="shared" si="11"/>
        <v/>
      </c>
      <c r="M122" s="215" t="str">
        <f t="shared" si="15"/>
        <v/>
      </c>
      <c r="N122" s="216" t="str">
        <f t="shared" si="13"/>
        <v/>
      </c>
      <c r="O122" s="266">
        <v>1</v>
      </c>
      <c r="AB122" s="325">
        <f t="shared" si="14"/>
        <v>1</v>
      </c>
    </row>
    <row r="123" spans="1:28" ht="13.2" x14ac:dyDescent="0.25">
      <c r="A123" s="218" t="str">
        <f>IF(C123=0,"",IF(I123=0,"",MAX(A$2:A122)+1))</f>
        <v/>
      </c>
      <c r="B123" s="219" t="str">
        <f>'Driebanden-klein 1'!B123</f>
        <v>Bernard</v>
      </c>
      <c r="C123" s="211">
        <f>IF(P$3="J",SUMIF('Driebanden-klein tot'!A$33:A$54,B123,'Driebanden-klein tot'!B$33:B$54),0)</f>
        <v>18</v>
      </c>
      <c r="D123" s="6"/>
      <c r="E123" s="6"/>
      <c r="F123" s="267" t="str">
        <f t="shared" si="8"/>
        <v/>
      </c>
      <c r="G123" s="268" t="str">
        <f t="shared" si="9"/>
        <v/>
      </c>
      <c r="H123" s="219" t="str">
        <f>'Driebanden-klein 1'!H123</f>
        <v>Mukesh</v>
      </c>
      <c r="I123" s="211">
        <f>IF(P$3="J",SUMIF('Driebanden-klein tot'!A$33:A$54,H123,'Driebanden-klein tot'!B$33:B$54),0)</f>
        <v>0</v>
      </c>
      <c r="J123" s="6"/>
      <c r="K123" s="211" t="str">
        <f t="shared" si="10"/>
        <v/>
      </c>
      <c r="L123" s="267" t="str">
        <f t="shared" si="11"/>
        <v/>
      </c>
      <c r="M123" s="215" t="str">
        <f t="shared" si="15"/>
        <v/>
      </c>
      <c r="N123" s="216" t="str">
        <f t="shared" si="13"/>
        <v/>
      </c>
      <c r="O123" s="266">
        <v>1</v>
      </c>
      <c r="AB123" s="325">
        <f t="shared" si="14"/>
        <v>0</v>
      </c>
    </row>
    <row r="124" spans="1:28" ht="13.2" x14ac:dyDescent="0.25">
      <c r="A124" s="218">
        <f>IF(C124=0,"",IF(I124=0,"",MAX(A$2:A123)+1))</f>
        <v>81</v>
      </c>
      <c r="B124" s="219" t="str">
        <f>'Driebanden-klein 1'!B124</f>
        <v>Bernard</v>
      </c>
      <c r="C124" s="211">
        <f>IF(P$3="J",SUMIF('Driebanden-klein tot'!A$33:A$54,B124,'Driebanden-klein tot'!B$33:B$54),0)</f>
        <v>18</v>
      </c>
      <c r="D124" s="6"/>
      <c r="E124" s="6"/>
      <c r="F124" s="267" t="str">
        <f t="shared" si="8"/>
        <v/>
      </c>
      <c r="G124" s="268" t="str">
        <f t="shared" si="9"/>
        <v/>
      </c>
      <c r="H124" s="219" t="str">
        <f>'Driebanden-klein 1'!H124</f>
        <v>Marco</v>
      </c>
      <c r="I124" s="211">
        <f>IF(P$3="J",SUMIF('Driebanden-klein tot'!A$33:A$54,H124,'Driebanden-klein tot'!B$33:B$54),0)</f>
        <v>26</v>
      </c>
      <c r="J124" s="6"/>
      <c r="K124" s="211" t="str">
        <f t="shared" si="10"/>
        <v/>
      </c>
      <c r="L124" s="267" t="str">
        <f t="shared" si="11"/>
        <v/>
      </c>
      <c r="M124" s="215" t="str">
        <f t="shared" si="15"/>
        <v/>
      </c>
      <c r="N124" s="216" t="str">
        <f t="shared" si="13"/>
        <v/>
      </c>
      <c r="O124" s="266">
        <v>1</v>
      </c>
      <c r="AB124" s="325">
        <f t="shared" si="14"/>
        <v>1</v>
      </c>
    </row>
    <row r="125" spans="1:28" ht="13.2" x14ac:dyDescent="0.25">
      <c r="A125" s="218" t="str">
        <f>IF(C125=0,"",IF(I125=0,"",MAX(A$2:A124)+1))</f>
        <v/>
      </c>
      <c r="B125" s="219" t="str">
        <f>'Driebanden-klein 1'!B125</f>
        <v>Bernard</v>
      </c>
      <c r="C125" s="211">
        <f>IF(P$3="J",SUMIF('Driebanden-klein tot'!A$33:A$54,B125,'Driebanden-klein tot'!B$33:B$54),0)</f>
        <v>18</v>
      </c>
      <c r="D125" s="6"/>
      <c r="E125" s="6"/>
      <c r="F125" s="267" t="str">
        <f t="shared" si="8"/>
        <v/>
      </c>
      <c r="G125" s="268" t="str">
        <f t="shared" si="9"/>
        <v/>
      </c>
      <c r="H125" s="219" t="str">
        <f>'Driebanden-klein 1'!H125</f>
        <v>n</v>
      </c>
      <c r="I125" s="211">
        <f>IF(P$3="J",SUMIF('Driebanden-klein tot'!A$33:A$54,H125,'Driebanden-klein tot'!B$33:B$54),0)</f>
        <v>0</v>
      </c>
      <c r="J125" s="6"/>
      <c r="K125" s="211" t="str">
        <f t="shared" si="10"/>
        <v/>
      </c>
      <c r="L125" s="267" t="str">
        <f t="shared" si="11"/>
        <v/>
      </c>
      <c r="M125" s="215" t="str">
        <f t="shared" si="15"/>
        <v/>
      </c>
      <c r="N125" s="216" t="str">
        <f t="shared" si="13"/>
        <v/>
      </c>
      <c r="O125" s="266">
        <v>1</v>
      </c>
      <c r="AB125" s="325">
        <f t="shared" si="14"/>
        <v>0</v>
      </c>
    </row>
    <row r="126" spans="1:28" ht="13.2" x14ac:dyDescent="0.25">
      <c r="A126" s="218" t="str">
        <f>IF(C126=0,"",IF(I126=0,"",MAX(A$2:A125)+1))</f>
        <v/>
      </c>
      <c r="B126" s="219" t="str">
        <f>'Driebanden-klein 1'!B126</f>
        <v>Bernard</v>
      </c>
      <c r="C126" s="211">
        <f>IF(P$3="J",SUMIF('Driebanden-klein tot'!A$33:A$54,B126,'Driebanden-klein tot'!B$33:B$54),0)</f>
        <v>18</v>
      </c>
      <c r="D126" s="6"/>
      <c r="E126" s="6"/>
      <c r="F126" s="267" t="str">
        <f t="shared" si="8"/>
        <v/>
      </c>
      <c r="G126" s="268" t="str">
        <f t="shared" si="9"/>
        <v/>
      </c>
      <c r="H126" s="219" t="str">
        <f>'Driebanden-klein 1'!H126</f>
        <v>n</v>
      </c>
      <c r="I126" s="211">
        <f>IF(P$3="J",SUMIF('Driebanden-klein tot'!A$33:A$54,H126,'Driebanden-klein tot'!B$33:B$54),0)</f>
        <v>0</v>
      </c>
      <c r="J126" s="6"/>
      <c r="K126" s="211" t="str">
        <f t="shared" si="10"/>
        <v/>
      </c>
      <c r="L126" s="267" t="str">
        <f t="shared" si="11"/>
        <v/>
      </c>
      <c r="M126" s="215" t="str">
        <f t="shared" si="15"/>
        <v/>
      </c>
      <c r="N126" s="216" t="str">
        <f t="shared" si="13"/>
        <v/>
      </c>
      <c r="O126" s="266">
        <v>1</v>
      </c>
      <c r="AB126" s="325">
        <f t="shared" si="14"/>
        <v>0</v>
      </c>
    </row>
    <row r="127" spans="1:28" ht="13.2" x14ac:dyDescent="0.25">
      <c r="A127" s="218" t="str">
        <f>IF(C127=0,"",IF(I127=0,"",MAX(A$2:A126)+1))</f>
        <v/>
      </c>
      <c r="B127" s="219" t="str">
        <f>'Driebanden-klein 1'!B127</f>
        <v>Bernard</v>
      </c>
      <c r="C127" s="211">
        <f>IF(P$3="J",SUMIF('Driebanden-klein tot'!A$33:A$54,B127,'Driebanden-klein tot'!B$33:B$54),0)</f>
        <v>18</v>
      </c>
      <c r="D127" s="6"/>
      <c r="E127" s="6"/>
      <c r="F127" s="267" t="str">
        <f t="shared" si="8"/>
        <v/>
      </c>
      <c r="G127" s="268" t="str">
        <f t="shared" si="9"/>
        <v/>
      </c>
      <c r="H127" s="219" t="str">
        <f>'Driebanden-klein 1'!H127</f>
        <v>n</v>
      </c>
      <c r="I127" s="211">
        <f>IF(P$3="J",SUMIF('Driebanden-klein tot'!A$33:A$54,H127,'Driebanden-klein tot'!B$33:B$54),0)</f>
        <v>0</v>
      </c>
      <c r="J127" s="6"/>
      <c r="K127" s="211" t="str">
        <f t="shared" si="10"/>
        <v/>
      </c>
      <c r="L127" s="267" t="str">
        <f t="shared" si="11"/>
        <v/>
      </c>
      <c r="M127" s="215" t="str">
        <f t="shared" si="15"/>
        <v/>
      </c>
      <c r="N127" s="216" t="str">
        <f t="shared" si="13"/>
        <v/>
      </c>
      <c r="O127" s="266">
        <v>1</v>
      </c>
      <c r="AB127" s="325">
        <f t="shared" si="14"/>
        <v>0</v>
      </c>
    </row>
    <row r="128" spans="1:28" ht="13.2" x14ac:dyDescent="0.25">
      <c r="A128" s="218" t="str">
        <f>IF(C128=0,"",IF(I128=0,"",MAX(A$2:A127)+1))</f>
        <v/>
      </c>
      <c r="B128" s="219" t="str">
        <f>'Driebanden-klein 1'!B128</f>
        <v>Bernard</v>
      </c>
      <c r="C128" s="211">
        <f>IF(P$3="J",SUMIF('Driebanden-klein tot'!A$33:A$54,B128,'Driebanden-klein tot'!B$33:B$54),0)</f>
        <v>18</v>
      </c>
      <c r="D128" s="6"/>
      <c r="E128" s="6"/>
      <c r="F128" s="267" t="str">
        <f t="shared" si="8"/>
        <v/>
      </c>
      <c r="G128" s="268" t="str">
        <f t="shared" si="9"/>
        <v/>
      </c>
      <c r="H128" s="219" t="str">
        <f>'Driebanden-klein 1'!H128</f>
        <v>n</v>
      </c>
      <c r="I128" s="211">
        <f>IF(P$3="J",SUMIF('Driebanden-klein tot'!A$33:A$54,H128,'Driebanden-klein tot'!B$33:B$54),0)</f>
        <v>0</v>
      </c>
      <c r="J128" s="6"/>
      <c r="K128" s="211" t="str">
        <f t="shared" si="10"/>
        <v/>
      </c>
      <c r="L128" s="267" t="str">
        <f t="shared" si="11"/>
        <v/>
      </c>
      <c r="M128" s="215" t="str">
        <f t="shared" si="15"/>
        <v/>
      </c>
      <c r="N128" s="216" t="str">
        <f t="shared" si="13"/>
        <v/>
      </c>
      <c r="O128" s="266">
        <v>1</v>
      </c>
      <c r="AB128" s="325">
        <f t="shared" si="14"/>
        <v>0</v>
      </c>
    </row>
    <row r="129" spans="1:28" ht="13.2" x14ac:dyDescent="0.25">
      <c r="A129" s="218">
        <f>IF(C129=0,"",IF(I129=0,"",MAX(A$2:A128)+1))</f>
        <v>82</v>
      </c>
      <c r="B129" s="219" t="str">
        <f>'Driebanden-klein 1'!B129</f>
        <v>Jan de Hoorn</v>
      </c>
      <c r="C129" s="211">
        <f>IF(P$3="J",SUMIF('Driebanden-klein tot'!A$33:A$54,B129,'Driebanden-klein tot'!B$33:B$54),0)</f>
        <v>14</v>
      </c>
      <c r="D129" s="6"/>
      <c r="E129" s="6"/>
      <c r="F129" s="267" t="str">
        <f t="shared" si="8"/>
        <v/>
      </c>
      <c r="G129" s="268" t="str">
        <f t="shared" si="9"/>
        <v/>
      </c>
      <c r="H129" s="219" t="str">
        <f>'Driebanden-klein 1'!H129</f>
        <v>Bas</v>
      </c>
      <c r="I129" s="211">
        <f>IF(P$3="J",SUMIF('Driebanden-klein tot'!A$33:A$54,H129,'Driebanden-klein tot'!B$33:B$54),0)</f>
        <v>10</v>
      </c>
      <c r="J129" s="6"/>
      <c r="K129" s="211" t="str">
        <f t="shared" si="10"/>
        <v/>
      </c>
      <c r="L129" s="267" t="str">
        <f t="shared" si="11"/>
        <v/>
      </c>
      <c r="M129" s="215" t="str">
        <f t="shared" si="15"/>
        <v/>
      </c>
      <c r="N129" s="216" t="str">
        <f t="shared" si="13"/>
        <v/>
      </c>
      <c r="O129" s="266">
        <v>1</v>
      </c>
      <c r="AB129" s="325">
        <f t="shared" si="14"/>
        <v>1</v>
      </c>
    </row>
    <row r="130" spans="1:28" ht="13.2" x14ac:dyDescent="0.25">
      <c r="A130" s="218">
        <f>IF(C130=0,"",IF(I130=0,"",MAX(A$2:A129)+1))</f>
        <v>83</v>
      </c>
      <c r="B130" s="219" t="str">
        <f>'Driebanden-klein 1'!B130</f>
        <v>Jan de Hoorn</v>
      </c>
      <c r="C130" s="211">
        <f>IF(P$3="J",SUMIF('Driebanden-klein tot'!A$33:A$54,B130,'Driebanden-klein tot'!B$33:B$54),0)</f>
        <v>14</v>
      </c>
      <c r="D130" s="6"/>
      <c r="E130" s="6"/>
      <c r="F130" s="267" t="str">
        <f t="shared" si="8"/>
        <v/>
      </c>
      <c r="G130" s="268" t="str">
        <f t="shared" si="9"/>
        <v/>
      </c>
      <c r="H130" s="219" t="str">
        <f>'Driebanden-klein 1'!H130</f>
        <v>Jan Zuijlen</v>
      </c>
      <c r="I130" s="211">
        <f>IF(P$3="J",SUMIF('Driebanden-klein tot'!A$33:A$54,H130,'Driebanden-klein tot'!B$33:B$54),0)</f>
        <v>19</v>
      </c>
      <c r="J130" s="6"/>
      <c r="K130" s="211" t="str">
        <f t="shared" si="10"/>
        <v/>
      </c>
      <c r="L130" s="267" t="str">
        <f t="shared" si="11"/>
        <v/>
      </c>
      <c r="M130" s="215" t="str">
        <f t="shared" si="15"/>
        <v/>
      </c>
      <c r="N130" s="216" t="str">
        <f t="shared" si="13"/>
        <v/>
      </c>
      <c r="O130" s="266">
        <v>1</v>
      </c>
      <c r="AB130" s="325">
        <f t="shared" si="14"/>
        <v>1</v>
      </c>
    </row>
    <row r="131" spans="1:28" ht="13.2" x14ac:dyDescent="0.25">
      <c r="A131" s="218">
        <f>IF(C131=0,"",IF(I131=0,"",MAX(A$2:A130)+1))</f>
        <v>84</v>
      </c>
      <c r="B131" s="219" t="str">
        <f>'Driebanden-klein 1'!B131</f>
        <v>Jan de Hoorn</v>
      </c>
      <c r="C131" s="211">
        <f>IF(P$3="J",SUMIF('Driebanden-klein tot'!A$33:A$54,B131,'Driebanden-klein tot'!B$33:B$54),0)</f>
        <v>14</v>
      </c>
      <c r="D131" s="6"/>
      <c r="E131" s="6"/>
      <c r="F131" s="267" t="str">
        <f t="shared" ref="F131:F162" si="16">IF(D131&gt;0,ROUND(D131/E131,3),"")</f>
        <v/>
      </c>
      <c r="G131" s="268" t="str">
        <f t="shared" ref="G131:G194" si="17">IF(D131&gt;0,IF(C131-D131=0,R$2,IF(D131&lt;C131,ROUND(D131/C131*T$2,1),Q$2)),"")</f>
        <v/>
      </c>
      <c r="H131" s="219" t="str">
        <f>'Driebanden-klein 1'!H131</f>
        <v xml:space="preserve">Jordy </v>
      </c>
      <c r="I131" s="211">
        <f>IF(P$3="J",SUMIF('Driebanden-klein tot'!A$33:A$54,H131,'Driebanden-klein tot'!B$33:B$54),0)</f>
        <v>16</v>
      </c>
      <c r="J131" s="6"/>
      <c r="K131" s="211" t="str">
        <f t="shared" ref="K131:K162" si="18">IF(E131&gt;0,E131,"")</f>
        <v/>
      </c>
      <c r="L131" s="267" t="str">
        <f t="shared" ref="L131:L173" si="19">IF(J131&gt;0,ROUND(J131/K131,3),"")</f>
        <v/>
      </c>
      <c r="M131" s="215" t="str">
        <f t="shared" ref="M131:M162" si="20">IF(J131&gt;0,IF(I131-J131=0,R$2,IF(J131&lt;I131,ROUND(J131/I131*T$2,1),Q$2)),"")</f>
        <v/>
      </c>
      <c r="N131" s="216" t="str">
        <f t="shared" ref="N131:N162" si="21">IF(E131&gt;0,1,"")</f>
        <v/>
      </c>
      <c r="O131" s="266">
        <v>1</v>
      </c>
      <c r="AB131" s="325">
        <f t="shared" ref="AB131:AB194" si="22">IF(A131="",0,1)</f>
        <v>1</v>
      </c>
    </row>
    <row r="132" spans="1:28" ht="13.2" x14ac:dyDescent="0.25">
      <c r="A132" s="218" t="str">
        <f>IF(C132=0,"",IF(I132=0,"",MAX(A$2:A131)+1))</f>
        <v/>
      </c>
      <c r="B132" s="219" t="str">
        <f>'Driebanden-klein 1'!B132</f>
        <v>Jan de Hoorn</v>
      </c>
      <c r="C132" s="211">
        <f>IF(P$3="J",SUMIF('Driebanden-klein tot'!A$33:A$54,B132,'Driebanden-klein tot'!B$33:B$54),0)</f>
        <v>14</v>
      </c>
      <c r="D132" s="6"/>
      <c r="E132" s="6"/>
      <c r="F132" s="267" t="str">
        <f t="shared" si="16"/>
        <v/>
      </c>
      <c r="G132" s="268" t="str">
        <f t="shared" si="17"/>
        <v/>
      </c>
      <c r="H132" s="219" t="str">
        <f>'Driebanden-klein 1'!H132</f>
        <v>Mukesh</v>
      </c>
      <c r="I132" s="211">
        <f>IF(P$3="J",SUMIF('Driebanden-klein tot'!A$33:A$54,H132,'Driebanden-klein tot'!B$33:B$54),0)</f>
        <v>0</v>
      </c>
      <c r="J132" s="6"/>
      <c r="K132" s="211" t="str">
        <f t="shared" si="18"/>
        <v/>
      </c>
      <c r="L132" s="267" t="str">
        <f t="shared" si="19"/>
        <v/>
      </c>
      <c r="M132" s="215" t="str">
        <f t="shared" si="20"/>
        <v/>
      </c>
      <c r="N132" s="216" t="str">
        <f t="shared" si="21"/>
        <v/>
      </c>
      <c r="O132" s="266">
        <v>1</v>
      </c>
      <c r="AB132" s="325">
        <f t="shared" si="22"/>
        <v>0</v>
      </c>
    </row>
    <row r="133" spans="1:28" ht="13.2" x14ac:dyDescent="0.25">
      <c r="A133" s="218">
        <f>IF(C133=0,"",IF(I133=0,"",MAX(A$2:A132)+1))</f>
        <v>85</v>
      </c>
      <c r="B133" s="219" t="str">
        <f>'Driebanden-klein 1'!B133</f>
        <v>Jan de Hoorn</v>
      </c>
      <c r="C133" s="211">
        <f>IF(P$3="J",SUMIF('Driebanden-klein tot'!A$33:A$54,B133,'Driebanden-klein tot'!B$33:B$54),0)</f>
        <v>14</v>
      </c>
      <c r="D133" s="6"/>
      <c r="E133" s="6"/>
      <c r="F133" s="267" t="str">
        <f t="shared" si="16"/>
        <v/>
      </c>
      <c r="G133" s="268" t="str">
        <f t="shared" si="17"/>
        <v/>
      </c>
      <c r="H133" s="219" t="str">
        <f>'Driebanden-klein 1'!H133</f>
        <v>Marco</v>
      </c>
      <c r="I133" s="211">
        <f>IF(P$3="J",SUMIF('Driebanden-klein tot'!A$33:A$54,H133,'Driebanden-klein tot'!B$33:B$54),0)</f>
        <v>26</v>
      </c>
      <c r="J133" s="6"/>
      <c r="K133" s="211" t="str">
        <f t="shared" si="18"/>
        <v/>
      </c>
      <c r="L133" s="267" t="str">
        <f t="shared" si="19"/>
        <v/>
      </c>
      <c r="M133" s="215" t="str">
        <f t="shared" si="20"/>
        <v/>
      </c>
      <c r="N133" s="216" t="str">
        <f t="shared" si="21"/>
        <v/>
      </c>
      <c r="O133" s="266">
        <v>1</v>
      </c>
      <c r="AB133" s="325">
        <f t="shared" si="22"/>
        <v>1</v>
      </c>
    </row>
    <row r="134" spans="1:28" ht="13.2" x14ac:dyDescent="0.25">
      <c r="A134" s="218" t="str">
        <f>IF(C134=0,"",IF(I134=0,"",MAX(A$2:A133)+1))</f>
        <v/>
      </c>
      <c r="B134" s="219" t="str">
        <f>'Driebanden-klein 1'!B134</f>
        <v>Jan de Hoorn</v>
      </c>
      <c r="C134" s="211">
        <f>IF(P$3="J",SUMIF('Driebanden-klein tot'!A$33:A$54,B134,'Driebanden-klein tot'!B$33:B$54),0)</f>
        <v>14</v>
      </c>
      <c r="D134" s="6"/>
      <c r="E134" s="6"/>
      <c r="F134" s="267" t="str">
        <f t="shared" si="16"/>
        <v/>
      </c>
      <c r="G134" s="268" t="str">
        <f t="shared" si="17"/>
        <v/>
      </c>
      <c r="H134" s="219" t="str">
        <f>'Driebanden-klein 1'!H134</f>
        <v>n</v>
      </c>
      <c r="I134" s="211">
        <f>IF(P$3="J",SUMIF('Driebanden-klein tot'!A$33:A$54,H134,'Driebanden-klein tot'!B$33:B$54),0)</f>
        <v>0</v>
      </c>
      <c r="J134" s="6"/>
      <c r="K134" s="211" t="str">
        <f t="shared" si="18"/>
        <v/>
      </c>
      <c r="L134" s="267" t="str">
        <f t="shared" si="19"/>
        <v/>
      </c>
      <c r="M134" s="215" t="str">
        <f t="shared" si="20"/>
        <v/>
      </c>
      <c r="N134" s="216" t="str">
        <f t="shared" si="21"/>
        <v/>
      </c>
      <c r="O134" s="266">
        <v>1</v>
      </c>
      <c r="AB134" s="325">
        <f t="shared" si="22"/>
        <v>0</v>
      </c>
    </row>
    <row r="135" spans="1:28" ht="13.2" x14ac:dyDescent="0.25">
      <c r="A135" s="218" t="str">
        <f>IF(C135=0,"",IF(I135=0,"",MAX(A$2:A134)+1))</f>
        <v/>
      </c>
      <c r="B135" s="219" t="str">
        <f>'Driebanden-klein 1'!B135</f>
        <v>Jan de Hoorn</v>
      </c>
      <c r="C135" s="211">
        <f>IF(P$3="J",SUMIF('Driebanden-klein tot'!A$33:A$54,B135,'Driebanden-klein tot'!B$33:B$54),0)</f>
        <v>14</v>
      </c>
      <c r="D135" s="6"/>
      <c r="E135" s="6"/>
      <c r="F135" s="267" t="str">
        <f t="shared" si="16"/>
        <v/>
      </c>
      <c r="G135" s="268" t="str">
        <f t="shared" si="17"/>
        <v/>
      </c>
      <c r="H135" s="219" t="str">
        <f>'Driebanden-klein 1'!H135</f>
        <v>n</v>
      </c>
      <c r="I135" s="211">
        <f>IF(P$3="J",SUMIF('Driebanden-klein tot'!A$33:A$54,H135,'Driebanden-klein tot'!B$33:B$54),0)</f>
        <v>0</v>
      </c>
      <c r="J135" s="6"/>
      <c r="K135" s="211" t="str">
        <f t="shared" si="18"/>
        <v/>
      </c>
      <c r="L135" s="267" t="str">
        <f t="shared" si="19"/>
        <v/>
      </c>
      <c r="M135" s="215" t="str">
        <f t="shared" si="20"/>
        <v/>
      </c>
      <c r="N135" s="216" t="str">
        <f t="shared" si="21"/>
        <v/>
      </c>
      <c r="O135" s="266">
        <v>1</v>
      </c>
      <c r="AB135" s="325">
        <f t="shared" si="22"/>
        <v>0</v>
      </c>
    </row>
    <row r="136" spans="1:28" ht="13.2" x14ac:dyDescent="0.25">
      <c r="A136" s="218" t="str">
        <f>IF(C136=0,"",IF(I136=0,"",MAX(A$2:A135)+1))</f>
        <v/>
      </c>
      <c r="B136" s="219" t="str">
        <f>'Driebanden-klein 1'!B136</f>
        <v>Jan de Hoorn</v>
      </c>
      <c r="C136" s="211">
        <f>IF(P$3="J",SUMIF('Driebanden-klein tot'!A$33:A$54,B136,'Driebanden-klein tot'!B$33:B$54),0)</f>
        <v>14</v>
      </c>
      <c r="D136" s="6"/>
      <c r="E136" s="6"/>
      <c r="F136" s="267" t="str">
        <f t="shared" si="16"/>
        <v/>
      </c>
      <c r="G136" s="268" t="str">
        <f t="shared" si="17"/>
        <v/>
      </c>
      <c r="H136" s="219" t="str">
        <f>'Driebanden-klein 1'!H136</f>
        <v>n</v>
      </c>
      <c r="I136" s="211">
        <f>IF(P$3="J",SUMIF('Driebanden-klein tot'!A$33:A$54,H136,'Driebanden-klein tot'!B$33:B$54),0)</f>
        <v>0</v>
      </c>
      <c r="J136" s="6"/>
      <c r="K136" s="211" t="str">
        <f t="shared" si="18"/>
        <v/>
      </c>
      <c r="L136" s="267" t="str">
        <f t="shared" si="19"/>
        <v/>
      </c>
      <c r="M136" s="215" t="str">
        <f t="shared" si="20"/>
        <v/>
      </c>
      <c r="N136" s="216" t="str">
        <f t="shared" si="21"/>
        <v/>
      </c>
      <c r="O136" s="266">
        <v>1</v>
      </c>
      <c r="AB136" s="325">
        <f t="shared" si="22"/>
        <v>0</v>
      </c>
    </row>
    <row r="137" spans="1:28" ht="13.2" x14ac:dyDescent="0.25">
      <c r="A137" s="218" t="str">
        <f>IF(C137=0,"",IF(I137=0,"",MAX(A$2:A136)+1))</f>
        <v/>
      </c>
      <c r="B137" s="219" t="str">
        <f>'Driebanden-klein 1'!B137</f>
        <v>Jan de Hoorn</v>
      </c>
      <c r="C137" s="211">
        <f>IF(P$3="J",SUMIF('Driebanden-klein tot'!A$33:A$54,B137,'Driebanden-klein tot'!B$33:B$54),0)</f>
        <v>14</v>
      </c>
      <c r="D137" s="6"/>
      <c r="E137" s="6"/>
      <c r="F137" s="267" t="str">
        <f t="shared" si="16"/>
        <v/>
      </c>
      <c r="G137" s="268" t="str">
        <f t="shared" si="17"/>
        <v/>
      </c>
      <c r="H137" s="219" t="str">
        <f>'Driebanden-klein 1'!H137</f>
        <v>n</v>
      </c>
      <c r="I137" s="211">
        <f>IF(P$3="J",SUMIF('Driebanden-klein tot'!A$33:A$54,H137,'Driebanden-klein tot'!B$33:B$54),0)</f>
        <v>0</v>
      </c>
      <c r="J137" s="6"/>
      <c r="K137" s="211" t="str">
        <f t="shared" si="18"/>
        <v/>
      </c>
      <c r="L137" s="267" t="str">
        <f t="shared" si="19"/>
        <v/>
      </c>
      <c r="M137" s="215" t="str">
        <f t="shared" si="20"/>
        <v/>
      </c>
      <c r="N137" s="216" t="str">
        <f t="shared" si="21"/>
        <v/>
      </c>
      <c r="O137" s="266">
        <v>1</v>
      </c>
      <c r="AB137" s="325">
        <f t="shared" si="22"/>
        <v>0</v>
      </c>
    </row>
    <row r="138" spans="1:28" ht="13.2" x14ac:dyDescent="0.25">
      <c r="A138" s="218">
        <f>IF(C138=0,"",IF(I138=0,"",MAX(A$2:A137)+1))</f>
        <v>86</v>
      </c>
      <c r="B138" s="219" t="str">
        <f>'Driebanden-klein 1'!B138</f>
        <v>Bas</v>
      </c>
      <c r="C138" s="211">
        <f>IF(P$3="J",SUMIF('Driebanden-klein tot'!A$33:A$54,B138,'Driebanden-klein tot'!B$33:B$54),0)</f>
        <v>10</v>
      </c>
      <c r="D138" s="6"/>
      <c r="E138" s="6"/>
      <c r="F138" s="267" t="str">
        <f t="shared" si="16"/>
        <v/>
      </c>
      <c r="G138" s="268" t="str">
        <f t="shared" si="17"/>
        <v/>
      </c>
      <c r="H138" s="219" t="str">
        <f>'Driebanden-klein 1'!H138</f>
        <v>Jan Zuijlen</v>
      </c>
      <c r="I138" s="211">
        <f>IF(P$3="J",SUMIF('Driebanden-klein tot'!A$33:A$54,H138,'Driebanden-klein tot'!B$33:B$54),0)</f>
        <v>19</v>
      </c>
      <c r="J138" s="6"/>
      <c r="K138" s="211" t="str">
        <f t="shared" si="18"/>
        <v/>
      </c>
      <c r="L138" s="267" t="str">
        <f t="shared" si="19"/>
        <v/>
      </c>
      <c r="M138" s="215" t="str">
        <f t="shared" si="20"/>
        <v/>
      </c>
      <c r="N138" s="216" t="str">
        <f t="shared" si="21"/>
        <v/>
      </c>
      <c r="O138" s="266">
        <v>1</v>
      </c>
      <c r="AB138" s="325">
        <f t="shared" si="22"/>
        <v>1</v>
      </c>
    </row>
    <row r="139" spans="1:28" ht="13.2" x14ac:dyDescent="0.25">
      <c r="A139" s="218">
        <f>IF(C139=0,"",IF(I139=0,"",MAX(A$2:A138)+1))</f>
        <v>87</v>
      </c>
      <c r="B139" s="219" t="str">
        <f>'Driebanden-klein 1'!B139</f>
        <v>Bas</v>
      </c>
      <c r="C139" s="211">
        <f>IF(P$3="J",SUMIF('Driebanden-klein tot'!A$33:A$54,B139,'Driebanden-klein tot'!B$33:B$54),0)</f>
        <v>10</v>
      </c>
      <c r="D139" s="6"/>
      <c r="E139" s="6"/>
      <c r="F139" s="267" t="str">
        <f t="shared" si="16"/>
        <v/>
      </c>
      <c r="G139" s="268" t="str">
        <f t="shared" si="17"/>
        <v/>
      </c>
      <c r="H139" s="219" t="str">
        <f>'Driebanden-klein 1'!H139</f>
        <v xml:space="preserve">Jordy </v>
      </c>
      <c r="I139" s="211">
        <f>IF(P$3="J",SUMIF('Driebanden-klein tot'!A$33:A$54,H139,'Driebanden-klein tot'!B$33:B$54),0)</f>
        <v>16</v>
      </c>
      <c r="J139" s="6"/>
      <c r="K139" s="211" t="str">
        <f t="shared" si="18"/>
        <v/>
      </c>
      <c r="L139" s="267" t="str">
        <f t="shared" si="19"/>
        <v/>
      </c>
      <c r="M139" s="215" t="str">
        <f t="shared" si="20"/>
        <v/>
      </c>
      <c r="N139" s="216" t="str">
        <f t="shared" si="21"/>
        <v/>
      </c>
      <c r="O139" s="266">
        <v>1</v>
      </c>
      <c r="AB139" s="325">
        <f t="shared" si="22"/>
        <v>1</v>
      </c>
    </row>
    <row r="140" spans="1:28" ht="13.2" x14ac:dyDescent="0.25">
      <c r="A140" s="218" t="str">
        <f>IF(C140=0,"",IF(I140=0,"",MAX(A$2:A139)+1))</f>
        <v/>
      </c>
      <c r="B140" s="219" t="str">
        <f>'Driebanden-klein 1'!B140</f>
        <v>Bas</v>
      </c>
      <c r="C140" s="211">
        <f>IF(P$3="J",SUMIF('Driebanden-klein tot'!A$33:A$54,B140,'Driebanden-klein tot'!B$33:B$54),0)</f>
        <v>10</v>
      </c>
      <c r="D140" s="6"/>
      <c r="E140" s="6"/>
      <c r="F140" s="267" t="str">
        <f t="shared" si="16"/>
        <v/>
      </c>
      <c r="G140" s="268" t="str">
        <f t="shared" si="17"/>
        <v/>
      </c>
      <c r="H140" s="219" t="str">
        <f>'Driebanden-klein 1'!H140</f>
        <v>Mukesh</v>
      </c>
      <c r="I140" s="211">
        <f>IF(P$3="J",SUMIF('Driebanden-klein tot'!A$33:A$54,H140,'Driebanden-klein tot'!B$33:B$54),0)</f>
        <v>0</v>
      </c>
      <c r="J140" s="6"/>
      <c r="K140" s="211" t="str">
        <f t="shared" si="18"/>
        <v/>
      </c>
      <c r="L140" s="267" t="str">
        <f t="shared" si="19"/>
        <v/>
      </c>
      <c r="M140" s="215" t="str">
        <f t="shared" si="20"/>
        <v/>
      </c>
      <c r="N140" s="216" t="str">
        <f t="shared" si="21"/>
        <v/>
      </c>
      <c r="O140" s="266">
        <v>1</v>
      </c>
      <c r="AB140" s="325">
        <f t="shared" si="22"/>
        <v>0</v>
      </c>
    </row>
    <row r="141" spans="1:28" ht="13.2" x14ac:dyDescent="0.25">
      <c r="A141" s="218">
        <f>IF(C141=0,"",IF(I141=0,"",MAX(A$2:A140)+1))</f>
        <v>88</v>
      </c>
      <c r="B141" s="219" t="str">
        <f>'Driebanden-klein 1'!B141</f>
        <v>Bas</v>
      </c>
      <c r="C141" s="211">
        <f>IF(P$3="J",SUMIF('Driebanden-klein tot'!A$33:A$54,B141,'Driebanden-klein tot'!B$33:B$54),0)</f>
        <v>10</v>
      </c>
      <c r="D141" s="6"/>
      <c r="E141" s="6"/>
      <c r="F141" s="267" t="str">
        <f t="shared" si="16"/>
        <v/>
      </c>
      <c r="G141" s="268" t="str">
        <f t="shared" si="17"/>
        <v/>
      </c>
      <c r="H141" s="219" t="str">
        <f>'Driebanden-klein 1'!H141</f>
        <v>Marco</v>
      </c>
      <c r="I141" s="211">
        <f>IF(P$3="J",SUMIF('Driebanden-klein tot'!A$33:A$54,H141,'Driebanden-klein tot'!B$33:B$54),0)</f>
        <v>26</v>
      </c>
      <c r="J141" s="6"/>
      <c r="K141" s="211" t="str">
        <f t="shared" si="18"/>
        <v/>
      </c>
      <c r="L141" s="267" t="str">
        <f t="shared" si="19"/>
        <v/>
      </c>
      <c r="M141" s="215" t="str">
        <f t="shared" si="20"/>
        <v/>
      </c>
      <c r="N141" s="216" t="str">
        <f t="shared" si="21"/>
        <v/>
      </c>
      <c r="O141" s="266">
        <v>1</v>
      </c>
      <c r="AB141" s="325">
        <f t="shared" si="22"/>
        <v>1</v>
      </c>
    </row>
    <row r="142" spans="1:28" ht="13.2" x14ac:dyDescent="0.25">
      <c r="A142" s="218" t="str">
        <f>IF(C142=0,"",IF(I142=0,"",MAX(A$2:A141)+1))</f>
        <v/>
      </c>
      <c r="B142" s="219" t="str">
        <f>'Driebanden-klein 1'!B142</f>
        <v>Bas</v>
      </c>
      <c r="C142" s="211">
        <f>IF(P$3="J",SUMIF('Driebanden-klein tot'!A$33:A$54,B142,'Driebanden-klein tot'!B$33:B$54),0)</f>
        <v>10</v>
      </c>
      <c r="D142" s="6"/>
      <c r="E142" s="6"/>
      <c r="F142" s="267" t="str">
        <f t="shared" si="16"/>
        <v/>
      </c>
      <c r="G142" s="268" t="str">
        <f t="shared" si="17"/>
        <v/>
      </c>
      <c r="H142" s="219" t="str">
        <f>'Driebanden-klein 1'!H142</f>
        <v>n</v>
      </c>
      <c r="I142" s="211">
        <f>IF(P$3="J",SUMIF('Driebanden-klein tot'!A$33:A$54,H142,'Driebanden-klein tot'!B$33:B$54),0)</f>
        <v>0</v>
      </c>
      <c r="J142" s="6"/>
      <c r="K142" s="211" t="str">
        <f t="shared" si="18"/>
        <v/>
      </c>
      <c r="L142" s="267" t="str">
        <f t="shared" si="19"/>
        <v/>
      </c>
      <c r="M142" s="215" t="str">
        <f t="shared" si="20"/>
        <v/>
      </c>
      <c r="N142" s="216" t="str">
        <f t="shared" si="21"/>
        <v/>
      </c>
      <c r="O142" s="266">
        <v>1</v>
      </c>
      <c r="AB142" s="325">
        <f t="shared" si="22"/>
        <v>0</v>
      </c>
    </row>
    <row r="143" spans="1:28" ht="13.2" x14ac:dyDescent="0.25">
      <c r="A143" s="218" t="str">
        <f>IF(C143=0,"",IF(I143=0,"",MAX(A$2:A142)+1))</f>
        <v/>
      </c>
      <c r="B143" s="219" t="str">
        <f>'Driebanden-klein 1'!B143</f>
        <v>Bas</v>
      </c>
      <c r="C143" s="211">
        <f>IF(P$3="J",SUMIF('Driebanden-klein tot'!A$33:A$54,B143,'Driebanden-klein tot'!B$33:B$54),0)</f>
        <v>10</v>
      </c>
      <c r="D143" s="6"/>
      <c r="E143" s="6"/>
      <c r="F143" s="267" t="str">
        <f t="shared" si="16"/>
        <v/>
      </c>
      <c r="G143" s="268" t="str">
        <f t="shared" si="17"/>
        <v/>
      </c>
      <c r="H143" s="219" t="str">
        <f>'Driebanden-klein 1'!H143</f>
        <v>n</v>
      </c>
      <c r="I143" s="211">
        <f>IF(P$3="J",SUMIF('Driebanden-klein tot'!A$33:A$54,H143,'Driebanden-klein tot'!B$33:B$54),0)</f>
        <v>0</v>
      </c>
      <c r="J143" s="6"/>
      <c r="K143" s="211" t="str">
        <f t="shared" si="18"/>
        <v/>
      </c>
      <c r="L143" s="267" t="str">
        <f t="shared" si="19"/>
        <v/>
      </c>
      <c r="M143" s="215" t="str">
        <f t="shared" si="20"/>
        <v/>
      </c>
      <c r="N143" s="216" t="str">
        <f t="shared" si="21"/>
        <v/>
      </c>
      <c r="O143" s="266">
        <v>1</v>
      </c>
      <c r="AB143" s="325">
        <f t="shared" si="22"/>
        <v>0</v>
      </c>
    </row>
    <row r="144" spans="1:28" ht="13.2" x14ac:dyDescent="0.25">
      <c r="A144" s="218" t="str">
        <f>IF(C144=0,"",IF(I144=0,"",MAX(A$2:A143)+1))</f>
        <v/>
      </c>
      <c r="B144" s="219" t="str">
        <f>'Driebanden-klein 1'!B144</f>
        <v>Bas</v>
      </c>
      <c r="C144" s="211">
        <f>IF(P$3="J",SUMIF('Driebanden-klein tot'!A$33:A$54,B144,'Driebanden-klein tot'!B$33:B$54),0)</f>
        <v>10</v>
      </c>
      <c r="D144" s="6"/>
      <c r="E144" s="6"/>
      <c r="F144" s="267" t="str">
        <f t="shared" si="16"/>
        <v/>
      </c>
      <c r="G144" s="268" t="str">
        <f t="shared" si="17"/>
        <v/>
      </c>
      <c r="H144" s="219" t="str">
        <f>'Driebanden-klein 1'!H144</f>
        <v>n</v>
      </c>
      <c r="I144" s="211">
        <f>IF(P$3="J",SUMIF('Driebanden-klein tot'!A$33:A$54,H144,'Driebanden-klein tot'!B$33:B$54),0)</f>
        <v>0</v>
      </c>
      <c r="J144" s="6"/>
      <c r="K144" s="211" t="str">
        <f t="shared" si="18"/>
        <v/>
      </c>
      <c r="L144" s="267" t="str">
        <f t="shared" si="19"/>
        <v/>
      </c>
      <c r="M144" s="215" t="str">
        <f t="shared" si="20"/>
        <v/>
      </c>
      <c r="N144" s="216" t="str">
        <f t="shared" si="21"/>
        <v/>
      </c>
      <c r="O144" s="266">
        <v>1</v>
      </c>
      <c r="AB144" s="325">
        <f t="shared" si="22"/>
        <v>0</v>
      </c>
    </row>
    <row r="145" spans="1:28" ht="13.2" x14ac:dyDescent="0.25">
      <c r="A145" s="218" t="str">
        <f>IF(C145=0,"",IF(I145=0,"",MAX(A$2:A144)+1))</f>
        <v/>
      </c>
      <c r="B145" s="219" t="str">
        <f>'Driebanden-klein 1'!B145</f>
        <v>Bas</v>
      </c>
      <c r="C145" s="211">
        <f>IF(P$3="J",SUMIF('Driebanden-klein tot'!A$33:A$54,B145,'Driebanden-klein tot'!B$33:B$54),0)</f>
        <v>10</v>
      </c>
      <c r="D145" s="6"/>
      <c r="E145" s="6"/>
      <c r="F145" s="267" t="str">
        <f t="shared" si="16"/>
        <v/>
      </c>
      <c r="G145" s="268" t="str">
        <f t="shared" si="17"/>
        <v/>
      </c>
      <c r="H145" s="219" t="str">
        <f>'Driebanden-klein 1'!H145</f>
        <v>n</v>
      </c>
      <c r="I145" s="211">
        <f>IF(P$3="J",SUMIF('Driebanden-klein tot'!A$33:A$54,H145,'Driebanden-klein tot'!B$33:B$54),0)</f>
        <v>0</v>
      </c>
      <c r="J145" s="6"/>
      <c r="K145" s="211" t="str">
        <f t="shared" si="18"/>
        <v/>
      </c>
      <c r="L145" s="267" t="str">
        <f t="shared" si="19"/>
        <v/>
      </c>
      <c r="M145" s="215" t="str">
        <f t="shared" si="20"/>
        <v/>
      </c>
      <c r="N145" s="216" t="str">
        <f t="shared" si="21"/>
        <v/>
      </c>
      <c r="O145" s="266">
        <v>1</v>
      </c>
      <c r="AB145" s="325">
        <f t="shared" si="22"/>
        <v>0</v>
      </c>
    </row>
    <row r="146" spans="1:28" ht="13.2" x14ac:dyDescent="0.25">
      <c r="A146" s="218">
        <f>IF(C146=0,"",IF(I146=0,"",MAX(A$2:A145)+1))</f>
        <v>89</v>
      </c>
      <c r="B146" s="219" t="str">
        <f>'Driebanden-klein 1'!B146</f>
        <v>Jan Zuijlen</v>
      </c>
      <c r="C146" s="211">
        <f>IF(P$3="J",SUMIF('Driebanden-klein tot'!A$33:A$54,B146,'Driebanden-klein tot'!B$33:B$54),0)</f>
        <v>19</v>
      </c>
      <c r="D146" s="6"/>
      <c r="E146" s="6"/>
      <c r="F146" s="267" t="str">
        <f t="shared" si="16"/>
        <v/>
      </c>
      <c r="G146" s="268" t="str">
        <f t="shared" si="17"/>
        <v/>
      </c>
      <c r="H146" s="219" t="str">
        <f>'Driebanden-klein 1'!H146</f>
        <v xml:space="preserve">Jordy </v>
      </c>
      <c r="I146" s="211">
        <f>IF(P$3="J",SUMIF('Driebanden-klein tot'!A$33:A$54,H146,'Driebanden-klein tot'!B$33:B$54),0)</f>
        <v>16</v>
      </c>
      <c r="J146" s="6"/>
      <c r="K146" s="211" t="str">
        <f t="shared" si="18"/>
        <v/>
      </c>
      <c r="L146" s="267" t="str">
        <f t="shared" si="19"/>
        <v/>
      </c>
      <c r="M146" s="215" t="str">
        <f t="shared" si="20"/>
        <v/>
      </c>
      <c r="N146" s="216" t="str">
        <f t="shared" si="21"/>
        <v/>
      </c>
      <c r="O146" s="266">
        <v>1</v>
      </c>
      <c r="AB146" s="325">
        <f t="shared" si="22"/>
        <v>1</v>
      </c>
    </row>
    <row r="147" spans="1:28" ht="13.2" x14ac:dyDescent="0.25">
      <c r="A147" s="218" t="str">
        <f>IF(C147=0,"",IF(I147=0,"",MAX(A$2:A146)+1))</f>
        <v/>
      </c>
      <c r="B147" s="219" t="str">
        <f>'Driebanden-klein 1'!B147</f>
        <v>Jan Zuijlen</v>
      </c>
      <c r="C147" s="211">
        <f>IF(P$3="J",SUMIF('Driebanden-klein tot'!A$33:A$54,B147,'Driebanden-klein tot'!B$33:B$54),0)</f>
        <v>19</v>
      </c>
      <c r="D147" s="6"/>
      <c r="E147" s="6"/>
      <c r="F147" s="267" t="str">
        <f t="shared" si="16"/>
        <v/>
      </c>
      <c r="G147" s="268" t="str">
        <f t="shared" si="17"/>
        <v/>
      </c>
      <c r="H147" s="219" t="str">
        <f>'Driebanden-klein 1'!H147</f>
        <v>Mukesh</v>
      </c>
      <c r="I147" s="211">
        <f>IF(P$3="J",SUMIF('Driebanden-klein tot'!A$33:A$54,H147,'Driebanden-klein tot'!B$33:B$54),0)</f>
        <v>0</v>
      </c>
      <c r="J147" s="6"/>
      <c r="K147" s="211" t="str">
        <f t="shared" si="18"/>
        <v/>
      </c>
      <c r="L147" s="267" t="str">
        <f t="shared" si="19"/>
        <v/>
      </c>
      <c r="M147" s="215" t="str">
        <f t="shared" si="20"/>
        <v/>
      </c>
      <c r="N147" s="216" t="str">
        <f t="shared" si="21"/>
        <v/>
      </c>
      <c r="O147" s="266">
        <v>1</v>
      </c>
      <c r="AB147" s="325">
        <f t="shared" si="22"/>
        <v>0</v>
      </c>
    </row>
    <row r="148" spans="1:28" ht="13.2" x14ac:dyDescent="0.25">
      <c r="A148" s="218">
        <f>IF(C148=0,"",IF(I148=0,"",MAX(A$2:A147)+1))</f>
        <v>90</v>
      </c>
      <c r="B148" s="219" t="str">
        <f>'Driebanden-klein 1'!B148</f>
        <v>Jan Zuijlen</v>
      </c>
      <c r="C148" s="211">
        <f>IF(P$3="J",SUMIF('Driebanden-klein tot'!A$33:A$54,B148,'Driebanden-klein tot'!B$33:B$54),0)</f>
        <v>19</v>
      </c>
      <c r="D148" s="6"/>
      <c r="E148" s="6"/>
      <c r="F148" s="267" t="str">
        <f t="shared" si="16"/>
        <v/>
      </c>
      <c r="G148" s="268" t="str">
        <f t="shared" si="17"/>
        <v/>
      </c>
      <c r="H148" s="219" t="str">
        <f>'Driebanden-klein 1'!H148</f>
        <v>Marco</v>
      </c>
      <c r="I148" s="211">
        <f>IF(P$3="J",SUMIF('Driebanden-klein tot'!A$33:A$54,H148,'Driebanden-klein tot'!B$33:B$54),0)</f>
        <v>26</v>
      </c>
      <c r="J148" s="6"/>
      <c r="K148" s="211" t="str">
        <f t="shared" si="18"/>
        <v/>
      </c>
      <c r="L148" s="267" t="str">
        <f t="shared" si="19"/>
        <v/>
      </c>
      <c r="M148" s="215" t="str">
        <f t="shared" si="20"/>
        <v/>
      </c>
      <c r="N148" s="216" t="str">
        <f t="shared" si="21"/>
        <v/>
      </c>
      <c r="O148" s="266">
        <v>1</v>
      </c>
      <c r="AB148" s="325">
        <f t="shared" si="22"/>
        <v>1</v>
      </c>
    </row>
    <row r="149" spans="1:28" ht="13.2" x14ac:dyDescent="0.25">
      <c r="A149" s="218" t="str">
        <f>IF(C149=0,"",IF(I149=0,"",MAX(A$2:A148)+1))</f>
        <v/>
      </c>
      <c r="B149" s="219" t="str">
        <f>'Driebanden-klein 1'!B149</f>
        <v>Jan Zuijlen</v>
      </c>
      <c r="C149" s="211">
        <f>IF(P$3="J",SUMIF('Driebanden-klein tot'!A$33:A$54,B149,'Driebanden-klein tot'!B$33:B$54),0)</f>
        <v>19</v>
      </c>
      <c r="D149" s="6"/>
      <c r="E149" s="6"/>
      <c r="F149" s="267" t="str">
        <f t="shared" si="16"/>
        <v/>
      </c>
      <c r="G149" s="268" t="str">
        <f t="shared" si="17"/>
        <v/>
      </c>
      <c r="H149" s="219" t="str">
        <f>'Driebanden-klein 1'!H149</f>
        <v>n</v>
      </c>
      <c r="I149" s="211">
        <f>IF(P$3="J",SUMIF('Driebanden-klein tot'!A$33:A$54,H149,'Driebanden-klein tot'!B$33:B$54),0)</f>
        <v>0</v>
      </c>
      <c r="J149" s="6"/>
      <c r="K149" s="211" t="str">
        <f t="shared" si="18"/>
        <v/>
      </c>
      <c r="L149" s="267" t="str">
        <f t="shared" si="19"/>
        <v/>
      </c>
      <c r="M149" s="215" t="str">
        <f t="shared" si="20"/>
        <v/>
      </c>
      <c r="N149" s="216" t="str">
        <f t="shared" si="21"/>
        <v/>
      </c>
      <c r="O149" s="266">
        <v>1</v>
      </c>
      <c r="AB149" s="325">
        <f t="shared" si="22"/>
        <v>0</v>
      </c>
    </row>
    <row r="150" spans="1:28" ht="13.2" x14ac:dyDescent="0.25">
      <c r="A150" s="218" t="str">
        <f>IF(C150=0,"",IF(I150=0,"",MAX(A$2:A149)+1))</f>
        <v/>
      </c>
      <c r="B150" s="219" t="str">
        <f>'Driebanden-klein 1'!B150</f>
        <v>Jan Zuijlen</v>
      </c>
      <c r="C150" s="211">
        <f>IF(P$3="J",SUMIF('Driebanden-klein tot'!A$33:A$54,B150,'Driebanden-klein tot'!B$33:B$54),0)</f>
        <v>19</v>
      </c>
      <c r="D150" s="6"/>
      <c r="E150" s="6"/>
      <c r="F150" s="267" t="str">
        <f t="shared" si="16"/>
        <v/>
      </c>
      <c r="G150" s="268" t="str">
        <f t="shared" si="17"/>
        <v/>
      </c>
      <c r="H150" s="219" t="str">
        <f>'Driebanden-klein 1'!H150</f>
        <v>n</v>
      </c>
      <c r="I150" s="211">
        <f>IF(P$3="J",SUMIF('Driebanden-klein tot'!A$33:A$54,H150,'Driebanden-klein tot'!B$33:B$54),0)</f>
        <v>0</v>
      </c>
      <c r="J150" s="6"/>
      <c r="K150" s="211" t="str">
        <f t="shared" si="18"/>
        <v/>
      </c>
      <c r="L150" s="267" t="str">
        <f t="shared" si="19"/>
        <v/>
      </c>
      <c r="M150" s="215" t="str">
        <f t="shared" si="20"/>
        <v/>
      </c>
      <c r="N150" s="216" t="str">
        <f t="shared" si="21"/>
        <v/>
      </c>
      <c r="O150" s="266">
        <v>1</v>
      </c>
      <c r="AB150" s="325">
        <f t="shared" si="22"/>
        <v>0</v>
      </c>
    </row>
    <row r="151" spans="1:28" ht="13.2" x14ac:dyDescent="0.25">
      <c r="A151" s="218" t="str">
        <f>IF(C151=0,"",IF(I151=0,"",MAX(A$2:A150)+1))</f>
        <v/>
      </c>
      <c r="B151" s="219" t="str">
        <f>'Driebanden-klein 1'!B151</f>
        <v>Jan Zuijlen</v>
      </c>
      <c r="C151" s="211">
        <f>IF(P$3="J",SUMIF('Driebanden-klein tot'!A$33:A$54,B151,'Driebanden-klein tot'!B$33:B$54),0)</f>
        <v>19</v>
      </c>
      <c r="D151" s="6"/>
      <c r="E151" s="6"/>
      <c r="F151" s="267" t="str">
        <f t="shared" si="16"/>
        <v/>
      </c>
      <c r="G151" s="268" t="str">
        <f t="shared" si="17"/>
        <v/>
      </c>
      <c r="H151" s="219" t="str">
        <f>'Driebanden-klein 1'!H151</f>
        <v>n</v>
      </c>
      <c r="I151" s="211">
        <f>IF(P$3="J",SUMIF('Driebanden-klein tot'!A$33:A$54,H151,'Driebanden-klein tot'!B$33:B$54),0)</f>
        <v>0</v>
      </c>
      <c r="J151" s="6"/>
      <c r="K151" s="211" t="str">
        <f t="shared" si="18"/>
        <v/>
      </c>
      <c r="L151" s="267" t="str">
        <f t="shared" si="19"/>
        <v/>
      </c>
      <c r="M151" s="215" t="str">
        <f t="shared" si="20"/>
        <v/>
      </c>
      <c r="N151" s="216" t="str">
        <f t="shared" si="21"/>
        <v/>
      </c>
      <c r="O151" s="266">
        <v>1</v>
      </c>
      <c r="AB151" s="325">
        <f t="shared" si="22"/>
        <v>0</v>
      </c>
    </row>
    <row r="152" spans="1:28" ht="13.2" x14ac:dyDescent="0.25">
      <c r="A152" s="218" t="str">
        <f>IF(C152=0,"",IF(I152=0,"",MAX(A$2:A151)+1))</f>
        <v/>
      </c>
      <c r="B152" s="219" t="str">
        <f>'Driebanden-klein 1'!B152</f>
        <v>Jan Zuijlen</v>
      </c>
      <c r="C152" s="211">
        <f>IF(P$3="J",SUMIF('Driebanden-klein tot'!A$33:A$54,B152,'Driebanden-klein tot'!B$33:B$54),0)</f>
        <v>19</v>
      </c>
      <c r="D152" s="6"/>
      <c r="E152" s="6"/>
      <c r="F152" s="267" t="str">
        <f t="shared" si="16"/>
        <v/>
      </c>
      <c r="G152" s="268" t="str">
        <f t="shared" si="17"/>
        <v/>
      </c>
      <c r="H152" s="219" t="str">
        <f>'Driebanden-klein 1'!H152</f>
        <v>n</v>
      </c>
      <c r="I152" s="211">
        <f>IF(P$3="J",SUMIF('Driebanden-klein tot'!A$33:A$54,H152,'Driebanden-klein tot'!B$33:B$54),0)</f>
        <v>0</v>
      </c>
      <c r="J152" s="6"/>
      <c r="K152" s="211" t="str">
        <f t="shared" si="18"/>
        <v/>
      </c>
      <c r="L152" s="267" t="str">
        <f t="shared" si="19"/>
        <v/>
      </c>
      <c r="M152" s="215" t="str">
        <f t="shared" si="20"/>
        <v/>
      </c>
      <c r="N152" s="216" t="str">
        <f t="shared" si="21"/>
        <v/>
      </c>
      <c r="O152" s="266">
        <v>1</v>
      </c>
      <c r="AB152" s="325">
        <f t="shared" si="22"/>
        <v>0</v>
      </c>
    </row>
    <row r="153" spans="1:28" ht="13.2" x14ac:dyDescent="0.25">
      <c r="A153" s="218" t="str">
        <f>IF(C153=0,"",IF(I153=0,"",MAX(A$2:A152)+1))</f>
        <v/>
      </c>
      <c r="B153" s="219" t="str">
        <f>'Driebanden-klein 1'!B153</f>
        <v xml:space="preserve">Jordy </v>
      </c>
      <c r="C153" s="211">
        <f>IF(P$3="J",SUMIF('Driebanden-klein tot'!A$33:A$54,B153,'Driebanden-klein tot'!B$33:B$54),0)</f>
        <v>16</v>
      </c>
      <c r="D153" s="6"/>
      <c r="E153" s="6"/>
      <c r="F153" s="267" t="str">
        <f t="shared" si="16"/>
        <v/>
      </c>
      <c r="G153" s="268" t="str">
        <f t="shared" si="17"/>
        <v/>
      </c>
      <c r="H153" s="219" t="str">
        <f>'Driebanden-klein 1'!H153</f>
        <v>Mukesh</v>
      </c>
      <c r="I153" s="211">
        <f>IF(P$3="J",SUMIF('Driebanden-klein tot'!A$33:A$54,H153,'Driebanden-klein tot'!B$33:B$54),0)</f>
        <v>0</v>
      </c>
      <c r="J153" s="6"/>
      <c r="K153" s="211" t="str">
        <f t="shared" si="18"/>
        <v/>
      </c>
      <c r="L153" s="267" t="str">
        <f t="shared" si="19"/>
        <v/>
      </c>
      <c r="M153" s="215" t="str">
        <f t="shared" si="20"/>
        <v/>
      </c>
      <c r="N153" s="216" t="str">
        <f t="shared" si="21"/>
        <v/>
      </c>
      <c r="O153" s="266">
        <v>1</v>
      </c>
      <c r="AB153" s="325">
        <f t="shared" si="22"/>
        <v>0</v>
      </c>
    </row>
    <row r="154" spans="1:28" ht="13.2" x14ac:dyDescent="0.25">
      <c r="A154" s="218">
        <f>IF(C154=0,"",IF(I154=0,"",MAX(A$2:A153)+1))</f>
        <v>91</v>
      </c>
      <c r="B154" s="219" t="str">
        <f>'Driebanden-klein 1'!B154</f>
        <v xml:space="preserve">Jordy </v>
      </c>
      <c r="C154" s="211">
        <f>IF(P$3="J",SUMIF('Driebanden-klein tot'!A$33:A$54,B154,'Driebanden-klein tot'!B$33:B$54),0)</f>
        <v>16</v>
      </c>
      <c r="D154" s="6"/>
      <c r="E154" s="6"/>
      <c r="F154" s="267" t="str">
        <f t="shared" si="16"/>
        <v/>
      </c>
      <c r="G154" s="268" t="str">
        <f t="shared" si="17"/>
        <v/>
      </c>
      <c r="H154" s="219" t="str">
        <f>'Driebanden-klein 1'!H154</f>
        <v>Marco</v>
      </c>
      <c r="I154" s="211">
        <f>IF(P$3="J",SUMIF('Driebanden-klein tot'!A$33:A$54,H154,'Driebanden-klein tot'!B$33:B$54),0)</f>
        <v>26</v>
      </c>
      <c r="J154" s="6"/>
      <c r="K154" s="211" t="str">
        <f t="shared" si="18"/>
        <v/>
      </c>
      <c r="L154" s="267" t="str">
        <f t="shared" si="19"/>
        <v/>
      </c>
      <c r="M154" s="215" t="str">
        <f t="shared" si="20"/>
        <v/>
      </c>
      <c r="N154" s="216" t="str">
        <f t="shared" si="21"/>
        <v/>
      </c>
      <c r="O154" s="266">
        <v>1</v>
      </c>
      <c r="AB154" s="325">
        <f t="shared" si="22"/>
        <v>1</v>
      </c>
    </row>
    <row r="155" spans="1:28" ht="13.2" x14ac:dyDescent="0.25">
      <c r="A155" s="218" t="str">
        <f>IF(C155=0,"",IF(I155=0,"",MAX(A$2:A154)+1))</f>
        <v/>
      </c>
      <c r="B155" s="219" t="str">
        <f>'Driebanden-klein 1'!B155</f>
        <v xml:space="preserve">Jordy </v>
      </c>
      <c r="C155" s="211">
        <f>IF(P$3="J",SUMIF('Driebanden-klein tot'!A$33:A$54,B155,'Driebanden-klein tot'!B$33:B$54),0)</f>
        <v>16</v>
      </c>
      <c r="D155" s="6"/>
      <c r="E155" s="6"/>
      <c r="F155" s="267" t="str">
        <f t="shared" si="16"/>
        <v/>
      </c>
      <c r="G155" s="268" t="str">
        <f t="shared" si="17"/>
        <v/>
      </c>
      <c r="H155" s="219" t="str">
        <f>'Driebanden-klein 1'!H155</f>
        <v>n</v>
      </c>
      <c r="I155" s="211">
        <f>IF(P$3="J",SUMIF('Driebanden-klein tot'!A$33:A$54,H155,'Driebanden-klein tot'!B$33:B$54),0)</f>
        <v>0</v>
      </c>
      <c r="J155" s="6"/>
      <c r="K155" s="211" t="str">
        <f t="shared" si="18"/>
        <v/>
      </c>
      <c r="L155" s="267" t="str">
        <f t="shared" si="19"/>
        <v/>
      </c>
      <c r="M155" s="215" t="str">
        <f t="shared" si="20"/>
        <v/>
      </c>
      <c r="N155" s="216" t="str">
        <f t="shared" si="21"/>
        <v/>
      </c>
      <c r="O155" s="266">
        <v>1</v>
      </c>
      <c r="AB155" s="325">
        <f t="shared" si="22"/>
        <v>0</v>
      </c>
    </row>
    <row r="156" spans="1:28" ht="13.2" x14ac:dyDescent="0.25">
      <c r="A156" s="218" t="str">
        <f>IF(C156=0,"",IF(I156=0,"",MAX(A$2:A155)+1))</f>
        <v/>
      </c>
      <c r="B156" s="219" t="str">
        <f>'Driebanden-klein 1'!B156</f>
        <v xml:space="preserve">Jordy </v>
      </c>
      <c r="C156" s="211">
        <f>IF(P$3="J",SUMIF('Driebanden-klein tot'!A$33:A$54,B156,'Driebanden-klein tot'!B$33:B$54),0)</f>
        <v>16</v>
      </c>
      <c r="D156" s="6"/>
      <c r="E156" s="6"/>
      <c r="F156" s="267" t="str">
        <f t="shared" si="16"/>
        <v/>
      </c>
      <c r="G156" s="268" t="str">
        <f t="shared" si="17"/>
        <v/>
      </c>
      <c r="H156" s="219" t="str">
        <f>'Driebanden-klein 1'!H156</f>
        <v>n</v>
      </c>
      <c r="I156" s="211">
        <f>IF(P$3="J",SUMIF('Driebanden-klein tot'!A$33:A$54,H156,'Driebanden-klein tot'!B$33:B$54),0)</f>
        <v>0</v>
      </c>
      <c r="J156" s="6"/>
      <c r="K156" s="211" t="str">
        <f t="shared" si="18"/>
        <v/>
      </c>
      <c r="L156" s="267" t="str">
        <f t="shared" si="19"/>
        <v/>
      </c>
      <c r="M156" s="215" t="str">
        <f t="shared" si="20"/>
        <v/>
      </c>
      <c r="N156" s="216" t="str">
        <f t="shared" si="21"/>
        <v/>
      </c>
      <c r="O156" s="266">
        <v>1</v>
      </c>
      <c r="AB156" s="325">
        <f t="shared" si="22"/>
        <v>0</v>
      </c>
    </row>
    <row r="157" spans="1:28" ht="13.2" x14ac:dyDescent="0.25">
      <c r="A157" s="218" t="str">
        <f>IF(C157=0,"",IF(I157=0,"",MAX(A$2:A156)+1))</f>
        <v/>
      </c>
      <c r="B157" s="219" t="str">
        <f>'Driebanden-klein 1'!B157</f>
        <v xml:space="preserve">Jordy </v>
      </c>
      <c r="C157" s="211">
        <f>IF(P$3="J",SUMIF('Driebanden-klein tot'!A$33:A$54,B157,'Driebanden-klein tot'!B$33:B$54),0)</f>
        <v>16</v>
      </c>
      <c r="D157" s="6"/>
      <c r="E157" s="6"/>
      <c r="F157" s="267" t="str">
        <f t="shared" si="16"/>
        <v/>
      </c>
      <c r="G157" s="268" t="str">
        <f t="shared" si="17"/>
        <v/>
      </c>
      <c r="H157" s="219" t="str">
        <f>'Driebanden-klein 1'!H157</f>
        <v>n</v>
      </c>
      <c r="I157" s="211">
        <f>IF(P$3="J",SUMIF('Driebanden-klein tot'!A$33:A$54,H157,'Driebanden-klein tot'!B$33:B$54),0)</f>
        <v>0</v>
      </c>
      <c r="J157" s="6"/>
      <c r="K157" s="211" t="str">
        <f t="shared" si="18"/>
        <v/>
      </c>
      <c r="L157" s="267" t="str">
        <f t="shared" si="19"/>
        <v/>
      </c>
      <c r="M157" s="215" t="str">
        <f t="shared" si="20"/>
        <v/>
      </c>
      <c r="N157" s="216" t="str">
        <f t="shared" si="21"/>
        <v/>
      </c>
      <c r="O157" s="266">
        <v>1</v>
      </c>
      <c r="AB157" s="325">
        <f t="shared" si="22"/>
        <v>0</v>
      </c>
    </row>
    <row r="158" spans="1:28" ht="13.2" x14ac:dyDescent="0.25">
      <c r="A158" s="218" t="str">
        <f>IF(C158=0,"",IF(I158=0,"",MAX(A$2:A157)+1))</f>
        <v/>
      </c>
      <c r="B158" s="219" t="str">
        <f>'Driebanden-klein 1'!B158</f>
        <v xml:space="preserve">Jordy </v>
      </c>
      <c r="C158" s="211">
        <f>IF(P$3="J",SUMIF('Driebanden-klein tot'!A$33:A$54,B158,'Driebanden-klein tot'!B$33:B$54),0)</f>
        <v>16</v>
      </c>
      <c r="D158" s="6"/>
      <c r="E158" s="6"/>
      <c r="F158" s="267" t="str">
        <f t="shared" si="16"/>
        <v/>
      </c>
      <c r="G158" s="268" t="str">
        <f t="shared" si="17"/>
        <v/>
      </c>
      <c r="H158" s="219" t="str">
        <f>'Driebanden-klein 1'!H158</f>
        <v>n</v>
      </c>
      <c r="I158" s="211">
        <f>IF(P$3="J",SUMIF('Driebanden-klein tot'!A$33:A$54,H158,'Driebanden-klein tot'!B$33:B$54),0)</f>
        <v>0</v>
      </c>
      <c r="J158" s="6"/>
      <c r="K158" s="211" t="str">
        <f t="shared" si="18"/>
        <v/>
      </c>
      <c r="L158" s="267" t="str">
        <f t="shared" si="19"/>
        <v/>
      </c>
      <c r="M158" s="215" t="str">
        <f t="shared" si="20"/>
        <v/>
      </c>
      <c r="N158" s="216" t="str">
        <f t="shared" si="21"/>
        <v/>
      </c>
      <c r="O158" s="266">
        <v>1</v>
      </c>
      <c r="AB158" s="325">
        <f t="shared" si="22"/>
        <v>0</v>
      </c>
    </row>
    <row r="159" spans="1:28" ht="13.2" x14ac:dyDescent="0.25">
      <c r="A159" s="218" t="str">
        <f>IF(C159=0,"",IF(I159=0,"",MAX(A$2:A158)+1))</f>
        <v/>
      </c>
      <c r="B159" s="219" t="str">
        <f>'Driebanden-klein 1'!B159</f>
        <v>Mukesh</v>
      </c>
      <c r="C159" s="211">
        <f>IF(P$3="J",SUMIF('Driebanden-klein tot'!A$33:A$54,B159,'Driebanden-klein tot'!B$33:B$54),0)</f>
        <v>0</v>
      </c>
      <c r="D159" s="6"/>
      <c r="E159" s="6"/>
      <c r="F159" s="267" t="str">
        <f t="shared" si="16"/>
        <v/>
      </c>
      <c r="G159" s="268" t="str">
        <f t="shared" si="17"/>
        <v/>
      </c>
      <c r="H159" s="219" t="str">
        <f>'Driebanden-klein 1'!H159</f>
        <v>Marco</v>
      </c>
      <c r="I159" s="211">
        <f>IF(P$3="J",SUMIF('Driebanden-klein tot'!A$33:A$54,H159,'Driebanden-klein tot'!B$33:B$54),0)</f>
        <v>26</v>
      </c>
      <c r="J159" s="6"/>
      <c r="K159" s="211" t="str">
        <f t="shared" si="18"/>
        <v/>
      </c>
      <c r="L159" s="267" t="str">
        <f t="shared" si="19"/>
        <v/>
      </c>
      <c r="M159" s="215" t="str">
        <f t="shared" si="20"/>
        <v/>
      </c>
      <c r="N159" s="216" t="str">
        <f t="shared" si="21"/>
        <v/>
      </c>
      <c r="O159" s="266">
        <v>1</v>
      </c>
      <c r="AB159" s="325">
        <f t="shared" si="22"/>
        <v>0</v>
      </c>
    </row>
    <row r="160" spans="1:28" ht="13.2" x14ac:dyDescent="0.25">
      <c r="A160" s="218" t="str">
        <f>IF(C160=0,"",IF(I160=0,"",MAX(A$2:A159)+1))</f>
        <v/>
      </c>
      <c r="B160" s="219" t="str">
        <f>'Driebanden-klein 1'!B160</f>
        <v>Mukesh</v>
      </c>
      <c r="C160" s="211">
        <f>IF(P$3="J",SUMIF('Driebanden-klein tot'!A$33:A$54,B160,'Driebanden-klein tot'!B$33:B$54),0)</f>
        <v>0</v>
      </c>
      <c r="D160" s="6"/>
      <c r="E160" s="6"/>
      <c r="F160" s="267" t="str">
        <f t="shared" si="16"/>
        <v/>
      </c>
      <c r="G160" s="268" t="str">
        <f t="shared" si="17"/>
        <v/>
      </c>
      <c r="H160" s="219" t="str">
        <f>'Driebanden-klein 1'!H160</f>
        <v>n</v>
      </c>
      <c r="I160" s="211">
        <f>IF(P$3="J",SUMIF('Driebanden-klein tot'!A$33:A$54,H160,'Driebanden-klein tot'!B$33:B$54),0)</f>
        <v>0</v>
      </c>
      <c r="J160" s="6"/>
      <c r="K160" s="211" t="str">
        <f t="shared" si="18"/>
        <v/>
      </c>
      <c r="L160" s="267" t="str">
        <f t="shared" si="19"/>
        <v/>
      </c>
      <c r="M160" s="215" t="str">
        <f t="shared" si="20"/>
        <v/>
      </c>
      <c r="N160" s="216" t="str">
        <f t="shared" si="21"/>
        <v/>
      </c>
      <c r="O160" s="266">
        <v>1</v>
      </c>
      <c r="AB160" s="325">
        <f t="shared" si="22"/>
        <v>0</v>
      </c>
    </row>
    <row r="161" spans="1:28" ht="13.2" x14ac:dyDescent="0.25">
      <c r="A161" s="218" t="str">
        <f>IF(C161=0,"",IF(I161=0,"",MAX(A$2:A160)+1))</f>
        <v/>
      </c>
      <c r="B161" s="219" t="str">
        <f>'Driebanden-klein 1'!B161</f>
        <v>Mukesh</v>
      </c>
      <c r="C161" s="211">
        <f>IF(P$3="J",SUMIF('Driebanden-klein tot'!A$33:A$54,B161,'Driebanden-klein tot'!B$33:B$54),0)</f>
        <v>0</v>
      </c>
      <c r="D161" s="6"/>
      <c r="E161" s="6"/>
      <c r="F161" s="267" t="str">
        <f t="shared" si="16"/>
        <v/>
      </c>
      <c r="G161" s="268" t="str">
        <f t="shared" si="17"/>
        <v/>
      </c>
      <c r="H161" s="219" t="str">
        <f>'Driebanden-klein 1'!H161</f>
        <v>n</v>
      </c>
      <c r="I161" s="211">
        <f>IF(P$3="J",SUMIF('Driebanden-klein tot'!A$33:A$54,H161,'Driebanden-klein tot'!B$33:B$54),0)</f>
        <v>0</v>
      </c>
      <c r="J161" s="6"/>
      <c r="K161" s="211" t="str">
        <f t="shared" si="18"/>
        <v/>
      </c>
      <c r="L161" s="267" t="str">
        <f t="shared" si="19"/>
        <v/>
      </c>
      <c r="M161" s="215" t="str">
        <f t="shared" si="20"/>
        <v/>
      </c>
      <c r="N161" s="216" t="str">
        <f t="shared" si="21"/>
        <v/>
      </c>
      <c r="O161" s="266">
        <v>1</v>
      </c>
      <c r="AB161" s="325">
        <f t="shared" si="22"/>
        <v>0</v>
      </c>
    </row>
    <row r="162" spans="1:28" ht="13.2" x14ac:dyDescent="0.25">
      <c r="A162" s="218" t="str">
        <f>IF(C162=0,"",IF(I162=0,"",MAX(A$2:A161)+1))</f>
        <v/>
      </c>
      <c r="B162" s="219" t="str">
        <f>'Driebanden-klein 1'!B162</f>
        <v>Mukesh</v>
      </c>
      <c r="C162" s="211">
        <f>IF(P$3="J",SUMIF('Driebanden-klein tot'!A$33:A$54,B162,'Driebanden-klein tot'!B$33:B$54),0)</f>
        <v>0</v>
      </c>
      <c r="D162" s="6"/>
      <c r="E162" s="6"/>
      <c r="F162" s="267" t="str">
        <f t="shared" si="16"/>
        <v/>
      </c>
      <c r="G162" s="268" t="str">
        <f t="shared" si="17"/>
        <v/>
      </c>
      <c r="H162" s="219" t="str">
        <f>'Driebanden-klein 1'!H162</f>
        <v>n</v>
      </c>
      <c r="I162" s="211">
        <f>IF(P$3="J",SUMIF('Driebanden-klein tot'!A$33:A$54,H162,'Driebanden-klein tot'!B$33:B$54),0)</f>
        <v>0</v>
      </c>
      <c r="J162" s="6"/>
      <c r="K162" s="211" t="str">
        <f t="shared" si="18"/>
        <v/>
      </c>
      <c r="L162" s="267" t="str">
        <f t="shared" si="19"/>
        <v/>
      </c>
      <c r="M162" s="215" t="str">
        <f t="shared" si="20"/>
        <v/>
      </c>
      <c r="N162" s="216" t="str">
        <f t="shared" si="21"/>
        <v/>
      </c>
      <c r="O162" s="266">
        <v>1</v>
      </c>
      <c r="AB162" s="325">
        <f t="shared" si="22"/>
        <v>0</v>
      </c>
    </row>
    <row r="163" spans="1:28" ht="13.2" x14ac:dyDescent="0.25">
      <c r="A163" s="218" t="str">
        <f>IF(C163=0,"",IF(I163=0,"",MAX(A$2:A162)+1))</f>
        <v/>
      </c>
      <c r="B163" s="219" t="str">
        <f>'Driebanden-klein 1'!B163</f>
        <v>Mukesh</v>
      </c>
      <c r="C163" s="211">
        <f>IF(P$3="J",SUMIF('Driebanden-klein tot'!A$33:A$54,B163,'Driebanden-klein tot'!B$33:B$54),0)</f>
        <v>0</v>
      </c>
      <c r="D163" s="6"/>
      <c r="E163" s="6"/>
      <c r="F163" s="267" t="str">
        <f>IF(D163&gt;0,ROUND(D163/E163,3),"")</f>
        <v/>
      </c>
      <c r="G163" s="268" t="str">
        <f t="shared" si="17"/>
        <v/>
      </c>
      <c r="H163" s="219" t="str">
        <f>'Driebanden-klein 1'!H163</f>
        <v>n</v>
      </c>
      <c r="I163" s="211">
        <f>IF(P$3="J",SUMIF('Driebanden-klein tot'!A$33:A$54,H163,'Driebanden-klein tot'!B$33:B$54),0)</f>
        <v>0</v>
      </c>
      <c r="J163" s="6"/>
      <c r="K163" s="211" t="str">
        <f>IF(E163&gt;0,E163,"")</f>
        <v/>
      </c>
      <c r="L163" s="267" t="str">
        <f t="shared" si="19"/>
        <v/>
      </c>
      <c r="M163" s="215" t="str">
        <f t="shared" ref="M163:M173" si="23">IF(J163&gt;0,IF(I163-J163=0,R$2,IF(J163&lt;I163,ROUND(J163/I163*T$2,1),Q$2)),"")</f>
        <v/>
      </c>
      <c r="N163" s="216" t="str">
        <f>IF(E163&gt;0,1,"")</f>
        <v/>
      </c>
      <c r="O163" s="266">
        <v>1</v>
      </c>
      <c r="AB163" s="325">
        <f t="shared" si="22"/>
        <v>0</v>
      </c>
    </row>
    <row r="164" spans="1:28" ht="13.2" x14ac:dyDescent="0.25">
      <c r="A164" s="218" t="str">
        <f>IF(C164=0,"",IF(I164=0,"",MAX(A$2:A163)+1))</f>
        <v/>
      </c>
      <c r="B164" s="219" t="str">
        <f>'Driebanden-klein 1'!B164</f>
        <v>Marco</v>
      </c>
      <c r="C164" s="211">
        <f>IF(P$3="J",SUMIF('Driebanden-klein tot'!A$33:A$54,B164,'Driebanden-klein tot'!B$33:B$54),0)</f>
        <v>26</v>
      </c>
      <c r="D164" s="6"/>
      <c r="E164" s="6"/>
      <c r="F164" s="267" t="str">
        <f>IF(D164&gt;0,ROUND(D164/E164,3),"")</f>
        <v/>
      </c>
      <c r="G164" s="268" t="str">
        <f t="shared" si="17"/>
        <v/>
      </c>
      <c r="H164" s="219" t="str">
        <f>'Driebanden-klein 1'!H164</f>
        <v>n</v>
      </c>
      <c r="I164" s="211">
        <f>IF(P$3="J",SUMIF('Driebanden-klein tot'!A$33:A$54,H164,'Driebanden-klein tot'!B$33:B$54),0)</f>
        <v>0</v>
      </c>
      <c r="J164" s="6"/>
      <c r="K164" s="211" t="str">
        <f>IF(E164&gt;0,E164,"")</f>
        <v/>
      </c>
      <c r="L164" s="267" t="str">
        <f t="shared" si="19"/>
        <v/>
      </c>
      <c r="M164" s="215" t="str">
        <f t="shared" si="23"/>
        <v/>
      </c>
      <c r="N164" s="216" t="str">
        <f>IF(E164&gt;0,1,"")</f>
        <v/>
      </c>
      <c r="O164" s="266">
        <v>1</v>
      </c>
      <c r="P164" s="10"/>
      <c r="AB164" s="325">
        <f t="shared" si="22"/>
        <v>0</v>
      </c>
    </row>
    <row r="165" spans="1:28" ht="13.2" x14ac:dyDescent="0.25">
      <c r="A165" s="218" t="str">
        <f>IF(C165=0,"",IF(I165=0,"",MAX(A$2:A164)+1))</f>
        <v/>
      </c>
      <c r="B165" s="219" t="str">
        <f>'Driebanden-klein 1'!B165</f>
        <v>Marco</v>
      </c>
      <c r="C165" s="211">
        <f>IF(P$3="J",SUMIF('Driebanden-klein tot'!A$33:A$54,B165,'Driebanden-klein tot'!B$33:B$54),0)</f>
        <v>26</v>
      </c>
      <c r="D165" s="6"/>
      <c r="E165" s="6"/>
      <c r="F165" s="267" t="str">
        <f>IF(D165&gt;0,ROUND(D165/E165,3),"")</f>
        <v/>
      </c>
      <c r="G165" s="268" t="str">
        <f t="shared" si="17"/>
        <v/>
      </c>
      <c r="H165" s="219" t="str">
        <f>'Driebanden-klein 1'!H165</f>
        <v>n</v>
      </c>
      <c r="I165" s="211">
        <f>IF(P$3="J",SUMIF('Driebanden-klein tot'!A$33:A$54,H165,'Driebanden-klein tot'!B$33:B$54),0)</f>
        <v>0</v>
      </c>
      <c r="J165" s="6"/>
      <c r="K165" s="211" t="str">
        <f>IF(E165&gt;0,E165,"")</f>
        <v/>
      </c>
      <c r="L165" s="267" t="str">
        <f t="shared" si="19"/>
        <v/>
      </c>
      <c r="M165" s="215" t="str">
        <f t="shared" si="23"/>
        <v/>
      </c>
      <c r="N165" s="216" t="str">
        <f>IF(E165&gt;0,1,"")</f>
        <v/>
      </c>
      <c r="O165" s="266">
        <v>1</v>
      </c>
      <c r="AB165" s="325">
        <f t="shared" si="22"/>
        <v>0</v>
      </c>
    </row>
    <row r="166" spans="1:28" ht="13.2" x14ac:dyDescent="0.25">
      <c r="A166" s="218" t="str">
        <f>IF(C166=0,"",IF(I166=0,"",MAX(A$2:A165)+1))</f>
        <v/>
      </c>
      <c r="B166" s="219" t="str">
        <f>'Driebanden-klein 1'!B166</f>
        <v>Marco</v>
      </c>
      <c r="C166" s="211">
        <f>IF(P$3="J",SUMIF('Driebanden-klein tot'!A$33:A$54,B166,'Driebanden-klein tot'!B$33:B$54),0)</f>
        <v>26</v>
      </c>
      <c r="D166" s="6"/>
      <c r="E166" s="6"/>
      <c r="F166" s="267" t="str">
        <f>IF(D166&gt;0,ROUND(D166/E166,3),"")</f>
        <v/>
      </c>
      <c r="G166" s="268" t="str">
        <f t="shared" si="17"/>
        <v/>
      </c>
      <c r="H166" s="219" t="str">
        <f>'Driebanden-klein 1'!H166</f>
        <v>n</v>
      </c>
      <c r="I166" s="211">
        <f>IF(P$3="J",SUMIF('Driebanden-klein tot'!A$33:A$54,H166,'Driebanden-klein tot'!B$33:B$54),0)</f>
        <v>0</v>
      </c>
      <c r="J166" s="6"/>
      <c r="K166" s="211" t="str">
        <f>IF(E166&gt;0,E166,"")</f>
        <v/>
      </c>
      <c r="L166" s="267" t="str">
        <f t="shared" si="19"/>
        <v/>
      </c>
      <c r="M166" s="215" t="str">
        <f t="shared" si="23"/>
        <v/>
      </c>
      <c r="N166" s="216" t="str">
        <f>IF(E166&gt;0,1,"")</f>
        <v/>
      </c>
      <c r="O166" s="266">
        <v>1</v>
      </c>
      <c r="AB166" s="325">
        <f t="shared" si="22"/>
        <v>0</v>
      </c>
    </row>
    <row r="167" spans="1:28" ht="13.2" x14ac:dyDescent="0.25">
      <c r="A167" s="218" t="str">
        <f>IF(C167=0,"",IF(I167=0,"",MAX(A$2:A166)+1))</f>
        <v/>
      </c>
      <c r="B167" s="219" t="str">
        <f>'Driebanden-klein 1'!B167</f>
        <v>Marco</v>
      </c>
      <c r="C167" s="211">
        <f>IF(P$3="J",SUMIF('Driebanden-klein tot'!A$33:A$54,B167,'Driebanden-klein tot'!B$33:B$54),0)</f>
        <v>26</v>
      </c>
      <c r="D167" s="6"/>
      <c r="E167" s="6"/>
      <c r="F167" s="267" t="str">
        <f t="shared" ref="F167:F173" si="24">IF(D167&gt;0,ROUND(D167/E167,3),"")</f>
        <v/>
      </c>
      <c r="G167" s="268" t="str">
        <f t="shared" si="17"/>
        <v/>
      </c>
      <c r="H167" s="219" t="str">
        <f>'Driebanden-klein 1'!H167</f>
        <v>n</v>
      </c>
      <c r="I167" s="211">
        <f>IF(P$3="J",SUMIF('Driebanden-klein tot'!A$33:A$54,H167,'Driebanden-klein tot'!B$33:B$54),0)</f>
        <v>0</v>
      </c>
      <c r="J167" s="6"/>
      <c r="K167" s="211" t="str">
        <f t="shared" ref="K167:K173" si="25">IF(E167&gt;0,E167,"")</f>
        <v/>
      </c>
      <c r="L167" s="267" t="str">
        <f t="shared" si="19"/>
        <v/>
      </c>
      <c r="M167" s="215" t="str">
        <f t="shared" si="23"/>
        <v/>
      </c>
      <c r="N167" s="216" t="str">
        <f t="shared" ref="N167:N173" si="26">IF(E167&gt;0,1,"")</f>
        <v/>
      </c>
      <c r="O167" s="266">
        <v>1</v>
      </c>
      <c r="AB167" s="325">
        <f t="shared" si="22"/>
        <v>0</v>
      </c>
    </row>
    <row r="168" spans="1:28" ht="13.2" x14ac:dyDescent="0.25">
      <c r="A168" s="218" t="str">
        <f>IF(C168=0,"",IF(I168=0,"",MAX(A$2:A167)+1))</f>
        <v/>
      </c>
      <c r="B168" s="219" t="str">
        <f>'Driebanden-klein 1'!B168</f>
        <v>n</v>
      </c>
      <c r="C168" s="211">
        <f>IF(P$3="J",SUMIF('Driebanden-klein tot'!A$33:A$54,B168,'Driebanden-klein tot'!B$33:B$54),0)</f>
        <v>0</v>
      </c>
      <c r="D168" s="6"/>
      <c r="E168" s="6"/>
      <c r="F168" s="267" t="str">
        <f t="shared" si="24"/>
        <v/>
      </c>
      <c r="G168" s="268" t="str">
        <f t="shared" si="17"/>
        <v/>
      </c>
      <c r="H168" s="219" t="str">
        <f>'Driebanden-klein 1'!H168</f>
        <v>n</v>
      </c>
      <c r="I168" s="211">
        <f>IF(P$3="J",SUMIF('Driebanden-klein tot'!A$33:A$54,H168,'Driebanden-klein tot'!B$33:B$54),0)</f>
        <v>0</v>
      </c>
      <c r="J168" s="6"/>
      <c r="K168" s="211" t="str">
        <f t="shared" si="25"/>
        <v/>
      </c>
      <c r="L168" s="267" t="str">
        <f t="shared" si="19"/>
        <v/>
      </c>
      <c r="M168" s="215" t="str">
        <f t="shared" si="23"/>
        <v/>
      </c>
      <c r="N168" s="216" t="str">
        <f t="shared" si="26"/>
        <v/>
      </c>
      <c r="O168" s="266">
        <v>1</v>
      </c>
      <c r="AB168" s="325">
        <f t="shared" si="22"/>
        <v>0</v>
      </c>
    </row>
    <row r="169" spans="1:28" ht="13.2" x14ac:dyDescent="0.25">
      <c r="A169" s="218" t="str">
        <f>IF(C169=0,"",IF(I169=0,"",MAX(A$2:A168)+1))</f>
        <v/>
      </c>
      <c r="B169" s="219" t="str">
        <f>'Driebanden-klein 1'!B169</f>
        <v>n</v>
      </c>
      <c r="C169" s="211">
        <f>IF(P$3="J",SUMIF('Driebanden-klein tot'!A$33:A$54,B169,'Driebanden-klein tot'!B$33:B$54),0)</f>
        <v>0</v>
      </c>
      <c r="D169" s="6"/>
      <c r="E169" s="6"/>
      <c r="F169" s="267" t="str">
        <f t="shared" si="24"/>
        <v/>
      </c>
      <c r="G169" s="268" t="str">
        <f t="shared" si="17"/>
        <v/>
      </c>
      <c r="H169" s="219" t="str">
        <f>'Driebanden-klein 1'!H169</f>
        <v>n</v>
      </c>
      <c r="I169" s="211">
        <f>IF(P$3="J",SUMIF('Driebanden-klein tot'!A$33:A$54,H169,'Driebanden-klein tot'!B$33:B$54),0)</f>
        <v>0</v>
      </c>
      <c r="J169" s="6"/>
      <c r="K169" s="211" t="str">
        <f t="shared" si="25"/>
        <v/>
      </c>
      <c r="L169" s="267" t="str">
        <f t="shared" si="19"/>
        <v/>
      </c>
      <c r="M169" s="215" t="str">
        <f t="shared" si="23"/>
        <v/>
      </c>
      <c r="N169" s="216" t="str">
        <f t="shared" si="26"/>
        <v/>
      </c>
      <c r="O169" s="266">
        <v>1</v>
      </c>
      <c r="AB169" s="325">
        <f t="shared" si="22"/>
        <v>0</v>
      </c>
    </row>
    <row r="170" spans="1:28" ht="13.2" x14ac:dyDescent="0.25">
      <c r="A170" s="218" t="str">
        <f>IF(C170=0,"",IF(I170=0,"",MAX(A$2:A169)+1))</f>
        <v/>
      </c>
      <c r="B170" s="219" t="str">
        <f>'Driebanden-klein 1'!B170</f>
        <v>n</v>
      </c>
      <c r="C170" s="211">
        <f>IF(P$3="J",SUMIF('Driebanden-klein tot'!A$33:A$54,B170,'Driebanden-klein tot'!B$33:B$54),0)</f>
        <v>0</v>
      </c>
      <c r="D170" s="6"/>
      <c r="E170" s="6"/>
      <c r="F170" s="267" t="str">
        <f t="shared" si="24"/>
        <v/>
      </c>
      <c r="G170" s="268" t="str">
        <f t="shared" si="17"/>
        <v/>
      </c>
      <c r="H170" s="219" t="str">
        <f>'Driebanden-klein 1'!H170</f>
        <v>n</v>
      </c>
      <c r="I170" s="211">
        <f>IF(P$3="J",SUMIF('Driebanden-klein tot'!A$33:A$54,H170,'Driebanden-klein tot'!B$33:B$54),0)</f>
        <v>0</v>
      </c>
      <c r="J170" s="6"/>
      <c r="K170" s="211" t="str">
        <f t="shared" si="25"/>
        <v/>
      </c>
      <c r="L170" s="267" t="str">
        <f t="shared" si="19"/>
        <v/>
      </c>
      <c r="M170" s="215" t="str">
        <f t="shared" si="23"/>
        <v/>
      </c>
      <c r="N170" s="216" t="str">
        <f t="shared" si="26"/>
        <v/>
      </c>
      <c r="O170" s="266">
        <v>1</v>
      </c>
      <c r="AB170" s="325">
        <f t="shared" si="22"/>
        <v>0</v>
      </c>
    </row>
    <row r="171" spans="1:28" ht="13.2" x14ac:dyDescent="0.25">
      <c r="A171" s="218" t="str">
        <f>IF(C171=0,"",IF(I171=0,"",MAX(A$2:A170)+1))</f>
        <v/>
      </c>
      <c r="B171" s="219" t="str">
        <f>'Driebanden-klein 1'!B171</f>
        <v>n</v>
      </c>
      <c r="C171" s="211">
        <f>IF(P$3="J",SUMIF('Driebanden-klein tot'!A$33:A$54,B171,'Driebanden-klein tot'!B$33:B$54),0)</f>
        <v>0</v>
      </c>
      <c r="D171" s="6"/>
      <c r="E171" s="6"/>
      <c r="F171" s="267" t="str">
        <f t="shared" si="24"/>
        <v/>
      </c>
      <c r="G171" s="268" t="str">
        <f t="shared" si="17"/>
        <v/>
      </c>
      <c r="H171" s="219" t="str">
        <f>'Driebanden-klein 1'!H171</f>
        <v>n</v>
      </c>
      <c r="I171" s="211">
        <f>IF(P$3="J",SUMIF('Driebanden-klein tot'!A$33:A$54,H171,'Driebanden-klein tot'!B$33:B$54),0)</f>
        <v>0</v>
      </c>
      <c r="J171" s="6"/>
      <c r="K171" s="211" t="str">
        <f t="shared" si="25"/>
        <v/>
      </c>
      <c r="L171" s="267" t="str">
        <f t="shared" si="19"/>
        <v/>
      </c>
      <c r="M171" s="215" t="str">
        <f t="shared" si="23"/>
        <v/>
      </c>
      <c r="N171" s="216" t="str">
        <f t="shared" si="26"/>
        <v/>
      </c>
      <c r="O171" s="266">
        <v>1</v>
      </c>
      <c r="AB171" s="325">
        <f t="shared" si="22"/>
        <v>0</v>
      </c>
    </row>
    <row r="172" spans="1:28" ht="13.2" x14ac:dyDescent="0.25">
      <c r="A172" s="218" t="str">
        <f>IF(C172=0,"",IF(I172=0,"",MAX(A$2:A171)+1))</f>
        <v/>
      </c>
      <c r="B172" s="219" t="str">
        <f>'Driebanden-klein 1'!B172</f>
        <v>n</v>
      </c>
      <c r="C172" s="211">
        <f>IF(P$3="J",SUMIF('Driebanden-klein tot'!A$33:A$54,B172,'Driebanden-klein tot'!B$33:B$54),0)</f>
        <v>0</v>
      </c>
      <c r="D172" s="6"/>
      <c r="E172" s="6"/>
      <c r="F172" s="267" t="str">
        <f t="shared" si="24"/>
        <v/>
      </c>
      <c r="G172" s="268" t="str">
        <f t="shared" si="17"/>
        <v/>
      </c>
      <c r="H172" s="219" t="str">
        <f>'Driebanden-klein 1'!H172</f>
        <v>n</v>
      </c>
      <c r="I172" s="211">
        <f>IF(P$3="J",SUMIF('Driebanden-klein tot'!A$33:A$54,H172,'Driebanden-klein tot'!B$33:B$54),0)</f>
        <v>0</v>
      </c>
      <c r="J172" s="6"/>
      <c r="K172" s="211" t="str">
        <f t="shared" si="25"/>
        <v/>
      </c>
      <c r="L172" s="267" t="str">
        <f t="shared" si="19"/>
        <v/>
      </c>
      <c r="M172" s="215" t="str">
        <f t="shared" si="23"/>
        <v/>
      </c>
      <c r="N172" s="216" t="str">
        <f t="shared" si="26"/>
        <v/>
      </c>
      <c r="O172" s="266">
        <v>1</v>
      </c>
      <c r="AB172" s="325">
        <f t="shared" si="22"/>
        <v>0</v>
      </c>
    </row>
    <row r="173" spans="1:28" ht="13.2" x14ac:dyDescent="0.25">
      <c r="A173" s="218" t="str">
        <f>IF(C173=0,"",IF(I173=0,"",MAX(A$2:A172)+1))</f>
        <v/>
      </c>
      <c r="B173" s="219" t="str">
        <f>'Driebanden-klein 1'!B173</f>
        <v>n</v>
      </c>
      <c r="C173" s="211">
        <f>IF(P$3="J",SUMIF('Driebanden-klein tot'!A$33:A$54,B173,'Driebanden-klein tot'!B$33:B$54),0)</f>
        <v>0</v>
      </c>
      <c r="D173" s="6"/>
      <c r="E173" s="6"/>
      <c r="F173" s="267" t="str">
        <f t="shared" si="24"/>
        <v/>
      </c>
      <c r="G173" s="268" t="str">
        <f t="shared" si="17"/>
        <v/>
      </c>
      <c r="H173" s="219" t="str">
        <f>'Driebanden-klein 1'!H173</f>
        <v>n</v>
      </c>
      <c r="I173" s="211">
        <f>IF(P$3="J",SUMIF('Driebanden-klein tot'!A$33:A$54,H173,'Driebanden-klein tot'!B$33:B$54),0)</f>
        <v>0</v>
      </c>
      <c r="J173" s="6"/>
      <c r="K173" s="211" t="str">
        <f t="shared" si="25"/>
        <v/>
      </c>
      <c r="L173" s="267" t="str">
        <f t="shared" si="19"/>
        <v/>
      </c>
      <c r="M173" s="215" t="str">
        <f t="shared" si="23"/>
        <v/>
      </c>
      <c r="N173" s="216" t="str">
        <f t="shared" si="26"/>
        <v/>
      </c>
      <c r="O173" s="266">
        <v>1</v>
      </c>
      <c r="AB173" s="325">
        <f t="shared" si="22"/>
        <v>0</v>
      </c>
    </row>
    <row r="174" spans="1:28" ht="13.8" thickBot="1" x14ac:dyDescent="0.3">
      <c r="A174" s="222"/>
      <c r="B174" s="223" t="s">
        <v>73</v>
      </c>
      <c r="C174" s="224">
        <f>MAX(A$2:A174)</f>
        <v>91</v>
      </c>
      <c r="D174" s="225" t="s">
        <v>78</v>
      </c>
      <c r="E174" s="225"/>
      <c r="F174" s="226"/>
      <c r="G174" s="227"/>
      <c r="H174" s="228" t="s">
        <v>76</v>
      </c>
      <c r="I174" s="229">
        <f>SUM(N2:N174)</f>
        <v>5</v>
      </c>
      <c r="J174" s="225"/>
      <c r="K174" s="230" t="s">
        <v>77</v>
      </c>
      <c r="L174" s="231">
        <f>C174-I174</f>
        <v>86</v>
      </c>
      <c r="M174" s="231"/>
      <c r="N174" s="232"/>
      <c r="O174" s="266">
        <v>1</v>
      </c>
      <c r="AB174" s="325">
        <f t="shared" si="22"/>
        <v>0</v>
      </c>
    </row>
    <row r="175" spans="1:28" thickBot="1" x14ac:dyDescent="0.35">
      <c r="A175" s="233">
        <f>IF(C175=0,"",IF(I175=0,"",MAX(A$2:A174)+1))</f>
        <v>92</v>
      </c>
      <c r="B175" s="269" t="str">
        <f t="shared" ref="B175:B238" si="27">B3</f>
        <v>Frans</v>
      </c>
      <c r="C175" s="211">
        <f>IF(P$175="j",SUMIF('Driebanden-klein tot'!A$33:A$54,B175,'Driebanden-klein tot'!B$33:B$54),0)</f>
        <v>17</v>
      </c>
      <c r="D175" s="74"/>
      <c r="E175" s="75"/>
      <c r="F175" s="270" t="str">
        <f t="shared" ref="F175:F238" si="28">IF(D175&gt;0,ROUND(D175/E175,3),"")</f>
        <v/>
      </c>
      <c r="G175" s="268" t="str">
        <f t="shared" si="17"/>
        <v/>
      </c>
      <c r="H175" s="269" t="str">
        <f>H3</f>
        <v>Fred</v>
      </c>
      <c r="I175" s="211">
        <f>IF(P$175="J",SUMIF('Driebanden-klein tot'!A$33:A$54,H175,'Driebanden-klein tot'!B$33:B$54),0)</f>
        <v>14</v>
      </c>
      <c r="J175" s="75"/>
      <c r="K175" s="235" t="str">
        <f t="shared" ref="K175:K238" si="29">IF(E175&gt;0,E175,"")</f>
        <v/>
      </c>
      <c r="L175" s="270" t="str">
        <f t="shared" ref="L175:L238" si="30">IF(J175&gt;0,ROUND(J175/K175,3),"")</f>
        <v/>
      </c>
      <c r="M175" s="215" t="str">
        <f t="shared" ref="M175:M206" si="31">IF(J175&gt;0,IF(I175-J175=0,R$2,IF(J175&lt;I175,ROUND(J175/I175*T$2,1),Q$2)),"")</f>
        <v/>
      </c>
      <c r="N175" s="237" t="str">
        <f t="shared" ref="N175:N238" si="32">IF(E175&gt;0,1,"")</f>
        <v/>
      </c>
      <c r="O175" s="266">
        <v>2</v>
      </c>
      <c r="P175" s="468" t="s">
        <v>121</v>
      </c>
      <c r="AB175" s="325">
        <f t="shared" si="22"/>
        <v>1</v>
      </c>
    </row>
    <row r="176" spans="1:28" ht="13.2" x14ac:dyDescent="0.25">
      <c r="A176" s="218">
        <f>IF(C176=0,"",IF(I176=0,"",MAX(A$2:A175)+1))</f>
        <v>93</v>
      </c>
      <c r="B176" s="272" t="str">
        <f t="shared" si="27"/>
        <v>Frans</v>
      </c>
      <c r="C176" s="211">
        <f>IF(P$175="j",SUMIF('Driebanden-klein tot'!A$33:A$54,B176,'Driebanden-klein tot'!B$33:B$54),0)</f>
        <v>17</v>
      </c>
      <c r="D176" s="6"/>
      <c r="E176" s="6"/>
      <c r="F176" s="267" t="str">
        <f t="shared" si="28"/>
        <v/>
      </c>
      <c r="G176" s="268" t="str">
        <f t="shared" si="17"/>
        <v/>
      </c>
      <c r="H176" s="269" t="str">
        <f t="shared" ref="H176:H239" si="33">H4</f>
        <v>Jan Hartog</v>
      </c>
      <c r="I176" s="211">
        <f>IF(P$175="J",SUMIF('Driebanden-klein tot'!A$33:A$54,H176,'Driebanden-klein tot'!B$33:B$54),0)</f>
        <v>16</v>
      </c>
      <c r="J176" s="6"/>
      <c r="K176" s="211" t="str">
        <f t="shared" si="29"/>
        <v/>
      </c>
      <c r="L176" s="267" t="str">
        <f t="shared" si="30"/>
        <v/>
      </c>
      <c r="M176" s="215" t="str">
        <f t="shared" si="31"/>
        <v/>
      </c>
      <c r="N176" s="216" t="str">
        <f t="shared" si="32"/>
        <v/>
      </c>
      <c r="O176" s="266">
        <v>2</v>
      </c>
      <c r="AB176" s="325">
        <f t="shared" si="22"/>
        <v>1</v>
      </c>
    </row>
    <row r="177" spans="1:28" ht="13.2" x14ac:dyDescent="0.25">
      <c r="A177" s="218">
        <f>IF(C177=0,"",IF(I177=0,"",MAX(A$2:A176)+1))</f>
        <v>94</v>
      </c>
      <c r="B177" s="272" t="str">
        <f t="shared" si="27"/>
        <v>Frans</v>
      </c>
      <c r="C177" s="211">
        <f>IF(P$175="j",SUMIF('Driebanden-klein tot'!A$33:A$54,B177,'Driebanden-klein tot'!B$33:B$54),0)</f>
        <v>17</v>
      </c>
      <c r="D177" s="6"/>
      <c r="E177" s="6"/>
      <c r="F177" s="267" t="str">
        <f t="shared" si="28"/>
        <v/>
      </c>
      <c r="G177" s="268" t="str">
        <f t="shared" si="17"/>
        <v/>
      </c>
      <c r="H177" s="269" t="str">
        <f t="shared" si="33"/>
        <v>Martijn</v>
      </c>
      <c r="I177" s="211">
        <f>IF(P$175="J",SUMIF('Driebanden-klein tot'!A$33:A$54,H177,'Driebanden-klein tot'!B$33:B$54),0)</f>
        <v>10</v>
      </c>
      <c r="J177" s="6"/>
      <c r="K177" s="211" t="str">
        <f t="shared" si="29"/>
        <v/>
      </c>
      <c r="L177" s="267" t="str">
        <f t="shared" si="30"/>
        <v/>
      </c>
      <c r="M177" s="215" t="str">
        <f t="shared" si="31"/>
        <v/>
      </c>
      <c r="N177" s="216" t="str">
        <f t="shared" si="32"/>
        <v/>
      </c>
      <c r="O177" s="266">
        <v>2</v>
      </c>
      <c r="AB177" s="325">
        <f t="shared" si="22"/>
        <v>1</v>
      </c>
    </row>
    <row r="178" spans="1:28" ht="13.2" x14ac:dyDescent="0.25">
      <c r="A178" s="218">
        <f>IF(C178=0,"",IF(I178=0,"",MAX(A$2:A177)+1))</f>
        <v>95</v>
      </c>
      <c r="B178" s="272" t="str">
        <f t="shared" si="27"/>
        <v>Frans</v>
      </c>
      <c r="C178" s="211">
        <f>IF(P$175="j",SUMIF('Driebanden-klein tot'!A$33:A$54,B178,'Driebanden-klein tot'!B$33:B$54),0)</f>
        <v>17</v>
      </c>
      <c r="D178" s="6"/>
      <c r="E178" s="6"/>
      <c r="F178" s="267" t="str">
        <f t="shared" si="28"/>
        <v/>
      </c>
      <c r="G178" s="268" t="str">
        <f t="shared" si="17"/>
        <v/>
      </c>
      <c r="H178" s="269" t="str">
        <f t="shared" si="33"/>
        <v>Michael</v>
      </c>
      <c r="I178" s="211">
        <f>IF(P$175="J",SUMIF('Driebanden-klein tot'!A$33:A$54,H178,'Driebanden-klein tot'!B$33:B$54),0)</f>
        <v>19</v>
      </c>
      <c r="J178" s="6"/>
      <c r="K178" s="211" t="str">
        <f t="shared" si="29"/>
        <v/>
      </c>
      <c r="L178" s="267" t="str">
        <f t="shared" si="30"/>
        <v/>
      </c>
      <c r="M178" s="215" t="str">
        <f t="shared" si="31"/>
        <v/>
      </c>
      <c r="N178" s="216" t="str">
        <f t="shared" si="32"/>
        <v/>
      </c>
      <c r="O178" s="266">
        <v>2</v>
      </c>
      <c r="AB178" s="325">
        <f t="shared" si="22"/>
        <v>1</v>
      </c>
    </row>
    <row r="179" spans="1:28" ht="13.2" x14ac:dyDescent="0.25">
      <c r="A179" s="218">
        <f>IF(C179=0,"",IF(I179=0,"",MAX(A$2:A178)+1))</f>
        <v>96</v>
      </c>
      <c r="B179" s="272" t="str">
        <f t="shared" si="27"/>
        <v>Frans</v>
      </c>
      <c r="C179" s="211">
        <f>IF(P$175="j",SUMIF('Driebanden-klein tot'!A$33:A$54,B179,'Driebanden-klein tot'!B$33:B$54),0)</f>
        <v>17</v>
      </c>
      <c r="D179" s="6"/>
      <c r="E179" s="6"/>
      <c r="F179" s="267" t="str">
        <f t="shared" si="28"/>
        <v/>
      </c>
      <c r="G179" s="268" t="str">
        <f t="shared" si="17"/>
        <v/>
      </c>
      <c r="H179" s="269" t="str">
        <f t="shared" si="33"/>
        <v>Peter</v>
      </c>
      <c r="I179" s="211">
        <f>IF(P$175="J",SUMIF('Driebanden-klein tot'!A$33:A$54,H179,'Driebanden-klein tot'!B$33:B$54),0)</f>
        <v>21</v>
      </c>
      <c r="J179" s="6"/>
      <c r="K179" s="211" t="str">
        <f t="shared" si="29"/>
        <v/>
      </c>
      <c r="L179" s="267" t="str">
        <f t="shared" si="30"/>
        <v/>
      </c>
      <c r="M179" s="215" t="str">
        <f t="shared" si="31"/>
        <v/>
      </c>
      <c r="N179" s="216" t="str">
        <f t="shared" si="32"/>
        <v/>
      </c>
      <c r="O179" s="266">
        <v>2</v>
      </c>
      <c r="AB179" s="325">
        <f t="shared" si="22"/>
        <v>1</v>
      </c>
    </row>
    <row r="180" spans="1:28" ht="13.2" x14ac:dyDescent="0.25">
      <c r="A180" s="218">
        <f>IF(C180=0,"",IF(I180=0,"",MAX(A$2:A179)+1))</f>
        <v>97</v>
      </c>
      <c r="B180" s="272" t="str">
        <f t="shared" si="27"/>
        <v>Frans</v>
      </c>
      <c r="C180" s="211">
        <f>IF(P$175="j",SUMIF('Driebanden-klein tot'!A$33:A$54,B180,'Driebanden-klein tot'!B$33:B$54),0)</f>
        <v>17</v>
      </c>
      <c r="D180" s="6"/>
      <c r="E180" s="6"/>
      <c r="F180" s="267" t="str">
        <f t="shared" si="28"/>
        <v/>
      </c>
      <c r="G180" s="268" t="str">
        <f t="shared" si="17"/>
        <v/>
      </c>
      <c r="H180" s="269" t="str">
        <f t="shared" si="33"/>
        <v>Piet</v>
      </c>
      <c r="I180" s="211">
        <f>IF(P$175="J",SUMIF('Driebanden-klein tot'!A$33:A$54,H180,'Driebanden-klein tot'!B$33:B$54),0)</f>
        <v>25</v>
      </c>
      <c r="J180" s="6"/>
      <c r="K180" s="211" t="str">
        <f t="shared" si="29"/>
        <v/>
      </c>
      <c r="L180" s="267" t="str">
        <f t="shared" si="30"/>
        <v/>
      </c>
      <c r="M180" s="215" t="str">
        <f t="shared" si="31"/>
        <v/>
      </c>
      <c r="N180" s="216" t="str">
        <f t="shared" si="32"/>
        <v/>
      </c>
      <c r="O180" s="266">
        <v>2</v>
      </c>
      <c r="AB180" s="325">
        <f t="shared" si="22"/>
        <v>1</v>
      </c>
    </row>
    <row r="181" spans="1:28" ht="13.2" x14ac:dyDescent="0.25">
      <c r="A181" s="218">
        <f>IF(C181=0,"",IF(I181=0,"",MAX(A$2:A180)+1))</f>
        <v>98</v>
      </c>
      <c r="B181" s="272" t="str">
        <f t="shared" si="27"/>
        <v>Frans</v>
      </c>
      <c r="C181" s="211">
        <f>IF(P$175="j",SUMIF('Driebanden-klein tot'!A$33:A$54,B181,'Driebanden-klein tot'!B$33:B$54),0)</f>
        <v>17</v>
      </c>
      <c r="D181" s="6"/>
      <c r="E181" s="6"/>
      <c r="F181" s="267" t="str">
        <f t="shared" si="28"/>
        <v/>
      </c>
      <c r="G181" s="268" t="str">
        <f t="shared" si="17"/>
        <v/>
      </c>
      <c r="H181" s="269" t="str">
        <f t="shared" si="33"/>
        <v>Tukker</v>
      </c>
      <c r="I181" s="211">
        <f>IF(P$175="J",SUMIF('Driebanden-klein tot'!A$33:A$54,H181,'Driebanden-klein tot'!B$33:B$54),0)</f>
        <v>18</v>
      </c>
      <c r="J181" s="6"/>
      <c r="K181" s="211" t="str">
        <f t="shared" si="29"/>
        <v/>
      </c>
      <c r="L181" s="267" t="str">
        <f t="shared" si="30"/>
        <v/>
      </c>
      <c r="M181" s="215" t="str">
        <f t="shared" si="31"/>
        <v/>
      </c>
      <c r="N181" s="216" t="str">
        <f t="shared" si="32"/>
        <v/>
      </c>
      <c r="O181" s="266">
        <v>2</v>
      </c>
      <c r="AB181" s="325">
        <f t="shared" si="22"/>
        <v>1</v>
      </c>
    </row>
    <row r="182" spans="1:28" ht="13.2" x14ac:dyDescent="0.25">
      <c r="A182" s="218">
        <f>IF(C182=0,"",IF(I182=0,"",MAX(A$2:A181)+1))</f>
        <v>99</v>
      </c>
      <c r="B182" s="272" t="str">
        <f t="shared" si="27"/>
        <v>Frans</v>
      </c>
      <c r="C182" s="211">
        <f>IF(P$175="j",SUMIF('Driebanden-klein tot'!A$33:A$54,B182,'Driebanden-klein tot'!B$33:B$54),0)</f>
        <v>17</v>
      </c>
      <c r="D182" s="6"/>
      <c r="E182" s="6"/>
      <c r="F182" s="267" t="str">
        <f t="shared" si="28"/>
        <v/>
      </c>
      <c r="G182" s="268" t="str">
        <f t="shared" si="17"/>
        <v/>
      </c>
      <c r="H182" s="269" t="str">
        <f t="shared" si="33"/>
        <v>Bernard</v>
      </c>
      <c r="I182" s="211">
        <f>IF(P$175="J",SUMIF('Driebanden-klein tot'!A$33:A$54,H182,'Driebanden-klein tot'!B$33:B$54),0)</f>
        <v>18</v>
      </c>
      <c r="J182" s="6"/>
      <c r="K182" s="211" t="str">
        <f t="shared" si="29"/>
        <v/>
      </c>
      <c r="L182" s="267" t="str">
        <f t="shared" si="30"/>
        <v/>
      </c>
      <c r="M182" s="215" t="str">
        <f t="shared" si="31"/>
        <v/>
      </c>
      <c r="N182" s="216" t="str">
        <f t="shared" si="32"/>
        <v/>
      </c>
      <c r="O182" s="266">
        <v>2</v>
      </c>
      <c r="AB182" s="325">
        <f t="shared" si="22"/>
        <v>1</v>
      </c>
    </row>
    <row r="183" spans="1:28" ht="13.2" x14ac:dyDescent="0.25">
      <c r="A183" s="218">
        <f>IF(C183=0,"",IF(I183=0,"",MAX(A$2:A182)+1))</f>
        <v>100</v>
      </c>
      <c r="B183" s="272" t="str">
        <f t="shared" si="27"/>
        <v>Frans</v>
      </c>
      <c r="C183" s="211">
        <f>IF(P$175="j",SUMIF('Driebanden-klein tot'!A$33:A$54,B183,'Driebanden-klein tot'!B$33:B$54),0)</f>
        <v>17</v>
      </c>
      <c r="D183" s="6"/>
      <c r="E183" s="6"/>
      <c r="F183" s="267" t="str">
        <f t="shared" si="28"/>
        <v/>
      </c>
      <c r="G183" s="268" t="str">
        <f t="shared" si="17"/>
        <v/>
      </c>
      <c r="H183" s="269" t="str">
        <f t="shared" si="33"/>
        <v>Jan de Hoorn</v>
      </c>
      <c r="I183" s="211">
        <f>IF(P$175="J",SUMIF('Driebanden-klein tot'!A$33:A$54,H183,'Driebanden-klein tot'!B$33:B$54),0)</f>
        <v>14</v>
      </c>
      <c r="J183" s="6"/>
      <c r="K183" s="211" t="str">
        <f t="shared" si="29"/>
        <v/>
      </c>
      <c r="L183" s="267" t="str">
        <f t="shared" si="30"/>
        <v/>
      </c>
      <c r="M183" s="215" t="str">
        <f t="shared" si="31"/>
        <v/>
      </c>
      <c r="N183" s="216" t="str">
        <f t="shared" si="32"/>
        <v/>
      </c>
      <c r="O183" s="266">
        <v>2</v>
      </c>
      <c r="AB183" s="325">
        <f t="shared" si="22"/>
        <v>1</v>
      </c>
    </row>
    <row r="184" spans="1:28" ht="13.2" x14ac:dyDescent="0.25">
      <c r="A184" s="218">
        <f>IF(C184=0,"",IF(I184=0,"",MAX(A$2:A183)+1))</f>
        <v>101</v>
      </c>
      <c r="B184" s="272" t="str">
        <f t="shared" si="27"/>
        <v>Frans</v>
      </c>
      <c r="C184" s="211">
        <f>IF(P$175="j",SUMIF('Driebanden-klein tot'!A$33:A$54,B184,'Driebanden-klein tot'!B$33:B$54),0)</f>
        <v>17</v>
      </c>
      <c r="D184" s="6"/>
      <c r="E184" s="6"/>
      <c r="F184" s="267" t="str">
        <f t="shared" si="28"/>
        <v/>
      </c>
      <c r="G184" s="268" t="str">
        <f t="shared" si="17"/>
        <v/>
      </c>
      <c r="H184" s="269" t="str">
        <f t="shared" si="33"/>
        <v>Bas</v>
      </c>
      <c r="I184" s="211">
        <f>IF(P$175="J",SUMIF('Driebanden-klein tot'!A$33:A$54,H184,'Driebanden-klein tot'!B$33:B$54),0)</f>
        <v>10</v>
      </c>
      <c r="J184" s="6"/>
      <c r="K184" s="211" t="str">
        <f t="shared" si="29"/>
        <v/>
      </c>
      <c r="L184" s="267" t="str">
        <f t="shared" si="30"/>
        <v/>
      </c>
      <c r="M184" s="215" t="str">
        <f t="shared" si="31"/>
        <v/>
      </c>
      <c r="N184" s="216" t="str">
        <f t="shared" si="32"/>
        <v/>
      </c>
      <c r="O184" s="266">
        <v>2</v>
      </c>
      <c r="AB184" s="325">
        <f t="shared" si="22"/>
        <v>1</v>
      </c>
    </row>
    <row r="185" spans="1:28" ht="13.2" x14ac:dyDescent="0.25">
      <c r="A185" s="218">
        <f>IF(C185=0,"",IF(I185=0,"",MAX(A$2:A184)+1))</f>
        <v>102</v>
      </c>
      <c r="B185" s="272" t="str">
        <f t="shared" si="27"/>
        <v>Frans</v>
      </c>
      <c r="C185" s="211">
        <f>IF(P$175="j",SUMIF('Driebanden-klein tot'!A$33:A$54,B185,'Driebanden-klein tot'!B$33:B$54),0)</f>
        <v>17</v>
      </c>
      <c r="D185" s="6"/>
      <c r="E185" s="6"/>
      <c r="F185" s="267" t="str">
        <f t="shared" si="28"/>
        <v/>
      </c>
      <c r="G185" s="268" t="str">
        <f t="shared" si="17"/>
        <v/>
      </c>
      <c r="H185" s="269" t="str">
        <f t="shared" si="33"/>
        <v>Jan Zuijlen</v>
      </c>
      <c r="I185" s="211">
        <f>IF(P$175="J",SUMIF('Driebanden-klein tot'!A$33:A$54,H185,'Driebanden-klein tot'!B$33:B$54),0)</f>
        <v>19</v>
      </c>
      <c r="J185" s="6"/>
      <c r="K185" s="211" t="str">
        <f t="shared" si="29"/>
        <v/>
      </c>
      <c r="L185" s="267" t="str">
        <f t="shared" si="30"/>
        <v/>
      </c>
      <c r="M185" s="215" t="str">
        <f t="shared" si="31"/>
        <v/>
      </c>
      <c r="N185" s="216" t="str">
        <f t="shared" si="32"/>
        <v/>
      </c>
      <c r="O185" s="266">
        <v>2</v>
      </c>
      <c r="AB185" s="325">
        <f t="shared" si="22"/>
        <v>1</v>
      </c>
    </row>
    <row r="186" spans="1:28" ht="13.2" x14ac:dyDescent="0.25">
      <c r="A186" s="218">
        <f>IF(C186=0,"",IF(I186=0,"",MAX(A$2:A185)+1))</f>
        <v>103</v>
      </c>
      <c r="B186" s="272" t="str">
        <f t="shared" si="27"/>
        <v>Frans</v>
      </c>
      <c r="C186" s="211">
        <f>IF(P$175="j",SUMIF('Driebanden-klein tot'!A$33:A$54,B186,'Driebanden-klein tot'!B$33:B$54),0)</f>
        <v>17</v>
      </c>
      <c r="D186" s="6"/>
      <c r="E186" s="6"/>
      <c r="F186" s="267" t="str">
        <f t="shared" si="28"/>
        <v/>
      </c>
      <c r="G186" s="268" t="str">
        <f t="shared" si="17"/>
        <v/>
      </c>
      <c r="H186" s="269" t="str">
        <f t="shared" si="33"/>
        <v xml:space="preserve">Jordy </v>
      </c>
      <c r="I186" s="211">
        <f>IF(P$175="J",SUMIF('Driebanden-klein tot'!A$33:A$54,H186,'Driebanden-klein tot'!B$33:B$54),0)</f>
        <v>16</v>
      </c>
      <c r="J186" s="6"/>
      <c r="K186" s="211" t="str">
        <f t="shared" si="29"/>
        <v/>
      </c>
      <c r="L186" s="267" t="str">
        <f t="shared" si="30"/>
        <v/>
      </c>
      <c r="M186" s="215" t="str">
        <f t="shared" si="31"/>
        <v/>
      </c>
      <c r="N186" s="216" t="str">
        <f t="shared" si="32"/>
        <v/>
      </c>
      <c r="O186" s="266">
        <v>2</v>
      </c>
      <c r="AB186" s="325">
        <f t="shared" si="22"/>
        <v>1</v>
      </c>
    </row>
    <row r="187" spans="1:28" ht="13.2" x14ac:dyDescent="0.25">
      <c r="A187" s="218" t="str">
        <f>IF(C187=0,"",IF(I187=0,"",MAX(A$2:A186)+1))</f>
        <v/>
      </c>
      <c r="B187" s="272" t="str">
        <f t="shared" si="27"/>
        <v>Frans</v>
      </c>
      <c r="C187" s="211">
        <f>IF(P$175="j",SUMIF('Driebanden-klein tot'!A$33:A$54,B187,'Driebanden-klein tot'!B$33:B$54),0)</f>
        <v>17</v>
      </c>
      <c r="D187" s="6"/>
      <c r="E187" s="6"/>
      <c r="F187" s="267" t="str">
        <f t="shared" si="28"/>
        <v/>
      </c>
      <c r="G187" s="268" t="str">
        <f t="shared" si="17"/>
        <v/>
      </c>
      <c r="H187" s="269" t="str">
        <f t="shared" si="33"/>
        <v>Mukesh</v>
      </c>
      <c r="I187" s="211">
        <f>IF(P$175="J",SUMIF('Driebanden-klein tot'!A$33:A$54,H187,'Driebanden-klein tot'!B$33:B$54),0)</f>
        <v>0</v>
      </c>
      <c r="J187" s="6"/>
      <c r="K187" s="211" t="str">
        <f t="shared" si="29"/>
        <v/>
      </c>
      <c r="L187" s="267" t="str">
        <f t="shared" si="30"/>
        <v/>
      </c>
      <c r="M187" s="215" t="str">
        <f t="shared" si="31"/>
        <v/>
      </c>
      <c r="N187" s="216" t="str">
        <f t="shared" si="32"/>
        <v/>
      </c>
      <c r="O187" s="266">
        <v>2</v>
      </c>
      <c r="AB187" s="325">
        <f t="shared" si="22"/>
        <v>0</v>
      </c>
    </row>
    <row r="188" spans="1:28" ht="13.2" x14ac:dyDescent="0.25">
      <c r="A188" s="218">
        <f>IF(C188=0,"",IF(I188=0,"",MAX(A$2:A187)+1))</f>
        <v>104</v>
      </c>
      <c r="B188" s="272" t="str">
        <f t="shared" si="27"/>
        <v>Frans</v>
      </c>
      <c r="C188" s="211">
        <f>IF(P$175="j",SUMIF('Driebanden-klein tot'!A$33:A$54,B188,'Driebanden-klein tot'!B$33:B$54),0)</f>
        <v>17</v>
      </c>
      <c r="D188" s="6"/>
      <c r="E188" s="6"/>
      <c r="F188" s="267" t="str">
        <f t="shared" si="28"/>
        <v/>
      </c>
      <c r="G188" s="268" t="str">
        <f t="shared" si="17"/>
        <v/>
      </c>
      <c r="H188" s="269" t="str">
        <f t="shared" si="33"/>
        <v>Marco</v>
      </c>
      <c r="I188" s="211">
        <f>IF(P$175="J",SUMIF('Driebanden-klein tot'!A$33:A$54,H188,'Driebanden-klein tot'!B$33:B$54),0)</f>
        <v>26</v>
      </c>
      <c r="J188" s="6"/>
      <c r="K188" s="211" t="str">
        <f t="shared" si="29"/>
        <v/>
      </c>
      <c r="L188" s="267" t="str">
        <f t="shared" si="30"/>
        <v/>
      </c>
      <c r="M188" s="215" t="str">
        <f t="shared" si="31"/>
        <v/>
      </c>
      <c r="N188" s="216" t="str">
        <f t="shared" si="32"/>
        <v/>
      </c>
      <c r="O188" s="266">
        <v>2</v>
      </c>
      <c r="AB188" s="325">
        <f t="shared" si="22"/>
        <v>1</v>
      </c>
    </row>
    <row r="189" spans="1:28" ht="13.2" x14ac:dyDescent="0.25">
      <c r="A189" s="218" t="str">
        <f>IF(C189=0,"",IF(I189=0,"",MAX(A$2:A188)+1))</f>
        <v/>
      </c>
      <c r="B189" s="272" t="str">
        <f t="shared" si="27"/>
        <v>Frans</v>
      </c>
      <c r="C189" s="211">
        <f>IF(P$175="j",SUMIF('Driebanden-klein tot'!A$33:A$54,B189,'Driebanden-klein tot'!B$33:B$54),0)</f>
        <v>17</v>
      </c>
      <c r="D189" s="6"/>
      <c r="E189" s="6"/>
      <c r="F189" s="267" t="str">
        <f t="shared" si="28"/>
        <v/>
      </c>
      <c r="G189" s="268" t="str">
        <f t="shared" si="17"/>
        <v/>
      </c>
      <c r="H189" s="269" t="str">
        <f t="shared" si="33"/>
        <v>n</v>
      </c>
      <c r="I189" s="211">
        <f>IF(P$175="J",SUMIF('Driebanden-klein tot'!A$33:A$54,H189,'Driebanden-klein tot'!B$33:B$54),0)</f>
        <v>0</v>
      </c>
      <c r="J189" s="6"/>
      <c r="K189" s="211" t="str">
        <f t="shared" si="29"/>
        <v/>
      </c>
      <c r="L189" s="267" t="str">
        <f t="shared" si="30"/>
        <v/>
      </c>
      <c r="M189" s="215" t="str">
        <f t="shared" si="31"/>
        <v/>
      </c>
      <c r="N189" s="216" t="str">
        <f t="shared" si="32"/>
        <v/>
      </c>
      <c r="O189" s="266">
        <v>2</v>
      </c>
      <c r="AB189" s="325">
        <f t="shared" si="22"/>
        <v>0</v>
      </c>
    </row>
    <row r="190" spans="1:28" ht="13.2" x14ac:dyDescent="0.25">
      <c r="A190" s="218" t="str">
        <f>IF(C190=0,"",IF(I190=0,"",MAX(A$2:A189)+1))</f>
        <v/>
      </c>
      <c r="B190" s="272" t="str">
        <f t="shared" si="27"/>
        <v>Frans</v>
      </c>
      <c r="C190" s="211">
        <f>IF(P$175="j",SUMIF('Driebanden-klein tot'!A$33:A$54,B190,'Driebanden-klein tot'!B$33:B$54),0)</f>
        <v>17</v>
      </c>
      <c r="D190" s="6"/>
      <c r="E190" s="6"/>
      <c r="F190" s="267" t="str">
        <f t="shared" si="28"/>
        <v/>
      </c>
      <c r="G190" s="268" t="str">
        <f t="shared" si="17"/>
        <v/>
      </c>
      <c r="H190" s="269" t="str">
        <f t="shared" si="33"/>
        <v>n</v>
      </c>
      <c r="I190" s="211">
        <f>IF(P$175="J",SUMIF('Driebanden-klein tot'!A$33:A$54,H190,'Driebanden-klein tot'!B$33:B$54),0)</f>
        <v>0</v>
      </c>
      <c r="J190" s="6"/>
      <c r="K190" s="211" t="str">
        <f t="shared" si="29"/>
        <v/>
      </c>
      <c r="L190" s="267" t="str">
        <f t="shared" si="30"/>
        <v/>
      </c>
      <c r="M190" s="215" t="str">
        <f t="shared" si="31"/>
        <v/>
      </c>
      <c r="N190" s="216" t="str">
        <f t="shared" si="32"/>
        <v/>
      </c>
      <c r="O190" s="266">
        <v>2</v>
      </c>
      <c r="AB190" s="325">
        <f t="shared" si="22"/>
        <v>0</v>
      </c>
    </row>
    <row r="191" spans="1:28" ht="13.2" x14ac:dyDescent="0.25">
      <c r="A191" s="218" t="str">
        <f>IF(C191=0,"",IF(I191=0,"",MAX(A$2:A190)+1))</f>
        <v/>
      </c>
      <c r="B191" s="272" t="str">
        <f t="shared" si="27"/>
        <v>Frans</v>
      </c>
      <c r="C191" s="211">
        <f>IF(P$175="j",SUMIF('Driebanden-klein tot'!A$33:A$54,B191,'Driebanden-klein tot'!B$33:B$54),0)</f>
        <v>17</v>
      </c>
      <c r="D191" s="6"/>
      <c r="E191" s="6"/>
      <c r="F191" s="267" t="str">
        <f t="shared" si="28"/>
        <v/>
      </c>
      <c r="G191" s="268" t="str">
        <f t="shared" si="17"/>
        <v/>
      </c>
      <c r="H191" s="269" t="str">
        <f t="shared" si="33"/>
        <v>n</v>
      </c>
      <c r="I191" s="211">
        <f>IF(P$175="J",SUMIF('Driebanden-klein tot'!A$33:A$54,H191,'Driebanden-klein tot'!B$33:B$54),0)</f>
        <v>0</v>
      </c>
      <c r="J191" s="6"/>
      <c r="K191" s="211" t="str">
        <f t="shared" si="29"/>
        <v/>
      </c>
      <c r="L191" s="267" t="str">
        <f t="shared" si="30"/>
        <v/>
      </c>
      <c r="M191" s="215" t="str">
        <f t="shared" si="31"/>
        <v/>
      </c>
      <c r="N191" s="216" t="str">
        <f t="shared" si="32"/>
        <v/>
      </c>
      <c r="O191" s="266">
        <v>2</v>
      </c>
      <c r="AB191" s="325">
        <f t="shared" si="22"/>
        <v>0</v>
      </c>
    </row>
    <row r="192" spans="1:28" ht="13.2" x14ac:dyDescent="0.25">
      <c r="A192" s="218" t="str">
        <f>IF(C192=0,"",IF(I192=0,"",MAX(A$2:A191)+1))</f>
        <v/>
      </c>
      <c r="B192" s="272" t="str">
        <f t="shared" si="27"/>
        <v>Frans</v>
      </c>
      <c r="C192" s="211">
        <f>IF(P$175="j",SUMIF('Driebanden-klein tot'!A$33:A$54,B192,'Driebanden-klein tot'!B$33:B$54),0)</f>
        <v>17</v>
      </c>
      <c r="D192" s="6"/>
      <c r="E192" s="6"/>
      <c r="F192" s="267" t="str">
        <f t="shared" si="28"/>
        <v/>
      </c>
      <c r="G192" s="268" t="str">
        <f t="shared" si="17"/>
        <v/>
      </c>
      <c r="H192" s="269" t="str">
        <f t="shared" si="33"/>
        <v>n</v>
      </c>
      <c r="I192" s="211">
        <f>IF(P$175="J",SUMIF('Driebanden-klein tot'!A$33:A$54,H192,'Driebanden-klein tot'!B$33:B$54),0)</f>
        <v>0</v>
      </c>
      <c r="J192" s="6"/>
      <c r="K192" s="211" t="str">
        <f t="shared" si="29"/>
        <v/>
      </c>
      <c r="L192" s="267" t="str">
        <f t="shared" si="30"/>
        <v/>
      </c>
      <c r="M192" s="215" t="str">
        <f t="shared" si="31"/>
        <v/>
      </c>
      <c r="N192" s="216" t="str">
        <f t="shared" si="32"/>
        <v/>
      </c>
      <c r="O192" s="266">
        <v>2</v>
      </c>
      <c r="AB192" s="325">
        <f t="shared" si="22"/>
        <v>0</v>
      </c>
    </row>
    <row r="193" spans="1:28" ht="13.2" x14ac:dyDescent="0.25">
      <c r="A193" s="218">
        <f>IF(C193=0,"",IF(I193=0,"",MAX(A$2:A192)+1))</f>
        <v>105</v>
      </c>
      <c r="B193" s="272" t="str">
        <f t="shared" si="27"/>
        <v>Fred</v>
      </c>
      <c r="C193" s="211">
        <f>IF(P$175="j",SUMIF('Driebanden-klein tot'!A$33:A$54,B193,'Driebanden-klein tot'!B$33:B$54),0)</f>
        <v>14</v>
      </c>
      <c r="D193" s="6"/>
      <c r="E193" s="6"/>
      <c r="F193" s="267" t="str">
        <f t="shared" si="28"/>
        <v/>
      </c>
      <c r="G193" s="268" t="str">
        <f t="shared" si="17"/>
        <v/>
      </c>
      <c r="H193" s="269" t="str">
        <f t="shared" si="33"/>
        <v>Jan Hartog</v>
      </c>
      <c r="I193" s="211">
        <f>IF(P$175="J",SUMIF('Driebanden-klein tot'!A$33:A$54,H193,'Driebanden-klein tot'!B$33:B$54),0)</f>
        <v>16</v>
      </c>
      <c r="J193" s="6"/>
      <c r="K193" s="211" t="str">
        <f t="shared" si="29"/>
        <v/>
      </c>
      <c r="L193" s="267" t="str">
        <f t="shared" si="30"/>
        <v/>
      </c>
      <c r="M193" s="215" t="str">
        <f t="shared" si="31"/>
        <v/>
      </c>
      <c r="N193" s="216" t="str">
        <f t="shared" si="32"/>
        <v/>
      </c>
      <c r="O193" s="266">
        <v>2</v>
      </c>
      <c r="AB193" s="325">
        <f t="shared" si="22"/>
        <v>1</v>
      </c>
    </row>
    <row r="194" spans="1:28" ht="13.2" x14ac:dyDescent="0.25">
      <c r="A194" s="218">
        <f>IF(C194=0,"",IF(I194=0,"",MAX(A$2:A193)+1))</f>
        <v>106</v>
      </c>
      <c r="B194" s="272" t="str">
        <f t="shared" si="27"/>
        <v>Fred</v>
      </c>
      <c r="C194" s="211">
        <f>IF(P$175="j",SUMIF('Driebanden-klein tot'!A$33:A$54,B194,'Driebanden-klein tot'!B$33:B$54),0)</f>
        <v>14</v>
      </c>
      <c r="D194" s="6"/>
      <c r="E194" s="6"/>
      <c r="F194" s="267" t="str">
        <f t="shared" si="28"/>
        <v/>
      </c>
      <c r="G194" s="268" t="str">
        <f t="shared" si="17"/>
        <v/>
      </c>
      <c r="H194" s="269" t="str">
        <f t="shared" si="33"/>
        <v>Martijn</v>
      </c>
      <c r="I194" s="211">
        <f>IF(P$175="J",SUMIF('Driebanden-klein tot'!A$33:A$54,H194,'Driebanden-klein tot'!B$33:B$54),0)</f>
        <v>10</v>
      </c>
      <c r="J194" s="6"/>
      <c r="K194" s="211" t="str">
        <f t="shared" si="29"/>
        <v/>
      </c>
      <c r="L194" s="267" t="str">
        <f t="shared" si="30"/>
        <v/>
      </c>
      <c r="M194" s="215" t="str">
        <f t="shared" si="31"/>
        <v/>
      </c>
      <c r="N194" s="216" t="str">
        <f t="shared" si="32"/>
        <v/>
      </c>
      <c r="O194" s="266">
        <v>2</v>
      </c>
      <c r="AB194" s="325">
        <f t="shared" si="22"/>
        <v>1</v>
      </c>
    </row>
    <row r="195" spans="1:28" ht="13.2" x14ac:dyDescent="0.25">
      <c r="A195" s="218">
        <f>IF(C195=0,"",IF(I195=0,"",MAX(A$2:A194)+1))</f>
        <v>107</v>
      </c>
      <c r="B195" s="272" t="str">
        <f t="shared" si="27"/>
        <v>Fred</v>
      </c>
      <c r="C195" s="211">
        <f>IF(P$175="j",SUMIF('Driebanden-klein tot'!A$33:A$54,B195,'Driebanden-klein tot'!B$33:B$54),0)</f>
        <v>14</v>
      </c>
      <c r="D195" s="6"/>
      <c r="E195" s="6"/>
      <c r="F195" s="267" t="str">
        <f t="shared" si="28"/>
        <v/>
      </c>
      <c r="G195" s="268" t="str">
        <f t="shared" ref="G195:G258" si="34">IF(D195&gt;0,IF(C195-D195=0,R$2,IF(D195&lt;C195,ROUND(D195/C195*T$2,1),Q$2)),"")</f>
        <v/>
      </c>
      <c r="H195" s="269" t="str">
        <f t="shared" si="33"/>
        <v>Michael</v>
      </c>
      <c r="I195" s="211">
        <f>IF(P$175="J",SUMIF('Driebanden-klein tot'!A$33:A$54,H195,'Driebanden-klein tot'!B$33:B$54),0)</f>
        <v>19</v>
      </c>
      <c r="J195" s="6"/>
      <c r="K195" s="211" t="str">
        <f t="shared" si="29"/>
        <v/>
      </c>
      <c r="L195" s="267" t="str">
        <f t="shared" si="30"/>
        <v/>
      </c>
      <c r="M195" s="215" t="str">
        <f t="shared" si="31"/>
        <v/>
      </c>
      <c r="N195" s="216" t="str">
        <f t="shared" si="32"/>
        <v/>
      </c>
      <c r="O195" s="266">
        <v>2</v>
      </c>
      <c r="AB195" s="325">
        <f t="shared" ref="AB195:AB258" si="35">IF(A195="",0,1)</f>
        <v>1</v>
      </c>
    </row>
    <row r="196" spans="1:28" ht="13.2" x14ac:dyDescent="0.25">
      <c r="A196" s="218">
        <f>IF(C196=0,"",IF(I196=0,"",MAX(A$2:A195)+1))</f>
        <v>108</v>
      </c>
      <c r="B196" s="272" t="str">
        <f t="shared" si="27"/>
        <v>Fred</v>
      </c>
      <c r="C196" s="211">
        <f>IF(P$175="j",SUMIF('Driebanden-klein tot'!A$33:A$54,B196,'Driebanden-klein tot'!B$33:B$54),0)</f>
        <v>14</v>
      </c>
      <c r="D196" s="6"/>
      <c r="E196" s="6"/>
      <c r="F196" s="267" t="str">
        <f t="shared" si="28"/>
        <v/>
      </c>
      <c r="G196" s="268" t="str">
        <f t="shared" si="34"/>
        <v/>
      </c>
      <c r="H196" s="269" t="str">
        <f t="shared" si="33"/>
        <v>Peter</v>
      </c>
      <c r="I196" s="211">
        <f>IF(P$175="J",SUMIF('Driebanden-klein tot'!A$33:A$54,H196,'Driebanden-klein tot'!B$33:B$54),0)</f>
        <v>21</v>
      </c>
      <c r="J196" s="6"/>
      <c r="K196" s="211" t="str">
        <f t="shared" si="29"/>
        <v/>
      </c>
      <c r="L196" s="267" t="str">
        <f t="shared" si="30"/>
        <v/>
      </c>
      <c r="M196" s="215" t="str">
        <f t="shared" si="31"/>
        <v/>
      </c>
      <c r="N196" s="216" t="str">
        <f t="shared" si="32"/>
        <v/>
      </c>
      <c r="O196" s="266">
        <v>2</v>
      </c>
      <c r="AB196" s="325">
        <f t="shared" si="35"/>
        <v>1</v>
      </c>
    </row>
    <row r="197" spans="1:28" ht="13.2" x14ac:dyDescent="0.25">
      <c r="A197" s="218">
        <f>IF(C197=0,"",IF(I197=0,"",MAX(A$2:A196)+1))</f>
        <v>109</v>
      </c>
      <c r="B197" s="272" t="str">
        <f t="shared" si="27"/>
        <v>Fred</v>
      </c>
      <c r="C197" s="211">
        <f>IF(P$175="j",SUMIF('Driebanden-klein tot'!A$33:A$54,B197,'Driebanden-klein tot'!B$33:B$54),0)</f>
        <v>14</v>
      </c>
      <c r="D197" s="6"/>
      <c r="E197" s="6"/>
      <c r="F197" s="267" t="str">
        <f t="shared" si="28"/>
        <v/>
      </c>
      <c r="G197" s="268" t="str">
        <f t="shared" si="34"/>
        <v/>
      </c>
      <c r="H197" s="269" t="str">
        <f t="shared" si="33"/>
        <v>Piet</v>
      </c>
      <c r="I197" s="211">
        <f>IF(P$175="J",SUMIF('Driebanden-klein tot'!A$33:A$54,H197,'Driebanden-klein tot'!B$33:B$54),0)</f>
        <v>25</v>
      </c>
      <c r="J197" s="6"/>
      <c r="K197" s="211" t="str">
        <f t="shared" si="29"/>
        <v/>
      </c>
      <c r="L197" s="267" t="str">
        <f t="shared" si="30"/>
        <v/>
      </c>
      <c r="M197" s="215" t="str">
        <f t="shared" si="31"/>
        <v/>
      </c>
      <c r="N197" s="216" t="str">
        <f t="shared" si="32"/>
        <v/>
      </c>
      <c r="O197" s="266">
        <v>2</v>
      </c>
      <c r="AB197" s="325">
        <f t="shared" si="35"/>
        <v>1</v>
      </c>
    </row>
    <row r="198" spans="1:28" ht="13.2" x14ac:dyDescent="0.25">
      <c r="A198" s="218">
        <f>IF(C198=0,"",IF(I198=0,"",MAX(A$2:A197)+1))</f>
        <v>110</v>
      </c>
      <c r="B198" s="272" t="str">
        <f t="shared" si="27"/>
        <v>Fred</v>
      </c>
      <c r="C198" s="211">
        <f>IF(P$175="j",SUMIF('Driebanden-klein tot'!A$33:A$54,B198,'Driebanden-klein tot'!B$33:B$54),0)</f>
        <v>14</v>
      </c>
      <c r="D198" s="6"/>
      <c r="E198" s="6"/>
      <c r="F198" s="267" t="str">
        <f t="shared" si="28"/>
        <v/>
      </c>
      <c r="G198" s="268" t="str">
        <f t="shared" si="34"/>
        <v/>
      </c>
      <c r="H198" s="269" t="str">
        <f t="shared" si="33"/>
        <v>Tukker</v>
      </c>
      <c r="I198" s="211">
        <f>IF(P$175="J",SUMIF('Driebanden-klein tot'!A$33:A$54,H198,'Driebanden-klein tot'!B$33:B$54),0)</f>
        <v>18</v>
      </c>
      <c r="J198" s="6"/>
      <c r="K198" s="211" t="str">
        <f t="shared" si="29"/>
        <v/>
      </c>
      <c r="L198" s="267" t="str">
        <f t="shared" si="30"/>
        <v/>
      </c>
      <c r="M198" s="215" t="str">
        <f t="shared" si="31"/>
        <v/>
      </c>
      <c r="N198" s="216" t="str">
        <f t="shared" si="32"/>
        <v/>
      </c>
      <c r="O198" s="266">
        <v>2</v>
      </c>
      <c r="AB198" s="325">
        <f t="shared" si="35"/>
        <v>1</v>
      </c>
    </row>
    <row r="199" spans="1:28" ht="13.2" x14ac:dyDescent="0.25">
      <c r="A199" s="218">
        <f>IF(C199=0,"",IF(I199=0,"",MAX(A$2:A198)+1))</f>
        <v>111</v>
      </c>
      <c r="B199" s="272" t="str">
        <f t="shared" si="27"/>
        <v>Fred</v>
      </c>
      <c r="C199" s="211">
        <f>IF(P$175="j",SUMIF('Driebanden-klein tot'!A$33:A$54,B199,'Driebanden-klein tot'!B$33:B$54),0)</f>
        <v>14</v>
      </c>
      <c r="D199" s="6"/>
      <c r="E199" s="6"/>
      <c r="F199" s="267" t="str">
        <f t="shared" si="28"/>
        <v/>
      </c>
      <c r="G199" s="268" t="str">
        <f t="shared" si="34"/>
        <v/>
      </c>
      <c r="H199" s="269" t="str">
        <f t="shared" si="33"/>
        <v>Bernard</v>
      </c>
      <c r="I199" s="211">
        <f>IF(P$175="J",SUMIF('Driebanden-klein tot'!A$33:A$54,H199,'Driebanden-klein tot'!B$33:B$54),0)</f>
        <v>18</v>
      </c>
      <c r="J199" s="6"/>
      <c r="K199" s="211" t="str">
        <f t="shared" si="29"/>
        <v/>
      </c>
      <c r="L199" s="267" t="str">
        <f t="shared" si="30"/>
        <v/>
      </c>
      <c r="M199" s="215" t="str">
        <f t="shared" si="31"/>
        <v/>
      </c>
      <c r="N199" s="216" t="str">
        <f t="shared" si="32"/>
        <v/>
      </c>
      <c r="O199" s="266">
        <v>2</v>
      </c>
      <c r="AB199" s="325">
        <f t="shared" si="35"/>
        <v>1</v>
      </c>
    </row>
    <row r="200" spans="1:28" ht="13.2" x14ac:dyDescent="0.25">
      <c r="A200" s="218">
        <f>IF(C200=0,"",IF(I200=0,"",MAX(A$2:A199)+1))</f>
        <v>112</v>
      </c>
      <c r="B200" s="272" t="str">
        <f t="shared" si="27"/>
        <v>Fred</v>
      </c>
      <c r="C200" s="211">
        <f>IF(P$175="j",SUMIF('Driebanden-klein tot'!A$33:A$54,B200,'Driebanden-klein tot'!B$33:B$54),0)</f>
        <v>14</v>
      </c>
      <c r="D200" s="6"/>
      <c r="E200" s="6"/>
      <c r="F200" s="267" t="str">
        <f t="shared" si="28"/>
        <v/>
      </c>
      <c r="G200" s="268" t="str">
        <f t="shared" si="34"/>
        <v/>
      </c>
      <c r="H200" s="269" t="str">
        <f t="shared" si="33"/>
        <v>Jan de Hoorn</v>
      </c>
      <c r="I200" s="211">
        <f>IF(P$175="J",SUMIF('Driebanden-klein tot'!A$33:A$54,H200,'Driebanden-klein tot'!B$33:B$54),0)</f>
        <v>14</v>
      </c>
      <c r="J200" s="6"/>
      <c r="K200" s="211" t="str">
        <f t="shared" si="29"/>
        <v/>
      </c>
      <c r="L200" s="267" t="str">
        <f t="shared" si="30"/>
        <v/>
      </c>
      <c r="M200" s="215" t="str">
        <f t="shared" si="31"/>
        <v/>
      </c>
      <c r="N200" s="216" t="str">
        <f t="shared" si="32"/>
        <v/>
      </c>
      <c r="O200" s="266">
        <v>2</v>
      </c>
      <c r="AB200" s="325">
        <f t="shared" si="35"/>
        <v>1</v>
      </c>
    </row>
    <row r="201" spans="1:28" ht="13.2" x14ac:dyDescent="0.25">
      <c r="A201" s="218">
        <f>IF(C201=0,"",IF(I201=0,"",MAX(A$2:A200)+1))</f>
        <v>113</v>
      </c>
      <c r="B201" s="272" t="str">
        <f t="shared" si="27"/>
        <v>Fred</v>
      </c>
      <c r="C201" s="211">
        <f>IF(P$175="j",SUMIF('Driebanden-klein tot'!A$33:A$54,B201,'Driebanden-klein tot'!B$33:B$54),0)</f>
        <v>14</v>
      </c>
      <c r="D201" s="6"/>
      <c r="E201" s="6"/>
      <c r="F201" s="267" t="str">
        <f t="shared" si="28"/>
        <v/>
      </c>
      <c r="G201" s="268" t="str">
        <f t="shared" si="34"/>
        <v/>
      </c>
      <c r="H201" s="269" t="str">
        <f t="shared" si="33"/>
        <v>Bas</v>
      </c>
      <c r="I201" s="211">
        <f>IF(P$175="J",SUMIF('Driebanden-klein tot'!A$33:A$54,H201,'Driebanden-klein tot'!B$33:B$54),0)</f>
        <v>10</v>
      </c>
      <c r="J201" s="6"/>
      <c r="K201" s="211" t="str">
        <f t="shared" si="29"/>
        <v/>
      </c>
      <c r="L201" s="267" t="str">
        <f t="shared" si="30"/>
        <v/>
      </c>
      <c r="M201" s="215" t="str">
        <f t="shared" si="31"/>
        <v/>
      </c>
      <c r="N201" s="216" t="str">
        <f t="shared" si="32"/>
        <v/>
      </c>
      <c r="O201" s="266">
        <v>2</v>
      </c>
      <c r="AB201" s="325">
        <f t="shared" si="35"/>
        <v>1</v>
      </c>
    </row>
    <row r="202" spans="1:28" ht="13.2" x14ac:dyDescent="0.25">
      <c r="A202" s="218">
        <f>IF(C202=0,"",IF(I202=0,"",MAX(A$2:A201)+1))</f>
        <v>114</v>
      </c>
      <c r="B202" s="272" t="str">
        <f t="shared" si="27"/>
        <v>Fred</v>
      </c>
      <c r="C202" s="211">
        <f>IF(P$175="j",SUMIF('Driebanden-klein tot'!A$33:A$54,B202,'Driebanden-klein tot'!B$33:B$54),0)</f>
        <v>14</v>
      </c>
      <c r="D202" s="6"/>
      <c r="E202" s="6"/>
      <c r="F202" s="267" t="str">
        <f t="shared" si="28"/>
        <v/>
      </c>
      <c r="G202" s="268" t="str">
        <f t="shared" si="34"/>
        <v/>
      </c>
      <c r="H202" s="269" t="str">
        <f t="shared" si="33"/>
        <v>Jan Zuijlen</v>
      </c>
      <c r="I202" s="211">
        <f>IF(P$175="J",SUMIF('Driebanden-klein tot'!A$33:A$54,H202,'Driebanden-klein tot'!B$33:B$54),0)</f>
        <v>19</v>
      </c>
      <c r="J202" s="6"/>
      <c r="K202" s="211" t="str">
        <f t="shared" si="29"/>
        <v/>
      </c>
      <c r="L202" s="267" t="str">
        <f t="shared" si="30"/>
        <v/>
      </c>
      <c r="M202" s="215" t="str">
        <f t="shared" si="31"/>
        <v/>
      </c>
      <c r="N202" s="216" t="str">
        <f t="shared" si="32"/>
        <v/>
      </c>
      <c r="O202" s="266">
        <v>2</v>
      </c>
      <c r="AB202" s="325">
        <f t="shared" si="35"/>
        <v>1</v>
      </c>
    </row>
    <row r="203" spans="1:28" ht="13.2" x14ac:dyDescent="0.25">
      <c r="A203" s="218">
        <f>IF(C203=0,"",IF(I203=0,"",MAX(A$2:A202)+1))</f>
        <v>115</v>
      </c>
      <c r="B203" s="272" t="str">
        <f t="shared" si="27"/>
        <v>Fred</v>
      </c>
      <c r="C203" s="211">
        <f>IF(P$175="j",SUMIF('Driebanden-klein tot'!A$33:A$54,B203,'Driebanden-klein tot'!B$33:B$54),0)</f>
        <v>14</v>
      </c>
      <c r="D203" s="6"/>
      <c r="E203" s="6"/>
      <c r="F203" s="267" t="str">
        <f t="shared" si="28"/>
        <v/>
      </c>
      <c r="G203" s="268" t="str">
        <f t="shared" si="34"/>
        <v/>
      </c>
      <c r="H203" s="269" t="str">
        <f t="shared" si="33"/>
        <v xml:space="preserve">Jordy </v>
      </c>
      <c r="I203" s="211">
        <f>IF(P$175="J",SUMIF('Driebanden-klein tot'!A$33:A$54,H203,'Driebanden-klein tot'!B$33:B$54),0)</f>
        <v>16</v>
      </c>
      <c r="J203" s="6"/>
      <c r="K203" s="211" t="str">
        <f t="shared" si="29"/>
        <v/>
      </c>
      <c r="L203" s="267" t="str">
        <f t="shared" si="30"/>
        <v/>
      </c>
      <c r="M203" s="215" t="str">
        <f t="shared" si="31"/>
        <v/>
      </c>
      <c r="N203" s="216" t="str">
        <f t="shared" si="32"/>
        <v/>
      </c>
      <c r="O203" s="266">
        <v>2</v>
      </c>
      <c r="AB203" s="325">
        <f t="shared" si="35"/>
        <v>1</v>
      </c>
    </row>
    <row r="204" spans="1:28" ht="13.2" x14ac:dyDescent="0.25">
      <c r="A204" s="218" t="str">
        <f>IF(C204=0,"",IF(I204=0,"",MAX(A$2:A203)+1))</f>
        <v/>
      </c>
      <c r="B204" s="272" t="str">
        <f t="shared" si="27"/>
        <v>Fred</v>
      </c>
      <c r="C204" s="211">
        <f>IF(P$175="j",SUMIF('Driebanden-klein tot'!A$33:A$54,B204,'Driebanden-klein tot'!B$33:B$54),0)</f>
        <v>14</v>
      </c>
      <c r="D204" s="6"/>
      <c r="E204" s="6"/>
      <c r="F204" s="267" t="str">
        <f t="shared" si="28"/>
        <v/>
      </c>
      <c r="G204" s="268" t="str">
        <f t="shared" si="34"/>
        <v/>
      </c>
      <c r="H204" s="269" t="str">
        <f t="shared" si="33"/>
        <v>Mukesh</v>
      </c>
      <c r="I204" s="211">
        <f>IF(P$175="J",SUMIF('Driebanden-klein tot'!A$33:A$54,H204,'Driebanden-klein tot'!B$33:B$54),0)</f>
        <v>0</v>
      </c>
      <c r="J204" s="6"/>
      <c r="K204" s="211" t="str">
        <f t="shared" si="29"/>
        <v/>
      </c>
      <c r="L204" s="267" t="str">
        <f t="shared" si="30"/>
        <v/>
      </c>
      <c r="M204" s="215" t="str">
        <f t="shared" si="31"/>
        <v/>
      </c>
      <c r="N204" s="216" t="str">
        <f t="shared" si="32"/>
        <v/>
      </c>
      <c r="O204" s="266">
        <v>2</v>
      </c>
      <c r="AB204" s="325">
        <f t="shared" si="35"/>
        <v>0</v>
      </c>
    </row>
    <row r="205" spans="1:28" ht="13.2" x14ac:dyDescent="0.25">
      <c r="A205" s="218">
        <f>IF(C205=0,"",IF(I205=0,"",MAX(A$2:A204)+1))</f>
        <v>116</v>
      </c>
      <c r="B205" s="272" t="str">
        <f t="shared" si="27"/>
        <v>Fred</v>
      </c>
      <c r="C205" s="211">
        <f>IF(P$175="j",SUMIF('Driebanden-klein tot'!A$33:A$54,B205,'Driebanden-klein tot'!B$33:B$54),0)</f>
        <v>14</v>
      </c>
      <c r="D205" s="6"/>
      <c r="E205" s="6"/>
      <c r="F205" s="267" t="str">
        <f t="shared" si="28"/>
        <v/>
      </c>
      <c r="G205" s="268" t="str">
        <f t="shared" si="34"/>
        <v/>
      </c>
      <c r="H205" s="269" t="str">
        <f t="shared" si="33"/>
        <v>Marco</v>
      </c>
      <c r="I205" s="211">
        <f>IF(P$175="J",SUMIF('Driebanden-klein tot'!A$33:A$54,H205,'Driebanden-klein tot'!B$33:B$54),0)</f>
        <v>26</v>
      </c>
      <c r="J205" s="6"/>
      <c r="K205" s="211" t="str">
        <f t="shared" si="29"/>
        <v/>
      </c>
      <c r="L205" s="267" t="str">
        <f t="shared" si="30"/>
        <v/>
      </c>
      <c r="M205" s="215" t="str">
        <f t="shared" si="31"/>
        <v/>
      </c>
      <c r="N205" s="216" t="str">
        <f t="shared" si="32"/>
        <v/>
      </c>
      <c r="O205" s="266">
        <v>2</v>
      </c>
      <c r="AB205" s="325">
        <f t="shared" si="35"/>
        <v>1</v>
      </c>
    </row>
    <row r="206" spans="1:28" ht="13.2" x14ac:dyDescent="0.25">
      <c r="A206" s="218" t="str">
        <f>IF(C206=0,"",IF(I206=0,"",MAX(A$2:A205)+1))</f>
        <v/>
      </c>
      <c r="B206" s="272" t="str">
        <f t="shared" si="27"/>
        <v>Fred</v>
      </c>
      <c r="C206" s="211">
        <f>IF(P$175="j",SUMIF('Driebanden-klein tot'!A$33:A$54,B206,'Driebanden-klein tot'!B$33:B$54),0)</f>
        <v>14</v>
      </c>
      <c r="D206" s="6"/>
      <c r="E206" s="6"/>
      <c r="F206" s="267" t="str">
        <f t="shared" si="28"/>
        <v/>
      </c>
      <c r="G206" s="268" t="str">
        <f t="shared" si="34"/>
        <v/>
      </c>
      <c r="H206" s="269" t="str">
        <f t="shared" si="33"/>
        <v>n</v>
      </c>
      <c r="I206" s="211">
        <f>IF(P$175="J",SUMIF('Driebanden-klein tot'!A$33:A$54,H206,'Driebanden-klein tot'!B$33:B$54),0)</f>
        <v>0</v>
      </c>
      <c r="J206" s="6"/>
      <c r="K206" s="211" t="str">
        <f t="shared" si="29"/>
        <v/>
      </c>
      <c r="L206" s="267" t="str">
        <f t="shared" si="30"/>
        <v/>
      </c>
      <c r="M206" s="215" t="str">
        <f t="shared" si="31"/>
        <v/>
      </c>
      <c r="N206" s="216" t="str">
        <f t="shared" si="32"/>
        <v/>
      </c>
      <c r="O206" s="266">
        <v>2</v>
      </c>
      <c r="AB206" s="325">
        <f t="shared" si="35"/>
        <v>0</v>
      </c>
    </row>
    <row r="207" spans="1:28" ht="13.2" x14ac:dyDescent="0.25">
      <c r="A207" s="218" t="str">
        <f>IF(C207=0,"",IF(I207=0,"",MAX(A$2:A206)+1))</f>
        <v/>
      </c>
      <c r="B207" s="272" t="str">
        <f t="shared" si="27"/>
        <v>Fred</v>
      </c>
      <c r="C207" s="211">
        <f>IF(P$175="j",SUMIF('Driebanden-klein tot'!A$33:A$54,B207,'Driebanden-klein tot'!B$33:B$54),0)</f>
        <v>14</v>
      </c>
      <c r="D207" s="6"/>
      <c r="E207" s="6"/>
      <c r="F207" s="267" t="str">
        <f t="shared" si="28"/>
        <v/>
      </c>
      <c r="G207" s="268" t="str">
        <f t="shared" si="34"/>
        <v/>
      </c>
      <c r="H207" s="269" t="str">
        <f t="shared" si="33"/>
        <v>n</v>
      </c>
      <c r="I207" s="211">
        <f>IF(P$175="J",SUMIF('Driebanden-klein tot'!A$33:A$54,H207,'Driebanden-klein tot'!B$33:B$54),0)</f>
        <v>0</v>
      </c>
      <c r="J207" s="6"/>
      <c r="K207" s="211" t="str">
        <f t="shared" si="29"/>
        <v/>
      </c>
      <c r="L207" s="267" t="str">
        <f t="shared" si="30"/>
        <v/>
      </c>
      <c r="M207" s="215" t="str">
        <f t="shared" ref="M207:M238" si="36">IF(J207&gt;0,IF(I207-J207=0,R$2,IF(J207&lt;I207,ROUND(J207/I207*T$2,1),Q$2)),"")</f>
        <v/>
      </c>
      <c r="N207" s="216" t="str">
        <f t="shared" si="32"/>
        <v/>
      </c>
      <c r="O207" s="266">
        <v>2</v>
      </c>
      <c r="AB207" s="325">
        <f t="shared" si="35"/>
        <v>0</v>
      </c>
    </row>
    <row r="208" spans="1:28" ht="13.2" x14ac:dyDescent="0.25">
      <c r="A208" s="218" t="str">
        <f>IF(C208=0,"",IF(I208=0,"",MAX(A$2:A207)+1))</f>
        <v/>
      </c>
      <c r="B208" s="272" t="str">
        <f t="shared" si="27"/>
        <v>Fred</v>
      </c>
      <c r="C208" s="211">
        <f>IF(P$175="j",SUMIF('Driebanden-klein tot'!A$33:A$54,B208,'Driebanden-klein tot'!B$33:B$54),0)</f>
        <v>14</v>
      </c>
      <c r="D208" s="6"/>
      <c r="E208" s="6"/>
      <c r="F208" s="267" t="str">
        <f t="shared" si="28"/>
        <v/>
      </c>
      <c r="G208" s="268" t="str">
        <f t="shared" si="34"/>
        <v/>
      </c>
      <c r="H208" s="269" t="str">
        <f t="shared" si="33"/>
        <v>n</v>
      </c>
      <c r="I208" s="211">
        <f>IF(P$175="J",SUMIF('Driebanden-klein tot'!A$33:A$54,H208,'Driebanden-klein tot'!B$33:B$54),0)</f>
        <v>0</v>
      </c>
      <c r="J208" s="6"/>
      <c r="K208" s="211" t="str">
        <f t="shared" si="29"/>
        <v/>
      </c>
      <c r="L208" s="267" t="str">
        <f t="shared" si="30"/>
        <v/>
      </c>
      <c r="M208" s="215" t="str">
        <f t="shared" si="36"/>
        <v/>
      </c>
      <c r="N208" s="216" t="str">
        <f t="shared" si="32"/>
        <v/>
      </c>
      <c r="O208" s="266">
        <v>2</v>
      </c>
      <c r="AB208" s="325">
        <f t="shared" si="35"/>
        <v>0</v>
      </c>
    </row>
    <row r="209" spans="1:28" ht="13.2" x14ac:dyDescent="0.25">
      <c r="A209" s="218" t="str">
        <f>IF(C209=0,"",IF(I209=0,"",MAX(A$2:A208)+1))</f>
        <v/>
      </c>
      <c r="B209" s="272" t="str">
        <f t="shared" si="27"/>
        <v>Fred</v>
      </c>
      <c r="C209" s="211">
        <f>IF(P$175="j",SUMIF('Driebanden-klein tot'!A$33:A$54,B209,'Driebanden-klein tot'!B$33:B$54),0)</f>
        <v>14</v>
      </c>
      <c r="D209" s="6"/>
      <c r="E209" s="6"/>
      <c r="F209" s="267" t="str">
        <f t="shared" si="28"/>
        <v/>
      </c>
      <c r="G209" s="268" t="str">
        <f t="shared" si="34"/>
        <v/>
      </c>
      <c r="H209" s="269" t="str">
        <f t="shared" si="33"/>
        <v>n</v>
      </c>
      <c r="I209" s="211">
        <f>IF(P$175="J",SUMIF('Driebanden-klein tot'!A$33:A$54,H209,'Driebanden-klein tot'!B$33:B$54),0)</f>
        <v>0</v>
      </c>
      <c r="J209" s="6"/>
      <c r="K209" s="211" t="str">
        <f t="shared" si="29"/>
        <v/>
      </c>
      <c r="L209" s="267" t="str">
        <f t="shared" si="30"/>
        <v/>
      </c>
      <c r="M209" s="215" t="str">
        <f t="shared" si="36"/>
        <v/>
      </c>
      <c r="N209" s="216" t="str">
        <f t="shared" si="32"/>
        <v/>
      </c>
      <c r="O209" s="266">
        <v>2</v>
      </c>
      <c r="AB209" s="325">
        <f t="shared" si="35"/>
        <v>0</v>
      </c>
    </row>
    <row r="210" spans="1:28" ht="13.2" x14ac:dyDescent="0.25">
      <c r="A210" s="218">
        <f>IF(C210=0,"",IF(I210=0,"",MAX(A$2:A209)+1))</f>
        <v>117</v>
      </c>
      <c r="B210" s="272" t="str">
        <f t="shared" si="27"/>
        <v>Jan Hartog</v>
      </c>
      <c r="C210" s="211">
        <f>IF(P$175="j",SUMIF('Driebanden-klein tot'!A$33:A$54,B210,'Driebanden-klein tot'!B$33:B$54),0)</f>
        <v>16</v>
      </c>
      <c r="D210" s="6"/>
      <c r="E210" s="6"/>
      <c r="F210" s="267" t="str">
        <f t="shared" si="28"/>
        <v/>
      </c>
      <c r="G210" s="268" t="str">
        <f t="shared" si="34"/>
        <v/>
      </c>
      <c r="H210" s="269" t="str">
        <f t="shared" si="33"/>
        <v>Martijn</v>
      </c>
      <c r="I210" s="211">
        <f>IF(P$175="J",SUMIF('Driebanden-klein tot'!A$33:A$54,H210,'Driebanden-klein tot'!B$33:B$54),0)</f>
        <v>10</v>
      </c>
      <c r="J210" s="6"/>
      <c r="K210" s="211" t="str">
        <f t="shared" si="29"/>
        <v/>
      </c>
      <c r="L210" s="267" t="str">
        <f t="shared" si="30"/>
        <v/>
      </c>
      <c r="M210" s="215" t="str">
        <f t="shared" si="36"/>
        <v/>
      </c>
      <c r="N210" s="216" t="str">
        <f t="shared" si="32"/>
        <v/>
      </c>
      <c r="O210" s="266">
        <v>2</v>
      </c>
      <c r="AB210" s="325">
        <f t="shared" si="35"/>
        <v>1</v>
      </c>
    </row>
    <row r="211" spans="1:28" ht="13.2" x14ac:dyDescent="0.25">
      <c r="A211" s="218">
        <f>IF(C211=0,"",IF(I211=0,"",MAX(A$2:A210)+1))</f>
        <v>118</v>
      </c>
      <c r="B211" s="272" t="str">
        <f t="shared" si="27"/>
        <v>Jan Hartog</v>
      </c>
      <c r="C211" s="211">
        <f>IF(P$175="j",SUMIF('Driebanden-klein tot'!A$33:A$54,B211,'Driebanden-klein tot'!B$33:B$54),0)</f>
        <v>16</v>
      </c>
      <c r="D211" s="6"/>
      <c r="E211" s="6"/>
      <c r="F211" s="267" t="str">
        <f t="shared" si="28"/>
        <v/>
      </c>
      <c r="G211" s="268" t="str">
        <f t="shared" si="34"/>
        <v/>
      </c>
      <c r="H211" s="269" t="str">
        <f t="shared" si="33"/>
        <v>Michael</v>
      </c>
      <c r="I211" s="211">
        <f>IF(P$175="J",SUMIF('Driebanden-klein tot'!A$33:A$54,H211,'Driebanden-klein tot'!B$33:B$54),0)</f>
        <v>19</v>
      </c>
      <c r="J211" s="6"/>
      <c r="K211" s="211" t="str">
        <f t="shared" si="29"/>
        <v/>
      </c>
      <c r="L211" s="267" t="str">
        <f t="shared" si="30"/>
        <v/>
      </c>
      <c r="M211" s="215" t="str">
        <f t="shared" si="36"/>
        <v/>
      </c>
      <c r="N211" s="216" t="str">
        <f t="shared" si="32"/>
        <v/>
      </c>
      <c r="O211" s="266">
        <v>2</v>
      </c>
      <c r="AB211" s="325">
        <f t="shared" si="35"/>
        <v>1</v>
      </c>
    </row>
    <row r="212" spans="1:28" ht="13.2" x14ac:dyDescent="0.25">
      <c r="A212" s="218">
        <f>IF(C212=0,"",IF(I212=0,"",MAX(A$2:A211)+1))</f>
        <v>119</v>
      </c>
      <c r="B212" s="272" t="str">
        <f t="shared" si="27"/>
        <v>Jan Hartog</v>
      </c>
      <c r="C212" s="211">
        <f>IF(P$175="j",SUMIF('Driebanden-klein tot'!A$33:A$54,B212,'Driebanden-klein tot'!B$33:B$54),0)</f>
        <v>16</v>
      </c>
      <c r="D212" s="6"/>
      <c r="E212" s="6"/>
      <c r="F212" s="267" t="str">
        <f t="shared" si="28"/>
        <v/>
      </c>
      <c r="G212" s="268" t="str">
        <f t="shared" si="34"/>
        <v/>
      </c>
      <c r="H212" s="269" t="str">
        <f t="shared" si="33"/>
        <v>Peter</v>
      </c>
      <c r="I212" s="211">
        <f>IF(P$175="J",SUMIF('Driebanden-klein tot'!A$33:A$54,H212,'Driebanden-klein tot'!B$33:B$54),0)</f>
        <v>21</v>
      </c>
      <c r="J212" s="6"/>
      <c r="K212" s="211" t="str">
        <f t="shared" si="29"/>
        <v/>
      </c>
      <c r="L212" s="267" t="str">
        <f t="shared" si="30"/>
        <v/>
      </c>
      <c r="M212" s="215" t="str">
        <f t="shared" si="36"/>
        <v/>
      </c>
      <c r="N212" s="216" t="str">
        <f t="shared" si="32"/>
        <v/>
      </c>
      <c r="O212" s="266">
        <v>2</v>
      </c>
      <c r="AB212" s="325">
        <f t="shared" si="35"/>
        <v>1</v>
      </c>
    </row>
    <row r="213" spans="1:28" ht="13.2" x14ac:dyDescent="0.25">
      <c r="A213" s="218">
        <f>IF(C213=0,"",IF(I213=0,"",MAX(A$2:A212)+1))</f>
        <v>120</v>
      </c>
      <c r="B213" s="272" t="str">
        <f t="shared" si="27"/>
        <v>Jan Hartog</v>
      </c>
      <c r="C213" s="211">
        <f>IF(P$175="j",SUMIF('Driebanden-klein tot'!A$33:A$54,B213,'Driebanden-klein tot'!B$33:B$54),0)</f>
        <v>16</v>
      </c>
      <c r="D213" s="6"/>
      <c r="E213" s="6"/>
      <c r="F213" s="267" t="str">
        <f t="shared" si="28"/>
        <v/>
      </c>
      <c r="G213" s="268" t="str">
        <f t="shared" si="34"/>
        <v/>
      </c>
      <c r="H213" s="269" t="str">
        <f t="shared" si="33"/>
        <v>Piet</v>
      </c>
      <c r="I213" s="211">
        <f>IF(P$175="J",SUMIF('Driebanden-klein tot'!A$33:A$54,H213,'Driebanden-klein tot'!B$33:B$54),0)</f>
        <v>25</v>
      </c>
      <c r="J213" s="6"/>
      <c r="K213" s="211" t="str">
        <f t="shared" si="29"/>
        <v/>
      </c>
      <c r="L213" s="267" t="str">
        <f t="shared" si="30"/>
        <v/>
      </c>
      <c r="M213" s="215" t="str">
        <f t="shared" si="36"/>
        <v/>
      </c>
      <c r="N213" s="216" t="str">
        <f t="shared" si="32"/>
        <v/>
      </c>
      <c r="O213" s="266">
        <v>2</v>
      </c>
      <c r="AB213" s="325">
        <f t="shared" si="35"/>
        <v>1</v>
      </c>
    </row>
    <row r="214" spans="1:28" ht="13.2" x14ac:dyDescent="0.25">
      <c r="A214" s="218">
        <f>IF(C214=0,"",IF(I214=0,"",MAX(A$2:A213)+1))</f>
        <v>121</v>
      </c>
      <c r="B214" s="272" t="str">
        <f t="shared" si="27"/>
        <v>Jan Hartog</v>
      </c>
      <c r="C214" s="211">
        <f>IF(P$175="j",SUMIF('Driebanden-klein tot'!A$33:A$54,B214,'Driebanden-klein tot'!B$33:B$54),0)</f>
        <v>16</v>
      </c>
      <c r="D214" s="6"/>
      <c r="E214" s="6"/>
      <c r="F214" s="267" t="str">
        <f t="shared" si="28"/>
        <v/>
      </c>
      <c r="G214" s="268" t="str">
        <f t="shared" si="34"/>
        <v/>
      </c>
      <c r="H214" s="269" t="str">
        <f t="shared" si="33"/>
        <v>Tukker</v>
      </c>
      <c r="I214" s="211">
        <f>IF(P$175="J",SUMIF('Driebanden-klein tot'!A$33:A$54,H214,'Driebanden-klein tot'!B$33:B$54),0)</f>
        <v>18</v>
      </c>
      <c r="J214" s="6"/>
      <c r="K214" s="211" t="str">
        <f t="shared" si="29"/>
        <v/>
      </c>
      <c r="L214" s="267" t="str">
        <f t="shared" si="30"/>
        <v/>
      </c>
      <c r="M214" s="215" t="str">
        <f t="shared" si="36"/>
        <v/>
      </c>
      <c r="N214" s="216" t="str">
        <f t="shared" si="32"/>
        <v/>
      </c>
      <c r="O214" s="266">
        <v>2</v>
      </c>
      <c r="AB214" s="325">
        <f t="shared" si="35"/>
        <v>1</v>
      </c>
    </row>
    <row r="215" spans="1:28" ht="13.2" x14ac:dyDescent="0.25">
      <c r="A215" s="218">
        <f>IF(C215=0,"",IF(I215=0,"",MAX(A$2:A214)+1))</f>
        <v>122</v>
      </c>
      <c r="B215" s="272" t="str">
        <f t="shared" si="27"/>
        <v>Jan Hartog</v>
      </c>
      <c r="C215" s="211">
        <f>IF(P$175="j",SUMIF('Driebanden-klein tot'!A$33:A$54,B215,'Driebanden-klein tot'!B$33:B$54),0)</f>
        <v>16</v>
      </c>
      <c r="D215" s="6"/>
      <c r="E215" s="6"/>
      <c r="F215" s="267" t="str">
        <f t="shared" si="28"/>
        <v/>
      </c>
      <c r="G215" s="268" t="str">
        <f t="shared" si="34"/>
        <v/>
      </c>
      <c r="H215" s="269" t="str">
        <f t="shared" si="33"/>
        <v>Bernard</v>
      </c>
      <c r="I215" s="211">
        <f>IF(P$175="J",SUMIF('Driebanden-klein tot'!A$33:A$54,H215,'Driebanden-klein tot'!B$33:B$54),0)</f>
        <v>18</v>
      </c>
      <c r="J215" s="6"/>
      <c r="K215" s="211" t="str">
        <f t="shared" si="29"/>
        <v/>
      </c>
      <c r="L215" s="267" t="str">
        <f t="shared" si="30"/>
        <v/>
      </c>
      <c r="M215" s="215" t="str">
        <f t="shared" si="36"/>
        <v/>
      </c>
      <c r="N215" s="216" t="str">
        <f t="shared" si="32"/>
        <v/>
      </c>
      <c r="O215" s="266">
        <v>2</v>
      </c>
      <c r="AB215" s="325">
        <f t="shared" si="35"/>
        <v>1</v>
      </c>
    </row>
    <row r="216" spans="1:28" ht="13.2" x14ac:dyDescent="0.25">
      <c r="A216" s="218">
        <f>IF(C216=0,"",IF(I216=0,"",MAX(A$2:A215)+1))</f>
        <v>123</v>
      </c>
      <c r="B216" s="272" t="str">
        <f t="shared" si="27"/>
        <v>Jan Hartog</v>
      </c>
      <c r="C216" s="211">
        <f>IF(P$175="j",SUMIF('Driebanden-klein tot'!A$33:A$54,B216,'Driebanden-klein tot'!B$33:B$54),0)</f>
        <v>16</v>
      </c>
      <c r="D216" s="6"/>
      <c r="E216" s="6"/>
      <c r="F216" s="267" t="str">
        <f t="shared" si="28"/>
        <v/>
      </c>
      <c r="G216" s="268" t="str">
        <f t="shared" si="34"/>
        <v/>
      </c>
      <c r="H216" s="269" t="str">
        <f t="shared" si="33"/>
        <v>Jan de Hoorn</v>
      </c>
      <c r="I216" s="211">
        <f>IF(P$175="J",SUMIF('Driebanden-klein tot'!A$33:A$54,H216,'Driebanden-klein tot'!B$33:B$54),0)</f>
        <v>14</v>
      </c>
      <c r="J216" s="6"/>
      <c r="K216" s="211" t="str">
        <f t="shared" si="29"/>
        <v/>
      </c>
      <c r="L216" s="267" t="str">
        <f t="shared" si="30"/>
        <v/>
      </c>
      <c r="M216" s="215" t="str">
        <f t="shared" si="36"/>
        <v/>
      </c>
      <c r="N216" s="216" t="str">
        <f t="shared" si="32"/>
        <v/>
      </c>
      <c r="O216" s="266">
        <v>2</v>
      </c>
      <c r="AB216" s="325">
        <f t="shared" si="35"/>
        <v>1</v>
      </c>
    </row>
    <row r="217" spans="1:28" ht="13.2" x14ac:dyDescent="0.25">
      <c r="A217" s="218">
        <f>IF(C217=0,"",IF(I217=0,"",MAX(A$2:A216)+1))</f>
        <v>124</v>
      </c>
      <c r="B217" s="272" t="str">
        <f t="shared" si="27"/>
        <v>Jan Hartog</v>
      </c>
      <c r="C217" s="211">
        <f>IF(P$175="j",SUMIF('Driebanden-klein tot'!A$33:A$54,B217,'Driebanden-klein tot'!B$33:B$54),0)</f>
        <v>16</v>
      </c>
      <c r="D217" s="6"/>
      <c r="E217" s="6"/>
      <c r="F217" s="267" t="str">
        <f t="shared" si="28"/>
        <v/>
      </c>
      <c r="G217" s="268" t="str">
        <f t="shared" si="34"/>
        <v/>
      </c>
      <c r="H217" s="269" t="str">
        <f t="shared" si="33"/>
        <v>Bas</v>
      </c>
      <c r="I217" s="211">
        <f>IF(P$175="J",SUMIF('Driebanden-klein tot'!A$33:A$54,H217,'Driebanden-klein tot'!B$33:B$54),0)</f>
        <v>10</v>
      </c>
      <c r="J217" s="6"/>
      <c r="K217" s="211" t="str">
        <f t="shared" si="29"/>
        <v/>
      </c>
      <c r="L217" s="267" t="str">
        <f t="shared" si="30"/>
        <v/>
      </c>
      <c r="M217" s="215" t="str">
        <f t="shared" si="36"/>
        <v/>
      </c>
      <c r="N217" s="216" t="str">
        <f t="shared" si="32"/>
        <v/>
      </c>
      <c r="O217" s="266">
        <v>2</v>
      </c>
      <c r="AB217" s="325">
        <f t="shared" si="35"/>
        <v>1</v>
      </c>
    </row>
    <row r="218" spans="1:28" ht="13.2" x14ac:dyDescent="0.25">
      <c r="A218" s="218">
        <f>IF(C218=0,"",IF(I218=0,"",MAX(A$2:A217)+1))</f>
        <v>125</v>
      </c>
      <c r="B218" s="272" t="str">
        <f t="shared" si="27"/>
        <v>Jan Hartog</v>
      </c>
      <c r="C218" s="211">
        <f>IF(P$175="j",SUMIF('Driebanden-klein tot'!A$33:A$54,B218,'Driebanden-klein tot'!B$33:B$54),0)</f>
        <v>16</v>
      </c>
      <c r="D218" s="6"/>
      <c r="E218" s="6"/>
      <c r="F218" s="267" t="str">
        <f t="shared" si="28"/>
        <v/>
      </c>
      <c r="G218" s="268" t="str">
        <f t="shared" si="34"/>
        <v/>
      </c>
      <c r="H218" s="269" t="str">
        <f t="shared" si="33"/>
        <v>Jan Zuijlen</v>
      </c>
      <c r="I218" s="211">
        <f>IF(P$175="J",SUMIF('Driebanden-klein tot'!A$33:A$54,H218,'Driebanden-klein tot'!B$33:B$54),0)</f>
        <v>19</v>
      </c>
      <c r="J218" s="6"/>
      <c r="K218" s="211" t="str">
        <f t="shared" si="29"/>
        <v/>
      </c>
      <c r="L218" s="267" t="str">
        <f t="shared" si="30"/>
        <v/>
      </c>
      <c r="M218" s="215" t="str">
        <f t="shared" si="36"/>
        <v/>
      </c>
      <c r="N218" s="216" t="str">
        <f t="shared" si="32"/>
        <v/>
      </c>
      <c r="O218" s="266">
        <v>2</v>
      </c>
      <c r="AB218" s="325">
        <f t="shared" si="35"/>
        <v>1</v>
      </c>
    </row>
    <row r="219" spans="1:28" ht="13.2" x14ac:dyDescent="0.25">
      <c r="A219" s="218">
        <f>IF(C219=0,"",IF(I219=0,"",MAX(A$2:A218)+1))</f>
        <v>126</v>
      </c>
      <c r="B219" s="272" t="str">
        <f t="shared" si="27"/>
        <v>Jan Hartog</v>
      </c>
      <c r="C219" s="211">
        <f>IF(P$175="j",SUMIF('Driebanden-klein tot'!A$33:A$54,B219,'Driebanden-klein tot'!B$33:B$54),0)</f>
        <v>16</v>
      </c>
      <c r="D219" s="6"/>
      <c r="E219" s="6"/>
      <c r="F219" s="267" t="str">
        <f t="shared" si="28"/>
        <v/>
      </c>
      <c r="G219" s="268" t="str">
        <f t="shared" si="34"/>
        <v/>
      </c>
      <c r="H219" s="269" t="str">
        <f t="shared" si="33"/>
        <v xml:space="preserve">Jordy </v>
      </c>
      <c r="I219" s="211">
        <f>IF(P$175="J",SUMIF('Driebanden-klein tot'!A$33:A$54,H219,'Driebanden-klein tot'!B$33:B$54),0)</f>
        <v>16</v>
      </c>
      <c r="J219" s="6"/>
      <c r="K219" s="211" t="str">
        <f t="shared" si="29"/>
        <v/>
      </c>
      <c r="L219" s="267" t="str">
        <f t="shared" si="30"/>
        <v/>
      </c>
      <c r="M219" s="215" t="str">
        <f t="shared" si="36"/>
        <v/>
      </c>
      <c r="N219" s="216" t="str">
        <f t="shared" si="32"/>
        <v/>
      </c>
      <c r="O219" s="266">
        <v>2</v>
      </c>
      <c r="AB219" s="325">
        <f t="shared" si="35"/>
        <v>1</v>
      </c>
    </row>
    <row r="220" spans="1:28" ht="13.2" x14ac:dyDescent="0.25">
      <c r="A220" s="218" t="str">
        <f>IF(C220=0,"",IF(I220=0,"",MAX(A$2:A219)+1))</f>
        <v/>
      </c>
      <c r="B220" s="272" t="str">
        <f t="shared" si="27"/>
        <v>Jan Hartog</v>
      </c>
      <c r="C220" s="211">
        <f>IF(P$175="j",SUMIF('Driebanden-klein tot'!A$33:A$54,B220,'Driebanden-klein tot'!B$33:B$54),0)</f>
        <v>16</v>
      </c>
      <c r="D220" s="6"/>
      <c r="E220" s="6"/>
      <c r="F220" s="267" t="str">
        <f t="shared" si="28"/>
        <v/>
      </c>
      <c r="G220" s="268" t="str">
        <f t="shared" si="34"/>
        <v/>
      </c>
      <c r="H220" s="269" t="str">
        <f t="shared" si="33"/>
        <v>Mukesh</v>
      </c>
      <c r="I220" s="211">
        <f>IF(P$175="J",SUMIF('Driebanden-klein tot'!A$33:A$54,H220,'Driebanden-klein tot'!B$33:B$54),0)</f>
        <v>0</v>
      </c>
      <c r="J220" s="6"/>
      <c r="K220" s="211" t="str">
        <f t="shared" si="29"/>
        <v/>
      </c>
      <c r="L220" s="267" t="str">
        <f t="shared" si="30"/>
        <v/>
      </c>
      <c r="M220" s="215" t="str">
        <f t="shared" si="36"/>
        <v/>
      </c>
      <c r="N220" s="216" t="str">
        <f t="shared" si="32"/>
        <v/>
      </c>
      <c r="O220" s="266">
        <v>2</v>
      </c>
      <c r="AB220" s="325">
        <f t="shared" si="35"/>
        <v>0</v>
      </c>
    </row>
    <row r="221" spans="1:28" ht="13.2" x14ac:dyDescent="0.25">
      <c r="A221" s="218">
        <f>IF(C221=0,"",IF(I221=0,"",MAX(A$2:A220)+1))</f>
        <v>127</v>
      </c>
      <c r="B221" s="272" t="str">
        <f t="shared" si="27"/>
        <v>Jan Hartog</v>
      </c>
      <c r="C221" s="211">
        <f>IF(P$175="j",SUMIF('Driebanden-klein tot'!A$33:A$54,B221,'Driebanden-klein tot'!B$33:B$54),0)</f>
        <v>16</v>
      </c>
      <c r="D221" s="6"/>
      <c r="E221" s="6"/>
      <c r="F221" s="267" t="str">
        <f t="shared" si="28"/>
        <v/>
      </c>
      <c r="G221" s="268" t="str">
        <f t="shared" si="34"/>
        <v/>
      </c>
      <c r="H221" s="269" t="str">
        <f t="shared" si="33"/>
        <v>Marco</v>
      </c>
      <c r="I221" s="211">
        <f>IF(P$175="J",SUMIF('Driebanden-klein tot'!A$33:A$54,H221,'Driebanden-klein tot'!B$33:B$54),0)</f>
        <v>26</v>
      </c>
      <c r="J221" s="6"/>
      <c r="K221" s="211" t="str">
        <f t="shared" si="29"/>
        <v/>
      </c>
      <c r="L221" s="267" t="str">
        <f t="shared" si="30"/>
        <v/>
      </c>
      <c r="M221" s="215" t="str">
        <f t="shared" si="36"/>
        <v/>
      </c>
      <c r="N221" s="216" t="str">
        <f t="shared" si="32"/>
        <v/>
      </c>
      <c r="O221" s="266">
        <v>2</v>
      </c>
      <c r="AB221" s="325">
        <f t="shared" si="35"/>
        <v>1</v>
      </c>
    </row>
    <row r="222" spans="1:28" ht="13.2" x14ac:dyDescent="0.25">
      <c r="A222" s="218" t="str">
        <f>IF(C222=0,"",IF(I222=0,"",MAX(A$2:A221)+1))</f>
        <v/>
      </c>
      <c r="B222" s="272" t="str">
        <f t="shared" si="27"/>
        <v>Jan Hartog</v>
      </c>
      <c r="C222" s="211">
        <f>IF(P$175="j",SUMIF('Driebanden-klein tot'!A$33:A$54,B222,'Driebanden-klein tot'!B$33:B$54),0)</f>
        <v>16</v>
      </c>
      <c r="D222" s="6"/>
      <c r="E222" s="6"/>
      <c r="F222" s="267" t="str">
        <f t="shared" si="28"/>
        <v/>
      </c>
      <c r="G222" s="268" t="str">
        <f t="shared" si="34"/>
        <v/>
      </c>
      <c r="H222" s="269" t="str">
        <f t="shared" si="33"/>
        <v>n</v>
      </c>
      <c r="I222" s="211">
        <f>IF(P$175="J",SUMIF('Driebanden-klein tot'!A$33:A$54,H222,'Driebanden-klein tot'!B$33:B$54),0)</f>
        <v>0</v>
      </c>
      <c r="J222" s="6"/>
      <c r="K222" s="211" t="str">
        <f t="shared" si="29"/>
        <v/>
      </c>
      <c r="L222" s="267" t="str">
        <f t="shared" si="30"/>
        <v/>
      </c>
      <c r="M222" s="215" t="str">
        <f t="shared" si="36"/>
        <v/>
      </c>
      <c r="N222" s="216" t="str">
        <f t="shared" si="32"/>
        <v/>
      </c>
      <c r="O222" s="266">
        <v>2</v>
      </c>
      <c r="AB222" s="325">
        <f t="shared" si="35"/>
        <v>0</v>
      </c>
    </row>
    <row r="223" spans="1:28" ht="13.2" x14ac:dyDescent="0.25">
      <c r="A223" s="218" t="str">
        <f>IF(C223=0,"",IF(I223=0,"",MAX(A$2:A222)+1))</f>
        <v/>
      </c>
      <c r="B223" s="272" t="str">
        <f t="shared" si="27"/>
        <v>Jan Hartog</v>
      </c>
      <c r="C223" s="211">
        <f>IF(P$175="j",SUMIF('Driebanden-klein tot'!A$33:A$54,B223,'Driebanden-klein tot'!B$33:B$54),0)</f>
        <v>16</v>
      </c>
      <c r="D223" s="6"/>
      <c r="E223" s="6"/>
      <c r="F223" s="267" t="str">
        <f t="shared" si="28"/>
        <v/>
      </c>
      <c r="G223" s="268" t="str">
        <f t="shared" si="34"/>
        <v/>
      </c>
      <c r="H223" s="269" t="str">
        <f t="shared" si="33"/>
        <v>n</v>
      </c>
      <c r="I223" s="211">
        <f>IF(P$175="J",SUMIF('Driebanden-klein tot'!A$33:A$54,H223,'Driebanden-klein tot'!B$33:B$54),0)</f>
        <v>0</v>
      </c>
      <c r="J223" s="6"/>
      <c r="K223" s="211" t="str">
        <f t="shared" si="29"/>
        <v/>
      </c>
      <c r="L223" s="267" t="str">
        <f t="shared" si="30"/>
        <v/>
      </c>
      <c r="M223" s="215" t="str">
        <f t="shared" si="36"/>
        <v/>
      </c>
      <c r="N223" s="216" t="str">
        <f t="shared" si="32"/>
        <v/>
      </c>
      <c r="O223" s="266">
        <v>2</v>
      </c>
      <c r="AB223" s="325">
        <f t="shared" si="35"/>
        <v>0</v>
      </c>
    </row>
    <row r="224" spans="1:28" ht="13.2" x14ac:dyDescent="0.25">
      <c r="A224" s="218" t="str">
        <f>IF(C224=0,"",IF(I224=0,"",MAX(A$2:A223)+1))</f>
        <v/>
      </c>
      <c r="B224" s="272" t="str">
        <f t="shared" si="27"/>
        <v>Jan Hartog</v>
      </c>
      <c r="C224" s="211">
        <f>IF(P$175="j",SUMIF('Driebanden-klein tot'!A$33:A$54,B224,'Driebanden-klein tot'!B$33:B$54),0)</f>
        <v>16</v>
      </c>
      <c r="D224" s="6"/>
      <c r="E224" s="6"/>
      <c r="F224" s="267" t="str">
        <f t="shared" si="28"/>
        <v/>
      </c>
      <c r="G224" s="268" t="str">
        <f t="shared" si="34"/>
        <v/>
      </c>
      <c r="H224" s="269" t="str">
        <f t="shared" si="33"/>
        <v>n</v>
      </c>
      <c r="I224" s="211">
        <f>IF(P$175="J",SUMIF('Driebanden-klein tot'!A$33:A$54,H224,'Driebanden-klein tot'!B$33:B$54),0)</f>
        <v>0</v>
      </c>
      <c r="J224" s="6"/>
      <c r="K224" s="211" t="str">
        <f t="shared" si="29"/>
        <v/>
      </c>
      <c r="L224" s="267" t="str">
        <f t="shared" si="30"/>
        <v/>
      </c>
      <c r="M224" s="215" t="str">
        <f t="shared" si="36"/>
        <v/>
      </c>
      <c r="N224" s="216" t="str">
        <f t="shared" si="32"/>
        <v/>
      </c>
      <c r="O224" s="266">
        <v>2</v>
      </c>
      <c r="AB224" s="325">
        <f t="shared" si="35"/>
        <v>0</v>
      </c>
    </row>
    <row r="225" spans="1:28" ht="13.2" x14ac:dyDescent="0.25">
      <c r="A225" s="218" t="str">
        <f>IF(C225=0,"",IF(I225=0,"",MAX(A$2:A224)+1))</f>
        <v/>
      </c>
      <c r="B225" s="272" t="str">
        <f t="shared" si="27"/>
        <v>Jan Hartog</v>
      </c>
      <c r="C225" s="211">
        <f>IF(P$175="j",SUMIF('Driebanden-klein tot'!A$33:A$54,B225,'Driebanden-klein tot'!B$33:B$54),0)</f>
        <v>16</v>
      </c>
      <c r="D225" s="6"/>
      <c r="E225" s="6"/>
      <c r="F225" s="267" t="str">
        <f t="shared" si="28"/>
        <v/>
      </c>
      <c r="G225" s="268" t="str">
        <f t="shared" si="34"/>
        <v/>
      </c>
      <c r="H225" s="269" t="str">
        <f t="shared" si="33"/>
        <v>n</v>
      </c>
      <c r="I225" s="211">
        <f>IF(P$175="J",SUMIF('Driebanden-klein tot'!A$33:A$54,H225,'Driebanden-klein tot'!B$33:B$54),0)</f>
        <v>0</v>
      </c>
      <c r="J225" s="6"/>
      <c r="K225" s="211" t="str">
        <f t="shared" si="29"/>
        <v/>
      </c>
      <c r="L225" s="267" t="str">
        <f t="shared" si="30"/>
        <v/>
      </c>
      <c r="M225" s="215" t="str">
        <f t="shared" si="36"/>
        <v/>
      </c>
      <c r="N225" s="216" t="str">
        <f t="shared" si="32"/>
        <v/>
      </c>
      <c r="O225" s="266">
        <v>2</v>
      </c>
      <c r="AB225" s="325">
        <f t="shared" si="35"/>
        <v>0</v>
      </c>
    </row>
    <row r="226" spans="1:28" ht="13.2" x14ac:dyDescent="0.25">
      <c r="A226" s="218">
        <f>IF(C226=0,"",IF(I226=0,"",MAX(A$2:A225)+1))</f>
        <v>128</v>
      </c>
      <c r="B226" s="272" t="str">
        <f t="shared" si="27"/>
        <v>Martijn</v>
      </c>
      <c r="C226" s="211">
        <f>IF(P$175="j",SUMIF('Driebanden-klein tot'!A$33:A$54,B226,'Driebanden-klein tot'!B$33:B$54),0)</f>
        <v>10</v>
      </c>
      <c r="D226" s="6"/>
      <c r="E226" s="6"/>
      <c r="F226" s="267" t="str">
        <f t="shared" si="28"/>
        <v/>
      </c>
      <c r="G226" s="268" t="str">
        <f t="shared" si="34"/>
        <v/>
      </c>
      <c r="H226" s="269" t="str">
        <f t="shared" si="33"/>
        <v>Michael</v>
      </c>
      <c r="I226" s="211">
        <f>IF(P$175="J",SUMIF('Driebanden-klein tot'!A$33:A$54,H226,'Driebanden-klein tot'!B$33:B$54),0)</f>
        <v>19</v>
      </c>
      <c r="J226" s="6"/>
      <c r="K226" s="211" t="str">
        <f t="shared" si="29"/>
        <v/>
      </c>
      <c r="L226" s="267" t="str">
        <f t="shared" si="30"/>
        <v/>
      </c>
      <c r="M226" s="215" t="str">
        <f t="shared" si="36"/>
        <v/>
      </c>
      <c r="N226" s="216" t="str">
        <f t="shared" si="32"/>
        <v/>
      </c>
      <c r="O226" s="266">
        <v>2</v>
      </c>
      <c r="AB226" s="325">
        <f t="shared" si="35"/>
        <v>1</v>
      </c>
    </row>
    <row r="227" spans="1:28" ht="13.2" x14ac:dyDescent="0.25">
      <c r="A227" s="218">
        <f>IF(C227=0,"",IF(I227=0,"",MAX(A$2:A226)+1))</f>
        <v>129</v>
      </c>
      <c r="B227" s="272" t="str">
        <f t="shared" si="27"/>
        <v>Martijn</v>
      </c>
      <c r="C227" s="211">
        <f>IF(P$175="j",SUMIF('Driebanden-klein tot'!A$33:A$54,B227,'Driebanden-klein tot'!B$33:B$54),0)</f>
        <v>10</v>
      </c>
      <c r="D227" s="6"/>
      <c r="E227" s="6"/>
      <c r="F227" s="267" t="str">
        <f t="shared" si="28"/>
        <v/>
      </c>
      <c r="G227" s="268" t="str">
        <f t="shared" si="34"/>
        <v/>
      </c>
      <c r="H227" s="269" t="str">
        <f t="shared" si="33"/>
        <v>Peter</v>
      </c>
      <c r="I227" s="211">
        <f>IF(P$175="J",SUMIF('Driebanden-klein tot'!A$33:A$54,H227,'Driebanden-klein tot'!B$33:B$54),0)</f>
        <v>21</v>
      </c>
      <c r="J227" s="6"/>
      <c r="K227" s="211" t="str">
        <f t="shared" si="29"/>
        <v/>
      </c>
      <c r="L227" s="267" t="str">
        <f t="shared" si="30"/>
        <v/>
      </c>
      <c r="M227" s="215" t="str">
        <f t="shared" si="36"/>
        <v/>
      </c>
      <c r="N227" s="216" t="str">
        <f t="shared" si="32"/>
        <v/>
      </c>
      <c r="O227" s="266">
        <v>2</v>
      </c>
      <c r="AB227" s="325">
        <f t="shared" si="35"/>
        <v>1</v>
      </c>
    </row>
    <row r="228" spans="1:28" ht="13.2" x14ac:dyDescent="0.25">
      <c r="A228" s="218">
        <f>IF(C228=0,"",IF(I228=0,"",MAX(A$2:A227)+1))</f>
        <v>130</v>
      </c>
      <c r="B228" s="272" t="str">
        <f t="shared" si="27"/>
        <v>Martijn</v>
      </c>
      <c r="C228" s="211">
        <f>IF(P$175="j",SUMIF('Driebanden-klein tot'!A$33:A$54,B228,'Driebanden-klein tot'!B$33:B$54),0)</f>
        <v>10</v>
      </c>
      <c r="D228" s="6"/>
      <c r="E228" s="6"/>
      <c r="F228" s="267" t="str">
        <f t="shared" si="28"/>
        <v/>
      </c>
      <c r="G228" s="268" t="str">
        <f t="shared" si="34"/>
        <v/>
      </c>
      <c r="H228" s="269" t="str">
        <f t="shared" si="33"/>
        <v>Piet</v>
      </c>
      <c r="I228" s="211">
        <f>IF(P$175="J",SUMIF('Driebanden-klein tot'!A$33:A$54,H228,'Driebanden-klein tot'!B$33:B$54),0)</f>
        <v>25</v>
      </c>
      <c r="J228" s="6"/>
      <c r="K228" s="211" t="str">
        <f t="shared" si="29"/>
        <v/>
      </c>
      <c r="L228" s="267" t="str">
        <f t="shared" si="30"/>
        <v/>
      </c>
      <c r="M228" s="215" t="str">
        <f t="shared" si="36"/>
        <v/>
      </c>
      <c r="N228" s="216" t="str">
        <f t="shared" si="32"/>
        <v/>
      </c>
      <c r="O228" s="266">
        <v>2</v>
      </c>
      <c r="AB228" s="325">
        <f t="shared" si="35"/>
        <v>1</v>
      </c>
    </row>
    <row r="229" spans="1:28" ht="13.2" x14ac:dyDescent="0.25">
      <c r="A229" s="218">
        <f>IF(C229=0,"",IF(I229=0,"",MAX(A$2:A228)+1))</f>
        <v>131</v>
      </c>
      <c r="B229" s="272" t="str">
        <f t="shared" si="27"/>
        <v>Martijn</v>
      </c>
      <c r="C229" s="211">
        <f>IF(P$175="j",SUMIF('Driebanden-klein tot'!A$33:A$54,B229,'Driebanden-klein tot'!B$33:B$54),0)</f>
        <v>10</v>
      </c>
      <c r="D229" s="6"/>
      <c r="E229" s="6"/>
      <c r="F229" s="267" t="str">
        <f t="shared" si="28"/>
        <v/>
      </c>
      <c r="G229" s="268" t="str">
        <f t="shared" si="34"/>
        <v/>
      </c>
      <c r="H229" s="269" t="str">
        <f t="shared" si="33"/>
        <v>Tukker</v>
      </c>
      <c r="I229" s="211">
        <f>IF(P$175="J",SUMIF('Driebanden-klein tot'!A$33:A$54,H229,'Driebanden-klein tot'!B$33:B$54),0)</f>
        <v>18</v>
      </c>
      <c r="J229" s="6"/>
      <c r="K229" s="211" t="str">
        <f t="shared" si="29"/>
        <v/>
      </c>
      <c r="L229" s="267" t="str">
        <f t="shared" si="30"/>
        <v/>
      </c>
      <c r="M229" s="215" t="str">
        <f t="shared" si="36"/>
        <v/>
      </c>
      <c r="N229" s="216" t="str">
        <f t="shared" si="32"/>
        <v/>
      </c>
      <c r="O229" s="266">
        <v>2</v>
      </c>
      <c r="AB229" s="325">
        <f t="shared" si="35"/>
        <v>1</v>
      </c>
    </row>
    <row r="230" spans="1:28" ht="13.2" x14ac:dyDescent="0.25">
      <c r="A230" s="218">
        <f>IF(C230=0,"",IF(I230=0,"",MAX(A$2:A229)+1))</f>
        <v>132</v>
      </c>
      <c r="B230" s="272" t="str">
        <f t="shared" si="27"/>
        <v>Martijn</v>
      </c>
      <c r="C230" s="211">
        <f>IF(P$175="j",SUMIF('Driebanden-klein tot'!A$33:A$54,B230,'Driebanden-klein tot'!B$33:B$54),0)</f>
        <v>10</v>
      </c>
      <c r="D230" s="6"/>
      <c r="E230" s="6"/>
      <c r="F230" s="267" t="str">
        <f t="shared" si="28"/>
        <v/>
      </c>
      <c r="G230" s="268" t="str">
        <f t="shared" si="34"/>
        <v/>
      </c>
      <c r="H230" s="269" t="str">
        <f t="shared" si="33"/>
        <v>Bernard</v>
      </c>
      <c r="I230" s="211">
        <f>IF(P$175="J",SUMIF('Driebanden-klein tot'!A$33:A$54,H230,'Driebanden-klein tot'!B$33:B$54),0)</f>
        <v>18</v>
      </c>
      <c r="J230" s="6"/>
      <c r="K230" s="211" t="str">
        <f t="shared" si="29"/>
        <v/>
      </c>
      <c r="L230" s="267" t="str">
        <f t="shared" si="30"/>
        <v/>
      </c>
      <c r="M230" s="215" t="str">
        <f t="shared" si="36"/>
        <v/>
      </c>
      <c r="N230" s="216" t="str">
        <f t="shared" si="32"/>
        <v/>
      </c>
      <c r="O230" s="266">
        <v>2</v>
      </c>
      <c r="AB230" s="325">
        <f t="shared" si="35"/>
        <v>1</v>
      </c>
    </row>
    <row r="231" spans="1:28" ht="13.2" x14ac:dyDescent="0.25">
      <c r="A231" s="218">
        <f>IF(C231=0,"",IF(I231=0,"",MAX(A$2:A230)+1))</f>
        <v>133</v>
      </c>
      <c r="B231" s="272" t="str">
        <f t="shared" si="27"/>
        <v>Martijn</v>
      </c>
      <c r="C231" s="211">
        <f>IF(P$175="j",SUMIF('Driebanden-klein tot'!A$33:A$54,B231,'Driebanden-klein tot'!B$33:B$54),0)</f>
        <v>10</v>
      </c>
      <c r="D231" s="6"/>
      <c r="E231" s="6"/>
      <c r="F231" s="267" t="str">
        <f t="shared" si="28"/>
        <v/>
      </c>
      <c r="G231" s="268" t="str">
        <f t="shared" si="34"/>
        <v/>
      </c>
      <c r="H231" s="269" t="str">
        <f t="shared" si="33"/>
        <v>Jan de Hoorn</v>
      </c>
      <c r="I231" s="211">
        <f>IF(P$175="J",SUMIF('Driebanden-klein tot'!A$33:A$54,H231,'Driebanden-klein tot'!B$33:B$54),0)</f>
        <v>14</v>
      </c>
      <c r="J231" s="6"/>
      <c r="K231" s="211" t="str">
        <f t="shared" si="29"/>
        <v/>
      </c>
      <c r="L231" s="267" t="str">
        <f t="shared" si="30"/>
        <v/>
      </c>
      <c r="M231" s="215" t="str">
        <f t="shared" si="36"/>
        <v/>
      </c>
      <c r="N231" s="216" t="str">
        <f t="shared" si="32"/>
        <v/>
      </c>
      <c r="O231" s="266">
        <v>2</v>
      </c>
      <c r="AB231" s="325">
        <f t="shared" si="35"/>
        <v>1</v>
      </c>
    </row>
    <row r="232" spans="1:28" ht="13.2" x14ac:dyDescent="0.25">
      <c r="A232" s="218">
        <f>IF(C232=0,"",IF(I232=0,"",MAX(A$2:A231)+1))</f>
        <v>134</v>
      </c>
      <c r="B232" s="272" t="str">
        <f t="shared" si="27"/>
        <v>Martijn</v>
      </c>
      <c r="C232" s="211">
        <f>IF(P$175="j",SUMIF('Driebanden-klein tot'!A$33:A$54,B232,'Driebanden-klein tot'!B$33:B$54),0)</f>
        <v>10</v>
      </c>
      <c r="D232" s="6"/>
      <c r="E232" s="6"/>
      <c r="F232" s="267"/>
      <c r="G232" s="268" t="str">
        <f t="shared" si="34"/>
        <v/>
      </c>
      <c r="H232" s="269" t="str">
        <f t="shared" si="33"/>
        <v>Bas</v>
      </c>
      <c r="I232" s="211">
        <f>IF(P$175="J",SUMIF('Driebanden-klein tot'!A$33:A$54,H232,'Driebanden-klein tot'!B$33:B$54),0)</f>
        <v>10</v>
      </c>
      <c r="J232" s="6"/>
      <c r="K232" s="211" t="str">
        <f t="shared" si="29"/>
        <v/>
      </c>
      <c r="L232" s="267" t="str">
        <f t="shared" si="30"/>
        <v/>
      </c>
      <c r="M232" s="215" t="str">
        <f t="shared" si="36"/>
        <v/>
      </c>
      <c r="N232" s="216" t="str">
        <f t="shared" si="32"/>
        <v/>
      </c>
      <c r="O232" s="266">
        <v>2</v>
      </c>
      <c r="AB232" s="325">
        <f t="shared" si="35"/>
        <v>1</v>
      </c>
    </row>
    <row r="233" spans="1:28" ht="13.2" x14ac:dyDescent="0.25">
      <c r="A233" s="218">
        <f>IF(C233=0,"",IF(I233=0,"",MAX(A$2:A232)+1))</f>
        <v>135</v>
      </c>
      <c r="B233" s="272" t="str">
        <f t="shared" si="27"/>
        <v>Martijn</v>
      </c>
      <c r="C233" s="211">
        <f>IF(P$175="j",SUMIF('Driebanden-klein tot'!A$33:A$54,B233,'Driebanden-klein tot'!B$33:B$54),0)</f>
        <v>10</v>
      </c>
      <c r="D233" s="6"/>
      <c r="E233" s="6"/>
      <c r="F233" s="267" t="str">
        <f t="shared" si="28"/>
        <v/>
      </c>
      <c r="G233" s="268" t="str">
        <f t="shared" si="34"/>
        <v/>
      </c>
      <c r="H233" s="269" t="str">
        <f t="shared" si="33"/>
        <v>Jan Zuijlen</v>
      </c>
      <c r="I233" s="211">
        <f>IF(P$175="J",SUMIF('Driebanden-klein tot'!A$33:A$54,H233,'Driebanden-klein tot'!B$33:B$54),0)</f>
        <v>19</v>
      </c>
      <c r="J233" s="6"/>
      <c r="K233" s="211" t="str">
        <f t="shared" si="29"/>
        <v/>
      </c>
      <c r="L233" s="267" t="str">
        <f t="shared" si="30"/>
        <v/>
      </c>
      <c r="M233" s="215" t="str">
        <f t="shared" si="36"/>
        <v/>
      </c>
      <c r="N233" s="216" t="str">
        <f t="shared" si="32"/>
        <v/>
      </c>
      <c r="O233" s="266">
        <v>2</v>
      </c>
      <c r="AB233" s="325">
        <f t="shared" si="35"/>
        <v>1</v>
      </c>
    </row>
    <row r="234" spans="1:28" ht="13.2" x14ac:dyDescent="0.25">
      <c r="A234" s="218">
        <f>IF(C234=0,"",IF(I234=0,"",MAX(A$2:A233)+1))</f>
        <v>136</v>
      </c>
      <c r="B234" s="272" t="str">
        <f t="shared" si="27"/>
        <v>Martijn</v>
      </c>
      <c r="C234" s="211">
        <f>IF(P$175="j",SUMIF('Driebanden-klein tot'!A$33:A$54,B234,'Driebanden-klein tot'!B$33:B$54),0)</f>
        <v>10</v>
      </c>
      <c r="D234" s="6"/>
      <c r="E234" s="6"/>
      <c r="F234" s="267" t="str">
        <f t="shared" si="28"/>
        <v/>
      </c>
      <c r="G234" s="268" t="str">
        <f t="shared" si="34"/>
        <v/>
      </c>
      <c r="H234" s="269" t="str">
        <f t="shared" si="33"/>
        <v xml:space="preserve">Jordy </v>
      </c>
      <c r="I234" s="211">
        <f>IF(P$175="J",SUMIF('Driebanden-klein tot'!A$33:A$54,H234,'Driebanden-klein tot'!B$33:B$54),0)</f>
        <v>16</v>
      </c>
      <c r="J234" s="6"/>
      <c r="K234" s="211" t="str">
        <f t="shared" si="29"/>
        <v/>
      </c>
      <c r="L234" s="267" t="str">
        <f t="shared" si="30"/>
        <v/>
      </c>
      <c r="M234" s="215" t="str">
        <f t="shared" si="36"/>
        <v/>
      </c>
      <c r="N234" s="216" t="str">
        <f t="shared" si="32"/>
        <v/>
      </c>
      <c r="O234" s="266">
        <v>2</v>
      </c>
      <c r="AB234" s="325">
        <f t="shared" si="35"/>
        <v>1</v>
      </c>
    </row>
    <row r="235" spans="1:28" ht="13.2" x14ac:dyDescent="0.25">
      <c r="A235" s="218" t="str">
        <f>IF(C235=0,"",IF(I235=0,"",MAX(A$2:A234)+1))</f>
        <v/>
      </c>
      <c r="B235" s="272" t="str">
        <f t="shared" si="27"/>
        <v>Martijn</v>
      </c>
      <c r="C235" s="211">
        <f>IF(P$175="j",SUMIF('Driebanden-klein tot'!A$33:A$54,B235,'Driebanden-klein tot'!B$33:B$54),0)</f>
        <v>10</v>
      </c>
      <c r="D235" s="6"/>
      <c r="E235" s="6"/>
      <c r="F235" s="267" t="str">
        <f t="shared" si="28"/>
        <v/>
      </c>
      <c r="G235" s="268" t="str">
        <f t="shared" si="34"/>
        <v/>
      </c>
      <c r="H235" s="269" t="str">
        <f t="shared" si="33"/>
        <v>Mukesh</v>
      </c>
      <c r="I235" s="211">
        <f>IF(P$175="J",SUMIF('Driebanden-klein tot'!A$33:A$54,H235,'Driebanden-klein tot'!B$33:B$54),0)</f>
        <v>0</v>
      </c>
      <c r="J235" s="6"/>
      <c r="K235" s="211" t="str">
        <f t="shared" si="29"/>
        <v/>
      </c>
      <c r="L235" s="267" t="str">
        <f t="shared" si="30"/>
        <v/>
      </c>
      <c r="M235" s="215" t="str">
        <f t="shared" si="36"/>
        <v/>
      </c>
      <c r="N235" s="216" t="str">
        <f t="shared" si="32"/>
        <v/>
      </c>
      <c r="O235" s="266">
        <v>2</v>
      </c>
      <c r="AB235" s="325">
        <f t="shared" si="35"/>
        <v>0</v>
      </c>
    </row>
    <row r="236" spans="1:28" ht="13.2" x14ac:dyDescent="0.25">
      <c r="A236" s="218">
        <f>IF(C236=0,"",IF(I236=0,"",MAX(A$2:A235)+1))</f>
        <v>137</v>
      </c>
      <c r="B236" s="272" t="str">
        <f t="shared" si="27"/>
        <v>Martijn</v>
      </c>
      <c r="C236" s="211">
        <f>IF(P$175="j",SUMIF('Driebanden-klein tot'!A$33:A$54,B236,'Driebanden-klein tot'!B$33:B$54),0)</f>
        <v>10</v>
      </c>
      <c r="D236" s="6"/>
      <c r="E236" s="6"/>
      <c r="F236" s="267" t="str">
        <f t="shared" si="28"/>
        <v/>
      </c>
      <c r="G236" s="268" t="str">
        <f t="shared" si="34"/>
        <v/>
      </c>
      <c r="H236" s="269" t="str">
        <f t="shared" si="33"/>
        <v>Marco</v>
      </c>
      <c r="I236" s="211">
        <f>IF(P$175="J",SUMIF('Driebanden-klein tot'!A$33:A$54,H236,'Driebanden-klein tot'!B$33:B$54),0)</f>
        <v>26</v>
      </c>
      <c r="J236" s="6"/>
      <c r="K236" s="211" t="str">
        <f t="shared" si="29"/>
        <v/>
      </c>
      <c r="L236" s="267" t="str">
        <f t="shared" si="30"/>
        <v/>
      </c>
      <c r="M236" s="215" t="str">
        <f t="shared" si="36"/>
        <v/>
      </c>
      <c r="N236" s="216" t="str">
        <f t="shared" si="32"/>
        <v/>
      </c>
      <c r="O236" s="266">
        <v>2</v>
      </c>
      <c r="AB236" s="325">
        <f t="shared" si="35"/>
        <v>1</v>
      </c>
    </row>
    <row r="237" spans="1:28" ht="13.2" x14ac:dyDescent="0.25">
      <c r="A237" s="218" t="str">
        <f>IF(C237=0,"",IF(I237=0,"",MAX(A$2:A236)+1))</f>
        <v/>
      </c>
      <c r="B237" s="272" t="str">
        <f t="shared" si="27"/>
        <v>Martijn</v>
      </c>
      <c r="C237" s="211">
        <f>IF(P$175="j",SUMIF('Driebanden-klein tot'!A$33:A$54,B237,'Driebanden-klein tot'!B$33:B$54),0)</f>
        <v>10</v>
      </c>
      <c r="D237" s="6"/>
      <c r="E237" s="6"/>
      <c r="F237" s="267" t="str">
        <f t="shared" si="28"/>
        <v/>
      </c>
      <c r="G237" s="268" t="str">
        <f t="shared" si="34"/>
        <v/>
      </c>
      <c r="H237" s="269" t="str">
        <f t="shared" si="33"/>
        <v>n</v>
      </c>
      <c r="I237" s="211">
        <f>IF(P$175="J",SUMIF('Driebanden-klein tot'!A$33:A$54,H237,'Driebanden-klein tot'!B$33:B$54),0)</f>
        <v>0</v>
      </c>
      <c r="J237" s="6"/>
      <c r="K237" s="211" t="str">
        <f t="shared" si="29"/>
        <v/>
      </c>
      <c r="L237" s="267" t="str">
        <f t="shared" si="30"/>
        <v/>
      </c>
      <c r="M237" s="215" t="str">
        <f t="shared" si="36"/>
        <v/>
      </c>
      <c r="N237" s="216" t="str">
        <f t="shared" si="32"/>
        <v/>
      </c>
      <c r="O237" s="266">
        <v>2</v>
      </c>
      <c r="AB237" s="325">
        <f t="shared" si="35"/>
        <v>0</v>
      </c>
    </row>
    <row r="238" spans="1:28" ht="13.2" x14ac:dyDescent="0.25">
      <c r="A238" s="218" t="str">
        <f>IF(C238=0,"",IF(I238=0,"",MAX(A$2:A237)+1))</f>
        <v/>
      </c>
      <c r="B238" s="272" t="str">
        <f t="shared" si="27"/>
        <v>Martijn</v>
      </c>
      <c r="C238" s="211">
        <f>IF(P$175="j",SUMIF('Driebanden-klein tot'!A$33:A$54,B238,'Driebanden-klein tot'!B$33:B$54),0)</f>
        <v>10</v>
      </c>
      <c r="D238" s="6"/>
      <c r="E238" s="6"/>
      <c r="F238" s="267" t="str">
        <f t="shared" si="28"/>
        <v/>
      </c>
      <c r="G238" s="268" t="str">
        <f t="shared" si="34"/>
        <v/>
      </c>
      <c r="H238" s="269" t="str">
        <f t="shared" si="33"/>
        <v>n</v>
      </c>
      <c r="I238" s="211">
        <f>IF(P$175="J",SUMIF('Driebanden-klein tot'!A$33:A$54,H238,'Driebanden-klein tot'!B$33:B$54),0)</f>
        <v>0</v>
      </c>
      <c r="J238" s="6"/>
      <c r="K238" s="211" t="str">
        <f t="shared" si="29"/>
        <v/>
      </c>
      <c r="L238" s="267" t="str">
        <f t="shared" si="30"/>
        <v/>
      </c>
      <c r="M238" s="215" t="str">
        <f t="shared" si="36"/>
        <v/>
      </c>
      <c r="N238" s="216" t="str">
        <f t="shared" si="32"/>
        <v/>
      </c>
      <c r="O238" s="266">
        <v>2</v>
      </c>
      <c r="AB238" s="325">
        <f t="shared" si="35"/>
        <v>0</v>
      </c>
    </row>
    <row r="239" spans="1:28" ht="13.2" x14ac:dyDescent="0.25">
      <c r="A239" s="218" t="str">
        <f>IF(C239=0,"",IF(I239=0,"",MAX(A$2:A238)+1))</f>
        <v/>
      </c>
      <c r="B239" s="272" t="str">
        <f t="shared" ref="B239:B302" si="37">B67</f>
        <v>Martijn</v>
      </c>
      <c r="C239" s="211">
        <f>IF(P$175="j",SUMIF('Driebanden-klein tot'!A$33:A$54,B239,'Driebanden-klein tot'!B$33:B$54),0)</f>
        <v>10</v>
      </c>
      <c r="D239" s="6"/>
      <c r="E239" s="6"/>
      <c r="F239" s="267" t="str">
        <f t="shared" ref="F239:F302" si="38">IF(D239&gt;0,ROUND(D239/E239,3),"")</f>
        <v/>
      </c>
      <c r="G239" s="268" t="str">
        <f t="shared" si="34"/>
        <v/>
      </c>
      <c r="H239" s="269" t="str">
        <f t="shared" si="33"/>
        <v>n</v>
      </c>
      <c r="I239" s="211">
        <f>IF(P$175="J",SUMIF('Driebanden-klein tot'!A$33:A$54,H239,'Driebanden-klein tot'!B$33:B$54),0)</f>
        <v>0</v>
      </c>
      <c r="J239" s="6"/>
      <c r="K239" s="211" t="str">
        <f t="shared" ref="K239:K302" si="39">IF(E239&gt;0,E239,"")</f>
        <v/>
      </c>
      <c r="L239" s="267" t="str">
        <f t="shared" ref="L239:L302" si="40">IF(J239&gt;0,ROUND(J239/K239,3),"")</f>
        <v/>
      </c>
      <c r="M239" s="215" t="str">
        <f t="shared" ref="M239:M270" si="41">IF(J239&gt;0,IF(I239-J239=0,R$2,IF(J239&lt;I239,ROUND(J239/I239*T$2,1),Q$2)),"")</f>
        <v/>
      </c>
      <c r="N239" s="216" t="str">
        <f t="shared" ref="N239:N302" si="42">IF(E239&gt;0,1,"")</f>
        <v/>
      </c>
      <c r="O239" s="266">
        <v>2</v>
      </c>
      <c r="AB239" s="325">
        <f t="shared" si="35"/>
        <v>0</v>
      </c>
    </row>
    <row r="240" spans="1:28" ht="13.2" x14ac:dyDescent="0.25">
      <c r="A240" s="218" t="str">
        <f>IF(C240=0,"",IF(I240=0,"",MAX(A$2:A239)+1))</f>
        <v/>
      </c>
      <c r="B240" s="272" t="str">
        <f t="shared" si="37"/>
        <v>Martijn</v>
      </c>
      <c r="C240" s="211">
        <f>IF(P$175="j",SUMIF('Driebanden-klein tot'!A$33:A$54,B240,'Driebanden-klein tot'!B$33:B$54),0)</f>
        <v>10</v>
      </c>
      <c r="D240" s="6"/>
      <c r="E240" s="6"/>
      <c r="F240" s="267" t="str">
        <f t="shared" si="38"/>
        <v/>
      </c>
      <c r="G240" s="268" t="str">
        <f t="shared" si="34"/>
        <v/>
      </c>
      <c r="H240" s="269" t="str">
        <f t="shared" ref="H240:H303" si="43">H68</f>
        <v>n</v>
      </c>
      <c r="I240" s="211">
        <f>IF(P$175="J",SUMIF('Driebanden-klein tot'!A$33:A$54,H240,'Driebanden-klein tot'!B$33:B$54),0)</f>
        <v>0</v>
      </c>
      <c r="J240" s="6"/>
      <c r="K240" s="211" t="str">
        <f t="shared" si="39"/>
        <v/>
      </c>
      <c r="L240" s="267" t="str">
        <f t="shared" si="40"/>
        <v/>
      </c>
      <c r="M240" s="215" t="str">
        <f t="shared" si="41"/>
        <v/>
      </c>
      <c r="N240" s="216" t="str">
        <f t="shared" si="42"/>
        <v/>
      </c>
      <c r="O240" s="266">
        <v>2</v>
      </c>
      <c r="AB240" s="325">
        <f t="shared" si="35"/>
        <v>0</v>
      </c>
    </row>
    <row r="241" spans="1:28" ht="13.2" x14ac:dyDescent="0.25">
      <c r="A241" s="218">
        <f>IF(C241=0,"",IF(I241=0,"",MAX(A$2:A240)+1))</f>
        <v>138</v>
      </c>
      <c r="B241" s="272" t="str">
        <f t="shared" si="37"/>
        <v>Michael</v>
      </c>
      <c r="C241" s="211">
        <f>IF(P$175="j",SUMIF('Driebanden-klein tot'!A$33:A$54,B241,'Driebanden-klein tot'!B$33:B$54),0)</f>
        <v>19</v>
      </c>
      <c r="D241" s="6"/>
      <c r="E241" s="6"/>
      <c r="F241" s="267" t="str">
        <f t="shared" si="38"/>
        <v/>
      </c>
      <c r="G241" s="268" t="str">
        <f t="shared" si="34"/>
        <v/>
      </c>
      <c r="H241" s="269" t="str">
        <f t="shared" si="43"/>
        <v>Peter</v>
      </c>
      <c r="I241" s="211">
        <f>IF(P$175="J",SUMIF('Driebanden-klein tot'!A$33:A$54,H241,'Driebanden-klein tot'!B$33:B$54),0)</f>
        <v>21</v>
      </c>
      <c r="J241" s="6"/>
      <c r="K241" s="211" t="str">
        <f t="shared" si="39"/>
        <v/>
      </c>
      <c r="L241" s="267" t="str">
        <f t="shared" si="40"/>
        <v/>
      </c>
      <c r="M241" s="215" t="str">
        <f t="shared" si="41"/>
        <v/>
      </c>
      <c r="N241" s="216" t="str">
        <f t="shared" si="42"/>
        <v/>
      </c>
      <c r="O241" s="266">
        <v>2</v>
      </c>
      <c r="AB241" s="325">
        <f t="shared" si="35"/>
        <v>1</v>
      </c>
    </row>
    <row r="242" spans="1:28" ht="13.2" x14ac:dyDescent="0.25">
      <c r="A242" s="218">
        <f>IF(C242=0,"",IF(I242=0,"",MAX(A$2:A241)+1))</f>
        <v>139</v>
      </c>
      <c r="B242" s="272" t="str">
        <f t="shared" si="37"/>
        <v>Michael</v>
      </c>
      <c r="C242" s="211">
        <f>IF(P$175="j",SUMIF('Driebanden-klein tot'!A$33:A$54,B242,'Driebanden-klein tot'!B$33:B$54),0)</f>
        <v>19</v>
      </c>
      <c r="D242" s="6"/>
      <c r="E242" s="6"/>
      <c r="F242" s="267" t="str">
        <f t="shared" si="38"/>
        <v/>
      </c>
      <c r="G242" s="268" t="str">
        <f t="shared" si="34"/>
        <v/>
      </c>
      <c r="H242" s="269" t="str">
        <f t="shared" si="43"/>
        <v>Piet</v>
      </c>
      <c r="I242" s="211">
        <f>IF(P$175="J",SUMIF('Driebanden-klein tot'!A$33:A$54,H242,'Driebanden-klein tot'!B$33:B$54),0)</f>
        <v>25</v>
      </c>
      <c r="J242" s="6"/>
      <c r="K242" s="211" t="str">
        <f t="shared" si="39"/>
        <v/>
      </c>
      <c r="L242" s="267" t="str">
        <f t="shared" si="40"/>
        <v/>
      </c>
      <c r="M242" s="215" t="str">
        <f t="shared" si="41"/>
        <v/>
      </c>
      <c r="N242" s="216" t="str">
        <f t="shared" si="42"/>
        <v/>
      </c>
      <c r="O242" s="266">
        <v>2</v>
      </c>
      <c r="AB242" s="325">
        <f t="shared" si="35"/>
        <v>1</v>
      </c>
    </row>
    <row r="243" spans="1:28" ht="13.2" x14ac:dyDescent="0.25">
      <c r="A243" s="218">
        <f>IF(C243=0,"",IF(I243=0,"",MAX(A$2:A242)+1))</f>
        <v>140</v>
      </c>
      <c r="B243" s="272" t="str">
        <f t="shared" si="37"/>
        <v>Michael</v>
      </c>
      <c r="C243" s="211">
        <f>IF(P$175="j",SUMIF('Driebanden-klein tot'!A$33:A$54,B243,'Driebanden-klein tot'!B$33:B$54),0)</f>
        <v>19</v>
      </c>
      <c r="D243" s="6"/>
      <c r="E243" s="6"/>
      <c r="F243" s="267" t="str">
        <f t="shared" si="38"/>
        <v/>
      </c>
      <c r="G243" s="268" t="str">
        <f t="shared" si="34"/>
        <v/>
      </c>
      <c r="H243" s="269" t="str">
        <f t="shared" si="43"/>
        <v>Tukker</v>
      </c>
      <c r="I243" s="211">
        <f>IF(P$175="J",SUMIF('Driebanden-klein tot'!A$33:A$54,H243,'Driebanden-klein tot'!B$33:B$54),0)</f>
        <v>18</v>
      </c>
      <c r="J243" s="6"/>
      <c r="K243" s="211" t="str">
        <f t="shared" si="39"/>
        <v/>
      </c>
      <c r="L243" s="267" t="str">
        <f t="shared" si="40"/>
        <v/>
      </c>
      <c r="M243" s="215" t="str">
        <f t="shared" si="41"/>
        <v/>
      </c>
      <c r="N243" s="216" t="str">
        <f t="shared" si="42"/>
        <v/>
      </c>
      <c r="O243" s="266">
        <v>2</v>
      </c>
      <c r="AB243" s="325">
        <f t="shared" si="35"/>
        <v>1</v>
      </c>
    </row>
    <row r="244" spans="1:28" ht="13.2" x14ac:dyDescent="0.25">
      <c r="A244" s="218">
        <f>IF(C244=0,"",IF(I244=0,"",MAX(A$2:A243)+1))</f>
        <v>141</v>
      </c>
      <c r="B244" s="272" t="str">
        <f t="shared" si="37"/>
        <v>Michael</v>
      </c>
      <c r="C244" s="211">
        <f>IF(P$175="j",SUMIF('Driebanden-klein tot'!A$33:A$54,B244,'Driebanden-klein tot'!B$33:B$54),0)</f>
        <v>19</v>
      </c>
      <c r="D244" s="6"/>
      <c r="E244" s="6"/>
      <c r="F244" s="267" t="str">
        <f t="shared" si="38"/>
        <v/>
      </c>
      <c r="G244" s="268" t="str">
        <f t="shared" si="34"/>
        <v/>
      </c>
      <c r="H244" s="269" t="str">
        <f t="shared" si="43"/>
        <v>Bernard</v>
      </c>
      <c r="I244" s="211">
        <f>IF(P$175="J",SUMIF('Driebanden-klein tot'!A$33:A$54,H244,'Driebanden-klein tot'!B$33:B$54),0)</f>
        <v>18</v>
      </c>
      <c r="J244" s="6"/>
      <c r="K244" s="211" t="str">
        <f t="shared" si="39"/>
        <v/>
      </c>
      <c r="L244" s="267" t="str">
        <f t="shared" si="40"/>
        <v/>
      </c>
      <c r="M244" s="215" t="str">
        <f t="shared" si="41"/>
        <v/>
      </c>
      <c r="N244" s="216" t="str">
        <f t="shared" si="42"/>
        <v/>
      </c>
      <c r="O244" s="266">
        <v>2</v>
      </c>
      <c r="AB244" s="325">
        <f t="shared" si="35"/>
        <v>1</v>
      </c>
    </row>
    <row r="245" spans="1:28" ht="13.2" x14ac:dyDescent="0.25">
      <c r="A245" s="218">
        <f>IF(C245=0,"",IF(I245=0,"",MAX(A$2:A244)+1))</f>
        <v>142</v>
      </c>
      <c r="B245" s="272" t="str">
        <f t="shared" si="37"/>
        <v>Michael</v>
      </c>
      <c r="C245" s="211">
        <f>IF(P$175="j",SUMIF('Driebanden-klein tot'!A$33:A$54,B245,'Driebanden-klein tot'!B$33:B$54),0)</f>
        <v>19</v>
      </c>
      <c r="D245" s="6"/>
      <c r="E245" s="6"/>
      <c r="F245" s="267" t="str">
        <f t="shared" si="38"/>
        <v/>
      </c>
      <c r="G245" s="268" t="str">
        <f t="shared" si="34"/>
        <v/>
      </c>
      <c r="H245" s="269" t="str">
        <f t="shared" si="43"/>
        <v>Jan de Hoorn</v>
      </c>
      <c r="I245" s="211">
        <f>IF(P$175="J",SUMIF('Driebanden-klein tot'!A$33:A$54,H245,'Driebanden-klein tot'!B$33:B$54),0)</f>
        <v>14</v>
      </c>
      <c r="J245" s="6"/>
      <c r="K245" s="211" t="str">
        <f t="shared" si="39"/>
        <v/>
      </c>
      <c r="L245" s="267" t="str">
        <f t="shared" si="40"/>
        <v/>
      </c>
      <c r="M245" s="215" t="str">
        <f t="shared" si="41"/>
        <v/>
      </c>
      <c r="N245" s="216" t="str">
        <f t="shared" si="42"/>
        <v/>
      </c>
      <c r="O245" s="266">
        <v>2</v>
      </c>
      <c r="AB245" s="325">
        <f t="shared" si="35"/>
        <v>1</v>
      </c>
    </row>
    <row r="246" spans="1:28" ht="13.2" x14ac:dyDescent="0.25">
      <c r="A246" s="218">
        <f>IF(C246=0,"",IF(I246=0,"",MAX(A$2:A245)+1))</f>
        <v>143</v>
      </c>
      <c r="B246" s="272" t="str">
        <f t="shared" si="37"/>
        <v>Michael</v>
      </c>
      <c r="C246" s="211">
        <f>IF(P$175="j",SUMIF('Driebanden-klein tot'!A$33:A$54,B246,'Driebanden-klein tot'!B$33:B$54),0)</f>
        <v>19</v>
      </c>
      <c r="D246" s="6"/>
      <c r="E246" s="6"/>
      <c r="F246" s="267" t="str">
        <f t="shared" si="38"/>
        <v/>
      </c>
      <c r="G246" s="268" t="str">
        <f t="shared" si="34"/>
        <v/>
      </c>
      <c r="H246" s="269" t="str">
        <f t="shared" si="43"/>
        <v>Bas</v>
      </c>
      <c r="I246" s="211">
        <f>IF(P$175="J",SUMIF('Driebanden-klein tot'!A$33:A$54,H246,'Driebanden-klein tot'!B$33:B$54),0)</f>
        <v>10</v>
      </c>
      <c r="J246" s="6"/>
      <c r="K246" s="211" t="str">
        <f t="shared" si="39"/>
        <v/>
      </c>
      <c r="L246" s="267" t="str">
        <f t="shared" si="40"/>
        <v/>
      </c>
      <c r="M246" s="215" t="str">
        <f t="shared" si="41"/>
        <v/>
      </c>
      <c r="N246" s="216" t="str">
        <f t="shared" si="42"/>
        <v/>
      </c>
      <c r="O246" s="266">
        <v>2</v>
      </c>
      <c r="AB246" s="325">
        <f t="shared" si="35"/>
        <v>1</v>
      </c>
    </row>
    <row r="247" spans="1:28" ht="13.2" x14ac:dyDescent="0.25">
      <c r="A247" s="218">
        <f>IF(C247=0,"",IF(I247=0,"",MAX(A$2:A246)+1))</f>
        <v>144</v>
      </c>
      <c r="B247" s="272" t="str">
        <f t="shared" si="37"/>
        <v>Michael</v>
      </c>
      <c r="C247" s="211">
        <f>IF(P$175="j",SUMIF('Driebanden-klein tot'!A$33:A$54,B247,'Driebanden-klein tot'!B$33:B$54),0)</f>
        <v>19</v>
      </c>
      <c r="D247" s="6"/>
      <c r="E247" s="6"/>
      <c r="F247" s="267" t="str">
        <f t="shared" si="38"/>
        <v/>
      </c>
      <c r="G247" s="268" t="str">
        <f t="shared" si="34"/>
        <v/>
      </c>
      <c r="H247" s="269" t="str">
        <f t="shared" si="43"/>
        <v>Jan Zuijlen</v>
      </c>
      <c r="I247" s="211">
        <f>IF(P$175="J",SUMIF('Driebanden-klein tot'!A$33:A$54,H247,'Driebanden-klein tot'!B$33:B$54),0)</f>
        <v>19</v>
      </c>
      <c r="J247" s="6"/>
      <c r="K247" s="211" t="str">
        <f t="shared" si="39"/>
        <v/>
      </c>
      <c r="L247" s="267" t="str">
        <f t="shared" si="40"/>
        <v/>
      </c>
      <c r="M247" s="215" t="str">
        <f t="shared" si="41"/>
        <v/>
      </c>
      <c r="N247" s="216" t="str">
        <f t="shared" si="42"/>
        <v/>
      </c>
      <c r="O247" s="266">
        <v>2</v>
      </c>
      <c r="AB247" s="325">
        <f t="shared" si="35"/>
        <v>1</v>
      </c>
    </row>
    <row r="248" spans="1:28" ht="13.2" x14ac:dyDescent="0.25">
      <c r="A248" s="218">
        <f>IF(C248=0,"",IF(I248=0,"",MAX(A$2:A247)+1))</f>
        <v>145</v>
      </c>
      <c r="B248" s="272" t="str">
        <f t="shared" si="37"/>
        <v>Michael</v>
      </c>
      <c r="C248" s="211">
        <f>IF(P$175="j",SUMIF('Driebanden-klein tot'!A$33:A$54,B248,'Driebanden-klein tot'!B$33:B$54),0)</f>
        <v>19</v>
      </c>
      <c r="D248" s="6"/>
      <c r="E248" s="6"/>
      <c r="F248" s="267" t="str">
        <f t="shared" si="38"/>
        <v/>
      </c>
      <c r="G248" s="268" t="str">
        <f t="shared" si="34"/>
        <v/>
      </c>
      <c r="H248" s="269" t="str">
        <f t="shared" si="43"/>
        <v xml:space="preserve">Jordy </v>
      </c>
      <c r="I248" s="211">
        <f>IF(P$175="J",SUMIF('Driebanden-klein tot'!A$33:A$54,H248,'Driebanden-klein tot'!B$33:B$54),0)</f>
        <v>16</v>
      </c>
      <c r="J248" s="6"/>
      <c r="K248" s="211" t="str">
        <f t="shared" si="39"/>
        <v/>
      </c>
      <c r="L248" s="267" t="str">
        <f t="shared" si="40"/>
        <v/>
      </c>
      <c r="M248" s="215" t="str">
        <f t="shared" si="41"/>
        <v/>
      </c>
      <c r="N248" s="216" t="str">
        <f t="shared" si="42"/>
        <v/>
      </c>
      <c r="O248" s="266">
        <v>2</v>
      </c>
      <c r="AB248" s="325">
        <f t="shared" si="35"/>
        <v>1</v>
      </c>
    </row>
    <row r="249" spans="1:28" ht="13.2" x14ac:dyDescent="0.25">
      <c r="A249" s="218" t="str">
        <f>IF(C249=0,"",IF(I249=0,"",MAX(A$2:A248)+1))</f>
        <v/>
      </c>
      <c r="B249" s="272" t="str">
        <f t="shared" si="37"/>
        <v>Michael</v>
      </c>
      <c r="C249" s="211">
        <f>IF(P$175="j",SUMIF('Driebanden-klein tot'!A$33:A$54,B249,'Driebanden-klein tot'!B$33:B$54),0)</f>
        <v>19</v>
      </c>
      <c r="D249" s="6"/>
      <c r="E249" s="6"/>
      <c r="F249" s="267" t="str">
        <f t="shared" si="38"/>
        <v/>
      </c>
      <c r="G249" s="268" t="str">
        <f t="shared" si="34"/>
        <v/>
      </c>
      <c r="H249" s="269" t="str">
        <f t="shared" si="43"/>
        <v>Mukesh</v>
      </c>
      <c r="I249" s="211">
        <f>IF(P$175="J",SUMIF('Driebanden-klein tot'!A$33:A$54,H249,'Driebanden-klein tot'!B$33:B$54),0)</f>
        <v>0</v>
      </c>
      <c r="J249" s="6"/>
      <c r="K249" s="211" t="str">
        <f t="shared" si="39"/>
        <v/>
      </c>
      <c r="L249" s="267" t="str">
        <f t="shared" si="40"/>
        <v/>
      </c>
      <c r="M249" s="215" t="str">
        <f t="shared" si="41"/>
        <v/>
      </c>
      <c r="N249" s="216" t="str">
        <f t="shared" si="42"/>
        <v/>
      </c>
      <c r="O249" s="266">
        <v>2</v>
      </c>
      <c r="AB249" s="325">
        <f t="shared" si="35"/>
        <v>0</v>
      </c>
    </row>
    <row r="250" spans="1:28" ht="13.2" x14ac:dyDescent="0.25">
      <c r="A250" s="218">
        <f>IF(C250=0,"",IF(I250=0,"",MAX(A$2:A249)+1))</f>
        <v>146</v>
      </c>
      <c r="B250" s="272" t="str">
        <f t="shared" si="37"/>
        <v>Michael</v>
      </c>
      <c r="C250" s="211">
        <f>IF(P$175="j",SUMIF('Driebanden-klein tot'!A$33:A$54,B250,'Driebanden-klein tot'!B$33:B$54),0)</f>
        <v>19</v>
      </c>
      <c r="D250" s="6"/>
      <c r="E250" s="6"/>
      <c r="F250" s="267" t="str">
        <f t="shared" si="38"/>
        <v/>
      </c>
      <c r="G250" s="268" t="str">
        <f t="shared" si="34"/>
        <v/>
      </c>
      <c r="H250" s="269" t="str">
        <f t="shared" si="43"/>
        <v>Marco</v>
      </c>
      <c r="I250" s="211">
        <f>IF(P$175="J",SUMIF('Driebanden-klein tot'!A$33:A$54,H250,'Driebanden-klein tot'!B$33:B$54),0)</f>
        <v>26</v>
      </c>
      <c r="J250" s="6"/>
      <c r="K250" s="211" t="str">
        <f t="shared" si="39"/>
        <v/>
      </c>
      <c r="L250" s="267" t="str">
        <f t="shared" si="40"/>
        <v/>
      </c>
      <c r="M250" s="215" t="str">
        <f t="shared" si="41"/>
        <v/>
      </c>
      <c r="N250" s="216" t="str">
        <f t="shared" si="42"/>
        <v/>
      </c>
      <c r="O250" s="266">
        <v>2</v>
      </c>
      <c r="AB250" s="325">
        <f t="shared" si="35"/>
        <v>1</v>
      </c>
    </row>
    <row r="251" spans="1:28" ht="13.2" x14ac:dyDescent="0.25">
      <c r="A251" s="218" t="str">
        <f>IF(C251=0,"",IF(I251=0,"",MAX(A$2:A250)+1))</f>
        <v/>
      </c>
      <c r="B251" s="272" t="str">
        <f t="shared" si="37"/>
        <v>Michael</v>
      </c>
      <c r="C251" s="211">
        <f>IF(P$175="j",SUMIF('Driebanden-klein tot'!A$33:A$54,B251,'Driebanden-klein tot'!B$33:B$54),0)</f>
        <v>19</v>
      </c>
      <c r="D251" s="6"/>
      <c r="E251" s="6"/>
      <c r="F251" s="267" t="str">
        <f t="shared" si="38"/>
        <v/>
      </c>
      <c r="G251" s="268" t="str">
        <f t="shared" si="34"/>
        <v/>
      </c>
      <c r="H251" s="269" t="str">
        <f t="shared" si="43"/>
        <v>n</v>
      </c>
      <c r="I251" s="211">
        <f>IF(P$175="J",SUMIF('Driebanden-klein tot'!A$33:A$54,H251,'Driebanden-klein tot'!B$33:B$54),0)</f>
        <v>0</v>
      </c>
      <c r="J251" s="6"/>
      <c r="K251" s="211" t="str">
        <f t="shared" si="39"/>
        <v/>
      </c>
      <c r="L251" s="267" t="str">
        <f t="shared" si="40"/>
        <v/>
      </c>
      <c r="M251" s="215" t="str">
        <f t="shared" si="41"/>
        <v/>
      </c>
      <c r="N251" s="216" t="str">
        <f t="shared" si="42"/>
        <v/>
      </c>
      <c r="O251" s="266">
        <v>2</v>
      </c>
      <c r="AB251" s="325">
        <f t="shared" si="35"/>
        <v>0</v>
      </c>
    </row>
    <row r="252" spans="1:28" ht="13.2" x14ac:dyDescent="0.25">
      <c r="A252" s="218" t="str">
        <f>IF(C252=0,"",IF(I252=0,"",MAX(A$2:A251)+1))</f>
        <v/>
      </c>
      <c r="B252" s="272" t="str">
        <f t="shared" si="37"/>
        <v>Michael</v>
      </c>
      <c r="C252" s="211">
        <f>IF(P$175="j",SUMIF('Driebanden-klein tot'!A$33:A$54,B252,'Driebanden-klein tot'!B$33:B$54),0)</f>
        <v>19</v>
      </c>
      <c r="D252" s="6"/>
      <c r="E252" s="6"/>
      <c r="F252" s="267" t="str">
        <f t="shared" si="38"/>
        <v/>
      </c>
      <c r="G252" s="268" t="str">
        <f t="shared" si="34"/>
        <v/>
      </c>
      <c r="H252" s="269" t="str">
        <f t="shared" si="43"/>
        <v>n</v>
      </c>
      <c r="I252" s="211">
        <f>IF(P$175="J",SUMIF('Driebanden-klein tot'!A$33:A$54,H252,'Driebanden-klein tot'!B$33:B$54),0)</f>
        <v>0</v>
      </c>
      <c r="J252" s="6"/>
      <c r="K252" s="211" t="str">
        <f t="shared" si="39"/>
        <v/>
      </c>
      <c r="L252" s="267" t="str">
        <f t="shared" si="40"/>
        <v/>
      </c>
      <c r="M252" s="215" t="str">
        <f t="shared" si="41"/>
        <v/>
      </c>
      <c r="N252" s="216" t="str">
        <f t="shared" si="42"/>
        <v/>
      </c>
      <c r="O252" s="266">
        <v>2</v>
      </c>
      <c r="AB252" s="325">
        <f t="shared" si="35"/>
        <v>0</v>
      </c>
    </row>
    <row r="253" spans="1:28" ht="13.2" x14ac:dyDescent="0.25">
      <c r="A253" s="218" t="str">
        <f>IF(C253=0,"",IF(I253=0,"",MAX(A$2:A252)+1))</f>
        <v/>
      </c>
      <c r="B253" s="272" t="str">
        <f t="shared" si="37"/>
        <v>Michael</v>
      </c>
      <c r="C253" s="211">
        <f>IF(P$175="j",SUMIF('Driebanden-klein tot'!A$33:A$54,B253,'Driebanden-klein tot'!B$33:B$54),0)</f>
        <v>19</v>
      </c>
      <c r="D253" s="6"/>
      <c r="E253" s="6"/>
      <c r="F253" s="267" t="str">
        <f t="shared" si="38"/>
        <v/>
      </c>
      <c r="G253" s="268" t="str">
        <f t="shared" si="34"/>
        <v/>
      </c>
      <c r="H253" s="269" t="str">
        <f t="shared" si="43"/>
        <v>n</v>
      </c>
      <c r="I253" s="211">
        <f>IF(P$175="J",SUMIF('Driebanden-klein tot'!A$33:A$54,H253,'Driebanden-klein tot'!B$33:B$54),0)</f>
        <v>0</v>
      </c>
      <c r="J253" s="6"/>
      <c r="K253" s="211" t="str">
        <f t="shared" si="39"/>
        <v/>
      </c>
      <c r="L253" s="267" t="str">
        <f t="shared" si="40"/>
        <v/>
      </c>
      <c r="M253" s="215" t="str">
        <f t="shared" si="41"/>
        <v/>
      </c>
      <c r="N253" s="216" t="str">
        <f t="shared" si="42"/>
        <v/>
      </c>
      <c r="O253" s="266">
        <v>2</v>
      </c>
      <c r="AB253" s="325">
        <f t="shared" si="35"/>
        <v>0</v>
      </c>
    </row>
    <row r="254" spans="1:28" ht="13.2" x14ac:dyDescent="0.25">
      <c r="A254" s="218" t="str">
        <f>IF(C254=0,"",IF(I254=0,"",MAX(A$2:A253)+1))</f>
        <v/>
      </c>
      <c r="B254" s="272" t="str">
        <f t="shared" si="37"/>
        <v>Michael</v>
      </c>
      <c r="C254" s="211">
        <f>IF(P$175="j",SUMIF('Driebanden-klein tot'!A$33:A$54,B254,'Driebanden-klein tot'!B$33:B$54),0)</f>
        <v>19</v>
      </c>
      <c r="D254" s="6"/>
      <c r="E254" s="6"/>
      <c r="F254" s="267" t="str">
        <f t="shared" si="38"/>
        <v/>
      </c>
      <c r="G254" s="268" t="str">
        <f t="shared" si="34"/>
        <v/>
      </c>
      <c r="H254" s="269" t="str">
        <f t="shared" si="43"/>
        <v>n</v>
      </c>
      <c r="I254" s="211">
        <f>IF(P$175="J",SUMIF('Driebanden-klein tot'!A$33:A$54,H254,'Driebanden-klein tot'!B$33:B$54),0)</f>
        <v>0</v>
      </c>
      <c r="J254" s="6"/>
      <c r="K254" s="211" t="str">
        <f t="shared" si="39"/>
        <v/>
      </c>
      <c r="L254" s="267" t="str">
        <f t="shared" si="40"/>
        <v/>
      </c>
      <c r="M254" s="215" t="str">
        <f t="shared" si="41"/>
        <v/>
      </c>
      <c r="N254" s="216" t="str">
        <f t="shared" si="42"/>
        <v/>
      </c>
      <c r="O254" s="266">
        <v>2</v>
      </c>
      <c r="AB254" s="325">
        <f t="shared" si="35"/>
        <v>0</v>
      </c>
    </row>
    <row r="255" spans="1:28" ht="13.2" x14ac:dyDescent="0.25">
      <c r="A255" s="218">
        <f>IF(C255=0,"",IF(I255=0,"",MAX(A$2:A254)+1))</f>
        <v>147</v>
      </c>
      <c r="B255" s="272" t="str">
        <f t="shared" si="37"/>
        <v>Peter</v>
      </c>
      <c r="C255" s="211">
        <f>IF(P$175="j",SUMIF('Driebanden-klein tot'!A$33:A$54,B255,'Driebanden-klein tot'!B$33:B$54),0)</f>
        <v>21</v>
      </c>
      <c r="D255" s="6"/>
      <c r="E255" s="6"/>
      <c r="F255" s="267" t="str">
        <f t="shared" si="38"/>
        <v/>
      </c>
      <c r="G255" s="268" t="str">
        <f t="shared" si="34"/>
        <v/>
      </c>
      <c r="H255" s="269" t="str">
        <f t="shared" si="43"/>
        <v>Piet</v>
      </c>
      <c r="I255" s="211">
        <f>IF(P$175="J",SUMIF('Driebanden-klein tot'!A$33:A$54,H255,'Driebanden-klein tot'!B$33:B$54),0)</f>
        <v>25</v>
      </c>
      <c r="J255" s="6"/>
      <c r="K255" s="211" t="str">
        <f t="shared" si="39"/>
        <v/>
      </c>
      <c r="L255" s="267" t="str">
        <f t="shared" si="40"/>
        <v/>
      </c>
      <c r="M255" s="215" t="str">
        <f t="shared" si="41"/>
        <v/>
      </c>
      <c r="N255" s="216" t="str">
        <f t="shared" si="42"/>
        <v/>
      </c>
      <c r="O255" s="266">
        <v>2</v>
      </c>
      <c r="AB255" s="325">
        <f t="shared" si="35"/>
        <v>1</v>
      </c>
    </row>
    <row r="256" spans="1:28" ht="13.2" x14ac:dyDescent="0.25">
      <c r="A256" s="218">
        <f>IF(C256=0,"",IF(I256=0,"",MAX(A$2:A255)+1))</f>
        <v>148</v>
      </c>
      <c r="B256" s="272" t="str">
        <f t="shared" si="37"/>
        <v>Peter</v>
      </c>
      <c r="C256" s="211">
        <f>IF(P$175="j",SUMIF('Driebanden-klein tot'!A$33:A$54,B256,'Driebanden-klein tot'!B$33:B$54),0)</f>
        <v>21</v>
      </c>
      <c r="D256" s="6"/>
      <c r="E256" s="6"/>
      <c r="F256" s="267" t="str">
        <f t="shared" si="38"/>
        <v/>
      </c>
      <c r="G256" s="268" t="str">
        <f t="shared" si="34"/>
        <v/>
      </c>
      <c r="H256" s="269" t="str">
        <f t="shared" si="43"/>
        <v>Tukker</v>
      </c>
      <c r="I256" s="211">
        <f>IF(P$175="J",SUMIF('Driebanden-klein tot'!A$33:A$54,H256,'Driebanden-klein tot'!B$33:B$54),0)</f>
        <v>18</v>
      </c>
      <c r="J256" s="6"/>
      <c r="K256" s="211" t="str">
        <f t="shared" si="39"/>
        <v/>
      </c>
      <c r="L256" s="267" t="str">
        <f t="shared" si="40"/>
        <v/>
      </c>
      <c r="M256" s="215" t="str">
        <f t="shared" si="41"/>
        <v/>
      </c>
      <c r="N256" s="216" t="str">
        <f t="shared" si="42"/>
        <v/>
      </c>
      <c r="O256" s="266">
        <v>2</v>
      </c>
      <c r="AB256" s="325">
        <f t="shared" si="35"/>
        <v>1</v>
      </c>
    </row>
    <row r="257" spans="1:28" ht="13.2" x14ac:dyDescent="0.25">
      <c r="A257" s="218">
        <f>IF(C257=0,"",IF(I257=0,"",MAX(A$2:A256)+1))</f>
        <v>149</v>
      </c>
      <c r="B257" s="272" t="str">
        <f t="shared" si="37"/>
        <v>Peter</v>
      </c>
      <c r="C257" s="211">
        <f>IF(P$175="j",SUMIF('Driebanden-klein tot'!A$33:A$54,B257,'Driebanden-klein tot'!B$33:B$54),0)</f>
        <v>21</v>
      </c>
      <c r="D257" s="6"/>
      <c r="E257" s="6"/>
      <c r="F257" s="267" t="str">
        <f t="shared" si="38"/>
        <v/>
      </c>
      <c r="G257" s="268" t="str">
        <f t="shared" si="34"/>
        <v/>
      </c>
      <c r="H257" s="269" t="str">
        <f t="shared" si="43"/>
        <v>Bernard</v>
      </c>
      <c r="I257" s="211">
        <f>IF(P$175="J",SUMIF('Driebanden-klein tot'!A$33:A$54,H257,'Driebanden-klein tot'!B$33:B$54),0)</f>
        <v>18</v>
      </c>
      <c r="J257" s="6"/>
      <c r="K257" s="211" t="str">
        <f t="shared" si="39"/>
        <v/>
      </c>
      <c r="L257" s="267" t="str">
        <f t="shared" si="40"/>
        <v/>
      </c>
      <c r="M257" s="215" t="str">
        <f t="shared" si="41"/>
        <v/>
      </c>
      <c r="N257" s="216" t="str">
        <f t="shared" si="42"/>
        <v/>
      </c>
      <c r="O257" s="266">
        <v>2</v>
      </c>
      <c r="AB257" s="325">
        <f t="shared" si="35"/>
        <v>1</v>
      </c>
    </row>
    <row r="258" spans="1:28" ht="13.2" x14ac:dyDescent="0.25">
      <c r="A258" s="218">
        <f>IF(C258=0,"",IF(I258=0,"",MAX(A$2:A257)+1))</f>
        <v>150</v>
      </c>
      <c r="B258" s="272" t="str">
        <f t="shared" si="37"/>
        <v>Peter</v>
      </c>
      <c r="C258" s="211">
        <f>IF(P$175="j",SUMIF('Driebanden-klein tot'!A$33:A$54,B258,'Driebanden-klein tot'!B$33:B$54),0)</f>
        <v>21</v>
      </c>
      <c r="D258" s="6"/>
      <c r="E258" s="6"/>
      <c r="F258" s="267" t="str">
        <f t="shared" si="38"/>
        <v/>
      </c>
      <c r="G258" s="268" t="str">
        <f t="shared" si="34"/>
        <v/>
      </c>
      <c r="H258" s="269" t="str">
        <f t="shared" si="43"/>
        <v>Jan de Hoorn</v>
      </c>
      <c r="I258" s="211">
        <f>IF(P$175="J",SUMIF('Driebanden-klein tot'!A$33:A$54,H258,'Driebanden-klein tot'!B$33:B$54),0)</f>
        <v>14</v>
      </c>
      <c r="J258" s="6"/>
      <c r="K258" s="211" t="str">
        <f t="shared" si="39"/>
        <v/>
      </c>
      <c r="L258" s="267" t="str">
        <f t="shared" si="40"/>
        <v/>
      </c>
      <c r="M258" s="215" t="str">
        <f t="shared" si="41"/>
        <v/>
      </c>
      <c r="N258" s="216" t="str">
        <f t="shared" si="42"/>
        <v/>
      </c>
      <c r="O258" s="266">
        <v>2</v>
      </c>
      <c r="AB258" s="325">
        <f t="shared" si="35"/>
        <v>1</v>
      </c>
    </row>
    <row r="259" spans="1:28" ht="13.2" x14ac:dyDescent="0.25">
      <c r="A259" s="218">
        <f>IF(C259=0,"",IF(I259=0,"",MAX(A$2:A258)+1))</f>
        <v>151</v>
      </c>
      <c r="B259" s="272" t="str">
        <f t="shared" si="37"/>
        <v>Peter</v>
      </c>
      <c r="C259" s="211">
        <f>IF(P$175="j",SUMIF('Driebanden-klein tot'!A$33:A$54,B259,'Driebanden-klein tot'!B$33:B$54),0)</f>
        <v>21</v>
      </c>
      <c r="D259" s="6"/>
      <c r="E259" s="6"/>
      <c r="F259" s="267" t="str">
        <f t="shared" si="38"/>
        <v/>
      </c>
      <c r="G259" s="268" t="str">
        <f t="shared" ref="G259:G322" si="44">IF(D259&gt;0,IF(C259-D259=0,R$2,IF(D259&lt;C259,ROUND(D259/C259*T$2,1),Q$2)),"")</f>
        <v/>
      </c>
      <c r="H259" s="269" t="str">
        <f t="shared" si="43"/>
        <v>Bas</v>
      </c>
      <c r="I259" s="211">
        <f>IF(P$175="J",SUMIF('Driebanden-klein tot'!A$33:A$54,H259,'Driebanden-klein tot'!B$33:B$54),0)</f>
        <v>10</v>
      </c>
      <c r="J259" s="6"/>
      <c r="K259" s="211" t="str">
        <f t="shared" si="39"/>
        <v/>
      </c>
      <c r="L259" s="267" t="str">
        <f t="shared" si="40"/>
        <v/>
      </c>
      <c r="M259" s="215" t="str">
        <f t="shared" si="41"/>
        <v/>
      </c>
      <c r="N259" s="216" t="str">
        <f t="shared" si="42"/>
        <v/>
      </c>
      <c r="O259" s="266">
        <v>2</v>
      </c>
      <c r="AB259" s="325">
        <f t="shared" ref="AB259:AB322" si="45">IF(A259="",0,1)</f>
        <v>1</v>
      </c>
    </row>
    <row r="260" spans="1:28" ht="13.2" x14ac:dyDescent="0.25">
      <c r="A260" s="218">
        <f>IF(C260=0,"",IF(I260=0,"",MAX(A$2:A259)+1))</f>
        <v>152</v>
      </c>
      <c r="B260" s="272" t="str">
        <f t="shared" si="37"/>
        <v>Peter</v>
      </c>
      <c r="C260" s="211">
        <f>IF(P$175="j",SUMIF('Driebanden-klein tot'!A$33:A$54,B260,'Driebanden-klein tot'!B$33:B$54),0)</f>
        <v>21</v>
      </c>
      <c r="D260" s="6"/>
      <c r="E260" s="6"/>
      <c r="F260" s="267" t="str">
        <f t="shared" si="38"/>
        <v/>
      </c>
      <c r="G260" s="268" t="str">
        <f t="shared" si="44"/>
        <v/>
      </c>
      <c r="H260" s="269" t="str">
        <f t="shared" si="43"/>
        <v>Jan Zuijlen</v>
      </c>
      <c r="I260" s="211">
        <f>IF(P$175="J",SUMIF('Driebanden-klein tot'!A$33:A$54,H260,'Driebanden-klein tot'!B$33:B$54),0)</f>
        <v>19</v>
      </c>
      <c r="J260" s="6"/>
      <c r="K260" s="211" t="str">
        <f t="shared" si="39"/>
        <v/>
      </c>
      <c r="L260" s="267" t="str">
        <f t="shared" si="40"/>
        <v/>
      </c>
      <c r="M260" s="215" t="str">
        <f t="shared" si="41"/>
        <v/>
      </c>
      <c r="N260" s="216" t="str">
        <f t="shared" si="42"/>
        <v/>
      </c>
      <c r="O260" s="266">
        <v>2</v>
      </c>
      <c r="AB260" s="325">
        <f t="shared" si="45"/>
        <v>1</v>
      </c>
    </row>
    <row r="261" spans="1:28" ht="13.2" x14ac:dyDescent="0.25">
      <c r="A261" s="218">
        <f>IF(C261=0,"",IF(I261=0,"",MAX(A$2:A260)+1))</f>
        <v>153</v>
      </c>
      <c r="B261" s="272" t="str">
        <f t="shared" si="37"/>
        <v>Peter</v>
      </c>
      <c r="C261" s="211">
        <f>IF(P$175="j",SUMIF('Driebanden-klein tot'!A$33:A$54,B261,'Driebanden-klein tot'!B$33:B$54),0)</f>
        <v>21</v>
      </c>
      <c r="D261" s="6"/>
      <c r="E261" s="6"/>
      <c r="F261" s="267" t="str">
        <f t="shared" si="38"/>
        <v/>
      </c>
      <c r="G261" s="268" t="str">
        <f t="shared" si="44"/>
        <v/>
      </c>
      <c r="H261" s="269" t="str">
        <f t="shared" si="43"/>
        <v xml:space="preserve">Jordy </v>
      </c>
      <c r="I261" s="211">
        <f>IF(P$175="J",SUMIF('Driebanden-klein tot'!A$33:A$54,H261,'Driebanden-klein tot'!B$33:B$54),0)</f>
        <v>16</v>
      </c>
      <c r="J261" s="6"/>
      <c r="K261" s="211" t="str">
        <f t="shared" si="39"/>
        <v/>
      </c>
      <c r="L261" s="267" t="str">
        <f t="shared" si="40"/>
        <v/>
      </c>
      <c r="M261" s="215" t="str">
        <f t="shared" si="41"/>
        <v/>
      </c>
      <c r="N261" s="216" t="str">
        <f t="shared" si="42"/>
        <v/>
      </c>
      <c r="O261" s="266">
        <v>2</v>
      </c>
      <c r="AB261" s="325">
        <f t="shared" si="45"/>
        <v>1</v>
      </c>
    </row>
    <row r="262" spans="1:28" ht="13.2" x14ac:dyDescent="0.25">
      <c r="A262" s="218" t="str">
        <f>IF(C262=0,"",IF(I262=0,"",MAX(A$2:A261)+1))</f>
        <v/>
      </c>
      <c r="B262" s="272" t="str">
        <f t="shared" si="37"/>
        <v>Peter</v>
      </c>
      <c r="C262" s="211">
        <f>IF(P$175="j",SUMIF('Driebanden-klein tot'!A$33:A$54,B262,'Driebanden-klein tot'!B$33:B$54),0)</f>
        <v>21</v>
      </c>
      <c r="D262" s="6"/>
      <c r="E262" s="6"/>
      <c r="F262" s="267" t="str">
        <f t="shared" si="38"/>
        <v/>
      </c>
      <c r="G262" s="268" t="str">
        <f t="shared" si="44"/>
        <v/>
      </c>
      <c r="H262" s="269" t="str">
        <f t="shared" si="43"/>
        <v>Mukesh</v>
      </c>
      <c r="I262" s="211">
        <f>IF(P$175="J",SUMIF('Driebanden-klein tot'!A$33:A$54,H262,'Driebanden-klein tot'!B$33:B$54),0)</f>
        <v>0</v>
      </c>
      <c r="J262" s="6"/>
      <c r="K262" s="211" t="str">
        <f t="shared" si="39"/>
        <v/>
      </c>
      <c r="L262" s="267" t="str">
        <f t="shared" si="40"/>
        <v/>
      </c>
      <c r="M262" s="215" t="str">
        <f t="shared" si="41"/>
        <v/>
      </c>
      <c r="N262" s="216" t="str">
        <f t="shared" si="42"/>
        <v/>
      </c>
      <c r="O262" s="266">
        <v>2</v>
      </c>
      <c r="AB262" s="325">
        <f t="shared" si="45"/>
        <v>0</v>
      </c>
    </row>
    <row r="263" spans="1:28" ht="13.2" x14ac:dyDescent="0.25">
      <c r="A263" s="218">
        <f>IF(C263=0,"",IF(I263=0,"",MAX(A$2:A262)+1))</f>
        <v>154</v>
      </c>
      <c r="B263" s="272" t="str">
        <f t="shared" si="37"/>
        <v>Peter</v>
      </c>
      <c r="C263" s="211">
        <f>IF(P$175="j",SUMIF('Driebanden-klein tot'!A$33:A$54,B263,'Driebanden-klein tot'!B$33:B$54),0)</f>
        <v>21</v>
      </c>
      <c r="D263" s="6"/>
      <c r="E263" s="6"/>
      <c r="F263" s="267" t="str">
        <f t="shared" si="38"/>
        <v/>
      </c>
      <c r="G263" s="268" t="str">
        <f t="shared" si="44"/>
        <v/>
      </c>
      <c r="H263" s="269" t="str">
        <f t="shared" si="43"/>
        <v>Marco</v>
      </c>
      <c r="I263" s="211">
        <f>IF(P$175="J",SUMIF('Driebanden-klein tot'!A$33:A$54,H263,'Driebanden-klein tot'!B$33:B$54),0)</f>
        <v>26</v>
      </c>
      <c r="J263" s="6"/>
      <c r="K263" s="211" t="str">
        <f t="shared" si="39"/>
        <v/>
      </c>
      <c r="L263" s="267" t="str">
        <f t="shared" si="40"/>
        <v/>
      </c>
      <c r="M263" s="215" t="str">
        <f t="shared" si="41"/>
        <v/>
      </c>
      <c r="N263" s="216" t="str">
        <f t="shared" si="42"/>
        <v/>
      </c>
      <c r="O263" s="266">
        <v>2</v>
      </c>
      <c r="AB263" s="325">
        <f t="shared" si="45"/>
        <v>1</v>
      </c>
    </row>
    <row r="264" spans="1:28" ht="13.2" x14ac:dyDescent="0.25">
      <c r="A264" s="218" t="str">
        <f>IF(C264=0,"",IF(I264=0,"",MAX(A$2:A263)+1))</f>
        <v/>
      </c>
      <c r="B264" s="272" t="str">
        <f t="shared" si="37"/>
        <v>Peter</v>
      </c>
      <c r="C264" s="211">
        <f>IF(P$175="j",SUMIF('Driebanden-klein tot'!A$33:A$54,B264,'Driebanden-klein tot'!B$33:B$54),0)</f>
        <v>21</v>
      </c>
      <c r="D264" s="6"/>
      <c r="E264" s="6"/>
      <c r="F264" s="267" t="str">
        <f t="shared" si="38"/>
        <v/>
      </c>
      <c r="G264" s="268" t="str">
        <f t="shared" si="44"/>
        <v/>
      </c>
      <c r="H264" s="269" t="str">
        <f t="shared" si="43"/>
        <v>n</v>
      </c>
      <c r="I264" s="211">
        <f>IF(P$175="J",SUMIF('Driebanden-klein tot'!A$33:A$54,H264,'Driebanden-klein tot'!B$33:B$54),0)</f>
        <v>0</v>
      </c>
      <c r="J264" s="6"/>
      <c r="K264" s="211" t="str">
        <f t="shared" si="39"/>
        <v/>
      </c>
      <c r="L264" s="267" t="str">
        <f t="shared" si="40"/>
        <v/>
      </c>
      <c r="M264" s="215" t="str">
        <f t="shared" si="41"/>
        <v/>
      </c>
      <c r="N264" s="216" t="str">
        <f t="shared" si="42"/>
        <v/>
      </c>
      <c r="O264" s="266">
        <v>2</v>
      </c>
      <c r="AB264" s="325">
        <f t="shared" si="45"/>
        <v>0</v>
      </c>
    </row>
    <row r="265" spans="1:28" ht="13.2" x14ac:dyDescent="0.25">
      <c r="A265" s="218" t="str">
        <f>IF(C265=0,"",IF(I265=0,"",MAX(A$2:A264)+1))</f>
        <v/>
      </c>
      <c r="B265" s="272" t="str">
        <f t="shared" si="37"/>
        <v>Peter</v>
      </c>
      <c r="C265" s="211">
        <f>IF(P$175="j",SUMIF('Driebanden-klein tot'!A$33:A$54,B265,'Driebanden-klein tot'!B$33:B$54),0)</f>
        <v>21</v>
      </c>
      <c r="D265" s="6"/>
      <c r="E265" s="6"/>
      <c r="F265" s="267" t="str">
        <f t="shared" si="38"/>
        <v/>
      </c>
      <c r="G265" s="268" t="str">
        <f t="shared" si="44"/>
        <v/>
      </c>
      <c r="H265" s="269" t="str">
        <f t="shared" si="43"/>
        <v>n</v>
      </c>
      <c r="I265" s="211">
        <f>IF(P$175="J",SUMIF('Driebanden-klein tot'!A$33:A$54,H265,'Driebanden-klein tot'!B$33:B$54),0)</f>
        <v>0</v>
      </c>
      <c r="J265" s="6"/>
      <c r="K265" s="211" t="str">
        <f t="shared" si="39"/>
        <v/>
      </c>
      <c r="L265" s="267" t="str">
        <f t="shared" si="40"/>
        <v/>
      </c>
      <c r="M265" s="215" t="str">
        <f t="shared" si="41"/>
        <v/>
      </c>
      <c r="N265" s="216" t="str">
        <f t="shared" si="42"/>
        <v/>
      </c>
      <c r="O265" s="266">
        <v>2</v>
      </c>
      <c r="AB265" s="325">
        <f t="shared" si="45"/>
        <v>0</v>
      </c>
    </row>
    <row r="266" spans="1:28" ht="13.2" x14ac:dyDescent="0.25">
      <c r="A266" s="218" t="str">
        <f>IF(C266=0,"",IF(I266=0,"",MAX(A$2:A265)+1))</f>
        <v/>
      </c>
      <c r="B266" s="272" t="str">
        <f t="shared" si="37"/>
        <v>Peter</v>
      </c>
      <c r="C266" s="211">
        <f>IF(P$175="j",SUMIF('Driebanden-klein tot'!A$33:A$54,B266,'Driebanden-klein tot'!B$33:B$54),0)</f>
        <v>21</v>
      </c>
      <c r="D266" s="6"/>
      <c r="E266" s="6"/>
      <c r="F266" s="267" t="str">
        <f t="shared" si="38"/>
        <v/>
      </c>
      <c r="G266" s="268" t="str">
        <f t="shared" si="44"/>
        <v/>
      </c>
      <c r="H266" s="269" t="str">
        <f t="shared" si="43"/>
        <v>n</v>
      </c>
      <c r="I266" s="211">
        <f>IF(P$175="J",SUMIF('Driebanden-klein tot'!A$33:A$54,H266,'Driebanden-klein tot'!B$33:B$54),0)</f>
        <v>0</v>
      </c>
      <c r="J266" s="6"/>
      <c r="K266" s="211" t="str">
        <f t="shared" si="39"/>
        <v/>
      </c>
      <c r="L266" s="267" t="str">
        <f t="shared" si="40"/>
        <v/>
      </c>
      <c r="M266" s="215" t="str">
        <f t="shared" si="41"/>
        <v/>
      </c>
      <c r="N266" s="216" t="str">
        <f t="shared" si="42"/>
        <v/>
      </c>
      <c r="O266" s="266">
        <v>2</v>
      </c>
      <c r="AB266" s="325">
        <f t="shared" si="45"/>
        <v>0</v>
      </c>
    </row>
    <row r="267" spans="1:28" ht="13.2" x14ac:dyDescent="0.25">
      <c r="A267" s="218" t="str">
        <f>IF(C267=0,"",IF(I267=0,"",MAX(A$2:A266)+1))</f>
        <v/>
      </c>
      <c r="B267" s="272" t="str">
        <f t="shared" si="37"/>
        <v>Peter</v>
      </c>
      <c r="C267" s="211">
        <f>IF(P$175="j",SUMIF('Driebanden-klein tot'!A$33:A$54,B267,'Driebanden-klein tot'!B$33:B$54),0)</f>
        <v>21</v>
      </c>
      <c r="D267" s="6"/>
      <c r="E267" s="6"/>
      <c r="F267" s="267" t="str">
        <f t="shared" si="38"/>
        <v/>
      </c>
      <c r="G267" s="268" t="str">
        <f t="shared" si="44"/>
        <v/>
      </c>
      <c r="H267" s="269" t="str">
        <f t="shared" si="43"/>
        <v>n</v>
      </c>
      <c r="I267" s="211">
        <f>IF(P$175="J",SUMIF('Driebanden-klein tot'!A$33:A$54,H267,'Driebanden-klein tot'!B$33:B$54),0)</f>
        <v>0</v>
      </c>
      <c r="J267" s="6"/>
      <c r="K267" s="211" t="str">
        <f t="shared" si="39"/>
        <v/>
      </c>
      <c r="L267" s="267" t="str">
        <f t="shared" si="40"/>
        <v/>
      </c>
      <c r="M267" s="215" t="str">
        <f t="shared" si="41"/>
        <v/>
      </c>
      <c r="N267" s="216" t="str">
        <f t="shared" si="42"/>
        <v/>
      </c>
      <c r="O267" s="266">
        <v>2</v>
      </c>
      <c r="AB267" s="325">
        <f t="shared" si="45"/>
        <v>0</v>
      </c>
    </row>
    <row r="268" spans="1:28" ht="13.2" x14ac:dyDescent="0.25">
      <c r="A268" s="218">
        <f>IF(C268=0,"",IF(I268=0,"",MAX(A$2:A267)+1))</f>
        <v>155</v>
      </c>
      <c r="B268" s="272" t="str">
        <f t="shared" si="37"/>
        <v>Piet</v>
      </c>
      <c r="C268" s="211">
        <f>IF(P$175="j",SUMIF('Driebanden-klein tot'!A$33:A$54,B268,'Driebanden-klein tot'!B$33:B$54),0)</f>
        <v>25</v>
      </c>
      <c r="D268" s="6"/>
      <c r="E268" s="6"/>
      <c r="F268" s="267" t="str">
        <f t="shared" si="38"/>
        <v/>
      </c>
      <c r="G268" s="268" t="str">
        <f t="shared" si="44"/>
        <v/>
      </c>
      <c r="H268" s="269" t="str">
        <f t="shared" si="43"/>
        <v>Tukker</v>
      </c>
      <c r="I268" s="211">
        <f>IF(P$175="J",SUMIF('Driebanden-klein tot'!A$33:A$54,H268,'Driebanden-klein tot'!B$33:B$54),0)</f>
        <v>18</v>
      </c>
      <c r="J268" s="6"/>
      <c r="K268" s="211" t="str">
        <f t="shared" si="39"/>
        <v/>
      </c>
      <c r="L268" s="267" t="str">
        <f t="shared" si="40"/>
        <v/>
      </c>
      <c r="M268" s="215" t="str">
        <f t="shared" si="41"/>
        <v/>
      </c>
      <c r="N268" s="216" t="str">
        <f t="shared" si="42"/>
        <v/>
      </c>
      <c r="O268" s="266">
        <v>2</v>
      </c>
      <c r="AB268" s="325">
        <f t="shared" si="45"/>
        <v>1</v>
      </c>
    </row>
    <row r="269" spans="1:28" ht="13.2" x14ac:dyDescent="0.25">
      <c r="A269" s="218">
        <f>IF(C269=0,"",IF(I269=0,"",MAX(A$2:A268)+1))</f>
        <v>156</v>
      </c>
      <c r="B269" s="272" t="str">
        <f t="shared" si="37"/>
        <v>Piet</v>
      </c>
      <c r="C269" s="211">
        <f>IF(P$175="j",SUMIF('Driebanden-klein tot'!A$33:A$54,B269,'Driebanden-klein tot'!B$33:B$54),0)</f>
        <v>25</v>
      </c>
      <c r="D269" s="6"/>
      <c r="E269" s="6"/>
      <c r="F269" s="267" t="str">
        <f t="shared" si="38"/>
        <v/>
      </c>
      <c r="G269" s="268" t="str">
        <f t="shared" si="44"/>
        <v/>
      </c>
      <c r="H269" s="269" t="str">
        <f t="shared" si="43"/>
        <v>Bernard</v>
      </c>
      <c r="I269" s="211">
        <f>IF(P$175="J",SUMIF('Driebanden-klein tot'!A$33:A$54,H269,'Driebanden-klein tot'!B$33:B$54),0)</f>
        <v>18</v>
      </c>
      <c r="J269" s="6"/>
      <c r="K269" s="211" t="str">
        <f t="shared" si="39"/>
        <v/>
      </c>
      <c r="L269" s="267" t="str">
        <f t="shared" si="40"/>
        <v/>
      </c>
      <c r="M269" s="215" t="str">
        <f t="shared" si="41"/>
        <v/>
      </c>
      <c r="N269" s="216" t="str">
        <f t="shared" si="42"/>
        <v/>
      </c>
      <c r="O269" s="266">
        <v>2</v>
      </c>
      <c r="AB269" s="325">
        <f t="shared" si="45"/>
        <v>1</v>
      </c>
    </row>
    <row r="270" spans="1:28" ht="13.2" x14ac:dyDescent="0.25">
      <c r="A270" s="218">
        <f>IF(C270=0,"",IF(I270=0,"",MAX(A$2:A269)+1))</f>
        <v>157</v>
      </c>
      <c r="B270" s="272" t="str">
        <f t="shared" si="37"/>
        <v>Piet</v>
      </c>
      <c r="C270" s="211">
        <f>IF(P$175="j",SUMIF('Driebanden-klein tot'!A$33:A$54,B270,'Driebanden-klein tot'!B$33:B$54),0)</f>
        <v>25</v>
      </c>
      <c r="D270" s="6"/>
      <c r="E270" s="6"/>
      <c r="F270" s="267" t="str">
        <f t="shared" si="38"/>
        <v/>
      </c>
      <c r="G270" s="268" t="str">
        <f t="shared" si="44"/>
        <v/>
      </c>
      <c r="H270" s="269" t="str">
        <f t="shared" si="43"/>
        <v>Jan de Hoorn</v>
      </c>
      <c r="I270" s="211">
        <f>IF(P$175="J",SUMIF('Driebanden-klein tot'!A$33:A$54,H270,'Driebanden-klein tot'!B$33:B$54),0)</f>
        <v>14</v>
      </c>
      <c r="J270" s="6"/>
      <c r="K270" s="211" t="str">
        <f t="shared" si="39"/>
        <v/>
      </c>
      <c r="L270" s="267" t="str">
        <f t="shared" si="40"/>
        <v/>
      </c>
      <c r="M270" s="215" t="str">
        <f t="shared" si="41"/>
        <v/>
      </c>
      <c r="N270" s="216" t="str">
        <f t="shared" si="42"/>
        <v/>
      </c>
      <c r="O270" s="266">
        <v>2</v>
      </c>
      <c r="AB270" s="325">
        <f t="shared" si="45"/>
        <v>1</v>
      </c>
    </row>
    <row r="271" spans="1:28" ht="13.2" x14ac:dyDescent="0.25">
      <c r="A271" s="218">
        <f>IF(C271=0,"",IF(I271=0,"",MAX(A$2:A270)+1))</f>
        <v>158</v>
      </c>
      <c r="B271" s="272" t="str">
        <f t="shared" si="37"/>
        <v>Piet</v>
      </c>
      <c r="C271" s="211">
        <f>IF(P$175="j",SUMIF('Driebanden-klein tot'!A$33:A$54,B271,'Driebanden-klein tot'!B$33:B$54),0)</f>
        <v>25</v>
      </c>
      <c r="D271" s="6"/>
      <c r="E271" s="6"/>
      <c r="F271" s="267" t="str">
        <f t="shared" si="38"/>
        <v/>
      </c>
      <c r="G271" s="268" t="str">
        <f t="shared" si="44"/>
        <v/>
      </c>
      <c r="H271" s="269" t="str">
        <f t="shared" si="43"/>
        <v>Bas</v>
      </c>
      <c r="I271" s="211">
        <f>IF(P$175="J",SUMIF('Driebanden-klein tot'!A$33:A$54,H271,'Driebanden-klein tot'!B$33:B$54),0)</f>
        <v>10</v>
      </c>
      <c r="J271" s="6"/>
      <c r="K271" s="211" t="str">
        <f t="shared" si="39"/>
        <v/>
      </c>
      <c r="L271" s="267" t="str">
        <f t="shared" si="40"/>
        <v/>
      </c>
      <c r="M271" s="215" t="str">
        <f t="shared" ref="M271:M302" si="46">IF(J271&gt;0,IF(I271-J271=0,R$2,IF(J271&lt;I271,ROUND(J271/I271*T$2,1),Q$2)),"")</f>
        <v/>
      </c>
      <c r="N271" s="216" t="str">
        <f t="shared" si="42"/>
        <v/>
      </c>
      <c r="O271" s="266">
        <v>2</v>
      </c>
      <c r="AB271" s="325">
        <f t="shared" si="45"/>
        <v>1</v>
      </c>
    </row>
    <row r="272" spans="1:28" ht="13.2" x14ac:dyDescent="0.25">
      <c r="A272" s="218">
        <f>IF(C272=0,"",IF(I272=0,"",MAX(A$2:A271)+1))</f>
        <v>159</v>
      </c>
      <c r="B272" s="272" t="str">
        <f t="shared" si="37"/>
        <v>Piet</v>
      </c>
      <c r="C272" s="211">
        <f>IF(P$175="j",SUMIF('Driebanden-klein tot'!A$33:A$54,B272,'Driebanden-klein tot'!B$33:B$54),0)</f>
        <v>25</v>
      </c>
      <c r="D272" s="6"/>
      <c r="E272" s="6"/>
      <c r="F272" s="267" t="str">
        <f t="shared" si="38"/>
        <v/>
      </c>
      <c r="G272" s="268" t="str">
        <f t="shared" si="44"/>
        <v/>
      </c>
      <c r="H272" s="269" t="str">
        <f t="shared" si="43"/>
        <v>Jan Zuijlen</v>
      </c>
      <c r="I272" s="211">
        <f>IF(P$175="J",SUMIF('Driebanden-klein tot'!A$33:A$54,H272,'Driebanden-klein tot'!B$33:B$54),0)</f>
        <v>19</v>
      </c>
      <c r="J272" s="6"/>
      <c r="K272" s="211" t="str">
        <f t="shared" si="39"/>
        <v/>
      </c>
      <c r="L272" s="267" t="str">
        <f t="shared" si="40"/>
        <v/>
      </c>
      <c r="M272" s="215" t="str">
        <f t="shared" si="46"/>
        <v/>
      </c>
      <c r="N272" s="216" t="str">
        <f t="shared" si="42"/>
        <v/>
      </c>
      <c r="O272" s="266">
        <v>2</v>
      </c>
      <c r="AB272" s="325">
        <f t="shared" si="45"/>
        <v>1</v>
      </c>
    </row>
    <row r="273" spans="1:28" ht="13.2" x14ac:dyDescent="0.25">
      <c r="A273" s="218">
        <f>IF(C273=0,"",IF(I273=0,"",MAX(A$2:A272)+1))</f>
        <v>160</v>
      </c>
      <c r="B273" s="272" t="str">
        <f t="shared" si="37"/>
        <v>Piet</v>
      </c>
      <c r="C273" s="211">
        <f>IF(P$175="j",SUMIF('Driebanden-klein tot'!A$33:A$54,B273,'Driebanden-klein tot'!B$33:B$54),0)</f>
        <v>25</v>
      </c>
      <c r="D273" s="6"/>
      <c r="E273" s="6"/>
      <c r="F273" s="267" t="str">
        <f t="shared" si="38"/>
        <v/>
      </c>
      <c r="G273" s="268" t="str">
        <f t="shared" si="44"/>
        <v/>
      </c>
      <c r="H273" s="269" t="str">
        <f t="shared" si="43"/>
        <v xml:space="preserve">Jordy </v>
      </c>
      <c r="I273" s="211">
        <f>IF(P$175="J",SUMIF('Driebanden-klein tot'!A$33:A$54,H273,'Driebanden-klein tot'!B$33:B$54),0)</f>
        <v>16</v>
      </c>
      <c r="J273" s="6"/>
      <c r="K273" s="211" t="str">
        <f t="shared" si="39"/>
        <v/>
      </c>
      <c r="L273" s="267" t="str">
        <f t="shared" si="40"/>
        <v/>
      </c>
      <c r="M273" s="215" t="str">
        <f t="shared" si="46"/>
        <v/>
      </c>
      <c r="N273" s="216" t="str">
        <f t="shared" si="42"/>
        <v/>
      </c>
      <c r="O273" s="266">
        <v>2</v>
      </c>
      <c r="AB273" s="325">
        <f t="shared" si="45"/>
        <v>1</v>
      </c>
    </row>
    <row r="274" spans="1:28" ht="13.2" x14ac:dyDescent="0.25">
      <c r="A274" s="218" t="str">
        <f>IF(C274=0,"",IF(I274=0,"",MAX(A$2:A273)+1))</f>
        <v/>
      </c>
      <c r="B274" s="272" t="str">
        <f t="shared" si="37"/>
        <v>Piet</v>
      </c>
      <c r="C274" s="211">
        <f>IF(P$175="j",SUMIF('Driebanden-klein tot'!A$33:A$54,B274,'Driebanden-klein tot'!B$33:B$54),0)</f>
        <v>25</v>
      </c>
      <c r="D274" s="6"/>
      <c r="E274" s="6"/>
      <c r="F274" s="267" t="str">
        <f t="shared" si="38"/>
        <v/>
      </c>
      <c r="G274" s="268" t="str">
        <f t="shared" si="44"/>
        <v/>
      </c>
      <c r="H274" s="269" t="str">
        <f t="shared" si="43"/>
        <v>Mukesh</v>
      </c>
      <c r="I274" s="211">
        <f>IF(P$175="J",SUMIF('Driebanden-klein tot'!A$33:A$54,H274,'Driebanden-klein tot'!B$33:B$54),0)</f>
        <v>0</v>
      </c>
      <c r="J274" s="6"/>
      <c r="K274" s="211" t="str">
        <f t="shared" si="39"/>
        <v/>
      </c>
      <c r="L274" s="267" t="str">
        <f t="shared" si="40"/>
        <v/>
      </c>
      <c r="M274" s="215" t="str">
        <f t="shared" si="46"/>
        <v/>
      </c>
      <c r="N274" s="216" t="str">
        <f t="shared" si="42"/>
        <v/>
      </c>
      <c r="O274" s="266">
        <v>2</v>
      </c>
      <c r="AB274" s="325">
        <f t="shared" si="45"/>
        <v>0</v>
      </c>
    </row>
    <row r="275" spans="1:28" ht="13.2" x14ac:dyDescent="0.25">
      <c r="A275" s="218">
        <f>IF(C275=0,"",IF(I275=0,"",MAX(A$2:A274)+1))</f>
        <v>161</v>
      </c>
      <c r="B275" s="272" t="str">
        <f t="shared" si="37"/>
        <v>Piet</v>
      </c>
      <c r="C275" s="211">
        <f>IF(P$175="j",SUMIF('Driebanden-klein tot'!A$33:A$54,B275,'Driebanden-klein tot'!B$33:B$54),0)</f>
        <v>25</v>
      </c>
      <c r="D275" s="6"/>
      <c r="E275" s="6"/>
      <c r="F275" s="267" t="str">
        <f t="shared" si="38"/>
        <v/>
      </c>
      <c r="G275" s="268" t="str">
        <f t="shared" si="44"/>
        <v/>
      </c>
      <c r="H275" s="269" t="str">
        <f t="shared" si="43"/>
        <v>Marco</v>
      </c>
      <c r="I275" s="211">
        <f>IF(P$175="J",SUMIF('Driebanden-klein tot'!A$33:A$54,H275,'Driebanden-klein tot'!B$33:B$54),0)</f>
        <v>26</v>
      </c>
      <c r="J275" s="6"/>
      <c r="K275" s="211" t="str">
        <f t="shared" si="39"/>
        <v/>
      </c>
      <c r="L275" s="267" t="str">
        <f t="shared" si="40"/>
        <v/>
      </c>
      <c r="M275" s="215" t="str">
        <f t="shared" si="46"/>
        <v/>
      </c>
      <c r="N275" s="216" t="str">
        <f t="shared" si="42"/>
        <v/>
      </c>
      <c r="O275" s="266">
        <v>2</v>
      </c>
      <c r="AB275" s="325">
        <f t="shared" si="45"/>
        <v>1</v>
      </c>
    </row>
    <row r="276" spans="1:28" ht="13.2" x14ac:dyDescent="0.25">
      <c r="A276" s="218" t="str">
        <f>IF(C276=0,"",IF(I276=0,"",MAX(A$2:A275)+1))</f>
        <v/>
      </c>
      <c r="B276" s="272" t="str">
        <f t="shared" si="37"/>
        <v>Piet</v>
      </c>
      <c r="C276" s="211">
        <f>IF(P$175="j",SUMIF('Driebanden-klein tot'!A$33:A$54,B276,'Driebanden-klein tot'!B$33:B$54),0)</f>
        <v>25</v>
      </c>
      <c r="D276" s="6"/>
      <c r="E276" s="6"/>
      <c r="F276" s="267" t="str">
        <f t="shared" si="38"/>
        <v/>
      </c>
      <c r="G276" s="268" t="str">
        <f t="shared" si="44"/>
        <v/>
      </c>
      <c r="H276" s="269" t="str">
        <f t="shared" si="43"/>
        <v>n</v>
      </c>
      <c r="I276" s="211">
        <f>IF(P$175="J",SUMIF('Driebanden-klein tot'!A$33:A$54,H276,'Driebanden-klein tot'!B$33:B$54),0)</f>
        <v>0</v>
      </c>
      <c r="J276" s="6"/>
      <c r="K276" s="211" t="str">
        <f t="shared" si="39"/>
        <v/>
      </c>
      <c r="L276" s="267" t="str">
        <f t="shared" si="40"/>
        <v/>
      </c>
      <c r="M276" s="215" t="str">
        <f t="shared" si="46"/>
        <v/>
      </c>
      <c r="N276" s="216" t="str">
        <f t="shared" si="42"/>
        <v/>
      </c>
      <c r="O276" s="266">
        <v>2</v>
      </c>
      <c r="AB276" s="325">
        <f t="shared" si="45"/>
        <v>0</v>
      </c>
    </row>
    <row r="277" spans="1:28" ht="13.2" x14ac:dyDescent="0.25">
      <c r="A277" s="218" t="str">
        <f>IF(C277=0,"",IF(I277=0,"",MAX(A$2:A276)+1))</f>
        <v/>
      </c>
      <c r="B277" s="272" t="str">
        <f t="shared" si="37"/>
        <v>Piet</v>
      </c>
      <c r="C277" s="211">
        <f>IF(P$175="j",SUMIF('Driebanden-klein tot'!A$33:A$54,B277,'Driebanden-klein tot'!B$33:B$54),0)</f>
        <v>25</v>
      </c>
      <c r="D277" s="6"/>
      <c r="E277" s="6"/>
      <c r="F277" s="267" t="str">
        <f t="shared" si="38"/>
        <v/>
      </c>
      <c r="G277" s="268" t="str">
        <f t="shared" si="44"/>
        <v/>
      </c>
      <c r="H277" s="269" t="str">
        <f t="shared" si="43"/>
        <v>n</v>
      </c>
      <c r="I277" s="211">
        <f>IF(P$175="J",SUMIF('Driebanden-klein tot'!A$33:A$54,H277,'Driebanden-klein tot'!B$33:B$54),0)</f>
        <v>0</v>
      </c>
      <c r="J277" s="6"/>
      <c r="K277" s="211" t="str">
        <f t="shared" si="39"/>
        <v/>
      </c>
      <c r="L277" s="267" t="str">
        <f t="shared" si="40"/>
        <v/>
      </c>
      <c r="M277" s="215" t="str">
        <f t="shared" si="46"/>
        <v/>
      </c>
      <c r="N277" s="216" t="str">
        <f t="shared" si="42"/>
        <v/>
      </c>
      <c r="O277" s="266">
        <v>2</v>
      </c>
      <c r="AB277" s="325">
        <f t="shared" si="45"/>
        <v>0</v>
      </c>
    </row>
    <row r="278" spans="1:28" ht="13.2" x14ac:dyDescent="0.25">
      <c r="A278" s="218" t="str">
        <f>IF(C278=0,"",IF(I278=0,"",MAX(A$2:A277)+1))</f>
        <v/>
      </c>
      <c r="B278" s="272" t="str">
        <f t="shared" si="37"/>
        <v>Piet</v>
      </c>
      <c r="C278" s="211">
        <f>IF(P$175="j",SUMIF('Driebanden-klein tot'!A$33:A$54,B278,'Driebanden-klein tot'!B$33:B$54),0)</f>
        <v>25</v>
      </c>
      <c r="D278" s="6"/>
      <c r="E278" s="6"/>
      <c r="F278" s="267" t="str">
        <f t="shared" si="38"/>
        <v/>
      </c>
      <c r="G278" s="268" t="str">
        <f t="shared" si="44"/>
        <v/>
      </c>
      <c r="H278" s="269" t="str">
        <f t="shared" si="43"/>
        <v>n</v>
      </c>
      <c r="I278" s="211">
        <f>IF(P$175="J",SUMIF('Driebanden-klein tot'!A$33:A$54,H278,'Driebanden-klein tot'!B$33:B$54),0)</f>
        <v>0</v>
      </c>
      <c r="J278" s="6"/>
      <c r="K278" s="211" t="str">
        <f t="shared" si="39"/>
        <v/>
      </c>
      <c r="L278" s="267" t="str">
        <f t="shared" si="40"/>
        <v/>
      </c>
      <c r="M278" s="215" t="str">
        <f t="shared" si="46"/>
        <v/>
      </c>
      <c r="N278" s="216" t="str">
        <f t="shared" si="42"/>
        <v/>
      </c>
      <c r="O278" s="266">
        <v>2</v>
      </c>
      <c r="AB278" s="325">
        <f t="shared" si="45"/>
        <v>0</v>
      </c>
    </row>
    <row r="279" spans="1:28" ht="13.2" x14ac:dyDescent="0.25">
      <c r="A279" s="218" t="str">
        <f>IF(C279=0,"",IF(I279=0,"",MAX(A$2:A278)+1))</f>
        <v/>
      </c>
      <c r="B279" s="272" t="str">
        <f t="shared" si="37"/>
        <v>Piet</v>
      </c>
      <c r="C279" s="211">
        <f>IF(P$175="j",SUMIF('Driebanden-klein tot'!A$33:A$54,B279,'Driebanden-klein tot'!B$33:B$54),0)</f>
        <v>25</v>
      </c>
      <c r="D279" s="6"/>
      <c r="E279" s="6"/>
      <c r="F279" s="267" t="str">
        <f t="shared" si="38"/>
        <v/>
      </c>
      <c r="G279" s="268" t="str">
        <f t="shared" si="44"/>
        <v/>
      </c>
      <c r="H279" s="269" t="str">
        <f t="shared" si="43"/>
        <v>n</v>
      </c>
      <c r="I279" s="211">
        <f>IF(P$175="J",SUMIF('Driebanden-klein tot'!A$33:A$54,H279,'Driebanden-klein tot'!B$33:B$54),0)</f>
        <v>0</v>
      </c>
      <c r="J279" s="6"/>
      <c r="K279" s="211" t="str">
        <f t="shared" si="39"/>
        <v/>
      </c>
      <c r="L279" s="267" t="str">
        <f t="shared" si="40"/>
        <v/>
      </c>
      <c r="M279" s="215" t="str">
        <f t="shared" si="46"/>
        <v/>
      </c>
      <c r="N279" s="216" t="str">
        <f t="shared" si="42"/>
        <v/>
      </c>
      <c r="O279" s="266">
        <v>2</v>
      </c>
      <c r="AB279" s="325">
        <f t="shared" si="45"/>
        <v>0</v>
      </c>
    </row>
    <row r="280" spans="1:28" ht="13.2" x14ac:dyDescent="0.25">
      <c r="A280" s="218">
        <f>IF(C280=0,"",IF(I280=0,"",MAX(A$2:A279)+1))</f>
        <v>162</v>
      </c>
      <c r="B280" s="272" t="str">
        <f t="shared" si="37"/>
        <v>Tukker</v>
      </c>
      <c r="C280" s="211">
        <f>IF(P$175="j",SUMIF('Driebanden-klein tot'!A$33:A$54,B280,'Driebanden-klein tot'!B$33:B$54),0)</f>
        <v>18</v>
      </c>
      <c r="D280" s="6"/>
      <c r="E280" s="6"/>
      <c r="F280" s="267" t="str">
        <f t="shared" si="38"/>
        <v/>
      </c>
      <c r="G280" s="268" t="str">
        <f t="shared" si="44"/>
        <v/>
      </c>
      <c r="H280" s="269" t="str">
        <f t="shared" si="43"/>
        <v>Bernard</v>
      </c>
      <c r="I280" s="211">
        <f>IF(P$175="J",SUMIF('Driebanden-klein tot'!A$33:A$54,H280,'Driebanden-klein tot'!B$33:B$54),0)</f>
        <v>18</v>
      </c>
      <c r="J280" s="6"/>
      <c r="K280" s="211" t="str">
        <f t="shared" si="39"/>
        <v/>
      </c>
      <c r="L280" s="267" t="str">
        <f t="shared" si="40"/>
        <v/>
      </c>
      <c r="M280" s="215" t="str">
        <f t="shared" si="46"/>
        <v/>
      </c>
      <c r="N280" s="216" t="str">
        <f t="shared" si="42"/>
        <v/>
      </c>
      <c r="O280" s="266">
        <v>2</v>
      </c>
      <c r="AB280" s="325">
        <f t="shared" si="45"/>
        <v>1</v>
      </c>
    </row>
    <row r="281" spans="1:28" ht="13.2" x14ac:dyDescent="0.25">
      <c r="A281" s="218">
        <f>IF(C281=0,"",IF(I281=0,"",MAX(A$2:A280)+1))</f>
        <v>163</v>
      </c>
      <c r="B281" s="272" t="str">
        <f t="shared" si="37"/>
        <v>Tukker</v>
      </c>
      <c r="C281" s="211">
        <f>IF(P$175="j",SUMIF('Driebanden-klein tot'!A$33:A$54,B281,'Driebanden-klein tot'!B$33:B$54),0)</f>
        <v>18</v>
      </c>
      <c r="D281" s="6"/>
      <c r="E281" s="6"/>
      <c r="F281" s="267" t="str">
        <f t="shared" si="38"/>
        <v/>
      </c>
      <c r="G281" s="268" t="str">
        <f t="shared" si="44"/>
        <v/>
      </c>
      <c r="H281" s="269" t="str">
        <f t="shared" si="43"/>
        <v>Jan de Hoorn</v>
      </c>
      <c r="I281" s="211">
        <f>IF(P$175="J",SUMIF('Driebanden-klein tot'!A$33:A$54,H281,'Driebanden-klein tot'!B$33:B$54),0)</f>
        <v>14</v>
      </c>
      <c r="J281" s="6"/>
      <c r="K281" s="211" t="str">
        <f t="shared" si="39"/>
        <v/>
      </c>
      <c r="L281" s="267" t="str">
        <f t="shared" si="40"/>
        <v/>
      </c>
      <c r="M281" s="215" t="str">
        <f t="shared" si="46"/>
        <v/>
      </c>
      <c r="N281" s="216" t="str">
        <f t="shared" si="42"/>
        <v/>
      </c>
      <c r="O281" s="266">
        <v>2</v>
      </c>
      <c r="AB281" s="325">
        <f t="shared" si="45"/>
        <v>1</v>
      </c>
    </row>
    <row r="282" spans="1:28" ht="13.2" x14ac:dyDescent="0.25">
      <c r="A282" s="218">
        <f>IF(C282=0,"",IF(I282=0,"",MAX(A$2:A281)+1))</f>
        <v>164</v>
      </c>
      <c r="B282" s="272" t="str">
        <f t="shared" si="37"/>
        <v>Tukker</v>
      </c>
      <c r="C282" s="211">
        <f>IF(P$175="j",SUMIF('Driebanden-klein tot'!A$33:A$54,B282,'Driebanden-klein tot'!B$33:B$54),0)</f>
        <v>18</v>
      </c>
      <c r="D282" s="6"/>
      <c r="E282" s="6"/>
      <c r="F282" s="267" t="str">
        <f t="shared" si="38"/>
        <v/>
      </c>
      <c r="G282" s="268" t="str">
        <f t="shared" si="44"/>
        <v/>
      </c>
      <c r="H282" s="269" t="str">
        <f t="shared" si="43"/>
        <v>Bas</v>
      </c>
      <c r="I282" s="211">
        <f>IF(P$175="J",SUMIF('Driebanden-klein tot'!A$33:A$54,H282,'Driebanden-klein tot'!B$33:B$54),0)</f>
        <v>10</v>
      </c>
      <c r="J282" s="6"/>
      <c r="K282" s="211" t="str">
        <f t="shared" si="39"/>
        <v/>
      </c>
      <c r="L282" s="267" t="str">
        <f t="shared" si="40"/>
        <v/>
      </c>
      <c r="M282" s="215" t="str">
        <f t="shared" si="46"/>
        <v/>
      </c>
      <c r="N282" s="216" t="str">
        <f t="shared" si="42"/>
        <v/>
      </c>
      <c r="O282" s="266">
        <v>2</v>
      </c>
      <c r="AB282" s="325">
        <f t="shared" si="45"/>
        <v>1</v>
      </c>
    </row>
    <row r="283" spans="1:28" ht="13.2" x14ac:dyDescent="0.25">
      <c r="A283" s="218">
        <f>IF(C283=0,"",IF(I283=0,"",MAX(A$2:A282)+1))</f>
        <v>165</v>
      </c>
      <c r="B283" s="272" t="str">
        <f t="shared" si="37"/>
        <v>Tukker</v>
      </c>
      <c r="C283" s="211">
        <f>IF(P$175="j",SUMIF('Driebanden-klein tot'!A$33:A$54,B283,'Driebanden-klein tot'!B$33:B$54),0)</f>
        <v>18</v>
      </c>
      <c r="D283" s="6"/>
      <c r="E283" s="6"/>
      <c r="F283" s="267" t="str">
        <f t="shared" si="38"/>
        <v/>
      </c>
      <c r="G283" s="268" t="str">
        <f t="shared" si="44"/>
        <v/>
      </c>
      <c r="H283" s="269" t="str">
        <f t="shared" si="43"/>
        <v>Jan Zuijlen</v>
      </c>
      <c r="I283" s="211">
        <f>IF(P$175="J",SUMIF('Driebanden-klein tot'!A$33:A$54,H283,'Driebanden-klein tot'!B$33:B$54),0)</f>
        <v>19</v>
      </c>
      <c r="J283" s="6"/>
      <c r="K283" s="211" t="str">
        <f t="shared" si="39"/>
        <v/>
      </c>
      <c r="L283" s="267" t="str">
        <f t="shared" si="40"/>
        <v/>
      </c>
      <c r="M283" s="215" t="str">
        <f t="shared" si="46"/>
        <v/>
      </c>
      <c r="N283" s="216" t="str">
        <f t="shared" si="42"/>
        <v/>
      </c>
      <c r="O283" s="266">
        <v>2</v>
      </c>
      <c r="AB283" s="325">
        <f t="shared" si="45"/>
        <v>1</v>
      </c>
    </row>
    <row r="284" spans="1:28" ht="13.2" x14ac:dyDescent="0.25">
      <c r="A284" s="218">
        <f>IF(C284=0,"",IF(I284=0,"",MAX(A$2:A283)+1))</f>
        <v>166</v>
      </c>
      <c r="B284" s="272" t="str">
        <f t="shared" si="37"/>
        <v>Tukker</v>
      </c>
      <c r="C284" s="211">
        <f>IF(P$175="j",SUMIF('Driebanden-klein tot'!A$33:A$54,B284,'Driebanden-klein tot'!B$33:B$54),0)</f>
        <v>18</v>
      </c>
      <c r="D284" s="6"/>
      <c r="E284" s="6"/>
      <c r="F284" s="267" t="str">
        <f t="shared" si="38"/>
        <v/>
      </c>
      <c r="G284" s="268" t="str">
        <f t="shared" si="44"/>
        <v/>
      </c>
      <c r="H284" s="269" t="str">
        <f t="shared" si="43"/>
        <v xml:space="preserve">Jordy </v>
      </c>
      <c r="I284" s="211">
        <f>IF(P$175="J",SUMIF('Driebanden-klein tot'!A$33:A$54,H284,'Driebanden-klein tot'!B$33:B$54),0)</f>
        <v>16</v>
      </c>
      <c r="J284" s="6"/>
      <c r="K284" s="211" t="str">
        <f t="shared" si="39"/>
        <v/>
      </c>
      <c r="L284" s="267" t="str">
        <f t="shared" si="40"/>
        <v/>
      </c>
      <c r="M284" s="215" t="str">
        <f t="shared" si="46"/>
        <v/>
      </c>
      <c r="N284" s="216" t="str">
        <f t="shared" si="42"/>
        <v/>
      </c>
      <c r="O284" s="266">
        <v>2</v>
      </c>
      <c r="AB284" s="325">
        <f t="shared" si="45"/>
        <v>1</v>
      </c>
    </row>
    <row r="285" spans="1:28" ht="13.2" x14ac:dyDescent="0.25">
      <c r="A285" s="218" t="str">
        <f>IF(C285=0,"",IF(I285=0,"",MAX(A$2:A284)+1))</f>
        <v/>
      </c>
      <c r="B285" s="272" t="str">
        <f t="shared" si="37"/>
        <v>Tukker</v>
      </c>
      <c r="C285" s="211">
        <f>IF(P$175="j",SUMIF('Driebanden-klein tot'!A$33:A$54,B285,'Driebanden-klein tot'!B$33:B$54),0)</f>
        <v>18</v>
      </c>
      <c r="D285" s="6"/>
      <c r="E285" s="6"/>
      <c r="F285" s="267" t="str">
        <f t="shared" si="38"/>
        <v/>
      </c>
      <c r="G285" s="268" t="str">
        <f t="shared" si="44"/>
        <v/>
      </c>
      <c r="H285" s="269" t="str">
        <f t="shared" si="43"/>
        <v>Mukesh</v>
      </c>
      <c r="I285" s="211">
        <f>IF(P$175="J",SUMIF('Driebanden-klein tot'!A$33:A$54,H285,'Driebanden-klein tot'!B$33:B$54),0)</f>
        <v>0</v>
      </c>
      <c r="J285" s="6"/>
      <c r="K285" s="211" t="str">
        <f t="shared" si="39"/>
        <v/>
      </c>
      <c r="L285" s="267" t="str">
        <f t="shared" si="40"/>
        <v/>
      </c>
      <c r="M285" s="215" t="str">
        <f t="shared" si="46"/>
        <v/>
      </c>
      <c r="N285" s="216" t="str">
        <f t="shared" si="42"/>
        <v/>
      </c>
      <c r="O285" s="266">
        <v>2</v>
      </c>
      <c r="AB285" s="325">
        <f t="shared" si="45"/>
        <v>0</v>
      </c>
    </row>
    <row r="286" spans="1:28" ht="13.2" x14ac:dyDescent="0.25">
      <c r="A286" s="218">
        <f>IF(C286=0,"",IF(I286=0,"",MAX(A$2:A285)+1))</f>
        <v>167</v>
      </c>
      <c r="B286" s="272" t="str">
        <f t="shared" si="37"/>
        <v>Tukker</v>
      </c>
      <c r="C286" s="211">
        <f>IF(P$175="j",SUMIF('Driebanden-klein tot'!A$33:A$54,B286,'Driebanden-klein tot'!B$33:B$54),0)</f>
        <v>18</v>
      </c>
      <c r="D286" s="6"/>
      <c r="E286" s="6"/>
      <c r="F286" s="267" t="str">
        <f t="shared" si="38"/>
        <v/>
      </c>
      <c r="G286" s="268" t="str">
        <f t="shared" si="44"/>
        <v/>
      </c>
      <c r="H286" s="269" t="str">
        <f t="shared" si="43"/>
        <v>Marco</v>
      </c>
      <c r="I286" s="211">
        <f>IF(P$175="J",SUMIF('Driebanden-klein tot'!A$33:A$54,H286,'Driebanden-klein tot'!B$33:B$54),0)</f>
        <v>26</v>
      </c>
      <c r="J286" s="6"/>
      <c r="K286" s="211" t="str">
        <f t="shared" si="39"/>
        <v/>
      </c>
      <c r="L286" s="267" t="str">
        <f t="shared" si="40"/>
        <v/>
      </c>
      <c r="M286" s="215" t="str">
        <f t="shared" si="46"/>
        <v/>
      </c>
      <c r="N286" s="216" t="str">
        <f t="shared" si="42"/>
        <v/>
      </c>
      <c r="O286" s="266">
        <v>2</v>
      </c>
      <c r="AB286" s="325">
        <f t="shared" si="45"/>
        <v>1</v>
      </c>
    </row>
    <row r="287" spans="1:28" ht="13.2" x14ac:dyDescent="0.25">
      <c r="A287" s="218" t="str">
        <f>IF(C287=0,"",IF(I287=0,"",MAX(A$2:A286)+1))</f>
        <v/>
      </c>
      <c r="B287" s="272" t="str">
        <f t="shared" si="37"/>
        <v>Tukker</v>
      </c>
      <c r="C287" s="211">
        <f>IF(P$175="j",SUMIF('Driebanden-klein tot'!A$33:A$54,B287,'Driebanden-klein tot'!B$33:B$54),0)</f>
        <v>18</v>
      </c>
      <c r="D287" s="6"/>
      <c r="E287" s="6"/>
      <c r="F287" s="267" t="str">
        <f t="shared" si="38"/>
        <v/>
      </c>
      <c r="G287" s="268" t="str">
        <f t="shared" si="44"/>
        <v/>
      </c>
      <c r="H287" s="269" t="str">
        <f t="shared" si="43"/>
        <v>n</v>
      </c>
      <c r="I287" s="211">
        <f>IF(P$175="J",SUMIF('Driebanden-klein tot'!A$33:A$54,H287,'Driebanden-klein tot'!B$33:B$54),0)</f>
        <v>0</v>
      </c>
      <c r="J287" s="6"/>
      <c r="K287" s="211" t="str">
        <f t="shared" si="39"/>
        <v/>
      </c>
      <c r="L287" s="267" t="str">
        <f t="shared" si="40"/>
        <v/>
      </c>
      <c r="M287" s="215" t="str">
        <f t="shared" si="46"/>
        <v/>
      </c>
      <c r="N287" s="216" t="str">
        <f t="shared" si="42"/>
        <v/>
      </c>
      <c r="O287" s="266">
        <v>2</v>
      </c>
      <c r="AB287" s="325">
        <f t="shared" si="45"/>
        <v>0</v>
      </c>
    </row>
    <row r="288" spans="1:28" ht="13.2" x14ac:dyDescent="0.25">
      <c r="A288" s="218" t="str">
        <f>IF(C288=0,"",IF(I288=0,"",MAX(A$2:A287)+1))</f>
        <v/>
      </c>
      <c r="B288" s="272" t="str">
        <f t="shared" si="37"/>
        <v>Tukker</v>
      </c>
      <c r="C288" s="211">
        <f>IF(P$175="j",SUMIF('Driebanden-klein tot'!A$33:A$54,B288,'Driebanden-klein tot'!B$33:B$54),0)</f>
        <v>18</v>
      </c>
      <c r="D288" s="6"/>
      <c r="E288" s="6"/>
      <c r="F288" s="267" t="str">
        <f t="shared" si="38"/>
        <v/>
      </c>
      <c r="G288" s="268" t="str">
        <f t="shared" si="44"/>
        <v/>
      </c>
      <c r="H288" s="269" t="str">
        <f t="shared" si="43"/>
        <v>n</v>
      </c>
      <c r="I288" s="211">
        <f>IF(P$175="J",SUMIF('Driebanden-klein tot'!A$33:A$54,H288,'Driebanden-klein tot'!B$33:B$54),0)</f>
        <v>0</v>
      </c>
      <c r="J288" s="6"/>
      <c r="K288" s="211" t="str">
        <f t="shared" si="39"/>
        <v/>
      </c>
      <c r="L288" s="267" t="str">
        <f t="shared" si="40"/>
        <v/>
      </c>
      <c r="M288" s="215" t="str">
        <f t="shared" si="46"/>
        <v/>
      </c>
      <c r="N288" s="216" t="str">
        <f t="shared" si="42"/>
        <v/>
      </c>
      <c r="O288" s="266">
        <v>2</v>
      </c>
      <c r="AB288" s="325">
        <f t="shared" si="45"/>
        <v>0</v>
      </c>
    </row>
    <row r="289" spans="1:28" ht="13.2" x14ac:dyDescent="0.25">
      <c r="A289" s="218" t="str">
        <f>IF(C289=0,"",IF(I289=0,"",MAX(A$2:A288)+1))</f>
        <v/>
      </c>
      <c r="B289" s="272" t="str">
        <f t="shared" si="37"/>
        <v>Tukker</v>
      </c>
      <c r="C289" s="211">
        <f>IF(P$175="j",SUMIF('Driebanden-klein tot'!A$33:A$54,B289,'Driebanden-klein tot'!B$33:B$54),0)</f>
        <v>18</v>
      </c>
      <c r="D289" s="6"/>
      <c r="E289" s="6"/>
      <c r="F289" s="267" t="str">
        <f t="shared" si="38"/>
        <v/>
      </c>
      <c r="G289" s="268" t="str">
        <f t="shared" si="44"/>
        <v/>
      </c>
      <c r="H289" s="269" t="str">
        <f t="shared" si="43"/>
        <v>n</v>
      </c>
      <c r="I289" s="211">
        <f>IF(P$175="J",SUMIF('Driebanden-klein tot'!A$33:A$54,H289,'Driebanden-klein tot'!B$33:B$54),0)</f>
        <v>0</v>
      </c>
      <c r="J289" s="6"/>
      <c r="K289" s="211" t="str">
        <f t="shared" si="39"/>
        <v/>
      </c>
      <c r="L289" s="267" t="str">
        <f t="shared" si="40"/>
        <v/>
      </c>
      <c r="M289" s="215" t="str">
        <f t="shared" si="46"/>
        <v/>
      </c>
      <c r="N289" s="216" t="str">
        <f t="shared" si="42"/>
        <v/>
      </c>
      <c r="O289" s="266">
        <v>2</v>
      </c>
      <c r="AB289" s="325">
        <f t="shared" si="45"/>
        <v>0</v>
      </c>
    </row>
    <row r="290" spans="1:28" ht="13.2" x14ac:dyDescent="0.25">
      <c r="A290" s="218" t="str">
        <f>IF(C290=0,"",IF(I290=0,"",MAX(A$2:A289)+1))</f>
        <v/>
      </c>
      <c r="B290" s="272" t="str">
        <f t="shared" si="37"/>
        <v>Tukker</v>
      </c>
      <c r="C290" s="211">
        <f>IF(P$175="j",SUMIF('Driebanden-klein tot'!A$33:A$54,B290,'Driebanden-klein tot'!B$33:B$54),0)</f>
        <v>18</v>
      </c>
      <c r="D290" s="6"/>
      <c r="E290" s="6"/>
      <c r="F290" s="267" t="str">
        <f t="shared" si="38"/>
        <v/>
      </c>
      <c r="G290" s="268" t="str">
        <f t="shared" si="44"/>
        <v/>
      </c>
      <c r="H290" s="269" t="str">
        <f t="shared" si="43"/>
        <v>n</v>
      </c>
      <c r="I290" s="211">
        <f>IF(P$175="J",SUMIF('Driebanden-klein tot'!A$33:A$54,H290,'Driebanden-klein tot'!B$33:B$54),0)</f>
        <v>0</v>
      </c>
      <c r="J290" s="6"/>
      <c r="K290" s="211" t="str">
        <f t="shared" si="39"/>
        <v/>
      </c>
      <c r="L290" s="267" t="str">
        <f t="shared" si="40"/>
        <v/>
      </c>
      <c r="M290" s="215" t="str">
        <f t="shared" si="46"/>
        <v/>
      </c>
      <c r="N290" s="216" t="str">
        <f t="shared" si="42"/>
        <v/>
      </c>
      <c r="O290" s="266">
        <v>2</v>
      </c>
      <c r="AB290" s="325">
        <f t="shared" si="45"/>
        <v>0</v>
      </c>
    </row>
    <row r="291" spans="1:28" ht="13.2" x14ac:dyDescent="0.25">
      <c r="A291" s="218">
        <f>IF(C291=0,"",IF(I291=0,"",MAX(A$2:A290)+1))</f>
        <v>168</v>
      </c>
      <c r="B291" s="272" t="str">
        <f t="shared" si="37"/>
        <v>Bernard</v>
      </c>
      <c r="C291" s="211">
        <f>IF(P$175="j",SUMIF('Driebanden-klein tot'!A$33:A$54,B291,'Driebanden-klein tot'!B$33:B$54),0)</f>
        <v>18</v>
      </c>
      <c r="D291" s="6"/>
      <c r="E291" s="6"/>
      <c r="F291" s="267" t="str">
        <f t="shared" si="38"/>
        <v/>
      </c>
      <c r="G291" s="268" t="str">
        <f t="shared" si="44"/>
        <v/>
      </c>
      <c r="H291" s="269" t="str">
        <f t="shared" si="43"/>
        <v>Jan de Hoorn</v>
      </c>
      <c r="I291" s="211">
        <f>IF(P$175="J",SUMIF('Driebanden-klein tot'!A$33:A$54,H291,'Driebanden-klein tot'!B$33:B$54),0)</f>
        <v>14</v>
      </c>
      <c r="J291" s="6"/>
      <c r="K291" s="211" t="str">
        <f t="shared" si="39"/>
        <v/>
      </c>
      <c r="L291" s="267" t="str">
        <f t="shared" si="40"/>
        <v/>
      </c>
      <c r="M291" s="215" t="str">
        <f t="shared" si="46"/>
        <v/>
      </c>
      <c r="N291" s="216" t="str">
        <f t="shared" si="42"/>
        <v/>
      </c>
      <c r="O291" s="266">
        <v>2</v>
      </c>
      <c r="AB291" s="325">
        <f t="shared" si="45"/>
        <v>1</v>
      </c>
    </row>
    <row r="292" spans="1:28" ht="13.2" x14ac:dyDescent="0.25">
      <c r="A292" s="218">
        <f>IF(C292=0,"",IF(I292=0,"",MAX(A$2:A291)+1))</f>
        <v>169</v>
      </c>
      <c r="B292" s="272" t="str">
        <f t="shared" si="37"/>
        <v>Bernard</v>
      </c>
      <c r="C292" s="211">
        <f>IF(P$175="j",SUMIF('Driebanden-klein tot'!A$33:A$54,B292,'Driebanden-klein tot'!B$33:B$54),0)</f>
        <v>18</v>
      </c>
      <c r="D292" s="6"/>
      <c r="E292" s="6"/>
      <c r="F292" s="267" t="str">
        <f t="shared" si="38"/>
        <v/>
      </c>
      <c r="G292" s="268" t="str">
        <f t="shared" si="44"/>
        <v/>
      </c>
      <c r="H292" s="269" t="str">
        <f t="shared" si="43"/>
        <v>Bas</v>
      </c>
      <c r="I292" s="211">
        <f>IF(P$175="J",SUMIF('Driebanden-klein tot'!A$33:A$54,H292,'Driebanden-klein tot'!B$33:B$54),0)</f>
        <v>10</v>
      </c>
      <c r="J292" s="6"/>
      <c r="K292" s="211" t="str">
        <f t="shared" si="39"/>
        <v/>
      </c>
      <c r="L292" s="267" t="str">
        <f t="shared" si="40"/>
        <v/>
      </c>
      <c r="M292" s="215" t="str">
        <f t="shared" si="46"/>
        <v/>
      </c>
      <c r="N292" s="216" t="str">
        <f t="shared" si="42"/>
        <v/>
      </c>
      <c r="O292" s="266">
        <v>2</v>
      </c>
      <c r="AB292" s="325">
        <f t="shared" si="45"/>
        <v>1</v>
      </c>
    </row>
    <row r="293" spans="1:28" ht="13.2" x14ac:dyDescent="0.25">
      <c r="A293" s="218">
        <f>IF(C293=0,"",IF(I293=0,"",MAX(A$2:A292)+1))</f>
        <v>170</v>
      </c>
      <c r="B293" s="272" t="str">
        <f t="shared" si="37"/>
        <v>Bernard</v>
      </c>
      <c r="C293" s="211">
        <f>IF(P$175="j",SUMIF('Driebanden-klein tot'!A$33:A$54,B293,'Driebanden-klein tot'!B$33:B$54),0)</f>
        <v>18</v>
      </c>
      <c r="D293" s="6"/>
      <c r="E293" s="6"/>
      <c r="F293" s="267" t="str">
        <f t="shared" si="38"/>
        <v/>
      </c>
      <c r="G293" s="268" t="str">
        <f t="shared" si="44"/>
        <v/>
      </c>
      <c r="H293" s="269" t="str">
        <f t="shared" si="43"/>
        <v>Jan Zuijlen</v>
      </c>
      <c r="I293" s="211">
        <f>IF(P$175="J",SUMIF('Driebanden-klein tot'!A$33:A$54,H293,'Driebanden-klein tot'!B$33:B$54),0)</f>
        <v>19</v>
      </c>
      <c r="J293" s="6"/>
      <c r="K293" s="211" t="str">
        <f t="shared" si="39"/>
        <v/>
      </c>
      <c r="L293" s="267" t="str">
        <f t="shared" si="40"/>
        <v/>
      </c>
      <c r="M293" s="215" t="str">
        <f t="shared" si="46"/>
        <v/>
      </c>
      <c r="N293" s="216" t="str">
        <f t="shared" si="42"/>
        <v/>
      </c>
      <c r="O293" s="266">
        <v>2</v>
      </c>
      <c r="AB293" s="325">
        <f t="shared" si="45"/>
        <v>1</v>
      </c>
    </row>
    <row r="294" spans="1:28" ht="13.2" x14ac:dyDescent="0.25">
      <c r="A294" s="218">
        <f>IF(C294=0,"",IF(I294=0,"",MAX(A$2:A293)+1))</f>
        <v>171</v>
      </c>
      <c r="B294" s="272" t="str">
        <f t="shared" si="37"/>
        <v>Bernard</v>
      </c>
      <c r="C294" s="211">
        <f>IF(P$175="j",SUMIF('Driebanden-klein tot'!A$33:A$54,B294,'Driebanden-klein tot'!B$33:B$54),0)</f>
        <v>18</v>
      </c>
      <c r="D294" s="6"/>
      <c r="E294" s="6"/>
      <c r="F294" s="267" t="str">
        <f t="shared" si="38"/>
        <v/>
      </c>
      <c r="G294" s="268" t="str">
        <f t="shared" si="44"/>
        <v/>
      </c>
      <c r="H294" s="269" t="str">
        <f t="shared" si="43"/>
        <v xml:space="preserve">Jordy </v>
      </c>
      <c r="I294" s="211">
        <f>IF(P$175="J",SUMIF('Driebanden-klein tot'!A$33:A$54,H294,'Driebanden-klein tot'!B$33:B$54),0)</f>
        <v>16</v>
      </c>
      <c r="J294" s="6"/>
      <c r="K294" s="211" t="str">
        <f t="shared" si="39"/>
        <v/>
      </c>
      <c r="L294" s="267" t="str">
        <f t="shared" si="40"/>
        <v/>
      </c>
      <c r="M294" s="215" t="str">
        <f t="shared" si="46"/>
        <v/>
      </c>
      <c r="N294" s="216" t="str">
        <f t="shared" si="42"/>
        <v/>
      </c>
      <c r="O294" s="266">
        <v>2</v>
      </c>
      <c r="AB294" s="325">
        <f t="shared" si="45"/>
        <v>1</v>
      </c>
    </row>
    <row r="295" spans="1:28" ht="13.2" x14ac:dyDescent="0.25">
      <c r="A295" s="218" t="str">
        <f>IF(C295=0,"",IF(I295=0,"",MAX(A$2:A294)+1))</f>
        <v/>
      </c>
      <c r="B295" s="272" t="str">
        <f t="shared" si="37"/>
        <v>Bernard</v>
      </c>
      <c r="C295" s="211">
        <f>IF(P$175="j",SUMIF('Driebanden-klein tot'!A$33:A$54,B295,'Driebanden-klein tot'!B$33:B$54),0)</f>
        <v>18</v>
      </c>
      <c r="D295" s="6"/>
      <c r="E295" s="6"/>
      <c r="F295" s="267" t="str">
        <f t="shared" si="38"/>
        <v/>
      </c>
      <c r="G295" s="268" t="str">
        <f t="shared" si="44"/>
        <v/>
      </c>
      <c r="H295" s="269" t="str">
        <f t="shared" si="43"/>
        <v>Mukesh</v>
      </c>
      <c r="I295" s="211">
        <f>IF(P$175="J",SUMIF('Driebanden-klein tot'!A$33:A$54,H295,'Driebanden-klein tot'!B$33:B$54),0)</f>
        <v>0</v>
      </c>
      <c r="J295" s="6"/>
      <c r="K295" s="211" t="str">
        <f t="shared" si="39"/>
        <v/>
      </c>
      <c r="L295" s="267" t="str">
        <f t="shared" si="40"/>
        <v/>
      </c>
      <c r="M295" s="215" t="str">
        <f t="shared" si="46"/>
        <v/>
      </c>
      <c r="N295" s="216" t="str">
        <f t="shared" si="42"/>
        <v/>
      </c>
      <c r="O295" s="266">
        <v>2</v>
      </c>
      <c r="AB295" s="325">
        <f t="shared" si="45"/>
        <v>0</v>
      </c>
    </row>
    <row r="296" spans="1:28" ht="13.2" x14ac:dyDescent="0.25">
      <c r="A296" s="218">
        <f>IF(C296=0,"",IF(I296=0,"",MAX(A$2:A295)+1))</f>
        <v>172</v>
      </c>
      <c r="B296" s="272" t="str">
        <f t="shared" si="37"/>
        <v>Bernard</v>
      </c>
      <c r="C296" s="211">
        <f>IF(P$175="j",SUMIF('Driebanden-klein tot'!A$33:A$54,B296,'Driebanden-klein tot'!B$33:B$54),0)</f>
        <v>18</v>
      </c>
      <c r="D296" s="6"/>
      <c r="E296" s="6"/>
      <c r="F296" s="267" t="str">
        <f t="shared" si="38"/>
        <v/>
      </c>
      <c r="G296" s="268" t="str">
        <f t="shared" si="44"/>
        <v/>
      </c>
      <c r="H296" s="269" t="str">
        <f t="shared" si="43"/>
        <v>Marco</v>
      </c>
      <c r="I296" s="211">
        <f>IF(P$175="J",SUMIF('Driebanden-klein tot'!A$33:A$54,H296,'Driebanden-klein tot'!B$33:B$54),0)</f>
        <v>26</v>
      </c>
      <c r="J296" s="6"/>
      <c r="K296" s="211" t="str">
        <f t="shared" si="39"/>
        <v/>
      </c>
      <c r="L296" s="267" t="str">
        <f t="shared" si="40"/>
        <v/>
      </c>
      <c r="M296" s="215" t="str">
        <f t="shared" si="46"/>
        <v/>
      </c>
      <c r="N296" s="216" t="str">
        <f t="shared" si="42"/>
        <v/>
      </c>
      <c r="O296" s="266">
        <v>2</v>
      </c>
      <c r="AB296" s="325">
        <f t="shared" si="45"/>
        <v>1</v>
      </c>
    </row>
    <row r="297" spans="1:28" ht="13.2" x14ac:dyDescent="0.25">
      <c r="A297" s="218" t="str">
        <f>IF(C297=0,"",IF(I297=0,"",MAX(A$2:A296)+1))</f>
        <v/>
      </c>
      <c r="B297" s="272" t="str">
        <f t="shared" si="37"/>
        <v>Bernard</v>
      </c>
      <c r="C297" s="211">
        <f>IF(P$175="j",SUMIF('Driebanden-klein tot'!A$33:A$54,B297,'Driebanden-klein tot'!B$33:B$54),0)</f>
        <v>18</v>
      </c>
      <c r="D297" s="6"/>
      <c r="E297" s="6"/>
      <c r="F297" s="267" t="str">
        <f t="shared" si="38"/>
        <v/>
      </c>
      <c r="G297" s="268" t="str">
        <f t="shared" si="44"/>
        <v/>
      </c>
      <c r="H297" s="269" t="str">
        <f t="shared" si="43"/>
        <v>n</v>
      </c>
      <c r="I297" s="211">
        <f>IF(P$175="J",SUMIF('Driebanden-klein tot'!A$33:A$54,H297,'Driebanden-klein tot'!B$33:B$54),0)</f>
        <v>0</v>
      </c>
      <c r="J297" s="6"/>
      <c r="K297" s="211" t="str">
        <f t="shared" si="39"/>
        <v/>
      </c>
      <c r="L297" s="267" t="str">
        <f t="shared" si="40"/>
        <v/>
      </c>
      <c r="M297" s="215" t="str">
        <f t="shared" si="46"/>
        <v/>
      </c>
      <c r="N297" s="216" t="str">
        <f t="shared" si="42"/>
        <v/>
      </c>
      <c r="O297" s="266">
        <v>2</v>
      </c>
      <c r="AB297" s="325">
        <f t="shared" si="45"/>
        <v>0</v>
      </c>
    </row>
    <row r="298" spans="1:28" ht="13.2" x14ac:dyDescent="0.25">
      <c r="A298" s="218" t="str">
        <f>IF(C298=0,"",IF(I298=0,"",MAX(A$2:A297)+1))</f>
        <v/>
      </c>
      <c r="B298" s="272" t="str">
        <f t="shared" si="37"/>
        <v>Bernard</v>
      </c>
      <c r="C298" s="211">
        <f>IF(P$175="j",SUMIF('Driebanden-klein tot'!A$33:A$54,B298,'Driebanden-klein tot'!B$33:B$54),0)</f>
        <v>18</v>
      </c>
      <c r="D298" s="6"/>
      <c r="E298" s="6"/>
      <c r="F298" s="267" t="str">
        <f t="shared" si="38"/>
        <v/>
      </c>
      <c r="G298" s="268" t="str">
        <f t="shared" si="44"/>
        <v/>
      </c>
      <c r="H298" s="269" t="str">
        <f t="shared" si="43"/>
        <v>n</v>
      </c>
      <c r="I298" s="211">
        <f>IF(P$175="J",SUMIF('Driebanden-klein tot'!A$33:A$54,H298,'Driebanden-klein tot'!B$33:B$54),0)</f>
        <v>0</v>
      </c>
      <c r="J298" s="6"/>
      <c r="K298" s="211" t="str">
        <f t="shared" si="39"/>
        <v/>
      </c>
      <c r="L298" s="267" t="str">
        <f t="shared" si="40"/>
        <v/>
      </c>
      <c r="M298" s="215" t="str">
        <f t="shared" si="46"/>
        <v/>
      </c>
      <c r="N298" s="216" t="str">
        <f t="shared" si="42"/>
        <v/>
      </c>
      <c r="O298" s="266">
        <v>2</v>
      </c>
      <c r="AB298" s="325">
        <f t="shared" si="45"/>
        <v>0</v>
      </c>
    </row>
    <row r="299" spans="1:28" ht="13.2" x14ac:dyDescent="0.25">
      <c r="A299" s="218" t="str">
        <f>IF(C299=0,"",IF(I299=0,"",MAX(A$2:A298)+1))</f>
        <v/>
      </c>
      <c r="B299" s="272" t="str">
        <f t="shared" si="37"/>
        <v>Bernard</v>
      </c>
      <c r="C299" s="211">
        <f>IF(P$175="j",SUMIF('Driebanden-klein tot'!A$33:A$54,B299,'Driebanden-klein tot'!B$33:B$54),0)</f>
        <v>18</v>
      </c>
      <c r="D299" s="6"/>
      <c r="E299" s="6"/>
      <c r="F299" s="267" t="str">
        <f t="shared" si="38"/>
        <v/>
      </c>
      <c r="G299" s="268" t="str">
        <f t="shared" si="44"/>
        <v/>
      </c>
      <c r="H299" s="269" t="str">
        <f t="shared" si="43"/>
        <v>n</v>
      </c>
      <c r="I299" s="211">
        <f>IF(P$175="J",SUMIF('Driebanden-klein tot'!A$33:A$54,H299,'Driebanden-klein tot'!B$33:B$54),0)</f>
        <v>0</v>
      </c>
      <c r="J299" s="6"/>
      <c r="K299" s="211" t="str">
        <f t="shared" si="39"/>
        <v/>
      </c>
      <c r="L299" s="267" t="str">
        <f t="shared" si="40"/>
        <v/>
      </c>
      <c r="M299" s="215" t="str">
        <f t="shared" si="46"/>
        <v/>
      </c>
      <c r="N299" s="216" t="str">
        <f t="shared" si="42"/>
        <v/>
      </c>
      <c r="O299" s="266">
        <v>2</v>
      </c>
      <c r="AB299" s="325">
        <f t="shared" si="45"/>
        <v>0</v>
      </c>
    </row>
    <row r="300" spans="1:28" ht="13.2" x14ac:dyDescent="0.25">
      <c r="A300" s="218" t="str">
        <f>IF(C300=0,"",IF(I300=0,"",MAX(A$2:A299)+1))</f>
        <v/>
      </c>
      <c r="B300" s="272" t="str">
        <f t="shared" si="37"/>
        <v>Bernard</v>
      </c>
      <c r="C300" s="211">
        <f>IF(P$175="j",SUMIF('Driebanden-klein tot'!A$33:A$54,B300,'Driebanden-klein tot'!B$33:B$54),0)</f>
        <v>18</v>
      </c>
      <c r="D300" s="6"/>
      <c r="E300" s="6"/>
      <c r="F300" s="267" t="str">
        <f t="shared" si="38"/>
        <v/>
      </c>
      <c r="G300" s="268" t="str">
        <f t="shared" si="44"/>
        <v/>
      </c>
      <c r="H300" s="269" t="str">
        <f t="shared" si="43"/>
        <v>n</v>
      </c>
      <c r="I300" s="211">
        <f>IF(P$175="J",SUMIF('Driebanden-klein tot'!A$33:A$54,H300,'Driebanden-klein tot'!B$33:B$54),0)</f>
        <v>0</v>
      </c>
      <c r="J300" s="6"/>
      <c r="K300" s="211" t="str">
        <f t="shared" si="39"/>
        <v/>
      </c>
      <c r="L300" s="267" t="str">
        <f t="shared" si="40"/>
        <v/>
      </c>
      <c r="M300" s="215" t="str">
        <f t="shared" si="46"/>
        <v/>
      </c>
      <c r="N300" s="216" t="str">
        <f t="shared" si="42"/>
        <v/>
      </c>
      <c r="O300" s="266">
        <v>2</v>
      </c>
      <c r="AB300" s="325">
        <f t="shared" si="45"/>
        <v>0</v>
      </c>
    </row>
    <row r="301" spans="1:28" ht="13.2" x14ac:dyDescent="0.25">
      <c r="A301" s="218">
        <f>IF(C301=0,"",IF(I301=0,"",MAX(A$2:A300)+1))</f>
        <v>173</v>
      </c>
      <c r="B301" s="272" t="str">
        <f t="shared" si="37"/>
        <v>Jan de Hoorn</v>
      </c>
      <c r="C301" s="211">
        <f>IF(P$175="j",SUMIF('Driebanden-klein tot'!A$33:A$54,B301,'Driebanden-klein tot'!B$33:B$54),0)</f>
        <v>14</v>
      </c>
      <c r="D301" s="6"/>
      <c r="E301" s="6"/>
      <c r="F301" s="267" t="str">
        <f t="shared" si="38"/>
        <v/>
      </c>
      <c r="G301" s="268" t="str">
        <f t="shared" si="44"/>
        <v/>
      </c>
      <c r="H301" s="269" t="str">
        <f t="shared" si="43"/>
        <v>Bas</v>
      </c>
      <c r="I301" s="211">
        <f>IF(P$175="J",SUMIF('Driebanden-klein tot'!A$33:A$54,H301,'Driebanden-klein tot'!B$33:B$54),0)</f>
        <v>10</v>
      </c>
      <c r="J301" s="6"/>
      <c r="K301" s="211" t="str">
        <f t="shared" si="39"/>
        <v/>
      </c>
      <c r="L301" s="267" t="str">
        <f t="shared" si="40"/>
        <v/>
      </c>
      <c r="M301" s="215" t="str">
        <f t="shared" si="46"/>
        <v/>
      </c>
      <c r="N301" s="216" t="str">
        <f t="shared" si="42"/>
        <v/>
      </c>
      <c r="O301" s="266">
        <v>2</v>
      </c>
      <c r="AB301" s="325">
        <f t="shared" si="45"/>
        <v>1</v>
      </c>
    </row>
    <row r="302" spans="1:28" ht="13.2" x14ac:dyDescent="0.25">
      <c r="A302" s="218">
        <f>IF(C302=0,"",IF(I302=0,"",MAX(A$2:A301)+1))</f>
        <v>174</v>
      </c>
      <c r="B302" s="272" t="str">
        <f t="shared" si="37"/>
        <v>Jan de Hoorn</v>
      </c>
      <c r="C302" s="211">
        <f>IF(P$175="j",SUMIF('Driebanden-klein tot'!A$33:A$54,B302,'Driebanden-klein tot'!B$33:B$54),0)</f>
        <v>14</v>
      </c>
      <c r="D302" s="6"/>
      <c r="E302" s="6"/>
      <c r="F302" s="267" t="str">
        <f t="shared" si="38"/>
        <v/>
      </c>
      <c r="G302" s="268" t="str">
        <f t="shared" si="44"/>
        <v/>
      </c>
      <c r="H302" s="269" t="str">
        <f t="shared" si="43"/>
        <v>Jan Zuijlen</v>
      </c>
      <c r="I302" s="211">
        <f>IF(P$175="J",SUMIF('Driebanden-klein tot'!A$33:A$54,H302,'Driebanden-klein tot'!B$33:B$54),0)</f>
        <v>19</v>
      </c>
      <c r="J302" s="6"/>
      <c r="K302" s="211" t="str">
        <f t="shared" si="39"/>
        <v/>
      </c>
      <c r="L302" s="267" t="str">
        <f t="shared" si="40"/>
        <v/>
      </c>
      <c r="M302" s="215" t="str">
        <f t="shared" si="46"/>
        <v/>
      </c>
      <c r="N302" s="216" t="str">
        <f t="shared" si="42"/>
        <v/>
      </c>
      <c r="O302" s="266">
        <v>2</v>
      </c>
      <c r="AB302" s="325">
        <f t="shared" si="45"/>
        <v>1</v>
      </c>
    </row>
    <row r="303" spans="1:28" ht="13.2" x14ac:dyDescent="0.25">
      <c r="A303" s="218">
        <f>IF(C303=0,"",IF(I303=0,"",MAX(A$2:A302)+1))</f>
        <v>175</v>
      </c>
      <c r="B303" s="272" t="str">
        <f t="shared" ref="B303:B345" si="47">B131</f>
        <v>Jan de Hoorn</v>
      </c>
      <c r="C303" s="211">
        <f>IF(P$175="j",SUMIF('Driebanden-klein tot'!A$33:A$54,B303,'Driebanden-klein tot'!B$33:B$54),0)</f>
        <v>14</v>
      </c>
      <c r="D303" s="6"/>
      <c r="E303" s="6"/>
      <c r="F303" s="267" t="str">
        <f t="shared" ref="F303:F345" si="48">IF(D303&gt;0,ROUND(D303/E303,3),"")</f>
        <v/>
      </c>
      <c r="G303" s="268" t="str">
        <f t="shared" si="44"/>
        <v/>
      </c>
      <c r="H303" s="269" t="str">
        <f t="shared" si="43"/>
        <v xml:space="preserve">Jordy </v>
      </c>
      <c r="I303" s="211">
        <f>IF(P$175="J",SUMIF('Driebanden-klein tot'!A$33:A$54,H303,'Driebanden-klein tot'!B$33:B$54),0)</f>
        <v>16</v>
      </c>
      <c r="J303" s="6"/>
      <c r="K303" s="211" t="str">
        <f t="shared" ref="K303:K334" si="49">IF(E303&gt;0,E303,"")</f>
        <v/>
      </c>
      <c r="L303" s="267" t="str">
        <f t="shared" ref="L303:L345" si="50">IF(J303&gt;0,ROUND(J303/K303,3),"")</f>
        <v/>
      </c>
      <c r="M303" s="215" t="str">
        <f t="shared" ref="M303:M334" si="51">IF(J303&gt;0,IF(I303-J303=0,R$2,IF(J303&lt;I303,ROUND(J303/I303*T$2,1),Q$2)),"")</f>
        <v/>
      </c>
      <c r="N303" s="216" t="str">
        <f t="shared" ref="N303:N345" si="52">IF(E303&gt;0,1,"")</f>
        <v/>
      </c>
      <c r="O303" s="266">
        <v>2</v>
      </c>
      <c r="AB303" s="325">
        <f t="shared" si="45"/>
        <v>1</v>
      </c>
    </row>
    <row r="304" spans="1:28" ht="13.2" x14ac:dyDescent="0.25">
      <c r="A304" s="218" t="str">
        <f>IF(C304=0,"",IF(I304=0,"",MAX(A$2:A303)+1))</f>
        <v/>
      </c>
      <c r="B304" s="272" t="str">
        <f t="shared" si="47"/>
        <v>Jan de Hoorn</v>
      </c>
      <c r="C304" s="211">
        <f>IF(P$175="j",SUMIF('Driebanden-klein tot'!A$33:A$54,B304,'Driebanden-klein tot'!B$33:B$54),0)</f>
        <v>14</v>
      </c>
      <c r="D304" s="6"/>
      <c r="E304" s="6"/>
      <c r="F304" s="267" t="str">
        <f t="shared" si="48"/>
        <v/>
      </c>
      <c r="G304" s="268" t="str">
        <f t="shared" si="44"/>
        <v/>
      </c>
      <c r="H304" s="269" t="str">
        <f t="shared" ref="H304:H345" si="53">H132</f>
        <v>Mukesh</v>
      </c>
      <c r="I304" s="211">
        <f>IF(P$175="J",SUMIF('Driebanden-klein tot'!A$33:A$54,H304,'Driebanden-klein tot'!B$33:B$54),0)</f>
        <v>0</v>
      </c>
      <c r="J304" s="6"/>
      <c r="K304" s="211" t="str">
        <f t="shared" si="49"/>
        <v/>
      </c>
      <c r="L304" s="267" t="str">
        <f t="shared" si="50"/>
        <v/>
      </c>
      <c r="M304" s="215" t="str">
        <f t="shared" si="51"/>
        <v/>
      </c>
      <c r="N304" s="216" t="str">
        <f t="shared" si="52"/>
        <v/>
      </c>
      <c r="O304" s="266">
        <v>2</v>
      </c>
      <c r="AB304" s="325">
        <f t="shared" si="45"/>
        <v>0</v>
      </c>
    </row>
    <row r="305" spans="1:28" ht="13.2" x14ac:dyDescent="0.25">
      <c r="A305" s="218">
        <f>IF(C305=0,"",IF(I305=0,"",MAX(A$2:A304)+1))</f>
        <v>176</v>
      </c>
      <c r="B305" s="272" t="str">
        <f t="shared" si="47"/>
        <v>Jan de Hoorn</v>
      </c>
      <c r="C305" s="211">
        <f>IF(P$175="j",SUMIF('Driebanden-klein tot'!A$33:A$54,B305,'Driebanden-klein tot'!B$33:B$54),0)</f>
        <v>14</v>
      </c>
      <c r="D305" s="6"/>
      <c r="E305" s="6"/>
      <c r="F305" s="267" t="str">
        <f t="shared" si="48"/>
        <v/>
      </c>
      <c r="G305" s="268" t="str">
        <f t="shared" si="44"/>
        <v/>
      </c>
      <c r="H305" s="269" t="str">
        <f t="shared" si="53"/>
        <v>Marco</v>
      </c>
      <c r="I305" s="211">
        <f>IF(P$175="J",SUMIF('Driebanden-klein tot'!A$33:A$54,H305,'Driebanden-klein tot'!B$33:B$54),0)</f>
        <v>26</v>
      </c>
      <c r="J305" s="6"/>
      <c r="K305" s="211" t="str">
        <f t="shared" si="49"/>
        <v/>
      </c>
      <c r="L305" s="267" t="str">
        <f t="shared" si="50"/>
        <v/>
      </c>
      <c r="M305" s="215" t="str">
        <f t="shared" si="51"/>
        <v/>
      </c>
      <c r="N305" s="216" t="str">
        <f t="shared" si="52"/>
        <v/>
      </c>
      <c r="O305" s="266">
        <v>2</v>
      </c>
      <c r="AB305" s="325">
        <f t="shared" si="45"/>
        <v>1</v>
      </c>
    </row>
    <row r="306" spans="1:28" ht="13.2" x14ac:dyDescent="0.25">
      <c r="A306" s="218" t="str">
        <f>IF(C306=0,"",IF(I306=0,"",MAX(A$2:A305)+1))</f>
        <v/>
      </c>
      <c r="B306" s="272" t="str">
        <f t="shared" si="47"/>
        <v>Jan de Hoorn</v>
      </c>
      <c r="C306" s="211">
        <f>IF(P$175="j",SUMIF('Driebanden-klein tot'!A$33:A$54,B306,'Driebanden-klein tot'!B$33:B$54),0)</f>
        <v>14</v>
      </c>
      <c r="D306" s="6"/>
      <c r="E306" s="6"/>
      <c r="F306" s="267" t="str">
        <f t="shared" si="48"/>
        <v/>
      </c>
      <c r="G306" s="268" t="str">
        <f t="shared" si="44"/>
        <v/>
      </c>
      <c r="H306" s="269" t="str">
        <f t="shared" si="53"/>
        <v>n</v>
      </c>
      <c r="I306" s="211">
        <f>IF(P$175="J",SUMIF('Driebanden-klein tot'!A$33:A$54,H306,'Driebanden-klein tot'!B$33:B$54),0)</f>
        <v>0</v>
      </c>
      <c r="J306" s="6"/>
      <c r="K306" s="211" t="str">
        <f t="shared" si="49"/>
        <v/>
      </c>
      <c r="L306" s="267" t="str">
        <f t="shared" si="50"/>
        <v/>
      </c>
      <c r="M306" s="215" t="str">
        <f t="shared" si="51"/>
        <v/>
      </c>
      <c r="N306" s="216" t="str">
        <f t="shared" si="52"/>
        <v/>
      </c>
      <c r="O306" s="266">
        <v>2</v>
      </c>
      <c r="AB306" s="325">
        <f t="shared" si="45"/>
        <v>0</v>
      </c>
    </row>
    <row r="307" spans="1:28" ht="13.2" x14ac:dyDescent="0.25">
      <c r="A307" s="218" t="str">
        <f>IF(C307=0,"",IF(I307=0,"",MAX(A$2:A306)+1))</f>
        <v/>
      </c>
      <c r="B307" s="272" t="str">
        <f t="shared" si="47"/>
        <v>Jan de Hoorn</v>
      </c>
      <c r="C307" s="211">
        <f>IF(P$175="j",SUMIF('Driebanden-klein tot'!A$33:A$54,B307,'Driebanden-klein tot'!B$33:B$54),0)</f>
        <v>14</v>
      </c>
      <c r="D307" s="6"/>
      <c r="E307" s="6"/>
      <c r="F307" s="267" t="str">
        <f t="shared" si="48"/>
        <v/>
      </c>
      <c r="G307" s="268" t="str">
        <f t="shared" si="44"/>
        <v/>
      </c>
      <c r="H307" s="269" t="str">
        <f t="shared" si="53"/>
        <v>n</v>
      </c>
      <c r="I307" s="211">
        <f>IF(P$175="J",SUMIF('Driebanden-klein tot'!A$33:A$54,H307,'Driebanden-klein tot'!B$33:B$54),0)</f>
        <v>0</v>
      </c>
      <c r="J307" s="6"/>
      <c r="K307" s="211" t="str">
        <f t="shared" si="49"/>
        <v/>
      </c>
      <c r="L307" s="267" t="str">
        <f t="shared" si="50"/>
        <v/>
      </c>
      <c r="M307" s="215" t="str">
        <f t="shared" si="51"/>
        <v/>
      </c>
      <c r="N307" s="216" t="str">
        <f t="shared" si="52"/>
        <v/>
      </c>
      <c r="O307" s="266">
        <v>2</v>
      </c>
      <c r="AB307" s="325">
        <f t="shared" si="45"/>
        <v>0</v>
      </c>
    </row>
    <row r="308" spans="1:28" ht="13.2" x14ac:dyDescent="0.25">
      <c r="A308" s="218" t="str">
        <f>IF(C308=0,"",IF(I308=0,"",MAX(A$2:A307)+1))</f>
        <v/>
      </c>
      <c r="B308" s="272" t="str">
        <f t="shared" si="47"/>
        <v>Jan de Hoorn</v>
      </c>
      <c r="C308" s="211">
        <f>IF(P$175="j",SUMIF('Driebanden-klein tot'!A$33:A$54,B308,'Driebanden-klein tot'!B$33:B$54),0)</f>
        <v>14</v>
      </c>
      <c r="D308" s="6"/>
      <c r="E308" s="6"/>
      <c r="F308" s="267" t="str">
        <f t="shared" si="48"/>
        <v/>
      </c>
      <c r="G308" s="268" t="str">
        <f t="shared" si="44"/>
        <v/>
      </c>
      <c r="H308" s="269" t="str">
        <f t="shared" si="53"/>
        <v>n</v>
      </c>
      <c r="I308" s="211">
        <f>IF(P$175="J",SUMIF('Driebanden-klein tot'!A$33:A$54,H308,'Driebanden-klein tot'!B$33:B$54),0)</f>
        <v>0</v>
      </c>
      <c r="J308" s="6"/>
      <c r="K308" s="211" t="str">
        <f t="shared" si="49"/>
        <v/>
      </c>
      <c r="L308" s="267" t="str">
        <f t="shared" si="50"/>
        <v/>
      </c>
      <c r="M308" s="215" t="str">
        <f t="shared" si="51"/>
        <v/>
      </c>
      <c r="N308" s="216" t="str">
        <f t="shared" si="52"/>
        <v/>
      </c>
      <c r="O308" s="266">
        <v>2</v>
      </c>
      <c r="AB308" s="325">
        <f t="shared" si="45"/>
        <v>0</v>
      </c>
    </row>
    <row r="309" spans="1:28" ht="13.2" x14ac:dyDescent="0.25">
      <c r="A309" s="218" t="str">
        <f>IF(C309=0,"",IF(I309=0,"",MAX(A$2:A308)+1))</f>
        <v/>
      </c>
      <c r="B309" s="272" t="str">
        <f t="shared" si="47"/>
        <v>Jan de Hoorn</v>
      </c>
      <c r="C309" s="211">
        <f>IF(P$175="j",SUMIF('Driebanden-klein tot'!A$33:A$54,B309,'Driebanden-klein tot'!B$33:B$54),0)</f>
        <v>14</v>
      </c>
      <c r="D309" s="6"/>
      <c r="E309" s="6"/>
      <c r="F309" s="267" t="str">
        <f t="shared" si="48"/>
        <v/>
      </c>
      <c r="G309" s="268" t="str">
        <f t="shared" si="44"/>
        <v/>
      </c>
      <c r="H309" s="269" t="str">
        <f t="shared" si="53"/>
        <v>n</v>
      </c>
      <c r="I309" s="211">
        <f>IF(P$175="J",SUMIF('Driebanden-klein tot'!A$33:A$54,H309,'Driebanden-klein tot'!B$33:B$54),0)</f>
        <v>0</v>
      </c>
      <c r="J309" s="6"/>
      <c r="K309" s="211" t="str">
        <f t="shared" si="49"/>
        <v/>
      </c>
      <c r="L309" s="267" t="str">
        <f t="shared" si="50"/>
        <v/>
      </c>
      <c r="M309" s="215" t="str">
        <f t="shared" si="51"/>
        <v/>
      </c>
      <c r="N309" s="216" t="str">
        <f t="shared" si="52"/>
        <v/>
      </c>
      <c r="O309" s="266">
        <v>2</v>
      </c>
      <c r="AB309" s="325">
        <f t="shared" si="45"/>
        <v>0</v>
      </c>
    </row>
    <row r="310" spans="1:28" ht="13.2" x14ac:dyDescent="0.25">
      <c r="A310" s="218">
        <f>IF(C310=0,"",IF(I310=0,"",MAX(A$2:A309)+1))</f>
        <v>177</v>
      </c>
      <c r="B310" s="272" t="str">
        <f t="shared" si="47"/>
        <v>Bas</v>
      </c>
      <c r="C310" s="211">
        <f>IF(P$175="j",SUMIF('Driebanden-klein tot'!A$33:A$54,B310,'Driebanden-klein tot'!B$33:B$54),0)</f>
        <v>10</v>
      </c>
      <c r="D310" s="6"/>
      <c r="E310" s="6"/>
      <c r="F310" s="267" t="str">
        <f t="shared" si="48"/>
        <v/>
      </c>
      <c r="G310" s="268" t="str">
        <f t="shared" si="44"/>
        <v/>
      </c>
      <c r="H310" s="269" t="str">
        <f t="shared" si="53"/>
        <v>Jan Zuijlen</v>
      </c>
      <c r="I310" s="211">
        <f>IF(P$175="J",SUMIF('Driebanden-klein tot'!A$33:A$54,H310,'Driebanden-klein tot'!B$33:B$54),0)</f>
        <v>19</v>
      </c>
      <c r="J310" s="6"/>
      <c r="K310" s="211" t="str">
        <f t="shared" si="49"/>
        <v/>
      </c>
      <c r="L310" s="267" t="str">
        <f t="shared" si="50"/>
        <v/>
      </c>
      <c r="M310" s="215" t="str">
        <f t="shared" si="51"/>
        <v/>
      </c>
      <c r="N310" s="216" t="str">
        <f t="shared" si="52"/>
        <v/>
      </c>
      <c r="O310" s="266">
        <v>2</v>
      </c>
      <c r="AB310" s="325">
        <f t="shared" si="45"/>
        <v>1</v>
      </c>
    </row>
    <row r="311" spans="1:28" ht="13.2" x14ac:dyDescent="0.25">
      <c r="A311" s="218">
        <f>IF(C311=0,"",IF(I311=0,"",MAX(A$2:A310)+1))</f>
        <v>178</v>
      </c>
      <c r="B311" s="272" t="str">
        <f t="shared" si="47"/>
        <v>Bas</v>
      </c>
      <c r="C311" s="211">
        <f>IF(P$175="j",SUMIF('Driebanden-klein tot'!A$33:A$54,B311,'Driebanden-klein tot'!B$33:B$54),0)</f>
        <v>10</v>
      </c>
      <c r="D311" s="6"/>
      <c r="E311" s="6"/>
      <c r="F311" s="267" t="str">
        <f t="shared" si="48"/>
        <v/>
      </c>
      <c r="G311" s="268" t="str">
        <f t="shared" si="44"/>
        <v/>
      </c>
      <c r="H311" s="269" t="str">
        <f t="shared" si="53"/>
        <v xml:space="preserve">Jordy </v>
      </c>
      <c r="I311" s="211">
        <f>IF(P$175="J",SUMIF('Driebanden-klein tot'!A$33:A$54,H311,'Driebanden-klein tot'!B$33:B$54),0)</f>
        <v>16</v>
      </c>
      <c r="J311" s="6"/>
      <c r="K311" s="211" t="str">
        <f t="shared" si="49"/>
        <v/>
      </c>
      <c r="L311" s="267" t="str">
        <f t="shared" si="50"/>
        <v/>
      </c>
      <c r="M311" s="215" t="str">
        <f t="shared" si="51"/>
        <v/>
      </c>
      <c r="N311" s="216" t="str">
        <f t="shared" si="52"/>
        <v/>
      </c>
      <c r="O311" s="266">
        <v>2</v>
      </c>
      <c r="AB311" s="325">
        <f t="shared" si="45"/>
        <v>1</v>
      </c>
    </row>
    <row r="312" spans="1:28" ht="13.2" x14ac:dyDescent="0.25">
      <c r="A312" s="218" t="str">
        <f>IF(C312=0,"",IF(I312=0,"",MAX(A$2:A311)+1))</f>
        <v/>
      </c>
      <c r="B312" s="272" t="str">
        <f t="shared" si="47"/>
        <v>Bas</v>
      </c>
      <c r="C312" s="211">
        <f>IF(P$175="j",SUMIF('Driebanden-klein tot'!A$33:A$54,B312,'Driebanden-klein tot'!B$33:B$54),0)</f>
        <v>10</v>
      </c>
      <c r="D312" s="6"/>
      <c r="E312" s="6"/>
      <c r="F312" s="267" t="str">
        <f t="shared" si="48"/>
        <v/>
      </c>
      <c r="G312" s="268" t="str">
        <f t="shared" si="44"/>
        <v/>
      </c>
      <c r="H312" s="269" t="str">
        <f t="shared" si="53"/>
        <v>Mukesh</v>
      </c>
      <c r="I312" s="211">
        <f>IF(P$175="J",SUMIF('Driebanden-klein tot'!A$33:A$54,H312,'Driebanden-klein tot'!B$33:B$54),0)</f>
        <v>0</v>
      </c>
      <c r="J312" s="6"/>
      <c r="K312" s="211" t="str">
        <f t="shared" si="49"/>
        <v/>
      </c>
      <c r="L312" s="267" t="str">
        <f t="shared" si="50"/>
        <v/>
      </c>
      <c r="M312" s="215" t="str">
        <f t="shared" si="51"/>
        <v/>
      </c>
      <c r="N312" s="216" t="str">
        <f t="shared" si="52"/>
        <v/>
      </c>
      <c r="O312" s="266">
        <v>2</v>
      </c>
      <c r="AB312" s="325">
        <f t="shared" si="45"/>
        <v>0</v>
      </c>
    </row>
    <row r="313" spans="1:28" ht="13.2" x14ac:dyDescent="0.25">
      <c r="A313" s="218">
        <f>IF(C313=0,"",IF(I313=0,"",MAX(A$2:A312)+1))</f>
        <v>179</v>
      </c>
      <c r="B313" s="272" t="str">
        <f t="shared" si="47"/>
        <v>Bas</v>
      </c>
      <c r="C313" s="211">
        <f>IF(P$175="j",SUMIF('Driebanden-klein tot'!A$33:A$54,B313,'Driebanden-klein tot'!B$33:B$54),0)</f>
        <v>10</v>
      </c>
      <c r="D313" s="6"/>
      <c r="E313" s="6"/>
      <c r="F313" s="267" t="str">
        <f t="shared" si="48"/>
        <v/>
      </c>
      <c r="G313" s="268" t="str">
        <f t="shared" si="44"/>
        <v/>
      </c>
      <c r="H313" s="269" t="str">
        <f t="shared" si="53"/>
        <v>Marco</v>
      </c>
      <c r="I313" s="211">
        <f>IF(P$175="J",SUMIF('Driebanden-klein tot'!A$33:A$54,H313,'Driebanden-klein tot'!B$33:B$54),0)</f>
        <v>26</v>
      </c>
      <c r="J313" s="6"/>
      <c r="K313" s="211" t="str">
        <f t="shared" si="49"/>
        <v/>
      </c>
      <c r="L313" s="267" t="str">
        <f t="shared" si="50"/>
        <v/>
      </c>
      <c r="M313" s="215" t="str">
        <f t="shared" si="51"/>
        <v/>
      </c>
      <c r="N313" s="216" t="str">
        <f t="shared" si="52"/>
        <v/>
      </c>
      <c r="O313" s="266">
        <v>2</v>
      </c>
      <c r="AB313" s="325">
        <f t="shared" si="45"/>
        <v>1</v>
      </c>
    </row>
    <row r="314" spans="1:28" ht="13.2" x14ac:dyDescent="0.25">
      <c r="A314" s="218" t="str">
        <f>IF(C314=0,"",IF(I314=0,"",MAX(A$2:A313)+1))</f>
        <v/>
      </c>
      <c r="B314" s="272" t="str">
        <f t="shared" si="47"/>
        <v>Bas</v>
      </c>
      <c r="C314" s="211">
        <f>IF(P$175="j",SUMIF('Driebanden-klein tot'!A$33:A$54,B314,'Driebanden-klein tot'!B$33:B$54),0)</f>
        <v>10</v>
      </c>
      <c r="D314" s="6"/>
      <c r="E314" s="6"/>
      <c r="F314" s="267" t="str">
        <f t="shared" si="48"/>
        <v/>
      </c>
      <c r="G314" s="268" t="str">
        <f t="shared" si="44"/>
        <v/>
      </c>
      <c r="H314" s="269" t="str">
        <f t="shared" si="53"/>
        <v>n</v>
      </c>
      <c r="I314" s="211">
        <f>IF(P$175="J",SUMIF('Driebanden-klein tot'!A$33:A$54,H314,'Driebanden-klein tot'!B$33:B$54),0)</f>
        <v>0</v>
      </c>
      <c r="J314" s="6"/>
      <c r="K314" s="211" t="str">
        <f t="shared" si="49"/>
        <v/>
      </c>
      <c r="L314" s="267" t="str">
        <f t="shared" si="50"/>
        <v/>
      </c>
      <c r="M314" s="215" t="str">
        <f t="shared" si="51"/>
        <v/>
      </c>
      <c r="N314" s="216" t="str">
        <f t="shared" si="52"/>
        <v/>
      </c>
      <c r="O314" s="266">
        <v>2</v>
      </c>
      <c r="AB314" s="325">
        <f t="shared" si="45"/>
        <v>0</v>
      </c>
    </row>
    <row r="315" spans="1:28" ht="13.2" x14ac:dyDescent="0.25">
      <c r="A315" s="218" t="str">
        <f>IF(C315=0,"",IF(I315=0,"",MAX(A$2:A314)+1))</f>
        <v/>
      </c>
      <c r="B315" s="272" t="str">
        <f t="shared" si="47"/>
        <v>Bas</v>
      </c>
      <c r="C315" s="211">
        <f>IF(P$175="j",SUMIF('Driebanden-klein tot'!A$33:A$54,B315,'Driebanden-klein tot'!B$33:B$54),0)</f>
        <v>10</v>
      </c>
      <c r="D315" s="6"/>
      <c r="E315" s="6"/>
      <c r="F315" s="267" t="str">
        <f t="shared" si="48"/>
        <v/>
      </c>
      <c r="G315" s="268" t="str">
        <f t="shared" si="44"/>
        <v/>
      </c>
      <c r="H315" s="269" t="str">
        <f t="shared" si="53"/>
        <v>n</v>
      </c>
      <c r="I315" s="211">
        <f>IF(P$175="J",SUMIF('Driebanden-klein tot'!A$33:A$54,H315,'Driebanden-klein tot'!B$33:B$54),0)</f>
        <v>0</v>
      </c>
      <c r="J315" s="6"/>
      <c r="K315" s="211" t="str">
        <f t="shared" si="49"/>
        <v/>
      </c>
      <c r="L315" s="267" t="str">
        <f t="shared" si="50"/>
        <v/>
      </c>
      <c r="M315" s="215" t="str">
        <f t="shared" si="51"/>
        <v/>
      </c>
      <c r="N315" s="216" t="str">
        <f t="shared" si="52"/>
        <v/>
      </c>
      <c r="O315" s="266">
        <v>2</v>
      </c>
      <c r="AB315" s="325">
        <f t="shared" si="45"/>
        <v>0</v>
      </c>
    </row>
    <row r="316" spans="1:28" ht="13.2" x14ac:dyDescent="0.25">
      <c r="A316" s="218" t="str">
        <f>IF(C316=0,"",IF(I316=0,"",MAX(A$2:A315)+1))</f>
        <v/>
      </c>
      <c r="B316" s="272" t="str">
        <f t="shared" si="47"/>
        <v>Bas</v>
      </c>
      <c r="C316" s="211">
        <f>IF(P$175="j",SUMIF('Driebanden-klein tot'!A$33:A$54,B316,'Driebanden-klein tot'!B$33:B$54),0)</f>
        <v>10</v>
      </c>
      <c r="D316" s="6"/>
      <c r="E316" s="6"/>
      <c r="F316" s="267" t="str">
        <f t="shared" si="48"/>
        <v/>
      </c>
      <c r="G316" s="268" t="str">
        <f t="shared" si="44"/>
        <v/>
      </c>
      <c r="H316" s="269" t="str">
        <f t="shared" si="53"/>
        <v>n</v>
      </c>
      <c r="I316" s="211">
        <f>IF(P$175="J",SUMIF('Driebanden-klein tot'!A$33:A$54,H316,'Driebanden-klein tot'!B$33:B$54),0)</f>
        <v>0</v>
      </c>
      <c r="J316" s="6"/>
      <c r="K316" s="211" t="str">
        <f t="shared" si="49"/>
        <v/>
      </c>
      <c r="L316" s="267" t="str">
        <f t="shared" si="50"/>
        <v/>
      </c>
      <c r="M316" s="215" t="str">
        <f t="shared" si="51"/>
        <v/>
      </c>
      <c r="N316" s="216" t="str">
        <f t="shared" si="52"/>
        <v/>
      </c>
      <c r="O316" s="266">
        <v>2</v>
      </c>
      <c r="AB316" s="325">
        <f t="shared" si="45"/>
        <v>0</v>
      </c>
    </row>
    <row r="317" spans="1:28" ht="13.2" x14ac:dyDescent="0.25">
      <c r="A317" s="218" t="str">
        <f>IF(C317=0,"",IF(I317=0,"",MAX(A$2:A316)+1))</f>
        <v/>
      </c>
      <c r="B317" s="272" t="str">
        <f t="shared" si="47"/>
        <v>Bas</v>
      </c>
      <c r="C317" s="211">
        <f>IF(P$175="j",SUMIF('Driebanden-klein tot'!A$33:A$54,B317,'Driebanden-klein tot'!B$33:B$54),0)</f>
        <v>10</v>
      </c>
      <c r="D317" s="6"/>
      <c r="E317" s="6"/>
      <c r="F317" s="267" t="str">
        <f t="shared" si="48"/>
        <v/>
      </c>
      <c r="G317" s="268" t="str">
        <f t="shared" si="44"/>
        <v/>
      </c>
      <c r="H317" s="269" t="str">
        <f t="shared" si="53"/>
        <v>n</v>
      </c>
      <c r="I317" s="211">
        <f>IF(P$175="J",SUMIF('Driebanden-klein tot'!A$33:A$54,H317,'Driebanden-klein tot'!B$33:B$54),0)</f>
        <v>0</v>
      </c>
      <c r="J317" s="6"/>
      <c r="K317" s="211" t="str">
        <f t="shared" si="49"/>
        <v/>
      </c>
      <c r="L317" s="267" t="str">
        <f t="shared" si="50"/>
        <v/>
      </c>
      <c r="M317" s="215" t="str">
        <f t="shared" si="51"/>
        <v/>
      </c>
      <c r="N317" s="216" t="str">
        <f t="shared" si="52"/>
        <v/>
      </c>
      <c r="O317" s="266">
        <v>2</v>
      </c>
      <c r="AB317" s="325">
        <f t="shared" si="45"/>
        <v>0</v>
      </c>
    </row>
    <row r="318" spans="1:28" ht="13.2" x14ac:dyDescent="0.25">
      <c r="A318" s="218">
        <f>IF(C318=0,"",IF(I318=0,"",MAX(A$2:A317)+1))</f>
        <v>180</v>
      </c>
      <c r="B318" s="272" t="str">
        <f t="shared" si="47"/>
        <v>Jan Zuijlen</v>
      </c>
      <c r="C318" s="211">
        <f>IF(P$175="j",SUMIF('Driebanden-klein tot'!A$33:A$54,B318,'Driebanden-klein tot'!B$33:B$54),0)</f>
        <v>19</v>
      </c>
      <c r="D318" s="6"/>
      <c r="E318" s="6"/>
      <c r="F318" s="267" t="str">
        <f t="shared" si="48"/>
        <v/>
      </c>
      <c r="G318" s="268" t="str">
        <f t="shared" si="44"/>
        <v/>
      </c>
      <c r="H318" s="269" t="str">
        <f t="shared" si="53"/>
        <v xml:space="preserve">Jordy </v>
      </c>
      <c r="I318" s="211">
        <f>IF(P$175="J",SUMIF('Driebanden-klein tot'!A$33:A$54,H318,'Driebanden-klein tot'!B$33:B$54),0)</f>
        <v>16</v>
      </c>
      <c r="J318" s="6"/>
      <c r="K318" s="211" t="str">
        <f t="shared" si="49"/>
        <v/>
      </c>
      <c r="L318" s="267" t="str">
        <f t="shared" si="50"/>
        <v/>
      </c>
      <c r="M318" s="215" t="str">
        <f t="shared" si="51"/>
        <v/>
      </c>
      <c r="N318" s="216" t="str">
        <f t="shared" si="52"/>
        <v/>
      </c>
      <c r="O318" s="266">
        <v>2</v>
      </c>
      <c r="AB318" s="325">
        <f t="shared" si="45"/>
        <v>1</v>
      </c>
    </row>
    <row r="319" spans="1:28" ht="13.2" x14ac:dyDescent="0.25">
      <c r="A319" s="218" t="str">
        <f>IF(C319=0,"",IF(I319=0,"",MAX(A$2:A318)+1))</f>
        <v/>
      </c>
      <c r="B319" s="272" t="str">
        <f t="shared" si="47"/>
        <v>Jan Zuijlen</v>
      </c>
      <c r="C319" s="211">
        <f>IF(P$175="j",SUMIF('Driebanden-klein tot'!A$33:A$54,B319,'Driebanden-klein tot'!B$33:B$54),0)</f>
        <v>19</v>
      </c>
      <c r="D319" s="6"/>
      <c r="E319" s="6"/>
      <c r="F319" s="267" t="str">
        <f t="shared" si="48"/>
        <v/>
      </c>
      <c r="G319" s="268" t="str">
        <f t="shared" si="44"/>
        <v/>
      </c>
      <c r="H319" s="269" t="str">
        <f t="shared" si="53"/>
        <v>Mukesh</v>
      </c>
      <c r="I319" s="211">
        <f>IF(P$175="J",SUMIF('Driebanden-klein tot'!A$33:A$54,H319,'Driebanden-klein tot'!B$33:B$54),0)</f>
        <v>0</v>
      </c>
      <c r="J319" s="6"/>
      <c r="K319" s="211" t="str">
        <f t="shared" si="49"/>
        <v/>
      </c>
      <c r="L319" s="267" t="str">
        <f t="shared" si="50"/>
        <v/>
      </c>
      <c r="M319" s="215" t="str">
        <f t="shared" si="51"/>
        <v/>
      </c>
      <c r="N319" s="216" t="str">
        <f t="shared" si="52"/>
        <v/>
      </c>
      <c r="O319" s="266">
        <v>2</v>
      </c>
      <c r="AB319" s="325">
        <f t="shared" si="45"/>
        <v>0</v>
      </c>
    </row>
    <row r="320" spans="1:28" ht="13.2" x14ac:dyDescent="0.25">
      <c r="A320" s="218">
        <f>IF(C320=0,"",IF(I320=0,"",MAX(A$2:A319)+1))</f>
        <v>181</v>
      </c>
      <c r="B320" s="272" t="str">
        <f t="shared" si="47"/>
        <v>Jan Zuijlen</v>
      </c>
      <c r="C320" s="211">
        <f>IF(P$175="j",SUMIF('Driebanden-klein tot'!A$33:A$54,B320,'Driebanden-klein tot'!B$33:B$54),0)</f>
        <v>19</v>
      </c>
      <c r="D320" s="6"/>
      <c r="E320" s="6"/>
      <c r="F320" s="267" t="str">
        <f t="shared" si="48"/>
        <v/>
      </c>
      <c r="G320" s="268" t="str">
        <f t="shared" si="44"/>
        <v/>
      </c>
      <c r="H320" s="269" t="str">
        <f t="shared" si="53"/>
        <v>Marco</v>
      </c>
      <c r="I320" s="211">
        <f>IF(P$175="J",SUMIF('Driebanden-klein tot'!A$33:A$54,H320,'Driebanden-klein tot'!B$33:B$54),0)</f>
        <v>26</v>
      </c>
      <c r="J320" s="6"/>
      <c r="K320" s="211" t="str">
        <f t="shared" si="49"/>
        <v/>
      </c>
      <c r="L320" s="267" t="str">
        <f t="shared" si="50"/>
        <v/>
      </c>
      <c r="M320" s="215" t="str">
        <f t="shared" si="51"/>
        <v/>
      </c>
      <c r="N320" s="216" t="str">
        <f t="shared" si="52"/>
        <v/>
      </c>
      <c r="O320" s="266">
        <v>2</v>
      </c>
      <c r="AB320" s="325">
        <f t="shared" si="45"/>
        <v>1</v>
      </c>
    </row>
    <row r="321" spans="1:28" ht="13.2" x14ac:dyDescent="0.25">
      <c r="A321" s="218" t="str">
        <f>IF(C321=0,"",IF(I321=0,"",MAX(A$2:A320)+1))</f>
        <v/>
      </c>
      <c r="B321" s="272" t="str">
        <f t="shared" si="47"/>
        <v>Jan Zuijlen</v>
      </c>
      <c r="C321" s="211">
        <f>IF(P$175="j",SUMIF('Driebanden-klein tot'!A$33:A$54,B321,'Driebanden-klein tot'!B$33:B$54),0)</f>
        <v>19</v>
      </c>
      <c r="D321" s="6"/>
      <c r="E321" s="6"/>
      <c r="F321" s="267" t="str">
        <f t="shared" si="48"/>
        <v/>
      </c>
      <c r="G321" s="268" t="str">
        <f t="shared" si="44"/>
        <v/>
      </c>
      <c r="H321" s="269" t="str">
        <f t="shared" si="53"/>
        <v>n</v>
      </c>
      <c r="I321" s="211">
        <f>IF(P$175="J",SUMIF('Driebanden-klein tot'!A$33:A$54,H321,'Driebanden-klein tot'!B$33:B$54),0)</f>
        <v>0</v>
      </c>
      <c r="J321" s="6"/>
      <c r="K321" s="211" t="str">
        <f t="shared" si="49"/>
        <v/>
      </c>
      <c r="L321" s="267" t="str">
        <f t="shared" si="50"/>
        <v/>
      </c>
      <c r="M321" s="215" t="str">
        <f t="shared" si="51"/>
        <v/>
      </c>
      <c r="N321" s="216" t="str">
        <f t="shared" si="52"/>
        <v/>
      </c>
      <c r="O321" s="266">
        <v>2</v>
      </c>
      <c r="AB321" s="325">
        <f t="shared" si="45"/>
        <v>0</v>
      </c>
    </row>
    <row r="322" spans="1:28" ht="13.2" x14ac:dyDescent="0.25">
      <c r="A322" s="218" t="str">
        <f>IF(C322=0,"",IF(I322=0,"",MAX(A$2:A321)+1))</f>
        <v/>
      </c>
      <c r="B322" s="272" t="str">
        <f t="shared" si="47"/>
        <v>Jan Zuijlen</v>
      </c>
      <c r="C322" s="211">
        <f>IF(P$175="j",SUMIF('Driebanden-klein tot'!A$33:A$54,B322,'Driebanden-klein tot'!B$33:B$54),0)</f>
        <v>19</v>
      </c>
      <c r="D322" s="6"/>
      <c r="E322" s="6"/>
      <c r="F322" s="267" t="str">
        <f t="shared" si="48"/>
        <v/>
      </c>
      <c r="G322" s="268" t="str">
        <f t="shared" si="44"/>
        <v/>
      </c>
      <c r="H322" s="269" t="str">
        <f t="shared" si="53"/>
        <v>n</v>
      </c>
      <c r="I322" s="211">
        <f>IF(P$175="J",SUMIF('Driebanden-klein tot'!A$33:A$54,H322,'Driebanden-klein tot'!B$33:B$54),0)</f>
        <v>0</v>
      </c>
      <c r="J322" s="6"/>
      <c r="K322" s="211" t="str">
        <f t="shared" si="49"/>
        <v/>
      </c>
      <c r="L322" s="267" t="str">
        <f t="shared" si="50"/>
        <v/>
      </c>
      <c r="M322" s="215" t="str">
        <f t="shared" si="51"/>
        <v/>
      </c>
      <c r="N322" s="216" t="str">
        <f t="shared" si="52"/>
        <v/>
      </c>
      <c r="O322" s="266">
        <v>2</v>
      </c>
      <c r="AB322" s="325">
        <f t="shared" si="45"/>
        <v>0</v>
      </c>
    </row>
    <row r="323" spans="1:28" ht="13.2" x14ac:dyDescent="0.25">
      <c r="A323" s="218" t="str">
        <f>IF(C323=0,"",IF(I323=0,"",MAX(A$2:A322)+1))</f>
        <v/>
      </c>
      <c r="B323" s="272" t="str">
        <f t="shared" si="47"/>
        <v>Jan Zuijlen</v>
      </c>
      <c r="C323" s="211">
        <f>IF(P$175="j",SUMIF('Driebanden-klein tot'!A$33:A$54,B323,'Driebanden-klein tot'!B$33:B$54),0)</f>
        <v>19</v>
      </c>
      <c r="D323" s="6"/>
      <c r="E323" s="6"/>
      <c r="F323" s="267" t="str">
        <f t="shared" si="48"/>
        <v/>
      </c>
      <c r="G323" s="268" t="str">
        <f t="shared" ref="G323:G345" si="54">IF(D323&gt;0,IF(C323-D323=0,R$2,IF(D323&lt;C323,ROUND(D323/C323*T$2,1),Q$2)),"")</f>
        <v/>
      </c>
      <c r="H323" s="269" t="str">
        <f t="shared" si="53"/>
        <v>n</v>
      </c>
      <c r="I323" s="211">
        <f>IF(P$175="J",SUMIF('Driebanden-klein tot'!A$33:A$54,H323,'Driebanden-klein tot'!B$33:B$54),0)</f>
        <v>0</v>
      </c>
      <c r="J323" s="6"/>
      <c r="K323" s="211" t="str">
        <f t="shared" si="49"/>
        <v/>
      </c>
      <c r="L323" s="267" t="str">
        <f t="shared" si="50"/>
        <v/>
      </c>
      <c r="M323" s="215" t="str">
        <f t="shared" si="51"/>
        <v/>
      </c>
      <c r="N323" s="216" t="str">
        <f t="shared" si="52"/>
        <v/>
      </c>
      <c r="O323" s="266">
        <v>2</v>
      </c>
      <c r="AB323" s="325">
        <f t="shared" ref="AB323:AB386" si="55">IF(A323="",0,1)</f>
        <v>0</v>
      </c>
    </row>
    <row r="324" spans="1:28" ht="13.2" x14ac:dyDescent="0.25">
      <c r="A324" s="218" t="str">
        <f>IF(C324=0,"",IF(I324=0,"",MAX(A$2:A323)+1))</f>
        <v/>
      </c>
      <c r="B324" s="272" t="str">
        <f t="shared" si="47"/>
        <v>Jan Zuijlen</v>
      </c>
      <c r="C324" s="211">
        <f>IF(P$175="j",SUMIF('Driebanden-klein tot'!A$33:A$54,B324,'Driebanden-klein tot'!B$33:B$54),0)</f>
        <v>19</v>
      </c>
      <c r="D324" s="6"/>
      <c r="E324" s="6"/>
      <c r="F324" s="267" t="str">
        <f t="shared" si="48"/>
        <v/>
      </c>
      <c r="G324" s="268" t="str">
        <f t="shared" si="54"/>
        <v/>
      </c>
      <c r="H324" s="269" t="str">
        <f t="shared" si="53"/>
        <v>n</v>
      </c>
      <c r="I324" s="211">
        <f>IF(P$175="J",SUMIF('Driebanden-klein tot'!A$33:A$54,H324,'Driebanden-klein tot'!B$33:B$54),0)</f>
        <v>0</v>
      </c>
      <c r="J324" s="6"/>
      <c r="K324" s="211" t="str">
        <f t="shared" si="49"/>
        <v/>
      </c>
      <c r="L324" s="267" t="str">
        <f t="shared" si="50"/>
        <v/>
      </c>
      <c r="M324" s="215" t="str">
        <f t="shared" si="51"/>
        <v/>
      </c>
      <c r="N324" s="216" t="str">
        <f t="shared" si="52"/>
        <v/>
      </c>
      <c r="O324" s="266">
        <v>2</v>
      </c>
      <c r="AB324" s="325">
        <f t="shared" si="55"/>
        <v>0</v>
      </c>
    </row>
    <row r="325" spans="1:28" ht="13.2" x14ac:dyDescent="0.25">
      <c r="A325" s="218" t="str">
        <f>IF(C325=0,"",IF(I325=0,"",MAX(A$2:A324)+1))</f>
        <v/>
      </c>
      <c r="B325" s="272" t="str">
        <f t="shared" si="47"/>
        <v xml:space="preserve">Jordy </v>
      </c>
      <c r="C325" s="211">
        <f>IF(P$175="j",SUMIF('Driebanden-klein tot'!A$33:A$54,B325,'Driebanden-klein tot'!B$33:B$54),0)</f>
        <v>16</v>
      </c>
      <c r="D325" s="6"/>
      <c r="E325" s="6"/>
      <c r="F325" s="267" t="str">
        <f t="shared" si="48"/>
        <v/>
      </c>
      <c r="G325" s="268" t="str">
        <f t="shared" si="54"/>
        <v/>
      </c>
      <c r="H325" s="269" t="str">
        <f t="shared" si="53"/>
        <v>Mukesh</v>
      </c>
      <c r="I325" s="211">
        <f>IF(P$175="J",SUMIF('Driebanden-klein tot'!A$33:A$54,H325,'Driebanden-klein tot'!B$33:B$54),0)</f>
        <v>0</v>
      </c>
      <c r="J325" s="6"/>
      <c r="K325" s="211" t="str">
        <f t="shared" si="49"/>
        <v/>
      </c>
      <c r="L325" s="267" t="str">
        <f t="shared" si="50"/>
        <v/>
      </c>
      <c r="M325" s="215" t="str">
        <f t="shared" si="51"/>
        <v/>
      </c>
      <c r="N325" s="216" t="str">
        <f t="shared" si="52"/>
        <v/>
      </c>
      <c r="O325" s="266">
        <v>2</v>
      </c>
      <c r="AB325" s="325">
        <f t="shared" si="55"/>
        <v>0</v>
      </c>
    </row>
    <row r="326" spans="1:28" ht="13.2" x14ac:dyDescent="0.25">
      <c r="A326" s="218">
        <f>IF(C326=0,"",IF(I326=0,"",MAX(A$2:A325)+1))</f>
        <v>182</v>
      </c>
      <c r="B326" s="272" t="str">
        <f t="shared" si="47"/>
        <v xml:space="preserve">Jordy </v>
      </c>
      <c r="C326" s="211">
        <f>IF(P$175="j",SUMIF('Driebanden-klein tot'!A$33:A$54,B326,'Driebanden-klein tot'!B$33:B$54),0)</f>
        <v>16</v>
      </c>
      <c r="D326" s="6"/>
      <c r="E326" s="6"/>
      <c r="F326" s="267" t="str">
        <f t="shared" si="48"/>
        <v/>
      </c>
      <c r="G326" s="268" t="str">
        <f t="shared" si="54"/>
        <v/>
      </c>
      <c r="H326" s="269" t="str">
        <f t="shared" si="53"/>
        <v>Marco</v>
      </c>
      <c r="I326" s="211">
        <f>IF(P$175="J",SUMIF('Driebanden-klein tot'!A$33:A$54,H326,'Driebanden-klein tot'!B$33:B$54),0)</f>
        <v>26</v>
      </c>
      <c r="J326" s="6"/>
      <c r="K326" s="211" t="str">
        <f t="shared" si="49"/>
        <v/>
      </c>
      <c r="L326" s="267" t="str">
        <f t="shared" si="50"/>
        <v/>
      </c>
      <c r="M326" s="215" t="str">
        <f t="shared" si="51"/>
        <v/>
      </c>
      <c r="N326" s="216" t="str">
        <f t="shared" si="52"/>
        <v/>
      </c>
      <c r="O326" s="266">
        <v>2</v>
      </c>
      <c r="AB326" s="325">
        <f t="shared" si="55"/>
        <v>1</v>
      </c>
    </row>
    <row r="327" spans="1:28" ht="13.2" x14ac:dyDescent="0.25">
      <c r="A327" s="218" t="str">
        <f>IF(C327=0,"",IF(I327=0,"",MAX(A$2:A326)+1))</f>
        <v/>
      </c>
      <c r="B327" s="272" t="str">
        <f t="shared" si="47"/>
        <v xml:space="preserve">Jordy </v>
      </c>
      <c r="C327" s="211">
        <f>IF(P$175="j",SUMIF('Driebanden-klein tot'!A$33:A$54,B327,'Driebanden-klein tot'!B$33:B$54),0)</f>
        <v>16</v>
      </c>
      <c r="D327" s="6"/>
      <c r="E327" s="6"/>
      <c r="F327" s="267" t="str">
        <f t="shared" si="48"/>
        <v/>
      </c>
      <c r="G327" s="268" t="str">
        <f t="shared" si="54"/>
        <v/>
      </c>
      <c r="H327" s="269" t="str">
        <f t="shared" si="53"/>
        <v>n</v>
      </c>
      <c r="I327" s="211">
        <f>IF(P$175="J",SUMIF('Driebanden-klein tot'!A$33:A$54,H327,'Driebanden-klein tot'!B$33:B$54),0)</f>
        <v>0</v>
      </c>
      <c r="J327" s="6"/>
      <c r="K327" s="211" t="str">
        <f t="shared" si="49"/>
        <v/>
      </c>
      <c r="L327" s="267" t="str">
        <f t="shared" si="50"/>
        <v/>
      </c>
      <c r="M327" s="215" t="str">
        <f t="shared" si="51"/>
        <v/>
      </c>
      <c r="N327" s="216" t="str">
        <f t="shared" si="52"/>
        <v/>
      </c>
      <c r="O327" s="266">
        <v>2</v>
      </c>
      <c r="AB327" s="325">
        <f t="shared" si="55"/>
        <v>0</v>
      </c>
    </row>
    <row r="328" spans="1:28" ht="13.2" x14ac:dyDescent="0.25">
      <c r="A328" s="218" t="str">
        <f>IF(C328=0,"",IF(I328=0,"",MAX(A$2:A327)+1))</f>
        <v/>
      </c>
      <c r="B328" s="272" t="str">
        <f t="shared" si="47"/>
        <v xml:space="preserve">Jordy </v>
      </c>
      <c r="C328" s="211">
        <f>IF(P$175="j",SUMIF('Driebanden-klein tot'!A$33:A$54,B328,'Driebanden-klein tot'!B$33:B$54),0)</f>
        <v>16</v>
      </c>
      <c r="D328" s="6"/>
      <c r="E328" s="6"/>
      <c r="F328" s="267" t="str">
        <f t="shared" si="48"/>
        <v/>
      </c>
      <c r="G328" s="268" t="str">
        <f t="shared" si="54"/>
        <v/>
      </c>
      <c r="H328" s="269" t="str">
        <f t="shared" si="53"/>
        <v>n</v>
      </c>
      <c r="I328" s="211">
        <f>IF(P$175="J",SUMIF('Driebanden-klein tot'!A$33:A$54,H328,'Driebanden-klein tot'!B$33:B$54),0)</f>
        <v>0</v>
      </c>
      <c r="J328" s="6"/>
      <c r="K328" s="211" t="str">
        <f t="shared" si="49"/>
        <v/>
      </c>
      <c r="L328" s="267" t="str">
        <f t="shared" si="50"/>
        <v/>
      </c>
      <c r="M328" s="215" t="str">
        <f t="shared" si="51"/>
        <v/>
      </c>
      <c r="N328" s="216" t="str">
        <f t="shared" si="52"/>
        <v/>
      </c>
      <c r="O328" s="266">
        <v>2</v>
      </c>
      <c r="AB328" s="325">
        <f t="shared" si="55"/>
        <v>0</v>
      </c>
    </row>
    <row r="329" spans="1:28" ht="13.2" x14ac:dyDescent="0.25">
      <c r="A329" s="218" t="str">
        <f>IF(C329=0,"",IF(I329=0,"",MAX(A$2:A328)+1))</f>
        <v/>
      </c>
      <c r="B329" s="272" t="str">
        <f t="shared" si="47"/>
        <v xml:space="preserve">Jordy </v>
      </c>
      <c r="C329" s="211">
        <f>IF(P$175="j",SUMIF('Driebanden-klein tot'!A$33:A$54,B329,'Driebanden-klein tot'!B$33:B$54),0)</f>
        <v>16</v>
      </c>
      <c r="D329" s="6"/>
      <c r="E329" s="6"/>
      <c r="F329" s="267" t="str">
        <f t="shared" si="48"/>
        <v/>
      </c>
      <c r="G329" s="268" t="str">
        <f t="shared" si="54"/>
        <v/>
      </c>
      <c r="H329" s="269" t="str">
        <f t="shared" si="53"/>
        <v>n</v>
      </c>
      <c r="I329" s="211">
        <f>IF(P$175="J",SUMIF('Driebanden-klein tot'!A$33:A$54,H329,'Driebanden-klein tot'!B$33:B$54),0)</f>
        <v>0</v>
      </c>
      <c r="J329" s="6"/>
      <c r="K329" s="211" t="str">
        <f t="shared" si="49"/>
        <v/>
      </c>
      <c r="L329" s="267" t="str">
        <f t="shared" si="50"/>
        <v/>
      </c>
      <c r="M329" s="215" t="str">
        <f t="shared" si="51"/>
        <v/>
      </c>
      <c r="N329" s="216" t="str">
        <f t="shared" si="52"/>
        <v/>
      </c>
      <c r="O329" s="266">
        <v>2</v>
      </c>
      <c r="AB329" s="325">
        <f t="shared" si="55"/>
        <v>0</v>
      </c>
    </row>
    <row r="330" spans="1:28" ht="13.2" x14ac:dyDescent="0.25">
      <c r="A330" s="218" t="str">
        <f>IF(C330=0,"",IF(I330=0,"",MAX(A$2:A329)+1))</f>
        <v/>
      </c>
      <c r="B330" s="272" t="str">
        <f t="shared" si="47"/>
        <v xml:space="preserve">Jordy </v>
      </c>
      <c r="C330" s="211">
        <f>IF(P$175="j",SUMIF('Driebanden-klein tot'!A$33:A$54,B330,'Driebanden-klein tot'!B$33:B$54),0)</f>
        <v>16</v>
      </c>
      <c r="D330" s="6"/>
      <c r="E330" s="6"/>
      <c r="F330" s="267" t="str">
        <f t="shared" si="48"/>
        <v/>
      </c>
      <c r="G330" s="268" t="str">
        <f t="shared" si="54"/>
        <v/>
      </c>
      <c r="H330" s="269" t="str">
        <f t="shared" si="53"/>
        <v>n</v>
      </c>
      <c r="I330" s="211">
        <f>IF(P$175="J",SUMIF('Driebanden-klein tot'!A$33:A$54,H330,'Driebanden-klein tot'!B$33:B$54),0)</f>
        <v>0</v>
      </c>
      <c r="J330" s="6"/>
      <c r="K330" s="211" t="str">
        <f t="shared" si="49"/>
        <v/>
      </c>
      <c r="L330" s="267" t="str">
        <f t="shared" si="50"/>
        <v/>
      </c>
      <c r="M330" s="215" t="str">
        <f t="shared" si="51"/>
        <v/>
      </c>
      <c r="N330" s="216" t="str">
        <f t="shared" si="52"/>
        <v/>
      </c>
      <c r="O330" s="266">
        <v>2</v>
      </c>
      <c r="AB330" s="325">
        <f t="shared" si="55"/>
        <v>0</v>
      </c>
    </row>
    <row r="331" spans="1:28" ht="13.2" x14ac:dyDescent="0.25">
      <c r="A331" s="218" t="str">
        <f>IF(C331=0,"",IF(I331=0,"",MAX(A$2:A330)+1))</f>
        <v/>
      </c>
      <c r="B331" s="272" t="str">
        <f t="shared" si="47"/>
        <v>Mukesh</v>
      </c>
      <c r="C331" s="211">
        <f>IF(P$175="j",SUMIF('Driebanden-klein tot'!A$33:A$54,B331,'Driebanden-klein tot'!B$33:B$54),0)</f>
        <v>0</v>
      </c>
      <c r="D331" s="6"/>
      <c r="E331" s="6"/>
      <c r="F331" s="267" t="str">
        <f t="shared" si="48"/>
        <v/>
      </c>
      <c r="G331" s="268" t="str">
        <f t="shared" si="54"/>
        <v/>
      </c>
      <c r="H331" s="269" t="str">
        <f t="shared" si="53"/>
        <v>Marco</v>
      </c>
      <c r="I331" s="211">
        <f>IF(P$175="J",SUMIF('Driebanden-klein tot'!A$33:A$54,H331,'Driebanden-klein tot'!B$33:B$54),0)</f>
        <v>26</v>
      </c>
      <c r="J331" s="6"/>
      <c r="K331" s="211" t="str">
        <f t="shared" si="49"/>
        <v/>
      </c>
      <c r="L331" s="267" t="str">
        <f t="shared" si="50"/>
        <v/>
      </c>
      <c r="M331" s="215" t="str">
        <f t="shared" si="51"/>
        <v/>
      </c>
      <c r="N331" s="216" t="str">
        <f t="shared" si="52"/>
        <v/>
      </c>
      <c r="O331" s="266">
        <v>2</v>
      </c>
      <c r="AB331" s="325">
        <f t="shared" si="55"/>
        <v>0</v>
      </c>
    </row>
    <row r="332" spans="1:28" ht="13.2" x14ac:dyDescent="0.25">
      <c r="A332" s="218" t="str">
        <f>IF(C332=0,"",IF(I332=0,"",MAX(A$2:A331)+1))</f>
        <v/>
      </c>
      <c r="B332" s="272" t="str">
        <f t="shared" si="47"/>
        <v>Mukesh</v>
      </c>
      <c r="C332" s="211">
        <f>IF(P$175="j",SUMIF('Driebanden-klein tot'!A$33:A$54,B332,'Driebanden-klein tot'!B$33:B$54),0)</f>
        <v>0</v>
      </c>
      <c r="D332" s="6"/>
      <c r="E332" s="6"/>
      <c r="F332" s="267" t="str">
        <f t="shared" si="48"/>
        <v/>
      </c>
      <c r="G332" s="268" t="str">
        <f t="shared" si="54"/>
        <v/>
      </c>
      <c r="H332" s="269" t="str">
        <f t="shared" si="53"/>
        <v>n</v>
      </c>
      <c r="I332" s="211">
        <f>IF(P$175="J",SUMIF('Driebanden-klein tot'!A$33:A$54,H332,'Driebanden-klein tot'!B$33:B$54),0)</f>
        <v>0</v>
      </c>
      <c r="J332" s="6"/>
      <c r="K332" s="211" t="str">
        <f t="shared" si="49"/>
        <v/>
      </c>
      <c r="L332" s="267" t="str">
        <f t="shared" si="50"/>
        <v/>
      </c>
      <c r="M332" s="215" t="str">
        <f t="shared" si="51"/>
        <v/>
      </c>
      <c r="N332" s="216" t="str">
        <f t="shared" si="52"/>
        <v/>
      </c>
      <c r="O332" s="266">
        <v>2</v>
      </c>
      <c r="AB332" s="325">
        <f t="shared" si="55"/>
        <v>0</v>
      </c>
    </row>
    <row r="333" spans="1:28" ht="13.2" x14ac:dyDescent="0.25">
      <c r="A333" s="218" t="str">
        <f>IF(C333=0,"",IF(I333=0,"",MAX(A$2:A332)+1))</f>
        <v/>
      </c>
      <c r="B333" s="272" t="str">
        <f t="shared" si="47"/>
        <v>Mukesh</v>
      </c>
      <c r="C333" s="211">
        <f>IF(P$175="j",SUMIF('Driebanden-klein tot'!A$33:A$54,B333,'Driebanden-klein tot'!B$33:B$54),0)</f>
        <v>0</v>
      </c>
      <c r="D333" s="6"/>
      <c r="E333" s="6"/>
      <c r="F333" s="267" t="str">
        <f t="shared" si="48"/>
        <v/>
      </c>
      <c r="G333" s="268" t="str">
        <f t="shared" si="54"/>
        <v/>
      </c>
      <c r="H333" s="269" t="str">
        <f t="shared" si="53"/>
        <v>n</v>
      </c>
      <c r="I333" s="211">
        <f>IF(P$175="J",SUMIF('Driebanden-klein tot'!A$33:A$54,H333,'Driebanden-klein tot'!B$33:B$54),0)</f>
        <v>0</v>
      </c>
      <c r="J333" s="6"/>
      <c r="K333" s="211" t="str">
        <f t="shared" si="49"/>
        <v/>
      </c>
      <c r="L333" s="267" t="str">
        <f t="shared" si="50"/>
        <v/>
      </c>
      <c r="M333" s="215" t="str">
        <f t="shared" si="51"/>
        <v/>
      </c>
      <c r="N333" s="216" t="str">
        <f t="shared" si="52"/>
        <v/>
      </c>
      <c r="O333" s="266">
        <v>2</v>
      </c>
      <c r="AB333" s="325">
        <f t="shared" si="55"/>
        <v>0</v>
      </c>
    </row>
    <row r="334" spans="1:28" ht="13.2" x14ac:dyDescent="0.25">
      <c r="A334" s="218" t="str">
        <f>IF(C334=0,"",IF(I334=0,"",MAX(A$2:A333)+1))</f>
        <v/>
      </c>
      <c r="B334" s="272" t="str">
        <f t="shared" si="47"/>
        <v>Mukesh</v>
      </c>
      <c r="C334" s="211">
        <f>IF(P$175="j",SUMIF('Driebanden-klein tot'!A$33:A$54,B334,'Driebanden-klein tot'!B$33:B$54),0)</f>
        <v>0</v>
      </c>
      <c r="D334" s="6"/>
      <c r="E334" s="6"/>
      <c r="F334" s="267" t="str">
        <f t="shared" si="48"/>
        <v/>
      </c>
      <c r="G334" s="268" t="str">
        <f t="shared" si="54"/>
        <v/>
      </c>
      <c r="H334" s="269" t="str">
        <f t="shared" si="53"/>
        <v>n</v>
      </c>
      <c r="I334" s="211">
        <f>IF(P$175="J",SUMIF('Driebanden-klein tot'!A$33:A$54,H334,'Driebanden-klein tot'!B$33:B$54),0)</f>
        <v>0</v>
      </c>
      <c r="J334" s="6"/>
      <c r="K334" s="211" t="str">
        <f t="shared" si="49"/>
        <v/>
      </c>
      <c r="L334" s="267" t="str">
        <f t="shared" si="50"/>
        <v/>
      </c>
      <c r="M334" s="215" t="str">
        <f t="shared" si="51"/>
        <v/>
      </c>
      <c r="N334" s="216" t="str">
        <f t="shared" si="52"/>
        <v/>
      </c>
      <c r="O334" s="266">
        <v>2</v>
      </c>
      <c r="AB334" s="325">
        <f t="shared" si="55"/>
        <v>0</v>
      </c>
    </row>
    <row r="335" spans="1:28" ht="13.2" x14ac:dyDescent="0.25">
      <c r="A335" s="218" t="str">
        <f>IF(C335=0,"",IF(I335=0,"",MAX(A$2:A334)+1))</f>
        <v/>
      </c>
      <c r="B335" s="272" t="str">
        <f t="shared" si="47"/>
        <v>Mukesh</v>
      </c>
      <c r="C335" s="211">
        <f>IF(P$175="j",SUMIF('Driebanden-klein tot'!A$33:A$54,B335,'Driebanden-klein tot'!B$33:B$54),0)</f>
        <v>0</v>
      </c>
      <c r="D335" s="6"/>
      <c r="E335" s="6"/>
      <c r="F335" s="267" t="str">
        <f t="shared" si="48"/>
        <v/>
      </c>
      <c r="G335" s="268" t="str">
        <f t="shared" si="54"/>
        <v/>
      </c>
      <c r="H335" s="269" t="str">
        <f t="shared" si="53"/>
        <v>n</v>
      </c>
      <c r="I335" s="211">
        <f>IF(P$175="J",SUMIF('Driebanden-klein tot'!A$33:A$54,H335,'Driebanden-klein tot'!B$33:B$54),0)</f>
        <v>0</v>
      </c>
      <c r="J335" s="6"/>
      <c r="K335" s="211" t="str">
        <f>IF(E335&gt;0,E335,"")</f>
        <v/>
      </c>
      <c r="L335" s="267" t="str">
        <f t="shared" si="50"/>
        <v/>
      </c>
      <c r="M335" s="215" t="str">
        <f t="shared" ref="M335:M345" si="56">IF(J335&gt;0,IF(I335-J335=0,R$2,IF(J335&lt;I335,ROUND(J335/I335*T$2,1),Q$2)),"")</f>
        <v/>
      </c>
      <c r="N335" s="216" t="str">
        <f t="shared" si="52"/>
        <v/>
      </c>
      <c r="O335" s="266">
        <v>2</v>
      </c>
      <c r="AB335" s="325">
        <f t="shared" si="55"/>
        <v>0</v>
      </c>
    </row>
    <row r="336" spans="1:28" ht="13.2" x14ac:dyDescent="0.25">
      <c r="A336" s="218" t="str">
        <f>IF(C336=0,"",IF(I336=0,"",MAX(A$2:A335)+1))</f>
        <v/>
      </c>
      <c r="B336" s="272" t="str">
        <f t="shared" si="47"/>
        <v>Marco</v>
      </c>
      <c r="C336" s="211">
        <f>IF(P$175="j",SUMIF('Driebanden-klein tot'!A$33:A$54,B336,'Driebanden-klein tot'!B$33:B$54),0)</f>
        <v>26</v>
      </c>
      <c r="D336" s="6"/>
      <c r="E336" s="6"/>
      <c r="F336" s="267" t="str">
        <f t="shared" si="48"/>
        <v/>
      </c>
      <c r="G336" s="268" t="str">
        <f t="shared" si="54"/>
        <v/>
      </c>
      <c r="H336" s="269" t="str">
        <f t="shared" si="53"/>
        <v>n</v>
      </c>
      <c r="I336" s="211">
        <f>IF(P$175="J",SUMIF('Driebanden-klein tot'!A$33:A$54,H336,'Driebanden-klein tot'!B$33:B$54),0)</f>
        <v>0</v>
      </c>
      <c r="J336" s="6"/>
      <c r="K336" s="211" t="str">
        <f>IF(E336&gt;0,E336,"")</f>
        <v/>
      </c>
      <c r="L336" s="267" t="str">
        <f t="shared" si="50"/>
        <v/>
      </c>
      <c r="M336" s="215" t="str">
        <f t="shared" si="56"/>
        <v/>
      </c>
      <c r="N336" s="216" t="str">
        <f t="shared" si="52"/>
        <v/>
      </c>
      <c r="O336" s="266">
        <v>2</v>
      </c>
      <c r="AB336" s="325">
        <f t="shared" si="55"/>
        <v>0</v>
      </c>
    </row>
    <row r="337" spans="1:28" ht="13.2" x14ac:dyDescent="0.25">
      <c r="A337" s="218" t="str">
        <f>IF(C337=0,"",IF(I337=0,"",MAX(A$2:A336)+1))</f>
        <v/>
      </c>
      <c r="B337" s="272" t="str">
        <f t="shared" si="47"/>
        <v>Marco</v>
      </c>
      <c r="C337" s="211">
        <f>IF(P$175="j",SUMIF('Driebanden-klein tot'!A$33:A$54,B337,'Driebanden-klein tot'!B$33:B$54),0)</f>
        <v>26</v>
      </c>
      <c r="D337" s="6"/>
      <c r="E337" s="6"/>
      <c r="F337" s="267" t="str">
        <f t="shared" si="48"/>
        <v/>
      </c>
      <c r="G337" s="268" t="str">
        <f t="shared" si="54"/>
        <v/>
      </c>
      <c r="H337" s="269" t="str">
        <f t="shared" si="53"/>
        <v>n</v>
      </c>
      <c r="I337" s="211">
        <f>IF(P$175="J",SUMIF('Driebanden-klein tot'!A$33:A$54,H337,'Driebanden-klein tot'!B$33:B$54),0)</f>
        <v>0</v>
      </c>
      <c r="J337" s="6"/>
      <c r="K337" s="211" t="str">
        <f t="shared" ref="K337:K345" si="57">IF(E337&gt;0,E337,"")</f>
        <v/>
      </c>
      <c r="L337" s="267" t="str">
        <f t="shared" si="50"/>
        <v/>
      </c>
      <c r="M337" s="215" t="str">
        <f t="shared" si="56"/>
        <v/>
      </c>
      <c r="N337" s="216" t="str">
        <f t="shared" si="52"/>
        <v/>
      </c>
      <c r="O337" s="266">
        <v>2</v>
      </c>
      <c r="AB337" s="325">
        <f t="shared" si="55"/>
        <v>0</v>
      </c>
    </row>
    <row r="338" spans="1:28" ht="13.2" x14ac:dyDescent="0.25">
      <c r="A338" s="218" t="str">
        <f>IF(C338=0,"",IF(I338=0,"",MAX(A$2:A337)+1))</f>
        <v/>
      </c>
      <c r="B338" s="272" t="str">
        <f t="shared" si="47"/>
        <v>Marco</v>
      </c>
      <c r="C338" s="211">
        <f>IF(P$175="j",SUMIF('Driebanden-klein tot'!A$33:A$54,B338,'Driebanden-klein tot'!B$33:B$54),0)</f>
        <v>26</v>
      </c>
      <c r="D338" s="6"/>
      <c r="E338" s="6"/>
      <c r="F338" s="267" t="str">
        <f t="shared" si="48"/>
        <v/>
      </c>
      <c r="G338" s="268" t="str">
        <f t="shared" si="54"/>
        <v/>
      </c>
      <c r="H338" s="269" t="str">
        <f t="shared" si="53"/>
        <v>n</v>
      </c>
      <c r="I338" s="211">
        <f>IF(P$175="J",SUMIF('Driebanden-klein tot'!A$33:A$54,H338,'Driebanden-klein tot'!B$33:B$54),0)</f>
        <v>0</v>
      </c>
      <c r="J338" s="6"/>
      <c r="K338" s="211" t="str">
        <f t="shared" si="57"/>
        <v/>
      </c>
      <c r="L338" s="267" t="str">
        <f t="shared" si="50"/>
        <v/>
      </c>
      <c r="M338" s="215" t="str">
        <f t="shared" si="56"/>
        <v/>
      </c>
      <c r="N338" s="216" t="str">
        <f t="shared" si="52"/>
        <v/>
      </c>
      <c r="O338" s="266">
        <v>2</v>
      </c>
      <c r="AB338" s="325">
        <f t="shared" si="55"/>
        <v>0</v>
      </c>
    </row>
    <row r="339" spans="1:28" ht="13.2" x14ac:dyDescent="0.25">
      <c r="A339" s="218" t="str">
        <f>IF(C339=0,"",IF(I339=0,"",MAX(A$2:A338)+1))</f>
        <v/>
      </c>
      <c r="B339" s="272" t="str">
        <f t="shared" si="47"/>
        <v>Marco</v>
      </c>
      <c r="C339" s="211">
        <f>IF(P$175="j",SUMIF('Driebanden-klein tot'!A$33:A$54,B339,'Driebanden-klein tot'!B$33:B$54),0)</f>
        <v>26</v>
      </c>
      <c r="D339" s="6"/>
      <c r="E339" s="6"/>
      <c r="F339" s="267" t="str">
        <f t="shared" si="48"/>
        <v/>
      </c>
      <c r="G339" s="268" t="str">
        <f t="shared" si="54"/>
        <v/>
      </c>
      <c r="H339" s="269" t="str">
        <f t="shared" si="53"/>
        <v>n</v>
      </c>
      <c r="I339" s="211">
        <f>IF(P$175="J",SUMIF('Driebanden-klein tot'!A$33:A$54,H339,'Driebanden-klein tot'!B$33:B$54),0)</f>
        <v>0</v>
      </c>
      <c r="J339" s="6"/>
      <c r="K339" s="211" t="str">
        <f t="shared" si="57"/>
        <v/>
      </c>
      <c r="L339" s="267" t="str">
        <f t="shared" si="50"/>
        <v/>
      </c>
      <c r="M339" s="215" t="str">
        <f t="shared" si="56"/>
        <v/>
      </c>
      <c r="N339" s="216" t="str">
        <f t="shared" si="52"/>
        <v/>
      </c>
      <c r="O339" s="266">
        <v>2</v>
      </c>
      <c r="AB339" s="325">
        <f t="shared" si="55"/>
        <v>0</v>
      </c>
    </row>
    <row r="340" spans="1:28" ht="13.2" x14ac:dyDescent="0.25">
      <c r="A340" s="218" t="str">
        <f>IF(C340=0,"",IF(I340=0,"",MAX(A$2:A339)+1))</f>
        <v/>
      </c>
      <c r="B340" s="272" t="str">
        <f t="shared" si="47"/>
        <v>n</v>
      </c>
      <c r="C340" s="211">
        <f>IF(P$175="j",SUMIF('Driebanden-klein tot'!A$33:A$54,B340,'Driebanden-klein tot'!B$33:B$54),0)</f>
        <v>0</v>
      </c>
      <c r="D340" s="6"/>
      <c r="E340" s="6"/>
      <c r="F340" s="267" t="str">
        <f t="shared" si="48"/>
        <v/>
      </c>
      <c r="G340" s="268" t="str">
        <f t="shared" si="54"/>
        <v/>
      </c>
      <c r="H340" s="269" t="str">
        <f t="shared" si="53"/>
        <v>n</v>
      </c>
      <c r="I340" s="211">
        <f>IF(P$175="J",SUMIF('Driebanden-klein tot'!A$33:A$54,H340,'Driebanden-klein tot'!B$33:B$54),0)</f>
        <v>0</v>
      </c>
      <c r="J340" s="6"/>
      <c r="K340" s="211" t="str">
        <f t="shared" si="57"/>
        <v/>
      </c>
      <c r="L340" s="267" t="str">
        <f t="shared" si="50"/>
        <v/>
      </c>
      <c r="M340" s="215" t="str">
        <f t="shared" si="56"/>
        <v/>
      </c>
      <c r="N340" s="216" t="str">
        <f t="shared" si="52"/>
        <v/>
      </c>
      <c r="O340" s="266">
        <v>2</v>
      </c>
      <c r="AB340" s="325">
        <f t="shared" si="55"/>
        <v>0</v>
      </c>
    </row>
    <row r="341" spans="1:28" ht="13.2" x14ac:dyDescent="0.25">
      <c r="A341" s="218" t="str">
        <f>IF(C341=0,"",IF(I341=0,"",MAX(A$2:A340)+1))</f>
        <v/>
      </c>
      <c r="B341" s="272" t="str">
        <f t="shared" si="47"/>
        <v>n</v>
      </c>
      <c r="C341" s="211">
        <f>IF(P$175="j",SUMIF('Driebanden-klein tot'!A$33:A$54,B341,'Driebanden-klein tot'!B$33:B$54),0)</f>
        <v>0</v>
      </c>
      <c r="D341" s="6"/>
      <c r="E341" s="6"/>
      <c r="F341" s="267" t="str">
        <f t="shared" si="48"/>
        <v/>
      </c>
      <c r="G341" s="268" t="str">
        <f t="shared" si="54"/>
        <v/>
      </c>
      <c r="H341" s="269" t="str">
        <f t="shared" si="53"/>
        <v>n</v>
      </c>
      <c r="I341" s="211">
        <f>IF(P$175="J",SUMIF('Driebanden-klein tot'!A$33:A$54,H341,'Driebanden-klein tot'!B$33:B$54),0)</f>
        <v>0</v>
      </c>
      <c r="J341" s="6"/>
      <c r="K341" s="211" t="str">
        <f t="shared" si="57"/>
        <v/>
      </c>
      <c r="L341" s="267" t="str">
        <f t="shared" si="50"/>
        <v/>
      </c>
      <c r="M341" s="215" t="str">
        <f t="shared" si="56"/>
        <v/>
      </c>
      <c r="N341" s="216" t="str">
        <f t="shared" si="52"/>
        <v/>
      </c>
      <c r="O341" s="266">
        <v>2</v>
      </c>
      <c r="AB341" s="325">
        <f t="shared" si="55"/>
        <v>0</v>
      </c>
    </row>
    <row r="342" spans="1:28" ht="13.2" x14ac:dyDescent="0.25">
      <c r="A342" s="218" t="str">
        <f>IF(C342=0,"",IF(I342=0,"",MAX(A$2:A341)+1))</f>
        <v/>
      </c>
      <c r="B342" s="272" t="str">
        <f t="shared" si="47"/>
        <v>n</v>
      </c>
      <c r="C342" s="211">
        <f>IF(P$175="j",SUMIF('Driebanden-klein tot'!A$33:A$54,B342,'Driebanden-klein tot'!B$33:B$54),0)</f>
        <v>0</v>
      </c>
      <c r="D342" s="6"/>
      <c r="E342" s="6"/>
      <c r="F342" s="267" t="str">
        <f t="shared" si="48"/>
        <v/>
      </c>
      <c r="G342" s="268" t="str">
        <f t="shared" si="54"/>
        <v/>
      </c>
      <c r="H342" s="269" t="str">
        <f t="shared" si="53"/>
        <v>n</v>
      </c>
      <c r="I342" s="211">
        <f>IF(P$175="J",SUMIF('Driebanden-klein tot'!A$33:A$54,H342,'Driebanden-klein tot'!B$33:B$54),0)</f>
        <v>0</v>
      </c>
      <c r="J342" s="6"/>
      <c r="K342" s="211" t="str">
        <f t="shared" si="57"/>
        <v/>
      </c>
      <c r="L342" s="267" t="str">
        <f t="shared" si="50"/>
        <v/>
      </c>
      <c r="M342" s="215" t="str">
        <f t="shared" si="56"/>
        <v/>
      </c>
      <c r="N342" s="216" t="str">
        <f t="shared" si="52"/>
        <v/>
      </c>
      <c r="O342" s="266">
        <v>2</v>
      </c>
      <c r="AB342" s="325">
        <f t="shared" si="55"/>
        <v>0</v>
      </c>
    </row>
    <row r="343" spans="1:28" ht="13.2" x14ac:dyDescent="0.25">
      <c r="A343" s="218" t="str">
        <f>IF(C343=0,"",IF(I343=0,"",MAX(A$2:A342)+1))</f>
        <v/>
      </c>
      <c r="B343" s="272" t="str">
        <f t="shared" si="47"/>
        <v>n</v>
      </c>
      <c r="C343" s="211">
        <f>IF(P$175="j",SUMIF('Driebanden-klein tot'!A$33:A$54,B343,'Driebanden-klein tot'!B$33:B$54),0)</f>
        <v>0</v>
      </c>
      <c r="D343" s="6"/>
      <c r="E343" s="6"/>
      <c r="F343" s="267" t="str">
        <f t="shared" si="48"/>
        <v/>
      </c>
      <c r="G343" s="268" t="str">
        <f t="shared" si="54"/>
        <v/>
      </c>
      <c r="H343" s="269" t="str">
        <f t="shared" si="53"/>
        <v>n</v>
      </c>
      <c r="I343" s="211">
        <f>IF(P$175="J",SUMIF('Driebanden-klein tot'!A$33:A$54,H343,'Driebanden-klein tot'!B$33:B$54),0)</f>
        <v>0</v>
      </c>
      <c r="J343" s="6"/>
      <c r="K343" s="211" t="str">
        <f t="shared" si="57"/>
        <v/>
      </c>
      <c r="L343" s="267" t="str">
        <f t="shared" si="50"/>
        <v/>
      </c>
      <c r="M343" s="215" t="str">
        <f t="shared" si="56"/>
        <v/>
      </c>
      <c r="N343" s="216" t="str">
        <f t="shared" si="52"/>
        <v/>
      </c>
      <c r="O343" s="266">
        <v>2</v>
      </c>
      <c r="AB343" s="325">
        <f t="shared" si="55"/>
        <v>0</v>
      </c>
    </row>
    <row r="344" spans="1:28" ht="13.2" x14ac:dyDescent="0.25">
      <c r="A344" s="218" t="str">
        <f>IF(C344=0,"",IF(I344=0,"",MAX(A$2:A343)+1))</f>
        <v/>
      </c>
      <c r="B344" s="272" t="str">
        <f t="shared" si="47"/>
        <v>n</v>
      </c>
      <c r="C344" s="211">
        <f>IF(P$175="j",SUMIF('Driebanden-klein tot'!A$33:A$54,B344,'Driebanden-klein tot'!B$33:B$54),0)</f>
        <v>0</v>
      </c>
      <c r="D344" s="6"/>
      <c r="E344" s="6"/>
      <c r="F344" s="267" t="str">
        <f t="shared" si="48"/>
        <v/>
      </c>
      <c r="G344" s="268" t="str">
        <f t="shared" si="54"/>
        <v/>
      </c>
      <c r="H344" s="269" t="str">
        <f t="shared" si="53"/>
        <v>n</v>
      </c>
      <c r="I344" s="211">
        <f>IF(P$175="J",SUMIF('Driebanden-klein tot'!A$33:A$54,H344,'Driebanden-klein tot'!B$33:B$54),0)</f>
        <v>0</v>
      </c>
      <c r="J344" s="6"/>
      <c r="K344" s="211" t="str">
        <f t="shared" si="57"/>
        <v/>
      </c>
      <c r="L344" s="267" t="str">
        <f t="shared" si="50"/>
        <v/>
      </c>
      <c r="M344" s="215" t="str">
        <f t="shared" si="56"/>
        <v/>
      </c>
      <c r="N344" s="216" t="str">
        <f t="shared" si="52"/>
        <v/>
      </c>
      <c r="O344" s="266">
        <v>2</v>
      </c>
      <c r="AB344" s="325">
        <f t="shared" si="55"/>
        <v>0</v>
      </c>
    </row>
    <row r="345" spans="1:28" ht="13.2" x14ac:dyDescent="0.25">
      <c r="A345" s="218" t="str">
        <f>IF(C345=0,"",IF(I345=0,"",MAX(A$2:A344)+1))</f>
        <v/>
      </c>
      <c r="B345" s="272" t="str">
        <f t="shared" si="47"/>
        <v>n</v>
      </c>
      <c r="C345" s="211">
        <f>IF(P$175="j",SUMIF('Driebanden-klein tot'!A$33:A$54,B345,'Driebanden-klein tot'!B$33:B$54),0)</f>
        <v>0</v>
      </c>
      <c r="D345" s="6"/>
      <c r="E345" s="6"/>
      <c r="F345" s="267" t="str">
        <f t="shared" si="48"/>
        <v/>
      </c>
      <c r="G345" s="268" t="str">
        <f t="shared" si="54"/>
        <v/>
      </c>
      <c r="H345" s="269" t="str">
        <f t="shared" si="53"/>
        <v>n</v>
      </c>
      <c r="I345" s="211">
        <f>IF(P$175="J",SUMIF('Driebanden-klein tot'!A$33:A$54,H345,'Driebanden-klein tot'!B$33:B$54),0)</f>
        <v>0</v>
      </c>
      <c r="J345" s="6"/>
      <c r="K345" s="211" t="str">
        <f t="shared" si="57"/>
        <v/>
      </c>
      <c r="L345" s="267" t="str">
        <f t="shared" si="50"/>
        <v/>
      </c>
      <c r="M345" s="215" t="str">
        <f t="shared" si="56"/>
        <v/>
      </c>
      <c r="N345" s="216" t="str">
        <f t="shared" si="52"/>
        <v/>
      </c>
      <c r="O345" s="266">
        <v>2</v>
      </c>
      <c r="AB345" s="325">
        <f t="shared" si="55"/>
        <v>0</v>
      </c>
    </row>
    <row r="346" spans="1:28" ht="13.8" thickBot="1" x14ac:dyDescent="0.3">
      <c r="A346" s="222"/>
      <c r="B346" s="223" t="s">
        <v>74</v>
      </c>
      <c r="C346" s="224">
        <f>MAX(A$2:A346)-SUMIF(B:B,"Ronde 1",C:C)</f>
        <v>91</v>
      </c>
      <c r="D346" s="225" t="s">
        <v>78</v>
      </c>
      <c r="E346" s="225"/>
      <c r="F346" s="226"/>
      <c r="G346" s="227"/>
      <c r="H346" s="228" t="s">
        <v>76</v>
      </c>
      <c r="I346" s="229">
        <f>SUM(N175:N346)</f>
        <v>0</v>
      </c>
      <c r="J346" s="225"/>
      <c r="K346" s="230" t="s">
        <v>77</v>
      </c>
      <c r="L346" s="231">
        <f>C346-I346</f>
        <v>91</v>
      </c>
      <c r="M346" s="231"/>
      <c r="N346" s="232"/>
      <c r="O346" s="266">
        <v>2</v>
      </c>
      <c r="Q346" s="273"/>
      <c r="R346" s="273"/>
      <c r="S346" s="273"/>
      <c r="T346" s="273"/>
      <c r="U346" s="273"/>
      <c r="AB346" s="325">
        <f t="shared" si="55"/>
        <v>0</v>
      </c>
    </row>
    <row r="347" spans="1:28" ht="15" customHeight="1" thickBot="1" x14ac:dyDescent="0.35">
      <c r="A347" s="233">
        <f>IF(C347=0,"",IF(I347=0,"",MAX(A$2:A346)+1))</f>
        <v>183</v>
      </c>
      <c r="B347" s="269" t="str">
        <f>B3</f>
        <v>Frans</v>
      </c>
      <c r="C347" s="211">
        <f>IF(P$347="j",SUMIF('Driebanden-klein tot'!A$33:A$54,B347,'Driebanden-klein tot'!B$33:B$54),0)</f>
        <v>17</v>
      </c>
      <c r="D347" s="74"/>
      <c r="E347" s="75"/>
      <c r="F347" s="270" t="str">
        <f t="shared" ref="F347:F403" si="58">IF(D347&gt;0,ROUND(D347/E347,3),"")</f>
        <v/>
      </c>
      <c r="G347" s="268" t="str">
        <f t="shared" ref="G347:G410" si="59">IF(D347&gt;0,IF(C347-D347=0,R$2,IF(D347&lt;C347,ROUND(D347/C347*T$2,1),Q$2)),"")</f>
        <v/>
      </c>
      <c r="H347" s="269" t="str">
        <f>H3</f>
        <v>Fred</v>
      </c>
      <c r="I347" s="211">
        <f>IF(P$347="J",SUMIF('Driebanden-klein tot'!A$33:A$54,H347,'Driebanden-klein tot'!B$33:B$54),0)</f>
        <v>14</v>
      </c>
      <c r="J347" s="75"/>
      <c r="K347" s="235" t="str">
        <f t="shared" ref="K347:K410" si="60">IF(E347&gt;0,E347,"")</f>
        <v/>
      </c>
      <c r="L347" s="270" t="str">
        <f t="shared" ref="L347:L410" si="61">IF(J347&gt;0,ROUND(J347/K347,3),"")</f>
        <v/>
      </c>
      <c r="M347" s="215" t="str">
        <f t="shared" ref="M347:M378" si="62">IF(J347&gt;0,IF(I347-J347=0,R$2,IF(J347&lt;I347,ROUND(J347/I347*T$2,1),Q$2)),"")</f>
        <v/>
      </c>
      <c r="N347" s="237" t="str">
        <f t="shared" ref="N347:N410" si="63">IF(E347&gt;0,1,"")</f>
        <v/>
      </c>
      <c r="O347" s="266">
        <v>3</v>
      </c>
      <c r="P347" s="468" t="s">
        <v>121</v>
      </c>
      <c r="Q347" s="273"/>
      <c r="R347" s="273"/>
      <c r="S347" s="273"/>
      <c r="T347" s="273"/>
      <c r="U347" s="273"/>
      <c r="AB347" s="325">
        <f t="shared" si="55"/>
        <v>1</v>
      </c>
    </row>
    <row r="348" spans="1:28" ht="15" customHeight="1" x14ac:dyDescent="0.25">
      <c r="A348" s="218">
        <f>IF(C348=0,"",IF(I348=0,"",MAX(A$2:A347)+1))</f>
        <v>184</v>
      </c>
      <c r="B348" s="269" t="str">
        <f t="shared" ref="B348:B411" si="64">B4</f>
        <v>Frans</v>
      </c>
      <c r="C348" s="211">
        <f>IF(P$347="j",SUMIF('Driebanden-klein tot'!A$33:A$54,B348,'Driebanden-klein tot'!B$33:B$54),0)</f>
        <v>17</v>
      </c>
      <c r="D348" s="6"/>
      <c r="E348" s="6"/>
      <c r="F348" s="267" t="str">
        <f t="shared" si="58"/>
        <v/>
      </c>
      <c r="G348" s="268" t="str">
        <f t="shared" si="59"/>
        <v/>
      </c>
      <c r="H348" s="269" t="str">
        <f t="shared" ref="H348:H411" si="65">H4</f>
        <v>Jan Hartog</v>
      </c>
      <c r="I348" s="211">
        <f>IF(P$347="J",SUMIF('Driebanden-klein tot'!A$33:A$54,H348,'Driebanden-klein tot'!B$33:B$54),0)</f>
        <v>16</v>
      </c>
      <c r="J348" s="6"/>
      <c r="K348" s="211" t="str">
        <f t="shared" si="60"/>
        <v/>
      </c>
      <c r="L348" s="267" t="str">
        <f t="shared" si="61"/>
        <v/>
      </c>
      <c r="M348" s="215" t="str">
        <f t="shared" si="62"/>
        <v/>
      </c>
      <c r="N348" s="216" t="str">
        <f t="shared" si="63"/>
        <v/>
      </c>
      <c r="O348" s="266">
        <v>3</v>
      </c>
      <c r="Q348" s="273"/>
      <c r="R348" s="273"/>
      <c r="S348" s="273"/>
      <c r="T348" s="273"/>
      <c r="U348" s="273"/>
      <c r="AB348" s="325">
        <f t="shared" si="55"/>
        <v>1</v>
      </c>
    </row>
    <row r="349" spans="1:28" ht="15" customHeight="1" x14ac:dyDescent="0.25">
      <c r="A349" s="218">
        <f>IF(C349=0,"",IF(I349=0,"",MAX(A$2:A348)+1))</f>
        <v>185</v>
      </c>
      <c r="B349" s="269" t="str">
        <f t="shared" si="64"/>
        <v>Frans</v>
      </c>
      <c r="C349" s="211">
        <f>IF(P$347="j",SUMIF('Driebanden-klein tot'!A$33:A$54,B349,'Driebanden-klein tot'!B$33:B$54),0)</f>
        <v>17</v>
      </c>
      <c r="D349" s="6"/>
      <c r="E349" s="6"/>
      <c r="F349" s="267" t="str">
        <f t="shared" si="58"/>
        <v/>
      </c>
      <c r="G349" s="268" t="str">
        <f t="shared" si="59"/>
        <v/>
      </c>
      <c r="H349" s="269" t="str">
        <f t="shared" si="65"/>
        <v>Martijn</v>
      </c>
      <c r="I349" s="211">
        <f>IF(P$347="J",SUMIF('Driebanden-klein tot'!A$33:A$54,H349,'Driebanden-klein tot'!B$33:B$54),0)</f>
        <v>10</v>
      </c>
      <c r="J349" s="6"/>
      <c r="K349" s="211" t="str">
        <f t="shared" si="60"/>
        <v/>
      </c>
      <c r="L349" s="267" t="str">
        <f t="shared" si="61"/>
        <v/>
      </c>
      <c r="M349" s="215" t="str">
        <f t="shared" si="62"/>
        <v/>
      </c>
      <c r="N349" s="216" t="str">
        <f t="shared" si="63"/>
        <v/>
      </c>
      <c r="O349" s="266">
        <v>3</v>
      </c>
      <c r="Q349" s="273"/>
      <c r="R349" s="273"/>
      <c r="S349" s="273"/>
      <c r="T349" s="273"/>
      <c r="U349" s="273"/>
      <c r="AB349" s="325">
        <f t="shared" si="55"/>
        <v>1</v>
      </c>
    </row>
    <row r="350" spans="1:28" ht="15" customHeight="1" x14ac:dyDescent="0.25">
      <c r="A350" s="218">
        <f>IF(C350=0,"",IF(I350=0,"",MAX(A$2:A349)+1))</f>
        <v>186</v>
      </c>
      <c r="B350" s="269" t="str">
        <f t="shared" si="64"/>
        <v>Frans</v>
      </c>
      <c r="C350" s="211">
        <f>IF(P$347="j",SUMIF('Driebanden-klein tot'!A$33:A$54,B350,'Driebanden-klein tot'!B$33:B$54),0)</f>
        <v>17</v>
      </c>
      <c r="D350" s="6"/>
      <c r="E350" s="6"/>
      <c r="F350" s="267" t="str">
        <f t="shared" si="58"/>
        <v/>
      </c>
      <c r="G350" s="268" t="str">
        <f t="shared" si="59"/>
        <v/>
      </c>
      <c r="H350" s="269" t="str">
        <f t="shared" si="65"/>
        <v>Michael</v>
      </c>
      <c r="I350" s="211">
        <f>IF(P$347="J",SUMIF('Driebanden-klein tot'!A$33:A$54,H350,'Driebanden-klein tot'!B$33:B$54),0)</f>
        <v>19</v>
      </c>
      <c r="J350" s="6"/>
      <c r="K350" s="211" t="str">
        <f t="shared" si="60"/>
        <v/>
      </c>
      <c r="L350" s="267" t="str">
        <f t="shared" si="61"/>
        <v/>
      </c>
      <c r="M350" s="215" t="str">
        <f t="shared" si="62"/>
        <v/>
      </c>
      <c r="N350" s="216" t="str">
        <f t="shared" si="63"/>
        <v/>
      </c>
      <c r="O350" s="266">
        <v>3</v>
      </c>
      <c r="Q350" s="273"/>
      <c r="R350" s="273"/>
      <c r="S350" s="273"/>
      <c r="T350" s="273"/>
      <c r="U350" s="273"/>
      <c r="AB350" s="325">
        <f t="shared" si="55"/>
        <v>1</v>
      </c>
    </row>
    <row r="351" spans="1:28" ht="15" customHeight="1" x14ac:dyDescent="0.25">
      <c r="A351" s="218">
        <f>IF(C351=0,"",IF(I351=0,"",MAX(A$2:A350)+1))</f>
        <v>187</v>
      </c>
      <c r="B351" s="269" t="str">
        <f t="shared" si="64"/>
        <v>Frans</v>
      </c>
      <c r="C351" s="211">
        <f>IF(P$347="j",SUMIF('Driebanden-klein tot'!A$33:A$54,B351,'Driebanden-klein tot'!B$33:B$54),0)</f>
        <v>17</v>
      </c>
      <c r="D351" s="6"/>
      <c r="E351" s="6"/>
      <c r="F351" s="267" t="str">
        <f t="shared" si="58"/>
        <v/>
      </c>
      <c r="G351" s="268" t="str">
        <f t="shared" si="59"/>
        <v/>
      </c>
      <c r="H351" s="269" t="str">
        <f t="shared" si="65"/>
        <v>Peter</v>
      </c>
      <c r="I351" s="211">
        <f>IF(P$347="J",SUMIF('Driebanden-klein tot'!A$33:A$54,H351,'Driebanden-klein tot'!B$33:B$54),0)</f>
        <v>21</v>
      </c>
      <c r="J351" s="6"/>
      <c r="K351" s="211" t="str">
        <f t="shared" si="60"/>
        <v/>
      </c>
      <c r="L351" s="267" t="str">
        <f t="shared" si="61"/>
        <v/>
      </c>
      <c r="M351" s="215" t="str">
        <f t="shared" si="62"/>
        <v/>
      </c>
      <c r="N351" s="216" t="str">
        <f t="shared" si="63"/>
        <v/>
      </c>
      <c r="O351" s="266">
        <v>3</v>
      </c>
      <c r="Q351" s="273"/>
      <c r="R351" s="273"/>
      <c r="S351" s="273"/>
      <c r="T351" s="273"/>
      <c r="U351" s="273"/>
      <c r="AB351" s="325">
        <f t="shared" si="55"/>
        <v>1</v>
      </c>
    </row>
    <row r="352" spans="1:28" ht="15" customHeight="1" x14ac:dyDescent="0.25">
      <c r="A352" s="218">
        <f>IF(C352=0,"",IF(I352=0,"",MAX(A$2:A351)+1))</f>
        <v>188</v>
      </c>
      <c r="B352" s="269" t="str">
        <f t="shared" si="64"/>
        <v>Frans</v>
      </c>
      <c r="C352" s="211">
        <f>IF(P$347="j",SUMIF('Driebanden-klein tot'!A$33:A$54,B352,'Driebanden-klein tot'!B$33:B$54),0)</f>
        <v>17</v>
      </c>
      <c r="D352" s="6"/>
      <c r="E352" s="6"/>
      <c r="F352" s="267" t="str">
        <f t="shared" si="58"/>
        <v/>
      </c>
      <c r="G352" s="268" t="str">
        <f t="shared" si="59"/>
        <v/>
      </c>
      <c r="H352" s="269" t="str">
        <f t="shared" si="65"/>
        <v>Piet</v>
      </c>
      <c r="I352" s="211">
        <f>IF(P$347="J",SUMIF('Driebanden-klein tot'!A$33:A$54,H352,'Driebanden-klein tot'!B$33:B$54),0)</f>
        <v>25</v>
      </c>
      <c r="J352" s="6"/>
      <c r="K352" s="211" t="str">
        <f t="shared" si="60"/>
        <v/>
      </c>
      <c r="L352" s="267" t="str">
        <f t="shared" si="61"/>
        <v/>
      </c>
      <c r="M352" s="215" t="str">
        <f t="shared" si="62"/>
        <v/>
      </c>
      <c r="N352" s="216" t="str">
        <f t="shared" si="63"/>
        <v/>
      </c>
      <c r="O352" s="266">
        <v>3</v>
      </c>
      <c r="Q352" s="273"/>
      <c r="R352" s="273"/>
      <c r="S352" s="273"/>
      <c r="T352" s="273"/>
      <c r="U352" s="273"/>
      <c r="AB352" s="325">
        <f t="shared" si="55"/>
        <v>1</v>
      </c>
    </row>
    <row r="353" spans="1:28" ht="15" customHeight="1" x14ac:dyDescent="0.25">
      <c r="A353" s="218">
        <f>IF(C353=0,"",IF(I353=0,"",MAX(A$2:A352)+1))</f>
        <v>189</v>
      </c>
      <c r="B353" s="269" t="str">
        <f t="shared" si="64"/>
        <v>Frans</v>
      </c>
      <c r="C353" s="211">
        <f>IF(P$347="j",SUMIF('Driebanden-klein tot'!A$33:A$54,B353,'Driebanden-klein tot'!B$33:B$54),0)</f>
        <v>17</v>
      </c>
      <c r="D353" s="6"/>
      <c r="E353" s="6"/>
      <c r="F353" s="267" t="str">
        <f t="shared" si="58"/>
        <v/>
      </c>
      <c r="G353" s="268" t="str">
        <f t="shared" si="59"/>
        <v/>
      </c>
      <c r="H353" s="269" t="str">
        <f t="shared" si="65"/>
        <v>Tukker</v>
      </c>
      <c r="I353" s="211">
        <f>IF(P$347="J",SUMIF('Driebanden-klein tot'!A$33:A$54,H353,'Driebanden-klein tot'!B$33:B$54),0)</f>
        <v>18</v>
      </c>
      <c r="J353" s="6"/>
      <c r="K353" s="211" t="str">
        <f t="shared" si="60"/>
        <v/>
      </c>
      <c r="L353" s="267" t="str">
        <f t="shared" si="61"/>
        <v/>
      </c>
      <c r="M353" s="215" t="str">
        <f t="shared" si="62"/>
        <v/>
      </c>
      <c r="N353" s="216" t="str">
        <f t="shared" si="63"/>
        <v/>
      </c>
      <c r="O353" s="266">
        <v>3</v>
      </c>
      <c r="Q353" s="273"/>
      <c r="R353" s="273"/>
      <c r="S353" s="273"/>
      <c r="T353" s="273"/>
      <c r="U353" s="273"/>
      <c r="AB353" s="325">
        <f t="shared" si="55"/>
        <v>1</v>
      </c>
    </row>
    <row r="354" spans="1:28" ht="15" customHeight="1" x14ac:dyDescent="0.25">
      <c r="A354" s="218">
        <f>IF(C354=0,"",IF(I354=0,"",MAX(A$2:A353)+1))</f>
        <v>190</v>
      </c>
      <c r="B354" s="269" t="str">
        <f t="shared" si="64"/>
        <v>Frans</v>
      </c>
      <c r="C354" s="211">
        <f>IF(P$347="j",SUMIF('Driebanden-klein tot'!A$33:A$54,B354,'Driebanden-klein tot'!B$33:B$54),0)</f>
        <v>17</v>
      </c>
      <c r="D354" s="6"/>
      <c r="E354" s="6"/>
      <c r="F354" s="267" t="str">
        <f t="shared" si="58"/>
        <v/>
      </c>
      <c r="G354" s="268" t="str">
        <f t="shared" si="59"/>
        <v/>
      </c>
      <c r="H354" s="269" t="str">
        <f t="shared" si="65"/>
        <v>Bernard</v>
      </c>
      <c r="I354" s="211">
        <f>IF(P$347="J",SUMIF('Driebanden-klein tot'!A$33:A$54,H354,'Driebanden-klein tot'!B$33:B$54),0)</f>
        <v>18</v>
      </c>
      <c r="J354" s="6"/>
      <c r="K354" s="211" t="str">
        <f t="shared" si="60"/>
        <v/>
      </c>
      <c r="L354" s="267" t="str">
        <f t="shared" si="61"/>
        <v/>
      </c>
      <c r="M354" s="215" t="str">
        <f t="shared" si="62"/>
        <v/>
      </c>
      <c r="N354" s="216" t="str">
        <f t="shared" si="63"/>
        <v/>
      </c>
      <c r="O354" s="266">
        <v>3</v>
      </c>
      <c r="Q354" s="273"/>
      <c r="R354" s="273"/>
      <c r="S354" s="273"/>
      <c r="T354" s="273"/>
      <c r="U354" s="273"/>
      <c r="AB354" s="325">
        <f t="shared" si="55"/>
        <v>1</v>
      </c>
    </row>
    <row r="355" spans="1:28" ht="15" customHeight="1" x14ac:dyDescent="0.25">
      <c r="A355" s="218">
        <f>IF(C355=0,"",IF(I355=0,"",MAX(A$2:A354)+1))</f>
        <v>191</v>
      </c>
      <c r="B355" s="269" t="str">
        <f t="shared" si="64"/>
        <v>Frans</v>
      </c>
      <c r="C355" s="211">
        <f>IF(P$347="j",SUMIF('Driebanden-klein tot'!A$33:A$54,B355,'Driebanden-klein tot'!B$33:B$54),0)</f>
        <v>17</v>
      </c>
      <c r="D355" s="6"/>
      <c r="E355" s="6"/>
      <c r="F355" s="267" t="str">
        <f t="shared" si="58"/>
        <v/>
      </c>
      <c r="G355" s="268" t="str">
        <f t="shared" si="59"/>
        <v/>
      </c>
      <c r="H355" s="269" t="str">
        <f t="shared" si="65"/>
        <v>Jan de Hoorn</v>
      </c>
      <c r="I355" s="211">
        <f>IF(P$347="J",SUMIF('Driebanden-klein tot'!A$33:A$54,H355,'Driebanden-klein tot'!B$33:B$54),0)</f>
        <v>14</v>
      </c>
      <c r="J355" s="6"/>
      <c r="K355" s="211" t="str">
        <f t="shared" si="60"/>
        <v/>
      </c>
      <c r="L355" s="267" t="str">
        <f t="shared" si="61"/>
        <v/>
      </c>
      <c r="M355" s="215" t="str">
        <f t="shared" si="62"/>
        <v/>
      </c>
      <c r="N355" s="216" t="str">
        <f t="shared" si="63"/>
        <v/>
      </c>
      <c r="O355" s="266">
        <v>3</v>
      </c>
      <c r="Q355" s="273"/>
      <c r="R355" s="273"/>
      <c r="S355" s="273"/>
      <c r="T355" s="273"/>
      <c r="U355" s="273"/>
      <c r="AB355" s="325">
        <f t="shared" si="55"/>
        <v>1</v>
      </c>
    </row>
    <row r="356" spans="1:28" ht="15" customHeight="1" x14ac:dyDescent="0.25">
      <c r="A356" s="218">
        <f>IF(C356=0,"",IF(I356=0,"",MAX(A$2:A355)+1))</f>
        <v>192</v>
      </c>
      <c r="B356" s="269" t="str">
        <f t="shared" si="64"/>
        <v>Frans</v>
      </c>
      <c r="C356" s="211">
        <f>IF(P$347="j",SUMIF('Driebanden-klein tot'!A$33:A$54,B356,'Driebanden-klein tot'!B$33:B$54),0)</f>
        <v>17</v>
      </c>
      <c r="D356" s="6"/>
      <c r="E356" s="6"/>
      <c r="F356" s="267" t="str">
        <f t="shared" si="58"/>
        <v/>
      </c>
      <c r="G356" s="268" t="str">
        <f t="shared" si="59"/>
        <v/>
      </c>
      <c r="H356" s="269" t="str">
        <f t="shared" si="65"/>
        <v>Bas</v>
      </c>
      <c r="I356" s="211">
        <f>IF(P$347="J",SUMIF('Driebanden-klein tot'!A$33:A$54,H356,'Driebanden-klein tot'!B$33:B$54),0)</f>
        <v>10</v>
      </c>
      <c r="J356" s="6"/>
      <c r="K356" s="211" t="str">
        <f t="shared" si="60"/>
        <v/>
      </c>
      <c r="L356" s="267" t="str">
        <f t="shared" si="61"/>
        <v/>
      </c>
      <c r="M356" s="215" t="str">
        <f t="shared" si="62"/>
        <v/>
      </c>
      <c r="N356" s="216" t="str">
        <f t="shared" si="63"/>
        <v/>
      </c>
      <c r="O356" s="266">
        <v>3</v>
      </c>
      <c r="Q356" s="273"/>
      <c r="R356" s="273"/>
      <c r="S356" s="273"/>
      <c r="T356" s="273"/>
      <c r="U356" s="273"/>
      <c r="AB356" s="325">
        <f t="shared" si="55"/>
        <v>1</v>
      </c>
    </row>
    <row r="357" spans="1:28" ht="15" customHeight="1" x14ac:dyDescent="0.25">
      <c r="A357" s="218">
        <f>IF(C357=0,"",IF(I357=0,"",MAX(A$2:A356)+1))</f>
        <v>193</v>
      </c>
      <c r="B357" s="269" t="str">
        <f t="shared" si="64"/>
        <v>Frans</v>
      </c>
      <c r="C357" s="211">
        <f>IF(P$347="j",SUMIF('Driebanden-klein tot'!A$33:A$54,B357,'Driebanden-klein tot'!B$33:B$54),0)</f>
        <v>17</v>
      </c>
      <c r="D357" s="6"/>
      <c r="E357" s="6"/>
      <c r="F357" s="267" t="str">
        <f t="shared" si="58"/>
        <v/>
      </c>
      <c r="G357" s="268" t="str">
        <f t="shared" si="59"/>
        <v/>
      </c>
      <c r="H357" s="269" t="str">
        <f t="shared" si="65"/>
        <v>Jan Zuijlen</v>
      </c>
      <c r="I357" s="211">
        <f>IF(P$347="J",SUMIF('Driebanden-klein tot'!A$33:A$54,H357,'Driebanden-klein tot'!B$33:B$54),0)</f>
        <v>19</v>
      </c>
      <c r="J357" s="6"/>
      <c r="K357" s="211" t="str">
        <f t="shared" si="60"/>
        <v/>
      </c>
      <c r="L357" s="267" t="str">
        <f t="shared" si="61"/>
        <v/>
      </c>
      <c r="M357" s="215" t="str">
        <f t="shared" si="62"/>
        <v/>
      </c>
      <c r="N357" s="216" t="str">
        <f t="shared" si="63"/>
        <v/>
      </c>
      <c r="O357" s="266">
        <v>3</v>
      </c>
      <c r="Q357" s="273"/>
      <c r="R357" s="273"/>
      <c r="S357" s="273"/>
      <c r="T357" s="273"/>
      <c r="U357" s="273"/>
      <c r="AB357" s="325">
        <f t="shared" si="55"/>
        <v>1</v>
      </c>
    </row>
    <row r="358" spans="1:28" ht="15" customHeight="1" x14ac:dyDescent="0.25">
      <c r="A358" s="218">
        <f>IF(C358=0,"",IF(I358=0,"",MAX(A$2:A357)+1))</f>
        <v>194</v>
      </c>
      <c r="B358" s="269" t="str">
        <f t="shared" si="64"/>
        <v>Frans</v>
      </c>
      <c r="C358" s="211">
        <f>IF(P$347="j",SUMIF('Driebanden-klein tot'!A$33:A$54,B358,'Driebanden-klein tot'!B$33:B$54),0)</f>
        <v>17</v>
      </c>
      <c r="D358" s="6"/>
      <c r="E358" s="6"/>
      <c r="F358" s="267" t="str">
        <f t="shared" si="58"/>
        <v/>
      </c>
      <c r="G358" s="268" t="str">
        <f t="shared" si="59"/>
        <v/>
      </c>
      <c r="H358" s="269" t="str">
        <f t="shared" si="65"/>
        <v xml:space="preserve">Jordy </v>
      </c>
      <c r="I358" s="211">
        <f>IF(P$347="J",SUMIF('Driebanden-klein tot'!A$33:A$54,H358,'Driebanden-klein tot'!B$33:B$54),0)</f>
        <v>16</v>
      </c>
      <c r="J358" s="6"/>
      <c r="K358" s="211" t="str">
        <f t="shared" si="60"/>
        <v/>
      </c>
      <c r="L358" s="267" t="str">
        <f t="shared" si="61"/>
        <v/>
      </c>
      <c r="M358" s="215" t="str">
        <f t="shared" si="62"/>
        <v/>
      </c>
      <c r="N358" s="216" t="str">
        <f t="shared" si="63"/>
        <v/>
      </c>
      <c r="O358" s="266">
        <v>3</v>
      </c>
      <c r="Q358" s="273"/>
      <c r="R358" s="273"/>
      <c r="S358" s="273"/>
      <c r="T358" s="273"/>
      <c r="U358" s="273"/>
      <c r="AB358" s="325">
        <f t="shared" si="55"/>
        <v>1</v>
      </c>
    </row>
    <row r="359" spans="1:28" ht="15" customHeight="1" x14ac:dyDescent="0.25">
      <c r="A359" s="218" t="str">
        <f>IF(C359=0,"",IF(I359=0,"",MAX(A$2:A358)+1))</f>
        <v/>
      </c>
      <c r="B359" s="269" t="str">
        <f t="shared" si="64"/>
        <v>Frans</v>
      </c>
      <c r="C359" s="211">
        <f>IF(P$347="j",SUMIF('Driebanden-klein tot'!A$33:A$54,B359,'Driebanden-klein tot'!B$33:B$54),0)</f>
        <v>17</v>
      </c>
      <c r="D359" s="6"/>
      <c r="E359" s="6"/>
      <c r="F359" s="267" t="str">
        <f t="shared" si="58"/>
        <v/>
      </c>
      <c r="G359" s="268" t="str">
        <f t="shared" si="59"/>
        <v/>
      </c>
      <c r="H359" s="269" t="str">
        <f t="shared" si="65"/>
        <v>Mukesh</v>
      </c>
      <c r="I359" s="211">
        <f>IF(P$347="J",SUMIF('Driebanden-klein tot'!A$33:A$54,H359,'Driebanden-klein tot'!B$33:B$54),0)</f>
        <v>0</v>
      </c>
      <c r="J359" s="6"/>
      <c r="K359" s="211" t="str">
        <f t="shared" si="60"/>
        <v/>
      </c>
      <c r="L359" s="267" t="str">
        <f t="shared" si="61"/>
        <v/>
      </c>
      <c r="M359" s="215" t="str">
        <f t="shared" si="62"/>
        <v/>
      </c>
      <c r="N359" s="216" t="str">
        <f t="shared" si="63"/>
        <v/>
      </c>
      <c r="O359" s="266">
        <v>3</v>
      </c>
      <c r="Q359" s="273"/>
      <c r="R359" s="273"/>
      <c r="S359" s="273"/>
      <c r="T359" s="273"/>
      <c r="U359" s="273"/>
      <c r="AB359" s="325">
        <f t="shared" si="55"/>
        <v>0</v>
      </c>
    </row>
    <row r="360" spans="1:28" ht="15" customHeight="1" x14ac:dyDescent="0.25">
      <c r="A360" s="218">
        <f>IF(C360=0,"",IF(I360=0,"",MAX(A$2:A359)+1))</f>
        <v>195</v>
      </c>
      <c r="B360" s="269" t="str">
        <f t="shared" si="64"/>
        <v>Frans</v>
      </c>
      <c r="C360" s="211">
        <f>IF(P$347="j",SUMIF('Driebanden-klein tot'!A$33:A$54,B360,'Driebanden-klein tot'!B$33:B$54),0)</f>
        <v>17</v>
      </c>
      <c r="D360" s="6"/>
      <c r="E360" s="6"/>
      <c r="F360" s="267" t="str">
        <f t="shared" si="58"/>
        <v/>
      </c>
      <c r="G360" s="268" t="str">
        <f t="shared" si="59"/>
        <v/>
      </c>
      <c r="H360" s="269" t="str">
        <f t="shared" si="65"/>
        <v>Marco</v>
      </c>
      <c r="I360" s="211">
        <f>IF(P$347="J",SUMIF('Driebanden-klein tot'!A$33:A$54,H360,'Driebanden-klein tot'!B$33:B$54),0)</f>
        <v>26</v>
      </c>
      <c r="J360" s="6"/>
      <c r="K360" s="211" t="str">
        <f t="shared" si="60"/>
        <v/>
      </c>
      <c r="L360" s="267" t="str">
        <f t="shared" si="61"/>
        <v/>
      </c>
      <c r="M360" s="215" t="str">
        <f t="shared" si="62"/>
        <v/>
      </c>
      <c r="N360" s="216" t="str">
        <f t="shared" si="63"/>
        <v/>
      </c>
      <c r="O360" s="266">
        <v>3</v>
      </c>
      <c r="Q360" s="273"/>
      <c r="R360" s="273"/>
      <c r="S360" s="273"/>
      <c r="T360" s="273"/>
      <c r="U360" s="273"/>
      <c r="AB360" s="325">
        <f t="shared" si="55"/>
        <v>1</v>
      </c>
    </row>
    <row r="361" spans="1:28" ht="15" customHeight="1" x14ac:dyDescent="0.25">
      <c r="A361" s="218" t="str">
        <f>IF(C361=0,"",IF(I361=0,"",MAX(A$2:A360)+1))</f>
        <v/>
      </c>
      <c r="B361" s="269" t="str">
        <f t="shared" si="64"/>
        <v>Frans</v>
      </c>
      <c r="C361" s="211">
        <f>IF(P$347="j",SUMIF('Driebanden-klein tot'!A$33:A$54,B361,'Driebanden-klein tot'!B$33:B$54),0)</f>
        <v>17</v>
      </c>
      <c r="D361" s="6"/>
      <c r="E361" s="6"/>
      <c r="F361" s="267" t="str">
        <f t="shared" si="58"/>
        <v/>
      </c>
      <c r="G361" s="268" t="str">
        <f t="shared" si="59"/>
        <v/>
      </c>
      <c r="H361" s="269" t="str">
        <f t="shared" si="65"/>
        <v>n</v>
      </c>
      <c r="I361" s="211">
        <f>IF(P$347="J",SUMIF('Driebanden-klein tot'!A$33:A$54,H361,'Driebanden-klein tot'!B$33:B$54),0)</f>
        <v>0</v>
      </c>
      <c r="J361" s="6"/>
      <c r="K361" s="211" t="str">
        <f t="shared" si="60"/>
        <v/>
      </c>
      <c r="L361" s="267" t="str">
        <f t="shared" si="61"/>
        <v/>
      </c>
      <c r="M361" s="215" t="str">
        <f t="shared" si="62"/>
        <v/>
      </c>
      <c r="N361" s="216" t="str">
        <f t="shared" si="63"/>
        <v/>
      </c>
      <c r="O361" s="266">
        <v>3</v>
      </c>
      <c r="Q361" s="273"/>
      <c r="R361" s="273"/>
      <c r="S361" s="273"/>
      <c r="T361" s="273"/>
      <c r="U361" s="273"/>
      <c r="AB361" s="325">
        <f t="shared" si="55"/>
        <v>0</v>
      </c>
    </row>
    <row r="362" spans="1:28" ht="15" customHeight="1" x14ac:dyDescent="0.25">
      <c r="A362" s="218" t="str">
        <f>IF(C362=0,"",IF(I362=0,"",MAX(A$2:A361)+1))</f>
        <v/>
      </c>
      <c r="B362" s="269" t="str">
        <f t="shared" si="64"/>
        <v>Frans</v>
      </c>
      <c r="C362" s="211">
        <f>IF(P$347="j",SUMIF('Driebanden-klein tot'!A$33:A$54,B362,'Driebanden-klein tot'!B$33:B$54),0)</f>
        <v>17</v>
      </c>
      <c r="D362" s="6"/>
      <c r="E362" s="6"/>
      <c r="F362" s="267" t="str">
        <f t="shared" si="58"/>
        <v/>
      </c>
      <c r="G362" s="268" t="str">
        <f t="shared" si="59"/>
        <v/>
      </c>
      <c r="H362" s="269" t="str">
        <f t="shared" si="65"/>
        <v>n</v>
      </c>
      <c r="I362" s="211">
        <f>IF(P$347="J",SUMIF('Driebanden-klein tot'!A$33:A$54,H362,'Driebanden-klein tot'!B$33:B$54),0)</f>
        <v>0</v>
      </c>
      <c r="J362" s="6"/>
      <c r="K362" s="211" t="str">
        <f t="shared" si="60"/>
        <v/>
      </c>
      <c r="L362" s="267" t="str">
        <f t="shared" si="61"/>
        <v/>
      </c>
      <c r="M362" s="215" t="str">
        <f t="shared" si="62"/>
        <v/>
      </c>
      <c r="N362" s="216" t="str">
        <f t="shared" si="63"/>
        <v/>
      </c>
      <c r="O362" s="266">
        <v>3</v>
      </c>
      <c r="Q362" s="273"/>
      <c r="R362" s="273"/>
      <c r="S362" s="273"/>
      <c r="T362" s="273"/>
      <c r="U362" s="273"/>
      <c r="AB362" s="325">
        <f t="shared" si="55"/>
        <v>0</v>
      </c>
    </row>
    <row r="363" spans="1:28" ht="15" customHeight="1" x14ac:dyDescent="0.25">
      <c r="A363" s="218" t="str">
        <f>IF(C363=0,"",IF(I363=0,"",MAX(A$2:A362)+1))</f>
        <v/>
      </c>
      <c r="B363" s="269" t="str">
        <f t="shared" si="64"/>
        <v>Frans</v>
      </c>
      <c r="C363" s="211">
        <f>IF(P$347="j",SUMIF('Driebanden-klein tot'!A$33:A$54,B363,'Driebanden-klein tot'!B$33:B$54),0)</f>
        <v>17</v>
      </c>
      <c r="D363" s="6"/>
      <c r="E363" s="6"/>
      <c r="F363" s="267" t="str">
        <f t="shared" si="58"/>
        <v/>
      </c>
      <c r="G363" s="268" t="str">
        <f t="shared" si="59"/>
        <v/>
      </c>
      <c r="H363" s="269" t="str">
        <f t="shared" si="65"/>
        <v>n</v>
      </c>
      <c r="I363" s="211">
        <f>IF(P$347="J",SUMIF('Driebanden-klein tot'!A$33:A$54,H363,'Driebanden-klein tot'!B$33:B$54),0)</f>
        <v>0</v>
      </c>
      <c r="J363" s="6"/>
      <c r="K363" s="211" t="str">
        <f t="shared" si="60"/>
        <v/>
      </c>
      <c r="L363" s="267" t="str">
        <f t="shared" si="61"/>
        <v/>
      </c>
      <c r="M363" s="215" t="str">
        <f t="shared" si="62"/>
        <v/>
      </c>
      <c r="N363" s="216" t="str">
        <f t="shared" si="63"/>
        <v/>
      </c>
      <c r="O363" s="266">
        <v>3</v>
      </c>
      <c r="Q363" s="273"/>
      <c r="R363" s="273"/>
      <c r="S363" s="273"/>
      <c r="T363" s="273"/>
      <c r="U363" s="273"/>
      <c r="AB363" s="325">
        <f t="shared" si="55"/>
        <v>0</v>
      </c>
    </row>
    <row r="364" spans="1:28" ht="15" customHeight="1" x14ac:dyDescent="0.25">
      <c r="A364" s="218" t="str">
        <f>IF(C364=0,"",IF(I364=0,"",MAX(A$2:A363)+1))</f>
        <v/>
      </c>
      <c r="B364" s="269" t="str">
        <f t="shared" si="64"/>
        <v>Frans</v>
      </c>
      <c r="C364" s="211">
        <f>IF(P$347="j",SUMIF('Driebanden-klein tot'!A$33:A$54,B364,'Driebanden-klein tot'!B$33:B$54),0)</f>
        <v>17</v>
      </c>
      <c r="D364" s="6"/>
      <c r="E364" s="6"/>
      <c r="F364" s="267" t="str">
        <f t="shared" si="58"/>
        <v/>
      </c>
      <c r="G364" s="268" t="str">
        <f t="shared" si="59"/>
        <v/>
      </c>
      <c r="H364" s="269" t="str">
        <f t="shared" si="65"/>
        <v>n</v>
      </c>
      <c r="I364" s="211">
        <f>IF(P$347="J",SUMIF('Driebanden-klein tot'!A$33:A$54,H364,'Driebanden-klein tot'!B$33:B$54),0)</f>
        <v>0</v>
      </c>
      <c r="J364" s="6"/>
      <c r="K364" s="211" t="str">
        <f t="shared" si="60"/>
        <v/>
      </c>
      <c r="L364" s="267" t="str">
        <f t="shared" si="61"/>
        <v/>
      </c>
      <c r="M364" s="215" t="str">
        <f t="shared" si="62"/>
        <v/>
      </c>
      <c r="N364" s="216" t="str">
        <f t="shared" si="63"/>
        <v/>
      </c>
      <c r="O364" s="266">
        <v>3</v>
      </c>
      <c r="Q364" s="273"/>
      <c r="R364" s="273"/>
      <c r="S364" s="273"/>
      <c r="T364" s="273"/>
      <c r="U364" s="273"/>
      <c r="AB364" s="325">
        <f t="shared" si="55"/>
        <v>0</v>
      </c>
    </row>
    <row r="365" spans="1:28" ht="15" customHeight="1" x14ac:dyDescent="0.25">
      <c r="A365" s="218">
        <f>IF(C365=0,"",IF(I365=0,"",MAX(A$2:A364)+1))</f>
        <v>196</v>
      </c>
      <c r="B365" s="269" t="str">
        <f t="shared" si="64"/>
        <v>Fred</v>
      </c>
      <c r="C365" s="211">
        <f>IF(P$347="j",SUMIF('Driebanden-klein tot'!A$33:A$54,B365,'Driebanden-klein tot'!B$33:B$54),0)</f>
        <v>14</v>
      </c>
      <c r="D365" s="6"/>
      <c r="E365" s="6"/>
      <c r="F365" s="267" t="str">
        <f t="shared" si="58"/>
        <v/>
      </c>
      <c r="G365" s="268" t="str">
        <f t="shared" si="59"/>
        <v/>
      </c>
      <c r="H365" s="269" t="str">
        <f t="shared" si="65"/>
        <v>Jan Hartog</v>
      </c>
      <c r="I365" s="211">
        <f>IF(P$347="J",SUMIF('Driebanden-klein tot'!A$33:A$54,H365,'Driebanden-klein tot'!B$33:B$54),0)</f>
        <v>16</v>
      </c>
      <c r="J365" s="6"/>
      <c r="K365" s="211" t="str">
        <f t="shared" si="60"/>
        <v/>
      </c>
      <c r="L365" s="267" t="str">
        <f t="shared" si="61"/>
        <v/>
      </c>
      <c r="M365" s="215" t="str">
        <f t="shared" si="62"/>
        <v/>
      </c>
      <c r="N365" s="216" t="str">
        <f t="shared" si="63"/>
        <v/>
      </c>
      <c r="O365" s="266">
        <v>3</v>
      </c>
      <c r="Q365" s="273"/>
      <c r="R365" s="273"/>
      <c r="S365" s="273"/>
      <c r="T365" s="273"/>
      <c r="U365" s="273"/>
      <c r="AB365" s="325">
        <f t="shared" si="55"/>
        <v>1</v>
      </c>
    </row>
    <row r="366" spans="1:28" ht="15" customHeight="1" x14ac:dyDescent="0.25">
      <c r="A366" s="218">
        <f>IF(C366=0,"",IF(I366=0,"",MAX(A$2:A365)+1))</f>
        <v>197</v>
      </c>
      <c r="B366" s="269" t="str">
        <f t="shared" si="64"/>
        <v>Fred</v>
      </c>
      <c r="C366" s="211">
        <f>IF(P$347="j",SUMIF('Driebanden-klein tot'!A$33:A$54,B366,'Driebanden-klein tot'!B$33:B$54),0)</f>
        <v>14</v>
      </c>
      <c r="D366" s="6"/>
      <c r="E366" s="6"/>
      <c r="F366" s="267" t="str">
        <f t="shared" si="58"/>
        <v/>
      </c>
      <c r="G366" s="268" t="str">
        <f t="shared" si="59"/>
        <v/>
      </c>
      <c r="H366" s="269" t="str">
        <f t="shared" si="65"/>
        <v>Martijn</v>
      </c>
      <c r="I366" s="211">
        <f>IF(P$347="J",SUMIF('Driebanden-klein tot'!A$33:A$54,H366,'Driebanden-klein tot'!B$33:B$54),0)</f>
        <v>10</v>
      </c>
      <c r="J366" s="6"/>
      <c r="K366" s="211" t="str">
        <f t="shared" si="60"/>
        <v/>
      </c>
      <c r="L366" s="267" t="str">
        <f t="shared" si="61"/>
        <v/>
      </c>
      <c r="M366" s="215" t="str">
        <f t="shared" si="62"/>
        <v/>
      </c>
      <c r="N366" s="216" t="str">
        <f t="shared" si="63"/>
        <v/>
      </c>
      <c r="O366" s="266">
        <v>3</v>
      </c>
      <c r="Q366" s="273"/>
      <c r="R366" s="273"/>
      <c r="S366" s="273"/>
      <c r="T366" s="273"/>
      <c r="U366" s="273"/>
      <c r="AB366" s="325">
        <f t="shared" si="55"/>
        <v>1</v>
      </c>
    </row>
    <row r="367" spans="1:28" ht="15" customHeight="1" x14ac:dyDescent="0.25">
      <c r="A367" s="218">
        <f>IF(C367=0,"",IF(I367=0,"",MAX(A$2:A366)+1))</f>
        <v>198</v>
      </c>
      <c r="B367" s="269" t="str">
        <f t="shared" si="64"/>
        <v>Fred</v>
      </c>
      <c r="C367" s="211">
        <f>IF(P$347="j",SUMIF('Driebanden-klein tot'!A$33:A$54,B367,'Driebanden-klein tot'!B$33:B$54),0)</f>
        <v>14</v>
      </c>
      <c r="D367" s="6"/>
      <c r="E367" s="6"/>
      <c r="F367" s="267" t="str">
        <f t="shared" si="58"/>
        <v/>
      </c>
      <c r="G367" s="268" t="str">
        <f t="shared" si="59"/>
        <v/>
      </c>
      <c r="H367" s="269" t="str">
        <f t="shared" si="65"/>
        <v>Michael</v>
      </c>
      <c r="I367" s="211">
        <f>IF(P$347="J",SUMIF('Driebanden-klein tot'!A$33:A$54,H367,'Driebanden-klein tot'!B$33:B$54),0)</f>
        <v>19</v>
      </c>
      <c r="J367" s="6"/>
      <c r="K367" s="211" t="str">
        <f t="shared" si="60"/>
        <v/>
      </c>
      <c r="L367" s="267" t="str">
        <f t="shared" si="61"/>
        <v/>
      </c>
      <c r="M367" s="215" t="str">
        <f t="shared" si="62"/>
        <v/>
      </c>
      <c r="N367" s="216" t="str">
        <f t="shared" si="63"/>
        <v/>
      </c>
      <c r="O367" s="266">
        <v>3</v>
      </c>
      <c r="Q367" s="273"/>
      <c r="R367" s="273"/>
      <c r="S367" s="273"/>
      <c r="T367" s="273"/>
      <c r="U367" s="273"/>
      <c r="AB367" s="325">
        <f t="shared" si="55"/>
        <v>1</v>
      </c>
    </row>
    <row r="368" spans="1:28" ht="15" customHeight="1" x14ac:dyDescent="0.25">
      <c r="A368" s="218">
        <f>IF(C368=0,"",IF(I368=0,"",MAX(A$2:A367)+1))</f>
        <v>199</v>
      </c>
      <c r="B368" s="269" t="str">
        <f t="shared" si="64"/>
        <v>Fred</v>
      </c>
      <c r="C368" s="211">
        <f>IF(P$347="j",SUMIF('Driebanden-klein tot'!A$33:A$54,B368,'Driebanden-klein tot'!B$33:B$54),0)</f>
        <v>14</v>
      </c>
      <c r="D368" s="6"/>
      <c r="E368" s="6"/>
      <c r="F368" s="267" t="str">
        <f t="shared" si="58"/>
        <v/>
      </c>
      <c r="G368" s="268" t="str">
        <f t="shared" si="59"/>
        <v/>
      </c>
      <c r="H368" s="269" t="str">
        <f t="shared" si="65"/>
        <v>Peter</v>
      </c>
      <c r="I368" s="211">
        <f>IF(P$347="J",SUMIF('Driebanden-klein tot'!A$33:A$54,H368,'Driebanden-klein tot'!B$33:B$54),0)</f>
        <v>21</v>
      </c>
      <c r="J368" s="6"/>
      <c r="K368" s="211" t="str">
        <f t="shared" si="60"/>
        <v/>
      </c>
      <c r="L368" s="267" t="str">
        <f t="shared" si="61"/>
        <v/>
      </c>
      <c r="M368" s="215" t="str">
        <f t="shared" si="62"/>
        <v/>
      </c>
      <c r="N368" s="216" t="str">
        <f t="shared" si="63"/>
        <v/>
      </c>
      <c r="O368" s="266">
        <v>3</v>
      </c>
      <c r="Q368" s="273"/>
      <c r="R368" s="273"/>
      <c r="S368" s="273"/>
      <c r="T368" s="273"/>
      <c r="U368" s="273"/>
      <c r="AB368" s="325">
        <f t="shared" si="55"/>
        <v>1</v>
      </c>
    </row>
    <row r="369" spans="1:28" ht="15" customHeight="1" x14ac:dyDescent="0.25">
      <c r="A369" s="218">
        <f>IF(C369=0,"",IF(I369=0,"",MAX(A$2:A368)+1))</f>
        <v>200</v>
      </c>
      <c r="B369" s="269" t="str">
        <f t="shared" si="64"/>
        <v>Fred</v>
      </c>
      <c r="C369" s="211">
        <f>IF(P$347="j",SUMIF('Driebanden-klein tot'!A$33:A$54,B369,'Driebanden-klein tot'!B$33:B$54),0)</f>
        <v>14</v>
      </c>
      <c r="D369" s="6"/>
      <c r="E369" s="6"/>
      <c r="F369" s="267" t="str">
        <f t="shared" si="58"/>
        <v/>
      </c>
      <c r="G369" s="268" t="str">
        <f t="shared" si="59"/>
        <v/>
      </c>
      <c r="H369" s="269" t="str">
        <f t="shared" si="65"/>
        <v>Piet</v>
      </c>
      <c r="I369" s="211">
        <f>IF(P$347="J",SUMIF('Driebanden-klein tot'!A$33:A$54,H369,'Driebanden-klein tot'!B$33:B$54),0)</f>
        <v>25</v>
      </c>
      <c r="J369" s="6"/>
      <c r="K369" s="211" t="str">
        <f t="shared" si="60"/>
        <v/>
      </c>
      <c r="L369" s="267" t="str">
        <f t="shared" si="61"/>
        <v/>
      </c>
      <c r="M369" s="215" t="str">
        <f t="shared" si="62"/>
        <v/>
      </c>
      <c r="N369" s="216" t="str">
        <f t="shared" si="63"/>
        <v/>
      </c>
      <c r="O369" s="266">
        <v>3</v>
      </c>
      <c r="Q369" s="273"/>
      <c r="R369" s="273"/>
      <c r="S369" s="273"/>
      <c r="T369" s="273"/>
      <c r="U369" s="273"/>
      <c r="AB369" s="325">
        <f t="shared" si="55"/>
        <v>1</v>
      </c>
    </row>
    <row r="370" spans="1:28" ht="15" customHeight="1" x14ac:dyDescent="0.25">
      <c r="A370" s="218">
        <f>IF(C370=0,"",IF(I370=0,"",MAX(A$2:A369)+1))</f>
        <v>201</v>
      </c>
      <c r="B370" s="269" t="str">
        <f t="shared" si="64"/>
        <v>Fred</v>
      </c>
      <c r="C370" s="211">
        <f>IF(P$347="j",SUMIF('Driebanden-klein tot'!A$33:A$54,B370,'Driebanden-klein tot'!B$33:B$54),0)</f>
        <v>14</v>
      </c>
      <c r="D370" s="6"/>
      <c r="E370" s="6"/>
      <c r="F370" s="267" t="str">
        <f t="shared" si="58"/>
        <v/>
      </c>
      <c r="G370" s="268" t="str">
        <f t="shared" si="59"/>
        <v/>
      </c>
      <c r="H370" s="269" t="str">
        <f t="shared" si="65"/>
        <v>Tukker</v>
      </c>
      <c r="I370" s="211">
        <f>IF(P$347="J",SUMIF('Driebanden-klein tot'!A$33:A$54,H370,'Driebanden-klein tot'!B$33:B$54),0)</f>
        <v>18</v>
      </c>
      <c r="J370" s="6"/>
      <c r="K370" s="211" t="str">
        <f t="shared" si="60"/>
        <v/>
      </c>
      <c r="L370" s="267" t="str">
        <f t="shared" si="61"/>
        <v/>
      </c>
      <c r="M370" s="215" t="str">
        <f t="shared" si="62"/>
        <v/>
      </c>
      <c r="N370" s="216" t="str">
        <f t="shared" si="63"/>
        <v/>
      </c>
      <c r="O370" s="266">
        <v>3</v>
      </c>
      <c r="Q370" s="273"/>
      <c r="R370" s="273"/>
      <c r="S370" s="273"/>
      <c r="T370" s="273"/>
      <c r="U370" s="273"/>
      <c r="AB370" s="325">
        <f t="shared" si="55"/>
        <v>1</v>
      </c>
    </row>
    <row r="371" spans="1:28" ht="15" customHeight="1" x14ac:dyDescent="0.25">
      <c r="A371" s="218">
        <f>IF(C371=0,"",IF(I371=0,"",MAX(A$2:A370)+1))</f>
        <v>202</v>
      </c>
      <c r="B371" s="269" t="str">
        <f t="shared" si="64"/>
        <v>Fred</v>
      </c>
      <c r="C371" s="211">
        <f>IF(P$347="j",SUMIF('Driebanden-klein tot'!A$33:A$54,B371,'Driebanden-klein tot'!B$33:B$54),0)</f>
        <v>14</v>
      </c>
      <c r="D371" s="6"/>
      <c r="E371" s="6"/>
      <c r="F371" s="267" t="str">
        <f t="shared" si="58"/>
        <v/>
      </c>
      <c r="G371" s="268" t="str">
        <f t="shared" si="59"/>
        <v/>
      </c>
      <c r="H371" s="269" t="str">
        <f t="shared" si="65"/>
        <v>Bernard</v>
      </c>
      <c r="I371" s="211">
        <f>IF(P$347="J",SUMIF('Driebanden-klein tot'!A$33:A$54,H371,'Driebanden-klein tot'!B$33:B$54),0)</f>
        <v>18</v>
      </c>
      <c r="J371" s="6"/>
      <c r="K371" s="211" t="str">
        <f t="shared" si="60"/>
        <v/>
      </c>
      <c r="L371" s="267" t="str">
        <f t="shared" si="61"/>
        <v/>
      </c>
      <c r="M371" s="215" t="str">
        <f t="shared" si="62"/>
        <v/>
      </c>
      <c r="N371" s="216" t="str">
        <f t="shared" si="63"/>
        <v/>
      </c>
      <c r="O371" s="266">
        <v>3</v>
      </c>
      <c r="Q371" s="273"/>
      <c r="R371" s="273"/>
      <c r="S371" s="273"/>
      <c r="T371" s="273"/>
      <c r="U371" s="273"/>
      <c r="AB371" s="325">
        <f t="shared" si="55"/>
        <v>1</v>
      </c>
    </row>
    <row r="372" spans="1:28" ht="15" customHeight="1" x14ac:dyDescent="0.25">
      <c r="A372" s="218">
        <f>IF(C372=0,"",IF(I372=0,"",MAX(A$2:A371)+1))</f>
        <v>203</v>
      </c>
      <c r="B372" s="269" t="str">
        <f t="shared" si="64"/>
        <v>Fred</v>
      </c>
      <c r="C372" s="211">
        <f>IF(P$347="j",SUMIF('Driebanden-klein tot'!A$33:A$54,B372,'Driebanden-klein tot'!B$33:B$54),0)</f>
        <v>14</v>
      </c>
      <c r="D372" s="6"/>
      <c r="E372" s="6"/>
      <c r="F372" s="267" t="str">
        <f t="shared" si="58"/>
        <v/>
      </c>
      <c r="G372" s="268" t="str">
        <f t="shared" si="59"/>
        <v/>
      </c>
      <c r="H372" s="269" t="str">
        <f t="shared" si="65"/>
        <v>Jan de Hoorn</v>
      </c>
      <c r="I372" s="211">
        <f>IF(P$347="J",SUMIF('Driebanden-klein tot'!A$33:A$54,H372,'Driebanden-klein tot'!B$33:B$54),0)</f>
        <v>14</v>
      </c>
      <c r="J372" s="6"/>
      <c r="K372" s="211" t="str">
        <f t="shared" si="60"/>
        <v/>
      </c>
      <c r="L372" s="267" t="str">
        <f t="shared" si="61"/>
        <v/>
      </c>
      <c r="M372" s="215" t="str">
        <f t="shared" si="62"/>
        <v/>
      </c>
      <c r="N372" s="216" t="str">
        <f t="shared" si="63"/>
        <v/>
      </c>
      <c r="O372" s="266">
        <v>3</v>
      </c>
      <c r="Q372" s="273"/>
      <c r="R372" s="273"/>
      <c r="S372" s="273"/>
      <c r="T372" s="273"/>
      <c r="U372" s="273"/>
      <c r="AB372" s="325">
        <f t="shared" si="55"/>
        <v>1</v>
      </c>
    </row>
    <row r="373" spans="1:28" ht="15" customHeight="1" x14ac:dyDescent="0.25">
      <c r="A373" s="218">
        <f>IF(C373=0,"",IF(I373=0,"",MAX(A$2:A372)+1))</f>
        <v>204</v>
      </c>
      <c r="B373" s="269" t="str">
        <f t="shared" si="64"/>
        <v>Fred</v>
      </c>
      <c r="C373" s="211">
        <f>IF(P$347="j",SUMIF('Driebanden-klein tot'!A$33:A$54,B373,'Driebanden-klein tot'!B$33:B$54),0)</f>
        <v>14</v>
      </c>
      <c r="D373" s="6"/>
      <c r="E373" s="6"/>
      <c r="F373" s="267" t="str">
        <f t="shared" si="58"/>
        <v/>
      </c>
      <c r="G373" s="268" t="str">
        <f t="shared" si="59"/>
        <v/>
      </c>
      <c r="H373" s="269" t="str">
        <f t="shared" si="65"/>
        <v>Bas</v>
      </c>
      <c r="I373" s="211">
        <f>IF(P$347="J",SUMIF('Driebanden-klein tot'!A$33:A$54,H373,'Driebanden-klein tot'!B$33:B$54),0)</f>
        <v>10</v>
      </c>
      <c r="J373" s="6"/>
      <c r="K373" s="211" t="str">
        <f t="shared" si="60"/>
        <v/>
      </c>
      <c r="L373" s="267" t="str">
        <f t="shared" si="61"/>
        <v/>
      </c>
      <c r="M373" s="215" t="str">
        <f t="shared" si="62"/>
        <v/>
      </c>
      <c r="N373" s="216" t="str">
        <f t="shared" si="63"/>
        <v/>
      </c>
      <c r="O373" s="266">
        <v>3</v>
      </c>
      <c r="Q373" s="273"/>
      <c r="R373" s="273"/>
      <c r="S373" s="273"/>
      <c r="T373" s="273"/>
      <c r="U373" s="273"/>
      <c r="AB373" s="325">
        <f t="shared" si="55"/>
        <v>1</v>
      </c>
    </row>
    <row r="374" spans="1:28" ht="15" customHeight="1" x14ac:dyDescent="0.25">
      <c r="A374" s="218">
        <f>IF(C374=0,"",IF(I374=0,"",MAX(A$2:A373)+1))</f>
        <v>205</v>
      </c>
      <c r="B374" s="269" t="str">
        <f t="shared" si="64"/>
        <v>Fred</v>
      </c>
      <c r="C374" s="211">
        <f>IF(P$347="j",SUMIF('Driebanden-klein tot'!A$33:A$54,B374,'Driebanden-klein tot'!B$33:B$54),0)</f>
        <v>14</v>
      </c>
      <c r="D374" s="6"/>
      <c r="E374" s="6"/>
      <c r="F374" s="267" t="str">
        <f t="shared" si="58"/>
        <v/>
      </c>
      <c r="G374" s="268" t="str">
        <f t="shared" si="59"/>
        <v/>
      </c>
      <c r="H374" s="269" t="str">
        <f t="shared" si="65"/>
        <v>Jan Zuijlen</v>
      </c>
      <c r="I374" s="211">
        <f>IF(P$347="J",SUMIF('Driebanden-klein tot'!A$33:A$54,H374,'Driebanden-klein tot'!B$33:B$54),0)</f>
        <v>19</v>
      </c>
      <c r="J374" s="6"/>
      <c r="K374" s="211" t="str">
        <f t="shared" si="60"/>
        <v/>
      </c>
      <c r="L374" s="267" t="str">
        <f t="shared" si="61"/>
        <v/>
      </c>
      <c r="M374" s="215" t="str">
        <f t="shared" si="62"/>
        <v/>
      </c>
      <c r="N374" s="216" t="str">
        <f t="shared" si="63"/>
        <v/>
      </c>
      <c r="O374" s="266">
        <v>3</v>
      </c>
      <c r="Q374" s="273"/>
      <c r="R374" s="273"/>
      <c r="S374" s="273"/>
      <c r="T374" s="273"/>
      <c r="U374" s="273"/>
      <c r="AB374" s="325">
        <f t="shared" si="55"/>
        <v>1</v>
      </c>
    </row>
    <row r="375" spans="1:28" ht="15" customHeight="1" x14ac:dyDescent="0.25">
      <c r="A375" s="218">
        <f>IF(C375=0,"",IF(I375=0,"",MAX(A$2:A374)+1))</f>
        <v>206</v>
      </c>
      <c r="B375" s="269" t="str">
        <f t="shared" si="64"/>
        <v>Fred</v>
      </c>
      <c r="C375" s="211">
        <f>IF(P$347="j",SUMIF('Driebanden-klein tot'!A$33:A$54,B375,'Driebanden-klein tot'!B$33:B$54),0)</f>
        <v>14</v>
      </c>
      <c r="D375" s="6"/>
      <c r="E375" s="6"/>
      <c r="F375" s="267" t="str">
        <f t="shared" si="58"/>
        <v/>
      </c>
      <c r="G375" s="268" t="str">
        <f t="shared" si="59"/>
        <v/>
      </c>
      <c r="H375" s="269" t="str">
        <f t="shared" si="65"/>
        <v xml:space="preserve">Jordy </v>
      </c>
      <c r="I375" s="211">
        <f>IF(P$347="J",SUMIF('Driebanden-klein tot'!A$33:A$54,H375,'Driebanden-klein tot'!B$33:B$54),0)</f>
        <v>16</v>
      </c>
      <c r="J375" s="6"/>
      <c r="K375" s="211" t="str">
        <f t="shared" si="60"/>
        <v/>
      </c>
      <c r="L375" s="267" t="str">
        <f t="shared" si="61"/>
        <v/>
      </c>
      <c r="M375" s="215" t="str">
        <f t="shared" si="62"/>
        <v/>
      </c>
      <c r="N375" s="216" t="str">
        <f t="shared" si="63"/>
        <v/>
      </c>
      <c r="O375" s="266">
        <v>3</v>
      </c>
      <c r="Q375" s="273"/>
      <c r="R375" s="273"/>
      <c r="S375" s="273"/>
      <c r="T375" s="273"/>
      <c r="U375" s="273"/>
      <c r="AB375" s="325">
        <f t="shared" si="55"/>
        <v>1</v>
      </c>
    </row>
    <row r="376" spans="1:28" ht="15" customHeight="1" x14ac:dyDescent="0.25">
      <c r="A376" s="218" t="str">
        <f>IF(C376=0,"",IF(I376=0,"",MAX(A$2:A375)+1))</f>
        <v/>
      </c>
      <c r="B376" s="269" t="str">
        <f t="shared" si="64"/>
        <v>Fred</v>
      </c>
      <c r="C376" s="211">
        <f>IF(P$347="j",SUMIF('Driebanden-klein tot'!A$33:A$54,B376,'Driebanden-klein tot'!B$33:B$54),0)</f>
        <v>14</v>
      </c>
      <c r="D376" s="6"/>
      <c r="E376" s="6"/>
      <c r="F376" s="267" t="str">
        <f t="shared" si="58"/>
        <v/>
      </c>
      <c r="G376" s="268" t="str">
        <f t="shared" si="59"/>
        <v/>
      </c>
      <c r="H376" s="269" t="str">
        <f t="shared" si="65"/>
        <v>Mukesh</v>
      </c>
      <c r="I376" s="211">
        <f>IF(P$347="J",SUMIF('Driebanden-klein tot'!A$33:A$54,H376,'Driebanden-klein tot'!B$33:B$54),0)</f>
        <v>0</v>
      </c>
      <c r="J376" s="6"/>
      <c r="K376" s="211" t="str">
        <f t="shared" si="60"/>
        <v/>
      </c>
      <c r="L376" s="267" t="str">
        <f t="shared" si="61"/>
        <v/>
      </c>
      <c r="M376" s="215" t="str">
        <f t="shared" si="62"/>
        <v/>
      </c>
      <c r="N376" s="216" t="str">
        <f t="shared" si="63"/>
        <v/>
      </c>
      <c r="O376" s="266">
        <v>3</v>
      </c>
      <c r="Q376" s="273"/>
      <c r="R376" s="273"/>
      <c r="S376" s="273"/>
      <c r="T376" s="273"/>
      <c r="U376" s="273"/>
      <c r="AB376" s="325">
        <f t="shared" si="55"/>
        <v>0</v>
      </c>
    </row>
    <row r="377" spans="1:28" ht="15" customHeight="1" x14ac:dyDescent="0.25">
      <c r="A377" s="218">
        <f>IF(C377=0,"",IF(I377=0,"",MAX(A$2:A376)+1))</f>
        <v>207</v>
      </c>
      <c r="B377" s="269" t="str">
        <f t="shared" si="64"/>
        <v>Fred</v>
      </c>
      <c r="C377" s="211">
        <f>IF(P$347="j",SUMIF('Driebanden-klein tot'!A$33:A$54,B377,'Driebanden-klein tot'!B$33:B$54),0)</f>
        <v>14</v>
      </c>
      <c r="D377" s="6"/>
      <c r="E377" s="6"/>
      <c r="F377" s="267" t="str">
        <f t="shared" si="58"/>
        <v/>
      </c>
      <c r="G377" s="268" t="str">
        <f t="shared" si="59"/>
        <v/>
      </c>
      <c r="H377" s="269" t="str">
        <f t="shared" si="65"/>
        <v>Marco</v>
      </c>
      <c r="I377" s="211">
        <f>IF(P$347="J",SUMIF('Driebanden-klein tot'!A$33:A$54,H377,'Driebanden-klein tot'!B$33:B$54),0)</f>
        <v>26</v>
      </c>
      <c r="J377" s="6"/>
      <c r="K377" s="211" t="str">
        <f t="shared" si="60"/>
        <v/>
      </c>
      <c r="L377" s="267" t="str">
        <f t="shared" si="61"/>
        <v/>
      </c>
      <c r="M377" s="215" t="str">
        <f t="shared" si="62"/>
        <v/>
      </c>
      <c r="N377" s="216" t="str">
        <f t="shared" si="63"/>
        <v/>
      </c>
      <c r="O377" s="266">
        <v>3</v>
      </c>
      <c r="Q377" s="273"/>
      <c r="R377" s="273"/>
      <c r="S377" s="273"/>
      <c r="T377" s="273"/>
      <c r="U377" s="273"/>
      <c r="AB377" s="325">
        <f t="shared" si="55"/>
        <v>1</v>
      </c>
    </row>
    <row r="378" spans="1:28" ht="15" customHeight="1" x14ac:dyDescent="0.25">
      <c r="A378" s="218" t="str">
        <f>IF(C378=0,"",IF(I378=0,"",MAX(A$2:A377)+1))</f>
        <v/>
      </c>
      <c r="B378" s="269" t="str">
        <f t="shared" si="64"/>
        <v>Fred</v>
      </c>
      <c r="C378" s="211">
        <f>IF(P$347="j",SUMIF('Driebanden-klein tot'!A$33:A$54,B378,'Driebanden-klein tot'!B$33:B$54),0)</f>
        <v>14</v>
      </c>
      <c r="D378" s="6"/>
      <c r="E378" s="6"/>
      <c r="F378" s="267" t="str">
        <f t="shared" si="58"/>
        <v/>
      </c>
      <c r="G378" s="268" t="str">
        <f t="shared" si="59"/>
        <v/>
      </c>
      <c r="H378" s="269" t="str">
        <f t="shared" si="65"/>
        <v>n</v>
      </c>
      <c r="I378" s="211">
        <f>IF(P$347="J",SUMIF('Driebanden-klein tot'!A$33:A$54,H378,'Driebanden-klein tot'!B$33:B$54),0)</f>
        <v>0</v>
      </c>
      <c r="J378" s="6"/>
      <c r="K378" s="211" t="str">
        <f t="shared" si="60"/>
        <v/>
      </c>
      <c r="L378" s="267" t="str">
        <f t="shared" si="61"/>
        <v/>
      </c>
      <c r="M378" s="215" t="str">
        <f t="shared" si="62"/>
        <v/>
      </c>
      <c r="N378" s="216" t="str">
        <f t="shared" si="63"/>
        <v/>
      </c>
      <c r="O378" s="266">
        <v>3</v>
      </c>
      <c r="Q378" s="273"/>
      <c r="R378" s="273"/>
      <c r="S378" s="273"/>
      <c r="T378" s="273"/>
      <c r="U378" s="273"/>
      <c r="AB378" s="325">
        <f t="shared" si="55"/>
        <v>0</v>
      </c>
    </row>
    <row r="379" spans="1:28" ht="15" customHeight="1" x14ac:dyDescent="0.25">
      <c r="A379" s="218" t="str">
        <f>IF(C379=0,"",IF(I379=0,"",MAX(A$2:A378)+1))</f>
        <v/>
      </c>
      <c r="B379" s="269" t="str">
        <f t="shared" si="64"/>
        <v>Fred</v>
      </c>
      <c r="C379" s="211">
        <f>IF(P$347="j",SUMIF('Driebanden-klein tot'!A$33:A$54,B379,'Driebanden-klein tot'!B$33:B$54),0)</f>
        <v>14</v>
      </c>
      <c r="D379" s="6"/>
      <c r="E379" s="6"/>
      <c r="F379" s="267" t="str">
        <f t="shared" si="58"/>
        <v/>
      </c>
      <c r="G379" s="268" t="str">
        <f t="shared" si="59"/>
        <v/>
      </c>
      <c r="H379" s="269" t="str">
        <f t="shared" si="65"/>
        <v>n</v>
      </c>
      <c r="I379" s="211">
        <f>IF(P$347="J",SUMIF('Driebanden-klein tot'!A$33:A$54,H379,'Driebanden-klein tot'!B$33:B$54),0)</f>
        <v>0</v>
      </c>
      <c r="J379" s="6"/>
      <c r="K379" s="211" t="str">
        <f t="shared" si="60"/>
        <v/>
      </c>
      <c r="L379" s="267" t="str">
        <f t="shared" si="61"/>
        <v/>
      </c>
      <c r="M379" s="215" t="str">
        <f t="shared" ref="M379:M410" si="66">IF(J379&gt;0,IF(I379-J379=0,R$2,IF(J379&lt;I379,ROUND(J379/I379*T$2,1),Q$2)),"")</f>
        <v/>
      </c>
      <c r="N379" s="216" t="str">
        <f t="shared" si="63"/>
        <v/>
      </c>
      <c r="O379" s="266">
        <v>3</v>
      </c>
      <c r="Q379" s="273"/>
      <c r="R379" s="273"/>
      <c r="S379" s="273"/>
      <c r="T379" s="273"/>
      <c r="U379" s="273"/>
      <c r="AB379" s="325">
        <f t="shared" si="55"/>
        <v>0</v>
      </c>
    </row>
    <row r="380" spans="1:28" ht="15" customHeight="1" x14ac:dyDescent="0.25">
      <c r="A380" s="218" t="str">
        <f>IF(C380=0,"",IF(I380=0,"",MAX(A$2:A379)+1))</f>
        <v/>
      </c>
      <c r="B380" s="269" t="str">
        <f t="shared" si="64"/>
        <v>Fred</v>
      </c>
      <c r="C380" s="211">
        <f>IF(P$347="j",SUMIF('Driebanden-klein tot'!A$33:A$54,B380,'Driebanden-klein tot'!B$33:B$54),0)</f>
        <v>14</v>
      </c>
      <c r="D380" s="6"/>
      <c r="E380" s="6"/>
      <c r="F380" s="267" t="str">
        <f t="shared" si="58"/>
        <v/>
      </c>
      <c r="G380" s="268" t="str">
        <f t="shared" si="59"/>
        <v/>
      </c>
      <c r="H380" s="269" t="str">
        <f t="shared" si="65"/>
        <v>n</v>
      </c>
      <c r="I380" s="211">
        <f>IF(P$347="J",SUMIF('Driebanden-klein tot'!A$33:A$54,H380,'Driebanden-klein tot'!B$33:B$54),0)</f>
        <v>0</v>
      </c>
      <c r="J380" s="6"/>
      <c r="K380" s="211" t="str">
        <f t="shared" si="60"/>
        <v/>
      </c>
      <c r="L380" s="267" t="str">
        <f t="shared" si="61"/>
        <v/>
      </c>
      <c r="M380" s="215" t="str">
        <f t="shared" si="66"/>
        <v/>
      </c>
      <c r="N380" s="216" t="str">
        <f t="shared" si="63"/>
        <v/>
      </c>
      <c r="O380" s="266">
        <v>3</v>
      </c>
      <c r="Q380" s="273"/>
      <c r="R380" s="273"/>
      <c r="S380" s="273"/>
      <c r="T380" s="273"/>
      <c r="U380" s="273"/>
      <c r="AB380" s="325">
        <f t="shared" si="55"/>
        <v>0</v>
      </c>
    </row>
    <row r="381" spans="1:28" ht="15" customHeight="1" x14ac:dyDescent="0.25">
      <c r="A381" s="218" t="str">
        <f>IF(C381=0,"",IF(I381=0,"",MAX(A$2:A380)+1))</f>
        <v/>
      </c>
      <c r="B381" s="269" t="str">
        <f t="shared" si="64"/>
        <v>Fred</v>
      </c>
      <c r="C381" s="211">
        <f>IF(P$347="j",SUMIF('Driebanden-klein tot'!A$33:A$54,B381,'Driebanden-klein tot'!B$33:B$54),0)</f>
        <v>14</v>
      </c>
      <c r="D381" s="6"/>
      <c r="E381" s="6"/>
      <c r="F381" s="267" t="str">
        <f t="shared" si="58"/>
        <v/>
      </c>
      <c r="G381" s="268" t="str">
        <f t="shared" si="59"/>
        <v/>
      </c>
      <c r="H381" s="269" t="str">
        <f t="shared" si="65"/>
        <v>n</v>
      </c>
      <c r="I381" s="211">
        <f>IF(P$347="J",SUMIF('Driebanden-klein tot'!A$33:A$54,H381,'Driebanden-klein tot'!B$33:B$54),0)</f>
        <v>0</v>
      </c>
      <c r="J381" s="6"/>
      <c r="K381" s="211" t="str">
        <f t="shared" si="60"/>
        <v/>
      </c>
      <c r="L381" s="267" t="str">
        <f t="shared" si="61"/>
        <v/>
      </c>
      <c r="M381" s="215" t="str">
        <f t="shared" si="66"/>
        <v/>
      </c>
      <c r="N381" s="216" t="str">
        <f t="shared" si="63"/>
        <v/>
      </c>
      <c r="O381" s="266">
        <v>3</v>
      </c>
      <c r="Q381" s="273"/>
      <c r="R381" s="273"/>
      <c r="S381" s="273"/>
      <c r="T381" s="273"/>
      <c r="U381" s="273"/>
      <c r="AB381" s="325">
        <f t="shared" si="55"/>
        <v>0</v>
      </c>
    </row>
    <row r="382" spans="1:28" ht="15" customHeight="1" x14ac:dyDescent="0.25">
      <c r="A382" s="218">
        <f>IF(C382=0,"",IF(I382=0,"",MAX(A$2:A381)+1))</f>
        <v>208</v>
      </c>
      <c r="B382" s="269" t="str">
        <f t="shared" si="64"/>
        <v>Jan Hartog</v>
      </c>
      <c r="C382" s="211">
        <f>IF(P$347="j",SUMIF('Driebanden-klein tot'!A$33:A$54,B382,'Driebanden-klein tot'!B$33:B$54),0)</f>
        <v>16</v>
      </c>
      <c r="D382" s="6"/>
      <c r="E382" s="6"/>
      <c r="F382" s="267" t="str">
        <f t="shared" si="58"/>
        <v/>
      </c>
      <c r="G382" s="268" t="str">
        <f t="shared" si="59"/>
        <v/>
      </c>
      <c r="H382" s="269" t="str">
        <f t="shared" si="65"/>
        <v>Martijn</v>
      </c>
      <c r="I382" s="211">
        <f>IF(P$347="J",SUMIF('Driebanden-klein tot'!A$33:A$54,H382,'Driebanden-klein tot'!B$33:B$54),0)</f>
        <v>10</v>
      </c>
      <c r="J382" s="6"/>
      <c r="K382" s="211" t="str">
        <f t="shared" si="60"/>
        <v/>
      </c>
      <c r="L382" s="267" t="str">
        <f t="shared" si="61"/>
        <v/>
      </c>
      <c r="M382" s="215" t="str">
        <f t="shared" si="66"/>
        <v/>
      </c>
      <c r="N382" s="216" t="str">
        <f t="shared" si="63"/>
        <v/>
      </c>
      <c r="O382" s="266">
        <v>3</v>
      </c>
      <c r="Q382" s="273"/>
      <c r="R382" s="273"/>
      <c r="S382" s="273"/>
      <c r="T382" s="273"/>
      <c r="U382" s="273"/>
      <c r="AB382" s="325">
        <f t="shared" si="55"/>
        <v>1</v>
      </c>
    </row>
    <row r="383" spans="1:28" ht="15" customHeight="1" x14ac:dyDescent="0.25">
      <c r="A383" s="218">
        <f>IF(C383=0,"",IF(I383=0,"",MAX(A$2:A382)+1))</f>
        <v>209</v>
      </c>
      <c r="B383" s="269" t="str">
        <f t="shared" si="64"/>
        <v>Jan Hartog</v>
      </c>
      <c r="C383" s="211">
        <f>IF(P$347="j",SUMIF('Driebanden-klein tot'!A$33:A$54,B383,'Driebanden-klein tot'!B$33:B$54),0)</f>
        <v>16</v>
      </c>
      <c r="D383" s="6"/>
      <c r="E383" s="6"/>
      <c r="F383" s="267" t="str">
        <f t="shared" si="58"/>
        <v/>
      </c>
      <c r="G383" s="268" t="str">
        <f t="shared" si="59"/>
        <v/>
      </c>
      <c r="H383" s="269" t="str">
        <f t="shared" si="65"/>
        <v>Michael</v>
      </c>
      <c r="I383" s="211">
        <f>IF(P$347="J",SUMIF('Driebanden-klein tot'!A$33:A$54,H383,'Driebanden-klein tot'!B$33:B$54),0)</f>
        <v>19</v>
      </c>
      <c r="J383" s="6"/>
      <c r="K383" s="211" t="str">
        <f t="shared" si="60"/>
        <v/>
      </c>
      <c r="L383" s="267" t="str">
        <f t="shared" si="61"/>
        <v/>
      </c>
      <c r="M383" s="215" t="str">
        <f t="shared" si="66"/>
        <v/>
      </c>
      <c r="N383" s="216" t="str">
        <f t="shared" si="63"/>
        <v/>
      </c>
      <c r="O383" s="266">
        <v>3</v>
      </c>
      <c r="Q383" s="273"/>
      <c r="R383" s="273"/>
      <c r="S383" s="273"/>
      <c r="T383" s="273"/>
      <c r="U383" s="273"/>
      <c r="AB383" s="325">
        <f t="shared" si="55"/>
        <v>1</v>
      </c>
    </row>
    <row r="384" spans="1:28" ht="15" customHeight="1" x14ac:dyDescent="0.25">
      <c r="A384" s="218">
        <f>IF(C384=0,"",IF(I384=0,"",MAX(A$2:A383)+1))</f>
        <v>210</v>
      </c>
      <c r="B384" s="269" t="str">
        <f t="shared" si="64"/>
        <v>Jan Hartog</v>
      </c>
      <c r="C384" s="211">
        <f>IF(P$347="j",SUMIF('Driebanden-klein tot'!A$33:A$54,B384,'Driebanden-klein tot'!B$33:B$54),0)</f>
        <v>16</v>
      </c>
      <c r="D384" s="6"/>
      <c r="E384" s="6"/>
      <c r="F384" s="267" t="str">
        <f t="shared" si="58"/>
        <v/>
      </c>
      <c r="G384" s="268" t="str">
        <f t="shared" si="59"/>
        <v/>
      </c>
      <c r="H384" s="269" t="str">
        <f t="shared" si="65"/>
        <v>Peter</v>
      </c>
      <c r="I384" s="211">
        <f>IF(P$347="J",SUMIF('Driebanden-klein tot'!A$33:A$54,H384,'Driebanden-klein tot'!B$33:B$54),0)</f>
        <v>21</v>
      </c>
      <c r="J384" s="6"/>
      <c r="K384" s="211" t="str">
        <f t="shared" si="60"/>
        <v/>
      </c>
      <c r="L384" s="267" t="str">
        <f t="shared" si="61"/>
        <v/>
      </c>
      <c r="M384" s="215" t="str">
        <f t="shared" si="66"/>
        <v/>
      </c>
      <c r="N384" s="216" t="str">
        <f t="shared" si="63"/>
        <v/>
      </c>
      <c r="O384" s="266">
        <v>3</v>
      </c>
      <c r="Q384" s="273"/>
      <c r="R384" s="273"/>
      <c r="S384" s="273"/>
      <c r="T384" s="273"/>
      <c r="U384" s="273"/>
      <c r="AB384" s="325">
        <f t="shared" si="55"/>
        <v>1</v>
      </c>
    </row>
    <row r="385" spans="1:28" ht="15" customHeight="1" x14ac:dyDescent="0.25">
      <c r="A385" s="218">
        <f>IF(C385=0,"",IF(I385=0,"",MAX(A$2:A384)+1))</f>
        <v>211</v>
      </c>
      <c r="B385" s="269" t="str">
        <f t="shared" si="64"/>
        <v>Jan Hartog</v>
      </c>
      <c r="C385" s="211">
        <f>IF(P$347="j",SUMIF('Driebanden-klein tot'!A$33:A$54,B385,'Driebanden-klein tot'!B$33:B$54),0)</f>
        <v>16</v>
      </c>
      <c r="D385" s="6"/>
      <c r="E385" s="6"/>
      <c r="F385" s="267" t="str">
        <f t="shared" si="58"/>
        <v/>
      </c>
      <c r="G385" s="268" t="str">
        <f t="shared" si="59"/>
        <v/>
      </c>
      <c r="H385" s="269" t="str">
        <f t="shared" si="65"/>
        <v>Piet</v>
      </c>
      <c r="I385" s="211">
        <f>IF(P$347="J",SUMIF('Driebanden-klein tot'!A$33:A$54,H385,'Driebanden-klein tot'!B$33:B$54),0)</f>
        <v>25</v>
      </c>
      <c r="J385" s="6"/>
      <c r="K385" s="211" t="str">
        <f t="shared" si="60"/>
        <v/>
      </c>
      <c r="L385" s="267" t="str">
        <f t="shared" si="61"/>
        <v/>
      </c>
      <c r="M385" s="215" t="str">
        <f t="shared" si="66"/>
        <v/>
      </c>
      <c r="N385" s="216" t="str">
        <f t="shared" si="63"/>
        <v/>
      </c>
      <c r="O385" s="266">
        <v>3</v>
      </c>
      <c r="Q385" s="273"/>
      <c r="R385" s="273"/>
      <c r="S385" s="273"/>
      <c r="T385" s="273"/>
      <c r="U385" s="273"/>
      <c r="AB385" s="325">
        <f t="shared" si="55"/>
        <v>1</v>
      </c>
    </row>
    <row r="386" spans="1:28" ht="15" customHeight="1" x14ac:dyDescent="0.25">
      <c r="A386" s="218">
        <f>IF(C386=0,"",IF(I386=0,"",MAX(A$2:A385)+1))</f>
        <v>212</v>
      </c>
      <c r="B386" s="269" t="str">
        <f t="shared" si="64"/>
        <v>Jan Hartog</v>
      </c>
      <c r="C386" s="211">
        <f>IF(P$347="j",SUMIF('Driebanden-klein tot'!A$33:A$54,B386,'Driebanden-klein tot'!B$33:B$54),0)</f>
        <v>16</v>
      </c>
      <c r="D386" s="6"/>
      <c r="E386" s="6"/>
      <c r="F386" s="267" t="str">
        <f t="shared" si="58"/>
        <v/>
      </c>
      <c r="G386" s="268" t="str">
        <f t="shared" si="59"/>
        <v/>
      </c>
      <c r="H386" s="269" t="str">
        <f t="shared" si="65"/>
        <v>Tukker</v>
      </c>
      <c r="I386" s="211">
        <f>IF(P$347="J",SUMIF('Driebanden-klein tot'!A$33:A$54,H386,'Driebanden-klein tot'!B$33:B$54),0)</f>
        <v>18</v>
      </c>
      <c r="J386" s="6"/>
      <c r="K386" s="211" t="str">
        <f t="shared" si="60"/>
        <v/>
      </c>
      <c r="L386" s="267" t="str">
        <f t="shared" si="61"/>
        <v/>
      </c>
      <c r="M386" s="215" t="str">
        <f t="shared" si="66"/>
        <v/>
      </c>
      <c r="N386" s="216" t="str">
        <f t="shared" si="63"/>
        <v/>
      </c>
      <c r="O386" s="266">
        <v>3</v>
      </c>
      <c r="Q386" s="273"/>
      <c r="R386" s="273"/>
      <c r="S386" s="273"/>
      <c r="T386" s="273"/>
      <c r="U386" s="273"/>
      <c r="AB386" s="325">
        <f t="shared" si="55"/>
        <v>1</v>
      </c>
    </row>
    <row r="387" spans="1:28" ht="15" customHeight="1" x14ac:dyDescent="0.25">
      <c r="A387" s="218">
        <f>IF(C387=0,"",IF(I387=0,"",MAX(A$2:A386)+1))</f>
        <v>213</v>
      </c>
      <c r="B387" s="269" t="str">
        <f t="shared" si="64"/>
        <v>Jan Hartog</v>
      </c>
      <c r="C387" s="211">
        <f>IF(P$347="j",SUMIF('Driebanden-klein tot'!A$33:A$54,B387,'Driebanden-klein tot'!B$33:B$54),0)</f>
        <v>16</v>
      </c>
      <c r="D387" s="6"/>
      <c r="E387" s="6"/>
      <c r="F387" s="267" t="str">
        <f t="shared" si="58"/>
        <v/>
      </c>
      <c r="G387" s="268" t="str">
        <f t="shared" si="59"/>
        <v/>
      </c>
      <c r="H387" s="269" t="str">
        <f t="shared" si="65"/>
        <v>Bernard</v>
      </c>
      <c r="I387" s="211">
        <f>IF(P$347="J",SUMIF('Driebanden-klein tot'!A$33:A$54,H387,'Driebanden-klein tot'!B$33:B$54),0)</f>
        <v>18</v>
      </c>
      <c r="J387" s="6"/>
      <c r="K387" s="211" t="str">
        <f t="shared" si="60"/>
        <v/>
      </c>
      <c r="L387" s="267" t="str">
        <f t="shared" si="61"/>
        <v/>
      </c>
      <c r="M387" s="215" t="str">
        <f t="shared" si="66"/>
        <v/>
      </c>
      <c r="N387" s="216" t="str">
        <f t="shared" si="63"/>
        <v/>
      </c>
      <c r="O387" s="266">
        <v>3</v>
      </c>
      <c r="Q387" s="273"/>
      <c r="R387" s="273"/>
      <c r="S387" s="273"/>
      <c r="T387" s="273"/>
      <c r="U387" s="273"/>
      <c r="AB387" s="325">
        <f t="shared" ref="AB387:AB450" si="67">IF(A387="",0,1)</f>
        <v>1</v>
      </c>
    </row>
    <row r="388" spans="1:28" ht="15" customHeight="1" x14ac:dyDescent="0.25">
      <c r="A388" s="218">
        <f>IF(C388=0,"",IF(I388=0,"",MAX(A$2:A387)+1))</f>
        <v>214</v>
      </c>
      <c r="B388" s="269" t="str">
        <f t="shared" si="64"/>
        <v>Jan Hartog</v>
      </c>
      <c r="C388" s="211">
        <f>IF(P$347="j",SUMIF('Driebanden-klein tot'!A$33:A$54,B388,'Driebanden-klein tot'!B$33:B$54),0)</f>
        <v>16</v>
      </c>
      <c r="D388" s="6"/>
      <c r="E388" s="6"/>
      <c r="F388" s="267" t="str">
        <f t="shared" si="58"/>
        <v/>
      </c>
      <c r="G388" s="268" t="str">
        <f t="shared" si="59"/>
        <v/>
      </c>
      <c r="H388" s="269" t="str">
        <f t="shared" si="65"/>
        <v>Jan de Hoorn</v>
      </c>
      <c r="I388" s="211">
        <f>IF(P$347="J",SUMIF('Driebanden-klein tot'!A$33:A$54,H388,'Driebanden-klein tot'!B$33:B$54),0)</f>
        <v>14</v>
      </c>
      <c r="J388" s="6"/>
      <c r="K388" s="211" t="str">
        <f t="shared" si="60"/>
        <v/>
      </c>
      <c r="L388" s="267" t="str">
        <f t="shared" si="61"/>
        <v/>
      </c>
      <c r="M388" s="215" t="str">
        <f t="shared" si="66"/>
        <v/>
      </c>
      <c r="N388" s="216" t="str">
        <f t="shared" si="63"/>
        <v/>
      </c>
      <c r="O388" s="266">
        <v>3</v>
      </c>
      <c r="Q388" s="273"/>
      <c r="R388" s="273"/>
      <c r="S388" s="273"/>
      <c r="T388" s="273"/>
      <c r="U388" s="273"/>
      <c r="AB388" s="325">
        <f t="shared" si="67"/>
        <v>1</v>
      </c>
    </row>
    <row r="389" spans="1:28" ht="15" customHeight="1" x14ac:dyDescent="0.25">
      <c r="A389" s="218">
        <f>IF(C389=0,"",IF(I389=0,"",MAX(A$2:A388)+1))</f>
        <v>215</v>
      </c>
      <c r="B389" s="269" t="str">
        <f t="shared" si="64"/>
        <v>Jan Hartog</v>
      </c>
      <c r="C389" s="211">
        <f>IF(P$347="j",SUMIF('Driebanden-klein tot'!A$33:A$54,B389,'Driebanden-klein tot'!B$33:B$54),0)</f>
        <v>16</v>
      </c>
      <c r="D389" s="6"/>
      <c r="E389" s="6"/>
      <c r="F389" s="267" t="str">
        <f t="shared" si="58"/>
        <v/>
      </c>
      <c r="G389" s="268" t="str">
        <f t="shared" si="59"/>
        <v/>
      </c>
      <c r="H389" s="269" t="str">
        <f t="shared" si="65"/>
        <v>Bas</v>
      </c>
      <c r="I389" s="211">
        <f>IF(P$347="J",SUMIF('Driebanden-klein tot'!A$33:A$54,H389,'Driebanden-klein tot'!B$33:B$54),0)</f>
        <v>10</v>
      </c>
      <c r="J389" s="6"/>
      <c r="K389" s="211" t="str">
        <f t="shared" si="60"/>
        <v/>
      </c>
      <c r="L389" s="267" t="str">
        <f t="shared" si="61"/>
        <v/>
      </c>
      <c r="M389" s="215" t="str">
        <f t="shared" si="66"/>
        <v/>
      </c>
      <c r="N389" s="216" t="str">
        <f t="shared" si="63"/>
        <v/>
      </c>
      <c r="O389" s="266">
        <v>3</v>
      </c>
      <c r="Q389" s="273"/>
      <c r="R389" s="273"/>
      <c r="S389" s="273"/>
      <c r="T389" s="273"/>
      <c r="U389" s="273"/>
      <c r="AB389" s="325">
        <f t="shared" si="67"/>
        <v>1</v>
      </c>
    </row>
    <row r="390" spans="1:28" ht="15" customHeight="1" x14ac:dyDescent="0.25">
      <c r="A390" s="218">
        <f>IF(C390=0,"",IF(I390=0,"",MAX(A$2:A389)+1))</f>
        <v>216</v>
      </c>
      <c r="B390" s="269" t="str">
        <f t="shared" si="64"/>
        <v>Jan Hartog</v>
      </c>
      <c r="C390" s="211">
        <f>IF(P$347="j",SUMIF('Driebanden-klein tot'!A$33:A$54,B390,'Driebanden-klein tot'!B$33:B$54),0)</f>
        <v>16</v>
      </c>
      <c r="D390" s="6"/>
      <c r="E390" s="6"/>
      <c r="F390" s="267" t="str">
        <f t="shared" si="58"/>
        <v/>
      </c>
      <c r="G390" s="268" t="str">
        <f t="shared" si="59"/>
        <v/>
      </c>
      <c r="H390" s="269" t="str">
        <f t="shared" si="65"/>
        <v>Jan Zuijlen</v>
      </c>
      <c r="I390" s="211">
        <f>IF(P$347="J",SUMIF('Driebanden-klein tot'!A$33:A$54,H390,'Driebanden-klein tot'!B$33:B$54),0)</f>
        <v>19</v>
      </c>
      <c r="J390" s="6"/>
      <c r="K390" s="211" t="str">
        <f t="shared" si="60"/>
        <v/>
      </c>
      <c r="L390" s="267" t="str">
        <f t="shared" si="61"/>
        <v/>
      </c>
      <c r="M390" s="215" t="str">
        <f t="shared" si="66"/>
        <v/>
      </c>
      <c r="N390" s="216" t="str">
        <f t="shared" si="63"/>
        <v/>
      </c>
      <c r="O390" s="266">
        <v>3</v>
      </c>
      <c r="Q390" s="273"/>
      <c r="R390" s="273"/>
      <c r="S390" s="273"/>
      <c r="T390" s="273"/>
      <c r="U390" s="273"/>
      <c r="AB390" s="325">
        <f t="shared" si="67"/>
        <v>1</v>
      </c>
    </row>
    <row r="391" spans="1:28" ht="15" customHeight="1" x14ac:dyDescent="0.25">
      <c r="A391" s="218">
        <f>IF(C391=0,"",IF(I391=0,"",MAX(A$2:A390)+1))</f>
        <v>217</v>
      </c>
      <c r="B391" s="269" t="str">
        <f t="shared" si="64"/>
        <v>Jan Hartog</v>
      </c>
      <c r="C391" s="211">
        <f>IF(P$347="j",SUMIF('Driebanden-klein tot'!A$33:A$54,B391,'Driebanden-klein tot'!B$33:B$54),0)</f>
        <v>16</v>
      </c>
      <c r="D391" s="6"/>
      <c r="E391" s="6"/>
      <c r="F391" s="267" t="str">
        <f t="shared" si="58"/>
        <v/>
      </c>
      <c r="G391" s="268" t="str">
        <f t="shared" si="59"/>
        <v/>
      </c>
      <c r="H391" s="269" t="str">
        <f t="shared" si="65"/>
        <v xml:space="preserve">Jordy </v>
      </c>
      <c r="I391" s="211">
        <f>IF(P$347="J",SUMIF('Driebanden-klein tot'!A$33:A$54,H391,'Driebanden-klein tot'!B$33:B$54),0)</f>
        <v>16</v>
      </c>
      <c r="J391" s="6"/>
      <c r="K391" s="211" t="str">
        <f t="shared" si="60"/>
        <v/>
      </c>
      <c r="L391" s="267" t="str">
        <f t="shared" si="61"/>
        <v/>
      </c>
      <c r="M391" s="215" t="str">
        <f t="shared" si="66"/>
        <v/>
      </c>
      <c r="N391" s="216" t="str">
        <f t="shared" si="63"/>
        <v/>
      </c>
      <c r="O391" s="266">
        <v>3</v>
      </c>
      <c r="Q391" s="273"/>
      <c r="R391" s="273"/>
      <c r="S391" s="273"/>
      <c r="T391" s="273"/>
      <c r="U391" s="273"/>
      <c r="AB391" s="325">
        <f t="shared" si="67"/>
        <v>1</v>
      </c>
    </row>
    <row r="392" spans="1:28" ht="15" customHeight="1" x14ac:dyDescent="0.25">
      <c r="A392" s="218" t="str">
        <f>IF(C392=0,"",IF(I392=0,"",MAX(A$2:A391)+1))</f>
        <v/>
      </c>
      <c r="B392" s="269" t="str">
        <f t="shared" si="64"/>
        <v>Jan Hartog</v>
      </c>
      <c r="C392" s="211">
        <f>IF(P$347="j",SUMIF('Driebanden-klein tot'!A$33:A$54,B392,'Driebanden-klein tot'!B$33:B$54),0)</f>
        <v>16</v>
      </c>
      <c r="D392" s="6"/>
      <c r="E392" s="6"/>
      <c r="F392" s="267" t="str">
        <f t="shared" si="58"/>
        <v/>
      </c>
      <c r="G392" s="268" t="str">
        <f t="shared" si="59"/>
        <v/>
      </c>
      <c r="H392" s="269" t="str">
        <f t="shared" si="65"/>
        <v>Mukesh</v>
      </c>
      <c r="I392" s="211">
        <f>IF(P$347="J",SUMIF('Driebanden-klein tot'!A$33:A$54,H392,'Driebanden-klein tot'!B$33:B$54),0)</f>
        <v>0</v>
      </c>
      <c r="J392" s="6"/>
      <c r="K392" s="211" t="str">
        <f t="shared" si="60"/>
        <v/>
      </c>
      <c r="L392" s="267" t="str">
        <f t="shared" si="61"/>
        <v/>
      </c>
      <c r="M392" s="215" t="str">
        <f t="shared" si="66"/>
        <v/>
      </c>
      <c r="N392" s="216" t="str">
        <f t="shared" si="63"/>
        <v/>
      </c>
      <c r="O392" s="266">
        <v>3</v>
      </c>
      <c r="Q392" s="273"/>
      <c r="R392" s="273"/>
      <c r="S392" s="273"/>
      <c r="T392" s="273"/>
      <c r="U392" s="273"/>
      <c r="AB392" s="325">
        <f t="shared" si="67"/>
        <v>0</v>
      </c>
    </row>
    <row r="393" spans="1:28" ht="15" customHeight="1" x14ac:dyDescent="0.25">
      <c r="A393" s="218">
        <f>IF(C393=0,"",IF(I393=0,"",MAX(A$2:A392)+1))</f>
        <v>218</v>
      </c>
      <c r="B393" s="269" t="str">
        <f t="shared" si="64"/>
        <v>Jan Hartog</v>
      </c>
      <c r="C393" s="211">
        <f>IF(P$347="j",SUMIF('Driebanden-klein tot'!A$33:A$54,B393,'Driebanden-klein tot'!B$33:B$54),0)</f>
        <v>16</v>
      </c>
      <c r="D393" s="6"/>
      <c r="E393" s="6"/>
      <c r="F393" s="267" t="str">
        <f t="shared" si="58"/>
        <v/>
      </c>
      <c r="G393" s="268" t="str">
        <f t="shared" si="59"/>
        <v/>
      </c>
      <c r="H393" s="269" t="str">
        <f t="shared" si="65"/>
        <v>Marco</v>
      </c>
      <c r="I393" s="211">
        <f>IF(P$347="J",SUMIF('Driebanden-klein tot'!A$33:A$54,H393,'Driebanden-klein tot'!B$33:B$54),0)</f>
        <v>26</v>
      </c>
      <c r="J393" s="6"/>
      <c r="K393" s="211" t="str">
        <f t="shared" si="60"/>
        <v/>
      </c>
      <c r="L393" s="267" t="str">
        <f t="shared" si="61"/>
        <v/>
      </c>
      <c r="M393" s="215" t="str">
        <f t="shared" si="66"/>
        <v/>
      </c>
      <c r="N393" s="216" t="str">
        <f t="shared" si="63"/>
        <v/>
      </c>
      <c r="O393" s="266">
        <v>3</v>
      </c>
      <c r="Q393" s="273"/>
      <c r="R393" s="273"/>
      <c r="S393" s="273"/>
      <c r="T393" s="273"/>
      <c r="U393" s="273"/>
      <c r="AB393" s="325">
        <f t="shared" si="67"/>
        <v>1</v>
      </c>
    </row>
    <row r="394" spans="1:28" ht="15" customHeight="1" x14ac:dyDescent="0.25">
      <c r="A394" s="218" t="str">
        <f>IF(C394=0,"",IF(I394=0,"",MAX(A$2:A393)+1))</f>
        <v/>
      </c>
      <c r="B394" s="269" t="str">
        <f t="shared" si="64"/>
        <v>Jan Hartog</v>
      </c>
      <c r="C394" s="211">
        <f>IF(P$347="j",SUMIF('Driebanden-klein tot'!A$33:A$54,B394,'Driebanden-klein tot'!B$33:B$54),0)</f>
        <v>16</v>
      </c>
      <c r="D394" s="6"/>
      <c r="E394" s="6"/>
      <c r="F394" s="267" t="str">
        <f t="shared" si="58"/>
        <v/>
      </c>
      <c r="G394" s="268" t="str">
        <f t="shared" si="59"/>
        <v/>
      </c>
      <c r="H394" s="269" t="str">
        <f t="shared" si="65"/>
        <v>n</v>
      </c>
      <c r="I394" s="211">
        <f>IF(P$347="J",SUMIF('Driebanden-klein tot'!A$33:A$54,H394,'Driebanden-klein tot'!B$33:B$54),0)</f>
        <v>0</v>
      </c>
      <c r="J394" s="6"/>
      <c r="K394" s="211" t="str">
        <f t="shared" si="60"/>
        <v/>
      </c>
      <c r="L394" s="267" t="str">
        <f t="shared" si="61"/>
        <v/>
      </c>
      <c r="M394" s="215" t="str">
        <f t="shared" si="66"/>
        <v/>
      </c>
      <c r="N394" s="216" t="str">
        <f t="shared" si="63"/>
        <v/>
      </c>
      <c r="O394" s="266">
        <v>3</v>
      </c>
      <c r="Q394" s="273"/>
      <c r="R394" s="273"/>
      <c r="S394" s="273"/>
      <c r="T394" s="273"/>
      <c r="U394" s="273"/>
      <c r="AB394" s="325">
        <f t="shared" si="67"/>
        <v>0</v>
      </c>
    </row>
    <row r="395" spans="1:28" ht="15" customHeight="1" x14ac:dyDescent="0.25">
      <c r="A395" s="218" t="str">
        <f>IF(C395=0,"",IF(I395=0,"",MAX(A$2:A394)+1))</f>
        <v/>
      </c>
      <c r="B395" s="269" t="str">
        <f t="shared" si="64"/>
        <v>Jan Hartog</v>
      </c>
      <c r="C395" s="211">
        <f>IF(P$347="j",SUMIF('Driebanden-klein tot'!A$33:A$54,B395,'Driebanden-klein tot'!B$33:B$54),0)</f>
        <v>16</v>
      </c>
      <c r="D395" s="6"/>
      <c r="E395" s="6"/>
      <c r="F395" s="267" t="str">
        <f t="shared" si="58"/>
        <v/>
      </c>
      <c r="G395" s="268" t="str">
        <f t="shared" si="59"/>
        <v/>
      </c>
      <c r="H395" s="269" t="str">
        <f t="shared" si="65"/>
        <v>n</v>
      </c>
      <c r="I395" s="211">
        <f>IF(P$347="J",SUMIF('Driebanden-klein tot'!A$33:A$54,H395,'Driebanden-klein tot'!B$33:B$54),0)</f>
        <v>0</v>
      </c>
      <c r="J395" s="6"/>
      <c r="K395" s="211" t="str">
        <f t="shared" si="60"/>
        <v/>
      </c>
      <c r="L395" s="267" t="str">
        <f t="shared" si="61"/>
        <v/>
      </c>
      <c r="M395" s="215" t="str">
        <f t="shared" si="66"/>
        <v/>
      </c>
      <c r="N395" s="216" t="str">
        <f t="shared" si="63"/>
        <v/>
      </c>
      <c r="O395" s="266">
        <v>3</v>
      </c>
      <c r="Q395" s="273"/>
      <c r="R395" s="273"/>
      <c r="S395" s="273"/>
      <c r="T395" s="273"/>
      <c r="U395" s="273"/>
      <c r="AB395" s="325">
        <f t="shared" si="67"/>
        <v>0</v>
      </c>
    </row>
    <row r="396" spans="1:28" ht="15" customHeight="1" x14ac:dyDescent="0.25">
      <c r="A396" s="218" t="str">
        <f>IF(C396=0,"",IF(I396=0,"",MAX(A$2:A395)+1))</f>
        <v/>
      </c>
      <c r="B396" s="269" t="str">
        <f t="shared" si="64"/>
        <v>Jan Hartog</v>
      </c>
      <c r="C396" s="211">
        <f>IF(P$347="j",SUMIF('Driebanden-klein tot'!A$33:A$54,B396,'Driebanden-klein tot'!B$33:B$54),0)</f>
        <v>16</v>
      </c>
      <c r="D396" s="6"/>
      <c r="E396" s="6"/>
      <c r="F396" s="267" t="str">
        <f t="shared" si="58"/>
        <v/>
      </c>
      <c r="G396" s="268" t="str">
        <f t="shared" si="59"/>
        <v/>
      </c>
      <c r="H396" s="269" t="str">
        <f t="shared" si="65"/>
        <v>n</v>
      </c>
      <c r="I396" s="211">
        <f>IF(P$347="J",SUMIF('Driebanden-klein tot'!A$33:A$54,H396,'Driebanden-klein tot'!B$33:B$54),0)</f>
        <v>0</v>
      </c>
      <c r="J396" s="6"/>
      <c r="K396" s="211" t="str">
        <f t="shared" si="60"/>
        <v/>
      </c>
      <c r="L396" s="267" t="str">
        <f t="shared" si="61"/>
        <v/>
      </c>
      <c r="M396" s="215" t="str">
        <f t="shared" si="66"/>
        <v/>
      </c>
      <c r="N396" s="216" t="str">
        <f t="shared" si="63"/>
        <v/>
      </c>
      <c r="O396" s="266">
        <v>3</v>
      </c>
      <c r="Q396" s="273"/>
      <c r="R396" s="273"/>
      <c r="S396" s="273"/>
      <c r="T396" s="273"/>
      <c r="U396" s="273"/>
      <c r="AB396" s="325">
        <f t="shared" si="67"/>
        <v>0</v>
      </c>
    </row>
    <row r="397" spans="1:28" ht="15" customHeight="1" x14ac:dyDescent="0.25">
      <c r="A397" s="218" t="str">
        <f>IF(C397=0,"",IF(I397=0,"",MAX(A$2:A396)+1))</f>
        <v/>
      </c>
      <c r="B397" s="269" t="str">
        <f t="shared" si="64"/>
        <v>Jan Hartog</v>
      </c>
      <c r="C397" s="211">
        <f>IF(P$347="j",SUMIF('Driebanden-klein tot'!A$33:A$54,B397,'Driebanden-klein tot'!B$33:B$54),0)</f>
        <v>16</v>
      </c>
      <c r="D397" s="6"/>
      <c r="E397" s="6"/>
      <c r="F397" s="267" t="str">
        <f t="shared" si="58"/>
        <v/>
      </c>
      <c r="G397" s="268" t="str">
        <f t="shared" si="59"/>
        <v/>
      </c>
      <c r="H397" s="269" t="str">
        <f t="shared" si="65"/>
        <v>n</v>
      </c>
      <c r="I397" s="211">
        <f>IF(P$347="J",SUMIF('Driebanden-klein tot'!A$33:A$54,H397,'Driebanden-klein tot'!B$33:B$54),0)</f>
        <v>0</v>
      </c>
      <c r="J397" s="6"/>
      <c r="K397" s="211" t="str">
        <f t="shared" si="60"/>
        <v/>
      </c>
      <c r="L397" s="267" t="str">
        <f t="shared" si="61"/>
        <v/>
      </c>
      <c r="M397" s="215" t="str">
        <f t="shared" si="66"/>
        <v/>
      </c>
      <c r="N397" s="216" t="str">
        <f t="shared" si="63"/>
        <v/>
      </c>
      <c r="O397" s="266">
        <v>3</v>
      </c>
      <c r="Q397" s="273"/>
      <c r="R397" s="273"/>
      <c r="S397" s="273"/>
      <c r="T397" s="273"/>
      <c r="U397" s="273"/>
      <c r="AB397" s="325">
        <f t="shared" si="67"/>
        <v>0</v>
      </c>
    </row>
    <row r="398" spans="1:28" ht="15" customHeight="1" x14ac:dyDescent="0.25">
      <c r="A398" s="218">
        <f>IF(C398=0,"",IF(I398=0,"",MAX(A$2:A397)+1))</f>
        <v>219</v>
      </c>
      <c r="B398" s="269" t="str">
        <f t="shared" si="64"/>
        <v>Martijn</v>
      </c>
      <c r="C398" s="211">
        <f>IF(P$347="j",SUMIF('Driebanden-klein tot'!A$33:A$54,B398,'Driebanden-klein tot'!B$33:B$54),0)</f>
        <v>10</v>
      </c>
      <c r="D398" s="6"/>
      <c r="E398" s="6"/>
      <c r="F398" s="267" t="str">
        <f t="shared" si="58"/>
        <v/>
      </c>
      <c r="G398" s="268" t="str">
        <f t="shared" si="59"/>
        <v/>
      </c>
      <c r="H398" s="269" t="str">
        <f t="shared" si="65"/>
        <v>Michael</v>
      </c>
      <c r="I398" s="211">
        <f>IF(P$347="J",SUMIF('Driebanden-klein tot'!A$33:A$54,H398,'Driebanden-klein tot'!B$33:B$54),0)</f>
        <v>19</v>
      </c>
      <c r="J398" s="6"/>
      <c r="K398" s="211" t="str">
        <f t="shared" si="60"/>
        <v/>
      </c>
      <c r="L398" s="267" t="str">
        <f t="shared" si="61"/>
        <v/>
      </c>
      <c r="M398" s="215" t="str">
        <f t="shared" si="66"/>
        <v/>
      </c>
      <c r="N398" s="216" t="str">
        <f t="shared" si="63"/>
        <v/>
      </c>
      <c r="O398" s="266">
        <v>3</v>
      </c>
      <c r="Q398" s="273"/>
      <c r="R398" s="273"/>
      <c r="S398" s="273"/>
      <c r="T398" s="273"/>
      <c r="U398" s="273"/>
      <c r="AB398" s="325">
        <f t="shared" si="67"/>
        <v>1</v>
      </c>
    </row>
    <row r="399" spans="1:28" ht="15" customHeight="1" x14ac:dyDescent="0.25">
      <c r="A399" s="218">
        <f>IF(C399=0,"",IF(I399=0,"",MAX(A$2:A398)+1))</f>
        <v>220</v>
      </c>
      <c r="B399" s="269" t="str">
        <f t="shared" si="64"/>
        <v>Martijn</v>
      </c>
      <c r="C399" s="211">
        <f>IF(P$347="j",SUMIF('Driebanden-klein tot'!A$33:A$54,B399,'Driebanden-klein tot'!B$33:B$54),0)</f>
        <v>10</v>
      </c>
      <c r="D399" s="6"/>
      <c r="E399" s="6"/>
      <c r="F399" s="267" t="str">
        <f t="shared" si="58"/>
        <v/>
      </c>
      <c r="G399" s="268" t="str">
        <f t="shared" si="59"/>
        <v/>
      </c>
      <c r="H399" s="269" t="str">
        <f t="shared" si="65"/>
        <v>Peter</v>
      </c>
      <c r="I399" s="211">
        <f>IF(P$347="J",SUMIF('Driebanden-klein tot'!A$33:A$54,H399,'Driebanden-klein tot'!B$33:B$54),0)</f>
        <v>21</v>
      </c>
      <c r="J399" s="6"/>
      <c r="K399" s="211" t="str">
        <f t="shared" si="60"/>
        <v/>
      </c>
      <c r="L399" s="267" t="str">
        <f t="shared" si="61"/>
        <v/>
      </c>
      <c r="M399" s="215" t="str">
        <f t="shared" si="66"/>
        <v/>
      </c>
      <c r="N399" s="216" t="str">
        <f t="shared" si="63"/>
        <v/>
      </c>
      <c r="O399" s="266">
        <v>3</v>
      </c>
      <c r="Q399" s="273"/>
      <c r="R399" s="273"/>
      <c r="S399" s="273"/>
      <c r="T399" s="273"/>
      <c r="U399" s="273"/>
      <c r="AB399" s="325">
        <f t="shared" si="67"/>
        <v>1</v>
      </c>
    </row>
    <row r="400" spans="1:28" ht="15" customHeight="1" x14ac:dyDescent="0.25">
      <c r="A400" s="218">
        <f>IF(C400=0,"",IF(I400=0,"",MAX(A$2:A399)+1))</f>
        <v>221</v>
      </c>
      <c r="B400" s="269" t="str">
        <f t="shared" si="64"/>
        <v>Martijn</v>
      </c>
      <c r="C400" s="211">
        <f>IF(P$347="j",SUMIF('Driebanden-klein tot'!A$33:A$54,B400,'Driebanden-klein tot'!B$33:B$54),0)</f>
        <v>10</v>
      </c>
      <c r="D400" s="6"/>
      <c r="E400" s="6"/>
      <c r="F400" s="267" t="str">
        <f t="shared" si="58"/>
        <v/>
      </c>
      <c r="G400" s="268" t="str">
        <f t="shared" si="59"/>
        <v/>
      </c>
      <c r="H400" s="269" t="str">
        <f t="shared" si="65"/>
        <v>Piet</v>
      </c>
      <c r="I400" s="211">
        <f>IF(P$347="J",SUMIF('Driebanden-klein tot'!A$33:A$54,H400,'Driebanden-klein tot'!B$33:B$54),0)</f>
        <v>25</v>
      </c>
      <c r="J400" s="6"/>
      <c r="K400" s="211" t="str">
        <f t="shared" si="60"/>
        <v/>
      </c>
      <c r="L400" s="267" t="str">
        <f t="shared" si="61"/>
        <v/>
      </c>
      <c r="M400" s="215" t="str">
        <f t="shared" si="66"/>
        <v/>
      </c>
      <c r="N400" s="216" t="str">
        <f t="shared" si="63"/>
        <v/>
      </c>
      <c r="O400" s="266">
        <v>3</v>
      </c>
      <c r="Q400" s="273"/>
      <c r="R400" s="273"/>
      <c r="S400" s="273"/>
      <c r="T400" s="273"/>
      <c r="U400" s="273"/>
      <c r="AB400" s="325">
        <f t="shared" si="67"/>
        <v>1</v>
      </c>
    </row>
    <row r="401" spans="1:28" ht="15" customHeight="1" x14ac:dyDescent="0.25">
      <c r="A401" s="218">
        <f>IF(C401=0,"",IF(I401=0,"",MAX(A$2:A400)+1))</f>
        <v>222</v>
      </c>
      <c r="B401" s="269" t="str">
        <f t="shared" si="64"/>
        <v>Martijn</v>
      </c>
      <c r="C401" s="211">
        <f>IF(P$347="j",SUMIF('Driebanden-klein tot'!A$33:A$54,B401,'Driebanden-klein tot'!B$33:B$54),0)</f>
        <v>10</v>
      </c>
      <c r="D401" s="6"/>
      <c r="E401" s="6"/>
      <c r="F401" s="267" t="str">
        <f t="shared" si="58"/>
        <v/>
      </c>
      <c r="G401" s="268" t="str">
        <f t="shared" si="59"/>
        <v/>
      </c>
      <c r="H401" s="269" t="str">
        <f t="shared" si="65"/>
        <v>Tukker</v>
      </c>
      <c r="I401" s="211">
        <f>IF(P$347="J",SUMIF('Driebanden-klein tot'!A$33:A$54,H401,'Driebanden-klein tot'!B$33:B$54),0)</f>
        <v>18</v>
      </c>
      <c r="J401" s="6"/>
      <c r="K401" s="211" t="str">
        <f t="shared" si="60"/>
        <v/>
      </c>
      <c r="L401" s="267" t="str">
        <f t="shared" si="61"/>
        <v/>
      </c>
      <c r="M401" s="215" t="str">
        <f t="shared" si="66"/>
        <v/>
      </c>
      <c r="N401" s="216" t="str">
        <f t="shared" si="63"/>
        <v/>
      </c>
      <c r="O401" s="266">
        <v>3</v>
      </c>
      <c r="Q401" s="273"/>
      <c r="R401" s="273"/>
      <c r="S401" s="273"/>
      <c r="T401" s="273"/>
      <c r="U401" s="273"/>
      <c r="AB401" s="325">
        <f t="shared" si="67"/>
        <v>1</v>
      </c>
    </row>
    <row r="402" spans="1:28" ht="15" customHeight="1" x14ac:dyDescent="0.25">
      <c r="A402" s="218">
        <f>IF(C402=0,"",IF(I402=0,"",MAX(A$2:A401)+1))</f>
        <v>223</v>
      </c>
      <c r="B402" s="269" t="str">
        <f t="shared" si="64"/>
        <v>Martijn</v>
      </c>
      <c r="C402" s="211">
        <f>IF(P$347="j",SUMIF('Driebanden-klein tot'!A$33:A$54,B402,'Driebanden-klein tot'!B$33:B$54),0)</f>
        <v>10</v>
      </c>
      <c r="D402" s="6"/>
      <c r="E402" s="6"/>
      <c r="F402" s="267" t="str">
        <f t="shared" si="58"/>
        <v/>
      </c>
      <c r="G402" s="268" t="str">
        <f t="shared" si="59"/>
        <v/>
      </c>
      <c r="H402" s="269" t="str">
        <f t="shared" si="65"/>
        <v>Bernard</v>
      </c>
      <c r="I402" s="211">
        <f>IF(P$347="J",SUMIF('Driebanden-klein tot'!A$33:A$54,H402,'Driebanden-klein tot'!B$33:B$54),0)</f>
        <v>18</v>
      </c>
      <c r="J402" s="6"/>
      <c r="K402" s="211" t="str">
        <f t="shared" si="60"/>
        <v/>
      </c>
      <c r="L402" s="267" t="str">
        <f t="shared" si="61"/>
        <v/>
      </c>
      <c r="M402" s="215" t="str">
        <f t="shared" si="66"/>
        <v/>
      </c>
      <c r="N402" s="216" t="str">
        <f t="shared" si="63"/>
        <v/>
      </c>
      <c r="O402" s="266">
        <v>3</v>
      </c>
      <c r="Q402" s="273"/>
      <c r="R402" s="273"/>
      <c r="S402" s="273"/>
      <c r="T402" s="273"/>
      <c r="U402" s="273"/>
      <c r="AB402" s="325">
        <f t="shared" si="67"/>
        <v>1</v>
      </c>
    </row>
    <row r="403" spans="1:28" ht="15" customHeight="1" x14ac:dyDescent="0.25">
      <c r="A403" s="218">
        <f>IF(C403=0,"",IF(I403=0,"",MAX(A$2:A402)+1))</f>
        <v>224</v>
      </c>
      <c r="B403" s="269" t="str">
        <f t="shared" si="64"/>
        <v>Martijn</v>
      </c>
      <c r="C403" s="211">
        <f>IF(P$347="j",SUMIF('Driebanden-klein tot'!A$33:A$54,B403,'Driebanden-klein tot'!B$33:B$54),0)</f>
        <v>10</v>
      </c>
      <c r="D403" s="6"/>
      <c r="E403" s="6"/>
      <c r="F403" s="267" t="str">
        <f t="shared" si="58"/>
        <v/>
      </c>
      <c r="G403" s="268" t="str">
        <f t="shared" si="59"/>
        <v/>
      </c>
      <c r="H403" s="269" t="str">
        <f t="shared" si="65"/>
        <v>Jan de Hoorn</v>
      </c>
      <c r="I403" s="211">
        <f>IF(P$347="J",SUMIF('Driebanden-klein tot'!A$33:A$54,H403,'Driebanden-klein tot'!B$33:B$54),0)</f>
        <v>14</v>
      </c>
      <c r="J403" s="6"/>
      <c r="K403" s="211" t="str">
        <f t="shared" si="60"/>
        <v/>
      </c>
      <c r="L403" s="267" t="str">
        <f t="shared" si="61"/>
        <v/>
      </c>
      <c r="M403" s="215" t="str">
        <f t="shared" si="66"/>
        <v/>
      </c>
      <c r="N403" s="216" t="str">
        <f t="shared" si="63"/>
        <v/>
      </c>
      <c r="O403" s="266">
        <v>3</v>
      </c>
      <c r="Q403" s="273"/>
      <c r="R403" s="273"/>
      <c r="S403" s="273"/>
      <c r="T403" s="273"/>
      <c r="U403" s="273"/>
      <c r="AB403" s="325">
        <f t="shared" si="67"/>
        <v>1</v>
      </c>
    </row>
    <row r="404" spans="1:28" ht="15" customHeight="1" x14ac:dyDescent="0.25">
      <c r="A404" s="218">
        <f>IF(C404=0,"",IF(I404=0,"",MAX(A$2:A403)+1))</f>
        <v>225</v>
      </c>
      <c r="B404" s="269" t="str">
        <f t="shared" si="64"/>
        <v>Martijn</v>
      </c>
      <c r="C404" s="211">
        <f>IF(P$347="j",SUMIF('Driebanden-klein tot'!A$33:A$54,B404,'Driebanden-klein tot'!B$33:B$54),0)</f>
        <v>10</v>
      </c>
      <c r="D404" s="6"/>
      <c r="E404" s="6"/>
      <c r="F404" s="267"/>
      <c r="G404" s="268" t="str">
        <f t="shared" si="59"/>
        <v/>
      </c>
      <c r="H404" s="269" t="str">
        <f t="shared" si="65"/>
        <v>Bas</v>
      </c>
      <c r="I404" s="211">
        <f>IF(P$347="J",SUMIF('Driebanden-klein tot'!A$33:A$54,H404,'Driebanden-klein tot'!B$33:B$54),0)</f>
        <v>10</v>
      </c>
      <c r="J404" s="6"/>
      <c r="K404" s="211" t="str">
        <f t="shared" si="60"/>
        <v/>
      </c>
      <c r="L404" s="267" t="str">
        <f t="shared" si="61"/>
        <v/>
      </c>
      <c r="M404" s="215" t="str">
        <f t="shared" si="66"/>
        <v/>
      </c>
      <c r="N404" s="216" t="str">
        <f t="shared" si="63"/>
        <v/>
      </c>
      <c r="O404" s="266">
        <v>3</v>
      </c>
      <c r="Q404" s="273"/>
      <c r="R404" s="273"/>
      <c r="S404" s="273"/>
      <c r="T404" s="273"/>
      <c r="U404" s="273"/>
      <c r="AB404" s="325">
        <f t="shared" si="67"/>
        <v>1</v>
      </c>
    </row>
    <row r="405" spans="1:28" ht="15" customHeight="1" x14ac:dyDescent="0.25">
      <c r="A405" s="218">
        <f>IF(C405=0,"",IF(I405=0,"",MAX(A$2:A404)+1))</f>
        <v>226</v>
      </c>
      <c r="B405" s="269" t="str">
        <f t="shared" si="64"/>
        <v>Martijn</v>
      </c>
      <c r="C405" s="211">
        <f>IF(P$347="j",SUMIF('Driebanden-klein tot'!A$33:A$54,B405,'Driebanden-klein tot'!B$33:B$54),0)</f>
        <v>10</v>
      </c>
      <c r="D405" s="6"/>
      <c r="E405" s="6"/>
      <c r="F405" s="267" t="str">
        <f t="shared" ref="F405:F468" si="68">IF(D405&gt;0,ROUND(D405/E405,3),"")</f>
        <v/>
      </c>
      <c r="G405" s="268" t="str">
        <f t="shared" si="59"/>
        <v/>
      </c>
      <c r="H405" s="269" t="str">
        <f t="shared" si="65"/>
        <v>Jan Zuijlen</v>
      </c>
      <c r="I405" s="211">
        <f>IF(P$347="J",SUMIF('Driebanden-klein tot'!A$33:A$54,H405,'Driebanden-klein tot'!B$33:B$54),0)</f>
        <v>19</v>
      </c>
      <c r="J405" s="6"/>
      <c r="K405" s="211" t="str">
        <f t="shared" si="60"/>
        <v/>
      </c>
      <c r="L405" s="267" t="str">
        <f t="shared" si="61"/>
        <v/>
      </c>
      <c r="M405" s="215" t="str">
        <f t="shared" si="66"/>
        <v/>
      </c>
      <c r="N405" s="216" t="str">
        <f t="shared" si="63"/>
        <v/>
      </c>
      <c r="O405" s="266">
        <v>3</v>
      </c>
      <c r="Q405" s="273"/>
      <c r="R405" s="273"/>
      <c r="S405" s="273"/>
      <c r="T405" s="273"/>
      <c r="U405" s="273"/>
      <c r="AB405" s="325">
        <f t="shared" si="67"/>
        <v>1</v>
      </c>
    </row>
    <row r="406" spans="1:28" ht="15" customHeight="1" x14ac:dyDescent="0.25">
      <c r="A406" s="218">
        <f>IF(C406=0,"",IF(I406=0,"",MAX(A$2:A405)+1))</f>
        <v>227</v>
      </c>
      <c r="B406" s="269" t="str">
        <f t="shared" si="64"/>
        <v>Martijn</v>
      </c>
      <c r="C406" s="211">
        <f>IF(P$347="j",SUMIF('Driebanden-klein tot'!A$33:A$54,B406,'Driebanden-klein tot'!B$33:B$54),0)</f>
        <v>10</v>
      </c>
      <c r="D406" s="6"/>
      <c r="E406" s="6"/>
      <c r="F406" s="267" t="str">
        <f t="shared" si="68"/>
        <v/>
      </c>
      <c r="G406" s="268" t="str">
        <f t="shared" si="59"/>
        <v/>
      </c>
      <c r="H406" s="269" t="str">
        <f t="shared" si="65"/>
        <v xml:space="preserve">Jordy </v>
      </c>
      <c r="I406" s="211">
        <f>IF(P$347="J",SUMIF('Driebanden-klein tot'!A$33:A$54,H406,'Driebanden-klein tot'!B$33:B$54),0)</f>
        <v>16</v>
      </c>
      <c r="J406" s="6"/>
      <c r="K406" s="211" t="str">
        <f t="shared" si="60"/>
        <v/>
      </c>
      <c r="L406" s="267" t="str">
        <f t="shared" si="61"/>
        <v/>
      </c>
      <c r="M406" s="215" t="str">
        <f t="shared" si="66"/>
        <v/>
      </c>
      <c r="N406" s="216" t="str">
        <f t="shared" si="63"/>
        <v/>
      </c>
      <c r="O406" s="266">
        <v>3</v>
      </c>
      <c r="Q406" s="273"/>
      <c r="R406" s="273"/>
      <c r="S406" s="273"/>
      <c r="T406" s="273"/>
      <c r="U406" s="273"/>
      <c r="AB406" s="325">
        <f t="shared" si="67"/>
        <v>1</v>
      </c>
    </row>
    <row r="407" spans="1:28" ht="15" customHeight="1" x14ac:dyDescent="0.25">
      <c r="A407" s="218" t="str">
        <f>IF(C407=0,"",IF(I407=0,"",MAX(A$2:A406)+1))</f>
        <v/>
      </c>
      <c r="B407" s="269" t="str">
        <f t="shared" si="64"/>
        <v>Martijn</v>
      </c>
      <c r="C407" s="211">
        <f>IF(P$347="j",SUMIF('Driebanden-klein tot'!A$33:A$54,B407,'Driebanden-klein tot'!B$33:B$54),0)</f>
        <v>10</v>
      </c>
      <c r="D407" s="6"/>
      <c r="E407" s="6"/>
      <c r="F407" s="267" t="str">
        <f t="shared" si="68"/>
        <v/>
      </c>
      <c r="G407" s="268" t="str">
        <f t="shared" si="59"/>
        <v/>
      </c>
      <c r="H407" s="269" t="str">
        <f t="shared" si="65"/>
        <v>Mukesh</v>
      </c>
      <c r="I407" s="211">
        <f>IF(P$347="J",SUMIF('Driebanden-klein tot'!A$33:A$54,H407,'Driebanden-klein tot'!B$33:B$54),0)</f>
        <v>0</v>
      </c>
      <c r="J407" s="6"/>
      <c r="K407" s="211" t="str">
        <f t="shared" si="60"/>
        <v/>
      </c>
      <c r="L407" s="267" t="str">
        <f t="shared" si="61"/>
        <v/>
      </c>
      <c r="M407" s="215" t="str">
        <f t="shared" si="66"/>
        <v/>
      </c>
      <c r="N407" s="216" t="str">
        <f t="shared" si="63"/>
        <v/>
      </c>
      <c r="O407" s="266">
        <v>3</v>
      </c>
      <c r="Q407" s="273"/>
      <c r="R407" s="273"/>
      <c r="S407" s="273"/>
      <c r="T407" s="273"/>
      <c r="U407" s="273"/>
      <c r="AB407" s="325">
        <f t="shared" si="67"/>
        <v>0</v>
      </c>
    </row>
    <row r="408" spans="1:28" ht="15" customHeight="1" x14ac:dyDescent="0.25">
      <c r="A408" s="218">
        <f>IF(C408=0,"",IF(I408=0,"",MAX(A$2:A407)+1))</f>
        <v>228</v>
      </c>
      <c r="B408" s="269" t="str">
        <f t="shared" si="64"/>
        <v>Martijn</v>
      </c>
      <c r="C408" s="211">
        <f>IF(P$347="j",SUMIF('Driebanden-klein tot'!A$33:A$54,B408,'Driebanden-klein tot'!B$33:B$54),0)</f>
        <v>10</v>
      </c>
      <c r="D408" s="6"/>
      <c r="E408" s="6"/>
      <c r="F408" s="267" t="str">
        <f t="shared" si="68"/>
        <v/>
      </c>
      <c r="G408" s="268" t="str">
        <f t="shared" si="59"/>
        <v/>
      </c>
      <c r="H408" s="269" t="str">
        <f t="shared" si="65"/>
        <v>Marco</v>
      </c>
      <c r="I408" s="211">
        <f>IF(P$347="J",SUMIF('Driebanden-klein tot'!A$33:A$54,H408,'Driebanden-klein tot'!B$33:B$54),0)</f>
        <v>26</v>
      </c>
      <c r="J408" s="6"/>
      <c r="K408" s="211" t="str">
        <f t="shared" si="60"/>
        <v/>
      </c>
      <c r="L408" s="267" t="str">
        <f t="shared" si="61"/>
        <v/>
      </c>
      <c r="M408" s="215" t="str">
        <f t="shared" si="66"/>
        <v/>
      </c>
      <c r="N408" s="216" t="str">
        <f t="shared" si="63"/>
        <v/>
      </c>
      <c r="O408" s="266">
        <v>3</v>
      </c>
      <c r="Q408" s="273"/>
      <c r="R408" s="273"/>
      <c r="S408" s="273"/>
      <c r="T408" s="273"/>
      <c r="U408" s="273"/>
      <c r="AB408" s="325">
        <f t="shared" si="67"/>
        <v>1</v>
      </c>
    </row>
    <row r="409" spans="1:28" ht="15" customHeight="1" x14ac:dyDescent="0.25">
      <c r="A409" s="218" t="str">
        <f>IF(C409=0,"",IF(I409=0,"",MAX(A$2:A408)+1))</f>
        <v/>
      </c>
      <c r="B409" s="269" t="str">
        <f t="shared" si="64"/>
        <v>Martijn</v>
      </c>
      <c r="C409" s="211">
        <f>IF(P$347="j",SUMIF('Driebanden-klein tot'!A$33:A$54,B409,'Driebanden-klein tot'!B$33:B$54),0)</f>
        <v>10</v>
      </c>
      <c r="D409" s="6"/>
      <c r="E409" s="6"/>
      <c r="F409" s="267" t="str">
        <f t="shared" si="68"/>
        <v/>
      </c>
      <c r="G409" s="268" t="str">
        <f t="shared" si="59"/>
        <v/>
      </c>
      <c r="H409" s="269" t="str">
        <f t="shared" si="65"/>
        <v>n</v>
      </c>
      <c r="I409" s="211">
        <f>IF(P$347="J",SUMIF('Driebanden-klein tot'!A$33:A$54,H409,'Driebanden-klein tot'!B$33:B$54),0)</f>
        <v>0</v>
      </c>
      <c r="J409" s="6"/>
      <c r="K409" s="211" t="str">
        <f t="shared" si="60"/>
        <v/>
      </c>
      <c r="L409" s="267" t="str">
        <f t="shared" si="61"/>
        <v/>
      </c>
      <c r="M409" s="215" t="str">
        <f t="shared" si="66"/>
        <v/>
      </c>
      <c r="N409" s="216" t="str">
        <f t="shared" si="63"/>
        <v/>
      </c>
      <c r="O409" s="266">
        <v>3</v>
      </c>
      <c r="Q409" s="273"/>
      <c r="R409" s="273"/>
      <c r="S409" s="273"/>
      <c r="T409" s="273"/>
      <c r="U409" s="273"/>
      <c r="AB409" s="325">
        <f t="shared" si="67"/>
        <v>0</v>
      </c>
    </row>
    <row r="410" spans="1:28" ht="15" customHeight="1" x14ac:dyDescent="0.25">
      <c r="A410" s="218" t="str">
        <f>IF(C410=0,"",IF(I410=0,"",MAX(A$2:A409)+1))</f>
        <v/>
      </c>
      <c r="B410" s="269" t="str">
        <f t="shared" si="64"/>
        <v>Martijn</v>
      </c>
      <c r="C410" s="211">
        <f>IF(P$347="j",SUMIF('Driebanden-klein tot'!A$33:A$54,B410,'Driebanden-klein tot'!B$33:B$54),0)</f>
        <v>10</v>
      </c>
      <c r="D410" s="6"/>
      <c r="E410" s="6"/>
      <c r="F410" s="267" t="str">
        <f t="shared" si="68"/>
        <v/>
      </c>
      <c r="G410" s="268" t="str">
        <f t="shared" si="59"/>
        <v/>
      </c>
      <c r="H410" s="269" t="str">
        <f t="shared" si="65"/>
        <v>n</v>
      </c>
      <c r="I410" s="211">
        <f>IF(P$347="J",SUMIF('Driebanden-klein tot'!A$33:A$54,H410,'Driebanden-klein tot'!B$33:B$54),0)</f>
        <v>0</v>
      </c>
      <c r="J410" s="6"/>
      <c r="K410" s="211" t="str">
        <f t="shared" si="60"/>
        <v/>
      </c>
      <c r="L410" s="267" t="str">
        <f t="shared" si="61"/>
        <v/>
      </c>
      <c r="M410" s="215" t="str">
        <f t="shared" si="66"/>
        <v/>
      </c>
      <c r="N410" s="216" t="str">
        <f t="shared" si="63"/>
        <v/>
      </c>
      <c r="O410" s="266">
        <v>3</v>
      </c>
      <c r="Q410" s="273"/>
      <c r="R410" s="273"/>
      <c r="S410" s="273"/>
      <c r="T410" s="273"/>
      <c r="U410" s="273"/>
      <c r="AB410" s="325">
        <f t="shared" si="67"/>
        <v>0</v>
      </c>
    </row>
    <row r="411" spans="1:28" ht="15" customHeight="1" x14ac:dyDescent="0.25">
      <c r="A411" s="218" t="str">
        <f>IF(C411=0,"",IF(I411=0,"",MAX(A$2:A410)+1))</f>
        <v/>
      </c>
      <c r="B411" s="269" t="str">
        <f t="shared" si="64"/>
        <v>Martijn</v>
      </c>
      <c r="C411" s="211">
        <f>IF(P$347="j",SUMIF('Driebanden-klein tot'!A$33:A$54,B411,'Driebanden-klein tot'!B$33:B$54),0)</f>
        <v>10</v>
      </c>
      <c r="D411" s="6"/>
      <c r="E411" s="6"/>
      <c r="F411" s="267" t="str">
        <f t="shared" si="68"/>
        <v/>
      </c>
      <c r="G411" s="268" t="str">
        <f t="shared" ref="G411:G474" si="69">IF(D411&gt;0,IF(C411-D411=0,R$2,IF(D411&lt;C411,ROUND(D411/C411*T$2,1),Q$2)),"")</f>
        <v/>
      </c>
      <c r="H411" s="269" t="str">
        <f t="shared" si="65"/>
        <v>n</v>
      </c>
      <c r="I411" s="211">
        <f>IF(P$347="J",SUMIF('Driebanden-klein tot'!A$33:A$54,H411,'Driebanden-klein tot'!B$33:B$54),0)</f>
        <v>0</v>
      </c>
      <c r="J411" s="6"/>
      <c r="K411" s="211" t="str">
        <f t="shared" ref="K411:K474" si="70">IF(E411&gt;0,E411,"")</f>
        <v/>
      </c>
      <c r="L411" s="267" t="str">
        <f t="shared" ref="L411:L474" si="71">IF(J411&gt;0,ROUND(J411/K411,3),"")</f>
        <v/>
      </c>
      <c r="M411" s="215" t="str">
        <f t="shared" ref="M411:M442" si="72">IF(J411&gt;0,IF(I411-J411=0,R$2,IF(J411&lt;I411,ROUND(J411/I411*T$2,1),Q$2)),"")</f>
        <v/>
      </c>
      <c r="N411" s="216" t="str">
        <f t="shared" ref="N411:N474" si="73">IF(E411&gt;0,1,"")</f>
        <v/>
      </c>
      <c r="O411" s="266">
        <v>3</v>
      </c>
      <c r="Q411" s="273"/>
      <c r="R411" s="273"/>
      <c r="S411" s="273"/>
      <c r="T411" s="273"/>
      <c r="U411" s="273"/>
      <c r="AB411" s="325">
        <f t="shared" si="67"/>
        <v>0</v>
      </c>
    </row>
    <row r="412" spans="1:28" ht="15" customHeight="1" x14ac:dyDescent="0.25">
      <c r="A412" s="218" t="str">
        <f>IF(C412=0,"",IF(I412=0,"",MAX(A$2:A411)+1))</f>
        <v/>
      </c>
      <c r="B412" s="269" t="str">
        <f t="shared" ref="B412:B475" si="74">B68</f>
        <v>Martijn</v>
      </c>
      <c r="C412" s="211">
        <f>IF(P$347="j",SUMIF('Driebanden-klein tot'!A$33:A$54,B412,'Driebanden-klein tot'!B$33:B$54),0)</f>
        <v>10</v>
      </c>
      <c r="D412" s="6"/>
      <c r="E412" s="6"/>
      <c r="F412" s="267" t="str">
        <f t="shared" si="68"/>
        <v/>
      </c>
      <c r="G412" s="268" t="str">
        <f t="shared" si="69"/>
        <v/>
      </c>
      <c r="H412" s="269" t="str">
        <f t="shared" ref="H412:H475" si="75">H68</f>
        <v>n</v>
      </c>
      <c r="I412" s="211">
        <f>IF(P$347="J",SUMIF('Driebanden-klein tot'!A$33:A$54,H412,'Driebanden-klein tot'!B$33:B$54),0)</f>
        <v>0</v>
      </c>
      <c r="J412" s="6"/>
      <c r="K412" s="211" t="str">
        <f t="shared" si="70"/>
        <v/>
      </c>
      <c r="L412" s="267" t="str">
        <f t="shared" si="71"/>
        <v/>
      </c>
      <c r="M412" s="215" t="str">
        <f t="shared" si="72"/>
        <v/>
      </c>
      <c r="N412" s="216" t="str">
        <f t="shared" si="73"/>
        <v/>
      </c>
      <c r="O412" s="266">
        <v>3</v>
      </c>
      <c r="Q412" s="273"/>
      <c r="R412" s="273"/>
      <c r="S412" s="273"/>
      <c r="T412" s="273"/>
      <c r="U412" s="273"/>
      <c r="AB412" s="325">
        <f t="shared" si="67"/>
        <v>0</v>
      </c>
    </row>
    <row r="413" spans="1:28" ht="15" customHeight="1" x14ac:dyDescent="0.25">
      <c r="A413" s="218">
        <f>IF(C413=0,"",IF(I413=0,"",MAX(A$2:A412)+1))</f>
        <v>229</v>
      </c>
      <c r="B413" s="269" t="str">
        <f t="shared" si="74"/>
        <v>Michael</v>
      </c>
      <c r="C413" s="211">
        <f>IF(P$347="j",SUMIF('Driebanden-klein tot'!A$33:A$54,B413,'Driebanden-klein tot'!B$33:B$54),0)</f>
        <v>19</v>
      </c>
      <c r="D413" s="6"/>
      <c r="E413" s="6"/>
      <c r="F413" s="267" t="str">
        <f t="shared" si="68"/>
        <v/>
      </c>
      <c r="G413" s="268" t="str">
        <f t="shared" si="69"/>
        <v/>
      </c>
      <c r="H413" s="269" t="str">
        <f t="shared" si="75"/>
        <v>Peter</v>
      </c>
      <c r="I413" s="211">
        <f>IF(P$347="J",SUMIF('Driebanden-klein tot'!A$33:A$54,H413,'Driebanden-klein tot'!B$33:B$54),0)</f>
        <v>21</v>
      </c>
      <c r="J413" s="6"/>
      <c r="K413" s="211" t="str">
        <f t="shared" si="70"/>
        <v/>
      </c>
      <c r="L413" s="267" t="str">
        <f t="shared" si="71"/>
        <v/>
      </c>
      <c r="M413" s="215" t="str">
        <f t="shared" si="72"/>
        <v/>
      </c>
      <c r="N413" s="216" t="str">
        <f t="shared" si="73"/>
        <v/>
      </c>
      <c r="O413" s="266">
        <v>3</v>
      </c>
      <c r="Q413" s="273"/>
      <c r="R413" s="273"/>
      <c r="S413" s="273"/>
      <c r="T413" s="273"/>
      <c r="U413" s="273"/>
      <c r="AB413" s="325">
        <f t="shared" si="67"/>
        <v>1</v>
      </c>
    </row>
    <row r="414" spans="1:28" ht="15" customHeight="1" x14ac:dyDescent="0.25">
      <c r="A414" s="218">
        <f>IF(C414=0,"",IF(I414=0,"",MAX(A$2:A413)+1))</f>
        <v>230</v>
      </c>
      <c r="B414" s="269" t="str">
        <f t="shared" si="74"/>
        <v>Michael</v>
      </c>
      <c r="C414" s="211">
        <f>IF(P$347="j",SUMIF('Driebanden-klein tot'!A$33:A$54,B414,'Driebanden-klein tot'!B$33:B$54),0)</f>
        <v>19</v>
      </c>
      <c r="D414" s="6"/>
      <c r="E414" s="6"/>
      <c r="F414" s="267" t="str">
        <f t="shared" si="68"/>
        <v/>
      </c>
      <c r="G414" s="268" t="str">
        <f t="shared" si="69"/>
        <v/>
      </c>
      <c r="H414" s="269" t="str">
        <f t="shared" si="75"/>
        <v>Piet</v>
      </c>
      <c r="I414" s="211">
        <f>IF(P$347="J",SUMIF('Driebanden-klein tot'!A$33:A$54,H414,'Driebanden-klein tot'!B$33:B$54),0)</f>
        <v>25</v>
      </c>
      <c r="J414" s="6"/>
      <c r="K414" s="211" t="str">
        <f t="shared" si="70"/>
        <v/>
      </c>
      <c r="L414" s="267" t="str">
        <f t="shared" si="71"/>
        <v/>
      </c>
      <c r="M414" s="215" t="str">
        <f t="shared" si="72"/>
        <v/>
      </c>
      <c r="N414" s="216" t="str">
        <f t="shared" si="73"/>
        <v/>
      </c>
      <c r="O414" s="266">
        <v>3</v>
      </c>
      <c r="Q414" s="273"/>
      <c r="R414" s="273"/>
      <c r="S414" s="273"/>
      <c r="T414" s="273"/>
      <c r="U414" s="273"/>
      <c r="AB414" s="325">
        <f t="shared" si="67"/>
        <v>1</v>
      </c>
    </row>
    <row r="415" spans="1:28" ht="15" customHeight="1" x14ac:dyDescent="0.25">
      <c r="A415" s="218">
        <f>IF(C415=0,"",IF(I415=0,"",MAX(A$2:A414)+1))</f>
        <v>231</v>
      </c>
      <c r="B415" s="269" t="str">
        <f t="shared" si="74"/>
        <v>Michael</v>
      </c>
      <c r="C415" s="211">
        <f>IF(P$347="j",SUMIF('Driebanden-klein tot'!A$33:A$54,B415,'Driebanden-klein tot'!B$33:B$54),0)</f>
        <v>19</v>
      </c>
      <c r="D415" s="6"/>
      <c r="E415" s="6"/>
      <c r="F415" s="267" t="str">
        <f t="shared" si="68"/>
        <v/>
      </c>
      <c r="G415" s="268" t="str">
        <f t="shared" si="69"/>
        <v/>
      </c>
      <c r="H415" s="269" t="str">
        <f t="shared" si="75"/>
        <v>Tukker</v>
      </c>
      <c r="I415" s="211">
        <f>IF(P$347="J",SUMIF('Driebanden-klein tot'!A$33:A$54,H415,'Driebanden-klein tot'!B$33:B$54),0)</f>
        <v>18</v>
      </c>
      <c r="J415" s="6"/>
      <c r="K415" s="211" t="str">
        <f t="shared" si="70"/>
        <v/>
      </c>
      <c r="L415" s="267" t="str">
        <f t="shared" si="71"/>
        <v/>
      </c>
      <c r="M415" s="215" t="str">
        <f t="shared" si="72"/>
        <v/>
      </c>
      <c r="N415" s="216" t="str">
        <f t="shared" si="73"/>
        <v/>
      </c>
      <c r="O415" s="266">
        <v>3</v>
      </c>
      <c r="Q415" s="273"/>
      <c r="R415" s="273"/>
      <c r="S415" s="273"/>
      <c r="T415" s="273"/>
      <c r="U415" s="273"/>
      <c r="AB415" s="325">
        <f t="shared" si="67"/>
        <v>1</v>
      </c>
    </row>
    <row r="416" spans="1:28" ht="15" customHeight="1" x14ac:dyDescent="0.25">
      <c r="A416" s="218">
        <f>IF(C416=0,"",IF(I416=0,"",MAX(A$2:A415)+1))</f>
        <v>232</v>
      </c>
      <c r="B416" s="269" t="str">
        <f t="shared" si="74"/>
        <v>Michael</v>
      </c>
      <c r="C416" s="211">
        <f>IF(P$347="j",SUMIF('Driebanden-klein tot'!A$33:A$54,B416,'Driebanden-klein tot'!B$33:B$54),0)</f>
        <v>19</v>
      </c>
      <c r="D416" s="6"/>
      <c r="E416" s="6"/>
      <c r="F416" s="267" t="str">
        <f t="shared" si="68"/>
        <v/>
      </c>
      <c r="G416" s="268" t="str">
        <f t="shared" si="69"/>
        <v/>
      </c>
      <c r="H416" s="269" t="str">
        <f t="shared" si="75"/>
        <v>Bernard</v>
      </c>
      <c r="I416" s="211">
        <f>IF(P$347="J",SUMIF('Driebanden-klein tot'!A$33:A$54,H416,'Driebanden-klein tot'!B$33:B$54),0)</f>
        <v>18</v>
      </c>
      <c r="J416" s="6"/>
      <c r="K416" s="211" t="str">
        <f t="shared" si="70"/>
        <v/>
      </c>
      <c r="L416" s="267" t="str">
        <f t="shared" si="71"/>
        <v/>
      </c>
      <c r="M416" s="215" t="str">
        <f t="shared" si="72"/>
        <v/>
      </c>
      <c r="N416" s="216" t="str">
        <f t="shared" si="73"/>
        <v/>
      </c>
      <c r="O416" s="266">
        <v>3</v>
      </c>
      <c r="Q416" s="273"/>
      <c r="R416" s="273"/>
      <c r="S416" s="273"/>
      <c r="T416" s="273"/>
      <c r="U416" s="273"/>
      <c r="AB416" s="325">
        <f t="shared" si="67"/>
        <v>1</v>
      </c>
    </row>
    <row r="417" spans="1:28" ht="15" customHeight="1" x14ac:dyDescent="0.25">
      <c r="A417" s="218">
        <f>IF(C417=0,"",IF(I417=0,"",MAX(A$2:A416)+1))</f>
        <v>233</v>
      </c>
      <c r="B417" s="269" t="str">
        <f t="shared" si="74"/>
        <v>Michael</v>
      </c>
      <c r="C417" s="211">
        <f>IF(P$347="j",SUMIF('Driebanden-klein tot'!A$33:A$54,B417,'Driebanden-klein tot'!B$33:B$54),0)</f>
        <v>19</v>
      </c>
      <c r="D417" s="6"/>
      <c r="E417" s="6"/>
      <c r="F417" s="267" t="str">
        <f t="shared" si="68"/>
        <v/>
      </c>
      <c r="G417" s="268" t="str">
        <f t="shared" si="69"/>
        <v/>
      </c>
      <c r="H417" s="269" t="str">
        <f t="shared" si="75"/>
        <v>Jan de Hoorn</v>
      </c>
      <c r="I417" s="211">
        <f>IF(P$347="J",SUMIF('Driebanden-klein tot'!A$33:A$54,H417,'Driebanden-klein tot'!B$33:B$54),0)</f>
        <v>14</v>
      </c>
      <c r="J417" s="6"/>
      <c r="K417" s="211" t="str">
        <f t="shared" si="70"/>
        <v/>
      </c>
      <c r="L417" s="267" t="str">
        <f t="shared" si="71"/>
        <v/>
      </c>
      <c r="M417" s="215" t="str">
        <f t="shared" si="72"/>
        <v/>
      </c>
      <c r="N417" s="216" t="str">
        <f t="shared" si="73"/>
        <v/>
      </c>
      <c r="O417" s="266">
        <v>3</v>
      </c>
      <c r="Q417" s="273"/>
      <c r="R417" s="273"/>
      <c r="S417" s="273"/>
      <c r="T417" s="273"/>
      <c r="U417" s="273"/>
      <c r="AB417" s="325">
        <f t="shared" si="67"/>
        <v>1</v>
      </c>
    </row>
    <row r="418" spans="1:28" ht="15" customHeight="1" x14ac:dyDescent="0.25">
      <c r="A418" s="218">
        <f>IF(C418=0,"",IF(I418=0,"",MAX(A$2:A417)+1))</f>
        <v>234</v>
      </c>
      <c r="B418" s="269" t="str">
        <f t="shared" si="74"/>
        <v>Michael</v>
      </c>
      <c r="C418" s="211">
        <f>IF(P$347="j",SUMIF('Driebanden-klein tot'!A$33:A$54,B418,'Driebanden-klein tot'!B$33:B$54),0)</f>
        <v>19</v>
      </c>
      <c r="D418" s="6"/>
      <c r="E418" s="6"/>
      <c r="F418" s="267" t="str">
        <f t="shared" si="68"/>
        <v/>
      </c>
      <c r="G418" s="268" t="str">
        <f t="shared" si="69"/>
        <v/>
      </c>
      <c r="H418" s="269" t="str">
        <f t="shared" si="75"/>
        <v>Bas</v>
      </c>
      <c r="I418" s="211">
        <f>IF(P$347="J",SUMIF('Driebanden-klein tot'!A$33:A$54,H418,'Driebanden-klein tot'!B$33:B$54),0)</f>
        <v>10</v>
      </c>
      <c r="J418" s="6"/>
      <c r="K418" s="211" t="str">
        <f t="shared" si="70"/>
        <v/>
      </c>
      <c r="L418" s="267" t="str">
        <f t="shared" si="71"/>
        <v/>
      </c>
      <c r="M418" s="215" t="str">
        <f t="shared" si="72"/>
        <v/>
      </c>
      <c r="N418" s="216" t="str">
        <f t="shared" si="73"/>
        <v/>
      </c>
      <c r="O418" s="266">
        <v>3</v>
      </c>
      <c r="Q418" s="273"/>
      <c r="R418" s="273"/>
      <c r="S418" s="273"/>
      <c r="T418" s="273"/>
      <c r="U418" s="273"/>
      <c r="AB418" s="325">
        <f t="shared" si="67"/>
        <v>1</v>
      </c>
    </row>
    <row r="419" spans="1:28" ht="15" customHeight="1" x14ac:dyDescent="0.25">
      <c r="A419" s="218">
        <f>IF(C419=0,"",IF(I419=0,"",MAX(A$2:A418)+1))</f>
        <v>235</v>
      </c>
      <c r="B419" s="269" t="str">
        <f t="shared" si="74"/>
        <v>Michael</v>
      </c>
      <c r="C419" s="211">
        <f>IF(P$347="j",SUMIF('Driebanden-klein tot'!A$33:A$54,B419,'Driebanden-klein tot'!B$33:B$54),0)</f>
        <v>19</v>
      </c>
      <c r="D419" s="6"/>
      <c r="E419" s="6"/>
      <c r="F419" s="267" t="str">
        <f t="shared" si="68"/>
        <v/>
      </c>
      <c r="G419" s="268" t="str">
        <f t="shared" si="69"/>
        <v/>
      </c>
      <c r="H419" s="269" t="str">
        <f t="shared" si="75"/>
        <v>Jan Zuijlen</v>
      </c>
      <c r="I419" s="211">
        <f>IF(P$347="J",SUMIF('Driebanden-klein tot'!A$33:A$54,H419,'Driebanden-klein tot'!B$33:B$54),0)</f>
        <v>19</v>
      </c>
      <c r="J419" s="6"/>
      <c r="K419" s="211" t="str">
        <f t="shared" si="70"/>
        <v/>
      </c>
      <c r="L419" s="267" t="str">
        <f t="shared" si="71"/>
        <v/>
      </c>
      <c r="M419" s="215" t="str">
        <f t="shared" si="72"/>
        <v/>
      </c>
      <c r="N419" s="216" t="str">
        <f t="shared" si="73"/>
        <v/>
      </c>
      <c r="O419" s="266">
        <v>3</v>
      </c>
      <c r="Q419" s="273"/>
      <c r="R419" s="273"/>
      <c r="S419" s="273"/>
      <c r="T419" s="273"/>
      <c r="U419" s="273"/>
      <c r="AB419" s="325">
        <f t="shared" si="67"/>
        <v>1</v>
      </c>
    </row>
    <row r="420" spans="1:28" ht="15" customHeight="1" x14ac:dyDescent="0.25">
      <c r="A420" s="218">
        <f>IF(C420=0,"",IF(I420=0,"",MAX(A$2:A419)+1))</f>
        <v>236</v>
      </c>
      <c r="B420" s="269" t="str">
        <f t="shared" si="74"/>
        <v>Michael</v>
      </c>
      <c r="C420" s="211">
        <f>IF(P$347="j",SUMIF('Driebanden-klein tot'!A$33:A$54,B420,'Driebanden-klein tot'!B$33:B$54),0)</f>
        <v>19</v>
      </c>
      <c r="D420" s="6"/>
      <c r="E420" s="6"/>
      <c r="F420" s="267" t="str">
        <f t="shared" si="68"/>
        <v/>
      </c>
      <c r="G420" s="268" t="str">
        <f t="shared" si="69"/>
        <v/>
      </c>
      <c r="H420" s="269" t="str">
        <f t="shared" si="75"/>
        <v xml:space="preserve">Jordy </v>
      </c>
      <c r="I420" s="211">
        <f>IF(P$347="J",SUMIF('Driebanden-klein tot'!A$33:A$54,H420,'Driebanden-klein tot'!B$33:B$54),0)</f>
        <v>16</v>
      </c>
      <c r="J420" s="6"/>
      <c r="K420" s="211" t="str">
        <f t="shared" si="70"/>
        <v/>
      </c>
      <c r="L420" s="267" t="str">
        <f t="shared" si="71"/>
        <v/>
      </c>
      <c r="M420" s="215" t="str">
        <f t="shared" si="72"/>
        <v/>
      </c>
      <c r="N420" s="216" t="str">
        <f t="shared" si="73"/>
        <v/>
      </c>
      <c r="O420" s="266">
        <v>3</v>
      </c>
      <c r="Q420" s="273"/>
      <c r="R420" s="273"/>
      <c r="S420" s="273"/>
      <c r="T420" s="273"/>
      <c r="U420" s="273"/>
      <c r="AB420" s="325">
        <f t="shared" si="67"/>
        <v>1</v>
      </c>
    </row>
    <row r="421" spans="1:28" ht="15" customHeight="1" x14ac:dyDescent="0.25">
      <c r="A421" s="218" t="str">
        <f>IF(C421=0,"",IF(I421=0,"",MAX(A$2:A420)+1))</f>
        <v/>
      </c>
      <c r="B421" s="269" t="str">
        <f t="shared" si="74"/>
        <v>Michael</v>
      </c>
      <c r="C421" s="211">
        <f>IF(P$347="j",SUMIF('Driebanden-klein tot'!A$33:A$54,B421,'Driebanden-klein tot'!B$33:B$54),0)</f>
        <v>19</v>
      </c>
      <c r="D421" s="6"/>
      <c r="E421" s="6"/>
      <c r="F421" s="267" t="str">
        <f t="shared" si="68"/>
        <v/>
      </c>
      <c r="G421" s="268" t="str">
        <f t="shared" si="69"/>
        <v/>
      </c>
      <c r="H421" s="269" t="str">
        <f t="shared" si="75"/>
        <v>Mukesh</v>
      </c>
      <c r="I421" s="211">
        <f>IF(P$347="J",SUMIF('Driebanden-klein tot'!A$33:A$54,H421,'Driebanden-klein tot'!B$33:B$54),0)</f>
        <v>0</v>
      </c>
      <c r="J421" s="6"/>
      <c r="K421" s="211" t="str">
        <f t="shared" si="70"/>
        <v/>
      </c>
      <c r="L421" s="267" t="str">
        <f t="shared" si="71"/>
        <v/>
      </c>
      <c r="M421" s="215" t="str">
        <f t="shared" si="72"/>
        <v/>
      </c>
      <c r="N421" s="216" t="str">
        <f t="shared" si="73"/>
        <v/>
      </c>
      <c r="O421" s="266">
        <v>3</v>
      </c>
      <c r="Q421" s="273"/>
      <c r="R421" s="273"/>
      <c r="S421" s="273"/>
      <c r="T421" s="273"/>
      <c r="U421" s="273"/>
      <c r="AB421" s="325">
        <f t="shared" si="67"/>
        <v>0</v>
      </c>
    </row>
    <row r="422" spans="1:28" ht="15" customHeight="1" x14ac:dyDescent="0.25">
      <c r="A422" s="218">
        <f>IF(C422=0,"",IF(I422=0,"",MAX(A$2:A421)+1))</f>
        <v>237</v>
      </c>
      <c r="B422" s="269" t="str">
        <f t="shared" si="74"/>
        <v>Michael</v>
      </c>
      <c r="C422" s="211">
        <f>IF(P$347="j",SUMIF('Driebanden-klein tot'!A$33:A$54,B422,'Driebanden-klein tot'!B$33:B$54),0)</f>
        <v>19</v>
      </c>
      <c r="D422" s="6"/>
      <c r="E422" s="6"/>
      <c r="F422" s="267" t="str">
        <f t="shared" si="68"/>
        <v/>
      </c>
      <c r="G422" s="268" t="str">
        <f t="shared" si="69"/>
        <v/>
      </c>
      <c r="H422" s="269" t="str">
        <f t="shared" si="75"/>
        <v>Marco</v>
      </c>
      <c r="I422" s="211">
        <f>IF(P$347="J",SUMIF('Driebanden-klein tot'!A$33:A$54,H422,'Driebanden-klein tot'!B$33:B$54),0)</f>
        <v>26</v>
      </c>
      <c r="J422" s="6"/>
      <c r="K422" s="211" t="str">
        <f t="shared" si="70"/>
        <v/>
      </c>
      <c r="L422" s="267" t="str">
        <f t="shared" si="71"/>
        <v/>
      </c>
      <c r="M422" s="215" t="str">
        <f t="shared" si="72"/>
        <v/>
      </c>
      <c r="N422" s="216" t="str">
        <f t="shared" si="73"/>
        <v/>
      </c>
      <c r="O422" s="266">
        <v>3</v>
      </c>
      <c r="Q422" s="273"/>
      <c r="R422" s="273"/>
      <c r="S422" s="273"/>
      <c r="T422" s="273"/>
      <c r="U422" s="273"/>
      <c r="AB422" s="325">
        <f t="shared" si="67"/>
        <v>1</v>
      </c>
    </row>
    <row r="423" spans="1:28" ht="15" customHeight="1" x14ac:dyDescent="0.25">
      <c r="A423" s="218" t="str">
        <f>IF(C423=0,"",IF(I423=0,"",MAX(A$2:A422)+1))</f>
        <v/>
      </c>
      <c r="B423" s="269" t="str">
        <f t="shared" si="74"/>
        <v>Michael</v>
      </c>
      <c r="C423" s="211">
        <f>IF(P$347="j",SUMIF('Driebanden-klein tot'!A$33:A$54,B423,'Driebanden-klein tot'!B$33:B$54),0)</f>
        <v>19</v>
      </c>
      <c r="D423" s="6"/>
      <c r="E423" s="6"/>
      <c r="F423" s="267" t="str">
        <f t="shared" si="68"/>
        <v/>
      </c>
      <c r="G423" s="268" t="str">
        <f t="shared" si="69"/>
        <v/>
      </c>
      <c r="H423" s="269" t="str">
        <f t="shared" si="75"/>
        <v>n</v>
      </c>
      <c r="I423" s="211">
        <f>IF(P$347="J",SUMIF('Driebanden-klein tot'!A$33:A$54,H423,'Driebanden-klein tot'!B$33:B$54),0)</f>
        <v>0</v>
      </c>
      <c r="J423" s="6"/>
      <c r="K423" s="211" t="str">
        <f t="shared" si="70"/>
        <v/>
      </c>
      <c r="L423" s="267" t="str">
        <f t="shared" si="71"/>
        <v/>
      </c>
      <c r="M423" s="215" t="str">
        <f t="shared" si="72"/>
        <v/>
      </c>
      <c r="N423" s="216" t="str">
        <f t="shared" si="73"/>
        <v/>
      </c>
      <c r="O423" s="266">
        <v>3</v>
      </c>
      <c r="Q423" s="273"/>
      <c r="R423" s="273"/>
      <c r="S423" s="273"/>
      <c r="T423" s="273"/>
      <c r="U423" s="273"/>
      <c r="AB423" s="325">
        <f t="shared" si="67"/>
        <v>0</v>
      </c>
    </row>
    <row r="424" spans="1:28" ht="15" customHeight="1" x14ac:dyDescent="0.25">
      <c r="A424" s="218" t="str">
        <f>IF(C424=0,"",IF(I424=0,"",MAX(A$2:A423)+1))</f>
        <v/>
      </c>
      <c r="B424" s="269" t="str">
        <f t="shared" si="74"/>
        <v>Michael</v>
      </c>
      <c r="C424" s="211">
        <f>IF(P$347="j",SUMIF('Driebanden-klein tot'!A$33:A$54,B424,'Driebanden-klein tot'!B$33:B$54),0)</f>
        <v>19</v>
      </c>
      <c r="D424" s="6"/>
      <c r="E424" s="6"/>
      <c r="F424" s="267" t="str">
        <f t="shared" si="68"/>
        <v/>
      </c>
      <c r="G424" s="268" t="str">
        <f t="shared" si="69"/>
        <v/>
      </c>
      <c r="H424" s="269" t="str">
        <f t="shared" si="75"/>
        <v>n</v>
      </c>
      <c r="I424" s="211">
        <f>IF(P$347="J",SUMIF('Driebanden-klein tot'!A$33:A$54,H424,'Driebanden-klein tot'!B$33:B$54),0)</f>
        <v>0</v>
      </c>
      <c r="J424" s="6"/>
      <c r="K424" s="211" t="str">
        <f t="shared" si="70"/>
        <v/>
      </c>
      <c r="L424" s="267" t="str">
        <f t="shared" si="71"/>
        <v/>
      </c>
      <c r="M424" s="215" t="str">
        <f t="shared" si="72"/>
        <v/>
      </c>
      <c r="N424" s="216" t="str">
        <f t="shared" si="73"/>
        <v/>
      </c>
      <c r="O424" s="266">
        <v>3</v>
      </c>
      <c r="Q424" s="273"/>
      <c r="R424" s="273"/>
      <c r="S424" s="273"/>
      <c r="T424" s="273"/>
      <c r="U424" s="273"/>
      <c r="AB424" s="325">
        <f t="shared" si="67"/>
        <v>0</v>
      </c>
    </row>
    <row r="425" spans="1:28" ht="15" customHeight="1" x14ac:dyDescent="0.25">
      <c r="A425" s="218" t="str">
        <f>IF(C425=0,"",IF(I425=0,"",MAX(A$2:A424)+1))</f>
        <v/>
      </c>
      <c r="B425" s="269" t="str">
        <f t="shared" si="74"/>
        <v>Michael</v>
      </c>
      <c r="C425" s="211">
        <f>IF(P$347="j",SUMIF('Driebanden-klein tot'!A$33:A$54,B425,'Driebanden-klein tot'!B$33:B$54),0)</f>
        <v>19</v>
      </c>
      <c r="D425" s="6"/>
      <c r="E425" s="6"/>
      <c r="F425" s="267" t="str">
        <f t="shared" si="68"/>
        <v/>
      </c>
      <c r="G425" s="268" t="str">
        <f t="shared" si="69"/>
        <v/>
      </c>
      <c r="H425" s="269" t="str">
        <f t="shared" si="75"/>
        <v>n</v>
      </c>
      <c r="I425" s="211">
        <f>IF(P$347="J",SUMIF('Driebanden-klein tot'!A$33:A$54,H425,'Driebanden-klein tot'!B$33:B$54),0)</f>
        <v>0</v>
      </c>
      <c r="J425" s="6"/>
      <c r="K425" s="211" t="str">
        <f t="shared" si="70"/>
        <v/>
      </c>
      <c r="L425" s="267" t="str">
        <f t="shared" si="71"/>
        <v/>
      </c>
      <c r="M425" s="215" t="str">
        <f t="shared" si="72"/>
        <v/>
      </c>
      <c r="N425" s="216" t="str">
        <f t="shared" si="73"/>
        <v/>
      </c>
      <c r="O425" s="266">
        <v>3</v>
      </c>
      <c r="Q425" s="273"/>
      <c r="R425" s="273"/>
      <c r="S425" s="273"/>
      <c r="T425" s="273"/>
      <c r="U425" s="273"/>
      <c r="AB425" s="325">
        <f t="shared" si="67"/>
        <v>0</v>
      </c>
    </row>
    <row r="426" spans="1:28" ht="15" customHeight="1" x14ac:dyDescent="0.25">
      <c r="A426" s="218" t="str">
        <f>IF(C426=0,"",IF(I426=0,"",MAX(A$2:A425)+1))</f>
        <v/>
      </c>
      <c r="B426" s="269" t="str">
        <f t="shared" si="74"/>
        <v>Michael</v>
      </c>
      <c r="C426" s="211">
        <f>IF(P$347="j",SUMIF('Driebanden-klein tot'!A$33:A$54,B426,'Driebanden-klein tot'!B$33:B$54),0)</f>
        <v>19</v>
      </c>
      <c r="D426" s="6"/>
      <c r="E426" s="6"/>
      <c r="F426" s="267" t="str">
        <f t="shared" si="68"/>
        <v/>
      </c>
      <c r="G426" s="268" t="str">
        <f t="shared" si="69"/>
        <v/>
      </c>
      <c r="H426" s="269" t="str">
        <f t="shared" si="75"/>
        <v>n</v>
      </c>
      <c r="I426" s="211">
        <f>IF(P$347="J",SUMIF('Driebanden-klein tot'!A$33:A$54,H426,'Driebanden-klein tot'!B$33:B$54),0)</f>
        <v>0</v>
      </c>
      <c r="J426" s="6"/>
      <c r="K426" s="211" t="str">
        <f t="shared" si="70"/>
        <v/>
      </c>
      <c r="L426" s="267" t="str">
        <f t="shared" si="71"/>
        <v/>
      </c>
      <c r="M426" s="215" t="str">
        <f t="shared" si="72"/>
        <v/>
      </c>
      <c r="N426" s="216" t="str">
        <f t="shared" si="73"/>
        <v/>
      </c>
      <c r="O426" s="266">
        <v>3</v>
      </c>
      <c r="Q426" s="273"/>
      <c r="R426" s="273"/>
      <c r="S426" s="273"/>
      <c r="T426" s="273"/>
      <c r="U426" s="273"/>
      <c r="AB426" s="325">
        <f t="shared" si="67"/>
        <v>0</v>
      </c>
    </row>
    <row r="427" spans="1:28" ht="15" customHeight="1" x14ac:dyDescent="0.25">
      <c r="A427" s="218">
        <f>IF(C427=0,"",IF(I427=0,"",MAX(A$2:A426)+1))</f>
        <v>238</v>
      </c>
      <c r="B427" s="269" t="str">
        <f t="shared" si="74"/>
        <v>Peter</v>
      </c>
      <c r="C427" s="211">
        <f>IF(P$347="j",SUMIF('Driebanden-klein tot'!A$33:A$54,B427,'Driebanden-klein tot'!B$33:B$54),0)</f>
        <v>21</v>
      </c>
      <c r="D427" s="6"/>
      <c r="E427" s="6"/>
      <c r="F427" s="267" t="str">
        <f t="shared" si="68"/>
        <v/>
      </c>
      <c r="G427" s="268" t="str">
        <f t="shared" si="69"/>
        <v/>
      </c>
      <c r="H427" s="269" t="str">
        <f t="shared" si="75"/>
        <v>Piet</v>
      </c>
      <c r="I427" s="211">
        <f>IF(P$347="J",SUMIF('Driebanden-klein tot'!A$33:A$54,H427,'Driebanden-klein tot'!B$33:B$54),0)</f>
        <v>25</v>
      </c>
      <c r="J427" s="6"/>
      <c r="K427" s="211" t="str">
        <f t="shared" si="70"/>
        <v/>
      </c>
      <c r="L427" s="267" t="str">
        <f t="shared" si="71"/>
        <v/>
      </c>
      <c r="M427" s="215" t="str">
        <f t="shared" si="72"/>
        <v/>
      </c>
      <c r="N427" s="216" t="str">
        <f t="shared" si="73"/>
        <v/>
      </c>
      <c r="O427" s="266">
        <v>3</v>
      </c>
      <c r="Q427" s="273"/>
      <c r="R427" s="273"/>
      <c r="S427" s="273"/>
      <c r="T427" s="273"/>
      <c r="U427" s="273"/>
      <c r="AB427" s="325">
        <f t="shared" si="67"/>
        <v>1</v>
      </c>
    </row>
    <row r="428" spans="1:28" ht="15" customHeight="1" x14ac:dyDescent="0.25">
      <c r="A428" s="218">
        <f>IF(C428=0,"",IF(I428=0,"",MAX(A$2:A427)+1))</f>
        <v>239</v>
      </c>
      <c r="B428" s="269" t="str">
        <f t="shared" si="74"/>
        <v>Peter</v>
      </c>
      <c r="C428" s="211">
        <f>IF(P$347="j",SUMIF('Driebanden-klein tot'!A$33:A$54,B428,'Driebanden-klein tot'!B$33:B$54),0)</f>
        <v>21</v>
      </c>
      <c r="D428" s="6"/>
      <c r="E428" s="6"/>
      <c r="F428" s="267" t="str">
        <f t="shared" si="68"/>
        <v/>
      </c>
      <c r="G428" s="268" t="str">
        <f t="shared" si="69"/>
        <v/>
      </c>
      <c r="H428" s="269" t="str">
        <f t="shared" si="75"/>
        <v>Tukker</v>
      </c>
      <c r="I428" s="211">
        <f>IF(P$347="J",SUMIF('Driebanden-klein tot'!A$33:A$54,H428,'Driebanden-klein tot'!B$33:B$54),0)</f>
        <v>18</v>
      </c>
      <c r="J428" s="6"/>
      <c r="K428" s="211" t="str">
        <f t="shared" si="70"/>
        <v/>
      </c>
      <c r="L428" s="267" t="str">
        <f t="shared" si="71"/>
        <v/>
      </c>
      <c r="M428" s="215" t="str">
        <f t="shared" si="72"/>
        <v/>
      </c>
      <c r="N428" s="216" t="str">
        <f t="shared" si="73"/>
        <v/>
      </c>
      <c r="O428" s="266">
        <v>3</v>
      </c>
      <c r="Q428" s="273"/>
      <c r="R428" s="273"/>
      <c r="S428" s="273"/>
      <c r="T428" s="273"/>
      <c r="U428" s="273"/>
      <c r="AB428" s="325">
        <f t="shared" si="67"/>
        <v>1</v>
      </c>
    </row>
    <row r="429" spans="1:28" ht="15" customHeight="1" x14ac:dyDescent="0.25">
      <c r="A429" s="218">
        <f>IF(C429=0,"",IF(I429=0,"",MAX(A$2:A428)+1))</f>
        <v>240</v>
      </c>
      <c r="B429" s="269" t="str">
        <f t="shared" si="74"/>
        <v>Peter</v>
      </c>
      <c r="C429" s="211">
        <f>IF(P$347="j",SUMIF('Driebanden-klein tot'!A$33:A$54,B429,'Driebanden-klein tot'!B$33:B$54),0)</f>
        <v>21</v>
      </c>
      <c r="D429" s="6"/>
      <c r="E429" s="6"/>
      <c r="F429" s="267" t="str">
        <f t="shared" si="68"/>
        <v/>
      </c>
      <c r="G429" s="268" t="str">
        <f t="shared" si="69"/>
        <v/>
      </c>
      <c r="H429" s="269" t="str">
        <f t="shared" si="75"/>
        <v>Bernard</v>
      </c>
      <c r="I429" s="211">
        <f>IF(P$347="J",SUMIF('Driebanden-klein tot'!A$33:A$54,H429,'Driebanden-klein tot'!B$33:B$54),0)</f>
        <v>18</v>
      </c>
      <c r="J429" s="6"/>
      <c r="K429" s="211" t="str">
        <f t="shared" si="70"/>
        <v/>
      </c>
      <c r="L429" s="267" t="str">
        <f t="shared" si="71"/>
        <v/>
      </c>
      <c r="M429" s="215" t="str">
        <f t="shared" si="72"/>
        <v/>
      </c>
      <c r="N429" s="216" t="str">
        <f t="shared" si="73"/>
        <v/>
      </c>
      <c r="O429" s="266">
        <v>3</v>
      </c>
      <c r="Q429" s="273"/>
      <c r="R429" s="273"/>
      <c r="S429" s="273"/>
      <c r="T429" s="273"/>
      <c r="U429" s="273"/>
      <c r="AB429" s="325">
        <f t="shared" si="67"/>
        <v>1</v>
      </c>
    </row>
    <row r="430" spans="1:28" ht="15" customHeight="1" x14ac:dyDescent="0.25">
      <c r="A430" s="218">
        <f>IF(C430=0,"",IF(I430=0,"",MAX(A$2:A429)+1))</f>
        <v>241</v>
      </c>
      <c r="B430" s="269" t="str">
        <f t="shared" si="74"/>
        <v>Peter</v>
      </c>
      <c r="C430" s="211">
        <f>IF(P$347="j",SUMIF('Driebanden-klein tot'!A$33:A$54,B430,'Driebanden-klein tot'!B$33:B$54),0)</f>
        <v>21</v>
      </c>
      <c r="D430" s="6"/>
      <c r="E430" s="6"/>
      <c r="F430" s="267" t="str">
        <f t="shared" si="68"/>
        <v/>
      </c>
      <c r="G430" s="268" t="str">
        <f t="shared" si="69"/>
        <v/>
      </c>
      <c r="H430" s="269" t="str">
        <f t="shared" si="75"/>
        <v>Jan de Hoorn</v>
      </c>
      <c r="I430" s="211">
        <f>IF(P$347="J",SUMIF('Driebanden-klein tot'!A$33:A$54,H430,'Driebanden-klein tot'!B$33:B$54),0)</f>
        <v>14</v>
      </c>
      <c r="J430" s="6"/>
      <c r="K430" s="211" t="str">
        <f t="shared" si="70"/>
        <v/>
      </c>
      <c r="L430" s="267" t="str">
        <f t="shared" si="71"/>
        <v/>
      </c>
      <c r="M430" s="215" t="str">
        <f t="shared" si="72"/>
        <v/>
      </c>
      <c r="N430" s="216" t="str">
        <f t="shared" si="73"/>
        <v/>
      </c>
      <c r="O430" s="266">
        <v>3</v>
      </c>
      <c r="Q430" s="273"/>
      <c r="R430" s="273"/>
      <c r="S430" s="273"/>
      <c r="T430" s="273"/>
      <c r="U430" s="273"/>
      <c r="AB430" s="325">
        <f t="shared" si="67"/>
        <v>1</v>
      </c>
    </row>
    <row r="431" spans="1:28" ht="15" customHeight="1" x14ac:dyDescent="0.25">
      <c r="A431" s="218">
        <f>IF(C431=0,"",IF(I431=0,"",MAX(A$2:A430)+1))</f>
        <v>242</v>
      </c>
      <c r="B431" s="269" t="str">
        <f t="shared" si="74"/>
        <v>Peter</v>
      </c>
      <c r="C431" s="211">
        <f>IF(P$347="j",SUMIF('Driebanden-klein tot'!A$33:A$54,B431,'Driebanden-klein tot'!B$33:B$54),0)</f>
        <v>21</v>
      </c>
      <c r="D431" s="6"/>
      <c r="E431" s="6"/>
      <c r="F431" s="267" t="str">
        <f t="shared" si="68"/>
        <v/>
      </c>
      <c r="G431" s="268" t="str">
        <f t="shared" si="69"/>
        <v/>
      </c>
      <c r="H431" s="269" t="str">
        <f t="shared" si="75"/>
        <v>Bas</v>
      </c>
      <c r="I431" s="211">
        <f>IF(P$347="J",SUMIF('Driebanden-klein tot'!A$33:A$54,H431,'Driebanden-klein tot'!B$33:B$54),0)</f>
        <v>10</v>
      </c>
      <c r="J431" s="6"/>
      <c r="K431" s="211" t="str">
        <f t="shared" si="70"/>
        <v/>
      </c>
      <c r="L431" s="267" t="str">
        <f t="shared" si="71"/>
        <v/>
      </c>
      <c r="M431" s="215" t="str">
        <f t="shared" si="72"/>
        <v/>
      </c>
      <c r="N431" s="216" t="str">
        <f t="shared" si="73"/>
        <v/>
      </c>
      <c r="O431" s="266">
        <v>3</v>
      </c>
      <c r="Q431" s="273"/>
      <c r="R431" s="273"/>
      <c r="S431" s="273"/>
      <c r="T431" s="273"/>
      <c r="U431" s="273"/>
      <c r="AB431" s="325">
        <f t="shared" si="67"/>
        <v>1</v>
      </c>
    </row>
    <row r="432" spans="1:28" ht="15" customHeight="1" x14ac:dyDescent="0.25">
      <c r="A432" s="218">
        <f>IF(C432=0,"",IF(I432=0,"",MAX(A$2:A431)+1))</f>
        <v>243</v>
      </c>
      <c r="B432" s="269" t="str">
        <f t="shared" si="74"/>
        <v>Peter</v>
      </c>
      <c r="C432" s="211">
        <f>IF(P$347="j",SUMIF('Driebanden-klein tot'!A$33:A$54,B432,'Driebanden-klein tot'!B$33:B$54),0)</f>
        <v>21</v>
      </c>
      <c r="D432" s="6"/>
      <c r="E432" s="6"/>
      <c r="F432" s="267" t="str">
        <f t="shared" si="68"/>
        <v/>
      </c>
      <c r="G432" s="268" t="str">
        <f t="shared" si="69"/>
        <v/>
      </c>
      <c r="H432" s="269" t="str">
        <f t="shared" si="75"/>
        <v>Jan Zuijlen</v>
      </c>
      <c r="I432" s="211">
        <f>IF(P$347="J",SUMIF('Driebanden-klein tot'!A$33:A$54,H432,'Driebanden-klein tot'!B$33:B$54),0)</f>
        <v>19</v>
      </c>
      <c r="J432" s="6"/>
      <c r="K432" s="211" t="str">
        <f t="shared" si="70"/>
        <v/>
      </c>
      <c r="L432" s="267" t="str">
        <f t="shared" si="71"/>
        <v/>
      </c>
      <c r="M432" s="215" t="str">
        <f t="shared" si="72"/>
        <v/>
      </c>
      <c r="N432" s="216" t="str">
        <f t="shared" si="73"/>
        <v/>
      </c>
      <c r="O432" s="266">
        <v>3</v>
      </c>
      <c r="Q432" s="273"/>
      <c r="R432" s="273"/>
      <c r="S432" s="273"/>
      <c r="T432" s="273"/>
      <c r="U432" s="273"/>
      <c r="AB432" s="325">
        <f t="shared" si="67"/>
        <v>1</v>
      </c>
    </row>
    <row r="433" spans="1:28" ht="15" customHeight="1" x14ac:dyDescent="0.25">
      <c r="A433" s="218">
        <f>IF(C433=0,"",IF(I433=0,"",MAX(A$2:A432)+1))</f>
        <v>244</v>
      </c>
      <c r="B433" s="269" t="str">
        <f t="shared" si="74"/>
        <v>Peter</v>
      </c>
      <c r="C433" s="211">
        <f>IF(P$347="j",SUMIF('Driebanden-klein tot'!A$33:A$54,B433,'Driebanden-klein tot'!B$33:B$54),0)</f>
        <v>21</v>
      </c>
      <c r="D433" s="6"/>
      <c r="E433" s="6"/>
      <c r="F433" s="267" t="str">
        <f t="shared" si="68"/>
        <v/>
      </c>
      <c r="G433" s="268" t="str">
        <f t="shared" si="69"/>
        <v/>
      </c>
      <c r="H433" s="269" t="str">
        <f t="shared" si="75"/>
        <v xml:space="preserve">Jordy </v>
      </c>
      <c r="I433" s="211">
        <f>IF(P$347="J",SUMIF('Driebanden-klein tot'!A$33:A$54,H433,'Driebanden-klein tot'!B$33:B$54),0)</f>
        <v>16</v>
      </c>
      <c r="J433" s="6"/>
      <c r="K433" s="211" t="str">
        <f t="shared" si="70"/>
        <v/>
      </c>
      <c r="L433" s="267" t="str">
        <f t="shared" si="71"/>
        <v/>
      </c>
      <c r="M433" s="215" t="str">
        <f t="shared" si="72"/>
        <v/>
      </c>
      <c r="N433" s="216" t="str">
        <f t="shared" si="73"/>
        <v/>
      </c>
      <c r="O433" s="266">
        <v>3</v>
      </c>
      <c r="Q433" s="273"/>
      <c r="R433" s="273"/>
      <c r="S433" s="273"/>
      <c r="T433" s="273"/>
      <c r="U433" s="273"/>
      <c r="AB433" s="325">
        <f t="shared" si="67"/>
        <v>1</v>
      </c>
    </row>
    <row r="434" spans="1:28" ht="15" customHeight="1" x14ac:dyDescent="0.25">
      <c r="A434" s="218" t="str">
        <f>IF(C434=0,"",IF(I434=0,"",MAX(A$2:A433)+1))</f>
        <v/>
      </c>
      <c r="B434" s="269" t="str">
        <f t="shared" si="74"/>
        <v>Peter</v>
      </c>
      <c r="C434" s="211">
        <f>IF(P$347="j",SUMIF('Driebanden-klein tot'!A$33:A$54,B434,'Driebanden-klein tot'!B$33:B$54),0)</f>
        <v>21</v>
      </c>
      <c r="D434" s="6"/>
      <c r="E434" s="6"/>
      <c r="F434" s="267" t="str">
        <f t="shared" si="68"/>
        <v/>
      </c>
      <c r="G434" s="268" t="str">
        <f t="shared" si="69"/>
        <v/>
      </c>
      <c r="H434" s="269" t="str">
        <f t="shared" si="75"/>
        <v>Mukesh</v>
      </c>
      <c r="I434" s="211">
        <f>IF(P$347="J",SUMIF('Driebanden-klein tot'!A$33:A$54,H434,'Driebanden-klein tot'!B$33:B$54),0)</f>
        <v>0</v>
      </c>
      <c r="J434" s="6"/>
      <c r="K434" s="211" t="str">
        <f t="shared" si="70"/>
        <v/>
      </c>
      <c r="L434" s="267" t="str">
        <f t="shared" si="71"/>
        <v/>
      </c>
      <c r="M434" s="215" t="str">
        <f t="shared" si="72"/>
        <v/>
      </c>
      <c r="N434" s="216" t="str">
        <f t="shared" si="73"/>
        <v/>
      </c>
      <c r="O434" s="266">
        <v>3</v>
      </c>
      <c r="Q434" s="273"/>
      <c r="R434" s="273"/>
      <c r="S434" s="273"/>
      <c r="T434" s="273"/>
      <c r="U434" s="273"/>
      <c r="AB434" s="325">
        <f t="shared" si="67"/>
        <v>0</v>
      </c>
    </row>
    <row r="435" spans="1:28" ht="15" customHeight="1" x14ac:dyDescent="0.25">
      <c r="A435" s="218">
        <f>IF(C435=0,"",IF(I435=0,"",MAX(A$2:A434)+1))</f>
        <v>245</v>
      </c>
      <c r="B435" s="269" t="str">
        <f t="shared" si="74"/>
        <v>Peter</v>
      </c>
      <c r="C435" s="211">
        <f>IF(P$347="j",SUMIF('Driebanden-klein tot'!A$33:A$54,B435,'Driebanden-klein tot'!B$33:B$54),0)</f>
        <v>21</v>
      </c>
      <c r="D435" s="6"/>
      <c r="E435" s="6"/>
      <c r="F435" s="267" t="str">
        <f t="shared" si="68"/>
        <v/>
      </c>
      <c r="G435" s="268" t="str">
        <f t="shared" si="69"/>
        <v/>
      </c>
      <c r="H435" s="269" t="str">
        <f t="shared" si="75"/>
        <v>Marco</v>
      </c>
      <c r="I435" s="211">
        <f>IF(P$347="J",SUMIF('Driebanden-klein tot'!A$33:A$54,H435,'Driebanden-klein tot'!B$33:B$54),0)</f>
        <v>26</v>
      </c>
      <c r="J435" s="6"/>
      <c r="K435" s="211" t="str">
        <f t="shared" si="70"/>
        <v/>
      </c>
      <c r="L435" s="267" t="str">
        <f t="shared" si="71"/>
        <v/>
      </c>
      <c r="M435" s="215" t="str">
        <f t="shared" si="72"/>
        <v/>
      </c>
      <c r="N435" s="216" t="str">
        <f t="shared" si="73"/>
        <v/>
      </c>
      <c r="O435" s="266">
        <v>3</v>
      </c>
      <c r="Q435" s="273"/>
      <c r="R435" s="273"/>
      <c r="S435" s="273"/>
      <c r="T435" s="273"/>
      <c r="U435" s="273"/>
      <c r="AB435" s="325">
        <f t="shared" si="67"/>
        <v>1</v>
      </c>
    </row>
    <row r="436" spans="1:28" ht="15" customHeight="1" x14ac:dyDescent="0.25">
      <c r="A436" s="218" t="str">
        <f>IF(C436=0,"",IF(I436=0,"",MAX(A$2:A435)+1))</f>
        <v/>
      </c>
      <c r="B436" s="269" t="str">
        <f t="shared" si="74"/>
        <v>Peter</v>
      </c>
      <c r="C436" s="211">
        <f>IF(P$347="j",SUMIF('Driebanden-klein tot'!A$33:A$54,B436,'Driebanden-klein tot'!B$33:B$54),0)</f>
        <v>21</v>
      </c>
      <c r="D436" s="6"/>
      <c r="E436" s="6"/>
      <c r="F436" s="267" t="str">
        <f t="shared" si="68"/>
        <v/>
      </c>
      <c r="G436" s="268" t="str">
        <f t="shared" si="69"/>
        <v/>
      </c>
      <c r="H436" s="269" t="str">
        <f t="shared" si="75"/>
        <v>n</v>
      </c>
      <c r="I436" s="211">
        <f>IF(P$347="J",SUMIF('Driebanden-klein tot'!A$33:A$54,H436,'Driebanden-klein tot'!B$33:B$54),0)</f>
        <v>0</v>
      </c>
      <c r="J436" s="6"/>
      <c r="K436" s="211" t="str">
        <f t="shared" si="70"/>
        <v/>
      </c>
      <c r="L436" s="267" t="str">
        <f t="shared" si="71"/>
        <v/>
      </c>
      <c r="M436" s="215" t="str">
        <f t="shared" si="72"/>
        <v/>
      </c>
      <c r="N436" s="216" t="str">
        <f t="shared" si="73"/>
        <v/>
      </c>
      <c r="O436" s="266">
        <v>3</v>
      </c>
      <c r="Q436" s="273"/>
      <c r="R436" s="273"/>
      <c r="S436" s="273"/>
      <c r="T436" s="273"/>
      <c r="U436" s="273"/>
      <c r="AB436" s="325">
        <f t="shared" si="67"/>
        <v>0</v>
      </c>
    </row>
    <row r="437" spans="1:28" ht="15" customHeight="1" x14ac:dyDescent="0.25">
      <c r="A437" s="218" t="str">
        <f>IF(C437=0,"",IF(I437=0,"",MAX(A$2:A436)+1))</f>
        <v/>
      </c>
      <c r="B437" s="269" t="str">
        <f t="shared" si="74"/>
        <v>Peter</v>
      </c>
      <c r="C437" s="211">
        <f>IF(P$347="j",SUMIF('Driebanden-klein tot'!A$33:A$54,B437,'Driebanden-klein tot'!B$33:B$54),0)</f>
        <v>21</v>
      </c>
      <c r="D437" s="6"/>
      <c r="E437" s="6"/>
      <c r="F437" s="267" t="str">
        <f t="shared" si="68"/>
        <v/>
      </c>
      <c r="G437" s="268" t="str">
        <f t="shared" si="69"/>
        <v/>
      </c>
      <c r="H437" s="269" t="str">
        <f t="shared" si="75"/>
        <v>n</v>
      </c>
      <c r="I437" s="211">
        <f>IF(P$347="J",SUMIF('Driebanden-klein tot'!A$33:A$54,H437,'Driebanden-klein tot'!B$33:B$54),0)</f>
        <v>0</v>
      </c>
      <c r="J437" s="6"/>
      <c r="K437" s="211" t="str">
        <f t="shared" si="70"/>
        <v/>
      </c>
      <c r="L437" s="267" t="str">
        <f t="shared" si="71"/>
        <v/>
      </c>
      <c r="M437" s="215" t="str">
        <f t="shared" si="72"/>
        <v/>
      </c>
      <c r="N437" s="216" t="str">
        <f t="shared" si="73"/>
        <v/>
      </c>
      <c r="O437" s="266">
        <v>3</v>
      </c>
      <c r="Q437" s="273"/>
      <c r="R437" s="273"/>
      <c r="S437" s="273"/>
      <c r="T437" s="273"/>
      <c r="U437" s="273"/>
      <c r="AB437" s="325">
        <f t="shared" si="67"/>
        <v>0</v>
      </c>
    </row>
    <row r="438" spans="1:28" ht="15" customHeight="1" x14ac:dyDescent="0.25">
      <c r="A438" s="218" t="str">
        <f>IF(C438=0,"",IF(I438=0,"",MAX(A$2:A437)+1))</f>
        <v/>
      </c>
      <c r="B438" s="269" t="str">
        <f t="shared" si="74"/>
        <v>Peter</v>
      </c>
      <c r="C438" s="211">
        <f>IF(P$347="j",SUMIF('Driebanden-klein tot'!A$33:A$54,B438,'Driebanden-klein tot'!B$33:B$54),0)</f>
        <v>21</v>
      </c>
      <c r="D438" s="6"/>
      <c r="E438" s="6"/>
      <c r="F438" s="267" t="str">
        <f t="shared" si="68"/>
        <v/>
      </c>
      <c r="G438" s="268" t="str">
        <f t="shared" si="69"/>
        <v/>
      </c>
      <c r="H438" s="269" t="str">
        <f t="shared" si="75"/>
        <v>n</v>
      </c>
      <c r="I438" s="211">
        <f>IF(P$347="J",SUMIF('Driebanden-klein tot'!A$33:A$54,H438,'Driebanden-klein tot'!B$33:B$54),0)</f>
        <v>0</v>
      </c>
      <c r="J438" s="6"/>
      <c r="K438" s="211" t="str">
        <f t="shared" si="70"/>
        <v/>
      </c>
      <c r="L438" s="267" t="str">
        <f t="shared" si="71"/>
        <v/>
      </c>
      <c r="M438" s="215" t="str">
        <f t="shared" si="72"/>
        <v/>
      </c>
      <c r="N438" s="216" t="str">
        <f t="shared" si="73"/>
        <v/>
      </c>
      <c r="O438" s="266">
        <v>3</v>
      </c>
      <c r="Q438" s="273"/>
      <c r="R438" s="273"/>
      <c r="S438" s="273"/>
      <c r="T438" s="273"/>
      <c r="U438" s="273"/>
      <c r="AB438" s="325">
        <f t="shared" si="67"/>
        <v>0</v>
      </c>
    </row>
    <row r="439" spans="1:28" ht="15" customHeight="1" x14ac:dyDescent="0.25">
      <c r="A439" s="218" t="str">
        <f>IF(C439=0,"",IF(I439=0,"",MAX(A$2:A438)+1))</f>
        <v/>
      </c>
      <c r="B439" s="269" t="str">
        <f t="shared" si="74"/>
        <v>Peter</v>
      </c>
      <c r="C439" s="211">
        <f>IF(P$347="j",SUMIF('Driebanden-klein tot'!A$33:A$54,B439,'Driebanden-klein tot'!B$33:B$54),0)</f>
        <v>21</v>
      </c>
      <c r="D439" s="6"/>
      <c r="E439" s="6"/>
      <c r="F439" s="267" t="str">
        <f t="shared" si="68"/>
        <v/>
      </c>
      <c r="G439" s="268" t="str">
        <f t="shared" si="69"/>
        <v/>
      </c>
      <c r="H439" s="269" t="str">
        <f t="shared" si="75"/>
        <v>n</v>
      </c>
      <c r="I439" s="211">
        <f>IF(P$347="J",SUMIF('Driebanden-klein tot'!A$33:A$54,H439,'Driebanden-klein tot'!B$33:B$54),0)</f>
        <v>0</v>
      </c>
      <c r="J439" s="6"/>
      <c r="K439" s="211" t="str">
        <f t="shared" si="70"/>
        <v/>
      </c>
      <c r="L439" s="267" t="str">
        <f t="shared" si="71"/>
        <v/>
      </c>
      <c r="M439" s="215" t="str">
        <f t="shared" si="72"/>
        <v/>
      </c>
      <c r="N439" s="216" t="str">
        <f t="shared" si="73"/>
        <v/>
      </c>
      <c r="O439" s="266">
        <v>3</v>
      </c>
      <c r="Q439" s="273"/>
      <c r="R439" s="273"/>
      <c r="S439" s="273"/>
      <c r="T439" s="273"/>
      <c r="U439" s="273"/>
      <c r="AB439" s="325">
        <f t="shared" si="67"/>
        <v>0</v>
      </c>
    </row>
    <row r="440" spans="1:28" ht="15" customHeight="1" x14ac:dyDescent="0.25">
      <c r="A440" s="218">
        <f>IF(C440=0,"",IF(I440=0,"",MAX(A$2:A439)+1))</f>
        <v>246</v>
      </c>
      <c r="B440" s="269" t="str">
        <f t="shared" si="74"/>
        <v>Piet</v>
      </c>
      <c r="C440" s="211">
        <f>IF(P$347="j",SUMIF('Driebanden-klein tot'!A$33:A$54,B440,'Driebanden-klein tot'!B$33:B$54),0)</f>
        <v>25</v>
      </c>
      <c r="D440" s="6"/>
      <c r="E440" s="6"/>
      <c r="F440" s="267" t="str">
        <f t="shared" si="68"/>
        <v/>
      </c>
      <c r="G440" s="268" t="str">
        <f t="shared" si="69"/>
        <v/>
      </c>
      <c r="H440" s="269" t="str">
        <f t="shared" si="75"/>
        <v>Tukker</v>
      </c>
      <c r="I440" s="211">
        <f>IF(P$347="J",SUMIF('Driebanden-klein tot'!A$33:A$54,H440,'Driebanden-klein tot'!B$33:B$54),0)</f>
        <v>18</v>
      </c>
      <c r="J440" s="6"/>
      <c r="K440" s="211" t="str">
        <f t="shared" si="70"/>
        <v/>
      </c>
      <c r="L440" s="267" t="str">
        <f t="shared" si="71"/>
        <v/>
      </c>
      <c r="M440" s="215" t="str">
        <f t="shared" si="72"/>
        <v/>
      </c>
      <c r="N440" s="216" t="str">
        <f t="shared" si="73"/>
        <v/>
      </c>
      <c r="O440" s="266">
        <v>3</v>
      </c>
      <c r="Q440" s="273"/>
      <c r="R440" s="273"/>
      <c r="S440" s="273"/>
      <c r="T440" s="273"/>
      <c r="U440" s="273"/>
      <c r="AB440" s="325">
        <f t="shared" si="67"/>
        <v>1</v>
      </c>
    </row>
    <row r="441" spans="1:28" ht="15" customHeight="1" x14ac:dyDescent="0.25">
      <c r="A441" s="218">
        <f>IF(C441=0,"",IF(I441=0,"",MAX(A$2:A440)+1))</f>
        <v>247</v>
      </c>
      <c r="B441" s="269" t="str">
        <f t="shared" si="74"/>
        <v>Piet</v>
      </c>
      <c r="C441" s="211">
        <f>IF(P$347="j",SUMIF('Driebanden-klein tot'!A$33:A$54,B441,'Driebanden-klein tot'!B$33:B$54),0)</f>
        <v>25</v>
      </c>
      <c r="D441" s="6"/>
      <c r="E441" s="6"/>
      <c r="F441" s="267" t="str">
        <f t="shared" si="68"/>
        <v/>
      </c>
      <c r="G441" s="268" t="str">
        <f t="shared" si="69"/>
        <v/>
      </c>
      <c r="H441" s="269" t="str">
        <f t="shared" si="75"/>
        <v>Bernard</v>
      </c>
      <c r="I441" s="211">
        <f>IF(P$347="J",SUMIF('Driebanden-klein tot'!A$33:A$54,H441,'Driebanden-klein tot'!B$33:B$54),0)</f>
        <v>18</v>
      </c>
      <c r="J441" s="6"/>
      <c r="K441" s="211" t="str">
        <f t="shared" si="70"/>
        <v/>
      </c>
      <c r="L441" s="267" t="str">
        <f t="shared" si="71"/>
        <v/>
      </c>
      <c r="M441" s="215" t="str">
        <f t="shared" si="72"/>
        <v/>
      </c>
      <c r="N441" s="216" t="str">
        <f t="shared" si="73"/>
        <v/>
      </c>
      <c r="O441" s="266">
        <v>3</v>
      </c>
      <c r="Q441" s="273"/>
      <c r="R441" s="273"/>
      <c r="S441" s="273"/>
      <c r="T441" s="273"/>
      <c r="U441" s="273"/>
      <c r="AB441" s="325">
        <f t="shared" si="67"/>
        <v>1</v>
      </c>
    </row>
    <row r="442" spans="1:28" ht="15" customHeight="1" x14ac:dyDescent="0.25">
      <c r="A442" s="218">
        <f>IF(C442=0,"",IF(I442=0,"",MAX(A$2:A441)+1))</f>
        <v>248</v>
      </c>
      <c r="B442" s="269" t="str">
        <f t="shared" si="74"/>
        <v>Piet</v>
      </c>
      <c r="C442" s="211">
        <f>IF(P$347="j",SUMIF('Driebanden-klein tot'!A$33:A$54,B442,'Driebanden-klein tot'!B$33:B$54),0)</f>
        <v>25</v>
      </c>
      <c r="D442" s="6"/>
      <c r="E442" s="6"/>
      <c r="F442" s="267" t="str">
        <f t="shared" si="68"/>
        <v/>
      </c>
      <c r="G442" s="268" t="str">
        <f t="shared" si="69"/>
        <v/>
      </c>
      <c r="H442" s="269" t="str">
        <f t="shared" si="75"/>
        <v>Jan de Hoorn</v>
      </c>
      <c r="I442" s="211">
        <f>IF(P$347="J",SUMIF('Driebanden-klein tot'!A$33:A$54,H442,'Driebanden-klein tot'!B$33:B$54),0)</f>
        <v>14</v>
      </c>
      <c r="J442" s="6"/>
      <c r="K442" s="211" t="str">
        <f t="shared" si="70"/>
        <v/>
      </c>
      <c r="L442" s="267" t="str">
        <f t="shared" si="71"/>
        <v/>
      </c>
      <c r="M442" s="215" t="str">
        <f t="shared" si="72"/>
        <v/>
      </c>
      <c r="N442" s="216" t="str">
        <f t="shared" si="73"/>
        <v/>
      </c>
      <c r="O442" s="266">
        <v>3</v>
      </c>
      <c r="Q442" s="273"/>
      <c r="R442" s="273"/>
      <c r="S442" s="273"/>
      <c r="T442" s="273"/>
      <c r="U442" s="273"/>
      <c r="AB442" s="325">
        <f t="shared" si="67"/>
        <v>1</v>
      </c>
    </row>
    <row r="443" spans="1:28" ht="15" customHeight="1" x14ac:dyDescent="0.25">
      <c r="A443" s="218">
        <f>IF(C443=0,"",IF(I443=0,"",MAX(A$2:A442)+1))</f>
        <v>249</v>
      </c>
      <c r="B443" s="269" t="str">
        <f t="shared" si="74"/>
        <v>Piet</v>
      </c>
      <c r="C443" s="211">
        <f>IF(P$347="j",SUMIF('Driebanden-klein tot'!A$33:A$54,B443,'Driebanden-klein tot'!B$33:B$54),0)</f>
        <v>25</v>
      </c>
      <c r="D443" s="6"/>
      <c r="E443" s="6"/>
      <c r="F443" s="267" t="str">
        <f t="shared" si="68"/>
        <v/>
      </c>
      <c r="G443" s="268" t="str">
        <f t="shared" si="69"/>
        <v/>
      </c>
      <c r="H443" s="269" t="str">
        <f t="shared" si="75"/>
        <v>Bas</v>
      </c>
      <c r="I443" s="211">
        <f>IF(P$347="J",SUMIF('Driebanden-klein tot'!A$33:A$54,H443,'Driebanden-klein tot'!B$33:B$54),0)</f>
        <v>10</v>
      </c>
      <c r="J443" s="6"/>
      <c r="K443" s="211" t="str">
        <f t="shared" si="70"/>
        <v/>
      </c>
      <c r="L443" s="267" t="str">
        <f t="shared" si="71"/>
        <v/>
      </c>
      <c r="M443" s="215" t="str">
        <f t="shared" ref="M443:M474" si="76">IF(J443&gt;0,IF(I443-J443=0,R$2,IF(J443&lt;I443,ROUND(J443/I443*T$2,1),Q$2)),"")</f>
        <v/>
      </c>
      <c r="N443" s="216" t="str">
        <f t="shared" si="73"/>
        <v/>
      </c>
      <c r="O443" s="266">
        <v>3</v>
      </c>
      <c r="Q443" s="273"/>
      <c r="R443" s="273"/>
      <c r="S443" s="273"/>
      <c r="T443" s="273"/>
      <c r="U443" s="273"/>
      <c r="AB443" s="325">
        <f t="shared" si="67"/>
        <v>1</v>
      </c>
    </row>
    <row r="444" spans="1:28" ht="15" customHeight="1" x14ac:dyDescent="0.25">
      <c r="A444" s="218">
        <f>IF(C444=0,"",IF(I444=0,"",MAX(A$2:A443)+1))</f>
        <v>250</v>
      </c>
      <c r="B444" s="269" t="str">
        <f t="shared" si="74"/>
        <v>Piet</v>
      </c>
      <c r="C444" s="211">
        <f>IF(P$347="j",SUMIF('Driebanden-klein tot'!A$33:A$54,B444,'Driebanden-klein tot'!B$33:B$54),0)</f>
        <v>25</v>
      </c>
      <c r="D444" s="6"/>
      <c r="E444" s="6"/>
      <c r="F444" s="267" t="str">
        <f t="shared" si="68"/>
        <v/>
      </c>
      <c r="G444" s="268" t="str">
        <f t="shared" si="69"/>
        <v/>
      </c>
      <c r="H444" s="269" t="str">
        <f t="shared" si="75"/>
        <v>Jan Zuijlen</v>
      </c>
      <c r="I444" s="211">
        <f>IF(P$347="J",SUMIF('Driebanden-klein tot'!A$33:A$54,H444,'Driebanden-klein tot'!B$33:B$54),0)</f>
        <v>19</v>
      </c>
      <c r="J444" s="6"/>
      <c r="K444" s="211" t="str">
        <f t="shared" si="70"/>
        <v/>
      </c>
      <c r="L444" s="267" t="str">
        <f t="shared" si="71"/>
        <v/>
      </c>
      <c r="M444" s="215" t="str">
        <f t="shared" si="76"/>
        <v/>
      </c>
      <c r="N444" s="216" t="str">
        <f t="shared" si="73"/>
        <v/>
      </c>
      <c r="O444" s="266">
        <v>3</v>
      </c>
      <c r="Q444" s="273"/>
      <c r="R444" s="273"/>
      <c r="S444" s="273"/>
      <c r="T444" s="273"/>
      <c r="U444" s="273"/>
      <c r="AB444" s="325">
        <f t="shared" si="67"/>
        <v>1</v>
      </c>
    </row>
    <row r="445" spans="1:28" ht="15" customHeight="1" x14ac:dyDescent="0.25">
      <c r="A445" s="218">
        <f>IF(C445=0,"",IF(I445=0,"",MAX(A$2:A444)+1))</f>
        <v>251</v>
      </c>
      <c r="B445" s="269" t="str">
        <f t="shared" si="74"/>
        <v>Piet</v>
      </c>
      <c r="C445" s="211">
        <f>IF(P$347="j",SUMIF('Driebanden-klein tot'!A$33:A$54,B445,'Driebanden-klein tot'!B$33:B$54),0)</f>
        <v>25</v>
      </c>
      <c r="D445" s="6"/>
      <c r="E445" s="6"/>
      <c r="F445" s="267" t="str">
        <f t="shared" si="68"/>
        <v/>
      </c>
      <c r="G445" s="268" t="str">
        <f t="shared" si="69"/>
        <v/>
      </c>
      <c r="H445" s="269" t="str">
        <f t="shared" si="75"/>
        <v xml:space="preserve">Jordy </v>
      </c>
      <c r="I445" s="211">
        <f>IF(P$347="J",SUMIF('Driebanden-klein tot'!A$33:A$54,H445,'Driebanden-klein tot'!B$33:B$54),0)</f>
        <v>16</v>
      </c>
      <c r="J445" s="6"/>
      <c r="K445" s="211" t="str">
        <f t="shared" si="70"/>
        <v/>
      </c>
      <c r="L445" s="267" t="str">
        <f t="shared" si="71"/>
        <v/>
      </c>
      <c r="M445" s="215" t="str">
        <f t="shared" si="76"/>
        <v/>
      </c>
      <c r="N445" s="216" t="str">
        <f t="shared" si="73"/>
        <v/>
      </c>
      <c r="O445" s="266">
        <v>3</v>
      </c>
      <c r="Q445" s="273"/>
      <c r="R445" s="273"/>
      <c r="S445" s="273"/>
      <c r="T445" s="273"/>
      <c r="U445" s="273"/>
      <c r="AB445" s="325">
        <f t="shared" si="67"/>
        <v>1</v>
      </c>
    </row>
    <row r="446" spans="1:28" ht="15" customHeight="1" x14ac:dyDescent="0.25">
      <c r="A446" s="218" t="str">
        <f>IF(C446=0,"",IF(I446=0,"",MAX(A$2:A445)+1))</f>
        <v/>
      </c>
      <c r="B446" s="269" t="str">
        <f t="shared" si="74"/>
        <v>Piet</v>
      </c>
      <c r="C446" s="211">
        <f>IF(P$347="j",SUMIF('Driebanden-klein tot'!A$33:A$54,B446,'Driebanden-klein tot'!B$33:B$54),0)</f>
        <v>25</v>
      </c>
      <c r="D446" s="6"/>
      <c r="E446" s="6"/>
      <c r="F446" s="267" t="str">
        <f t="shared" si="68"/>
        <v/>
      </c>
      <c r="G446" s="268" t="str">
        <f t="shared" si="69"/>
        <v/>
      </c>
      <c r="H446" s="269" t="str">
        <f t="shared" si="75"/>
        <v>Mukesh</v>
      </c>
      <c r="I446" s="211">
        <f>IF(P$347="J",SUMIF('Driebanden-klein tot'!A$33:A$54,H446,'Driebanden-klein tot'!B$33:B$54),0)</f>
        <v>0</v>
      </c>
      <c r="J446" s="6"/>
      <c r="K446" s="211" t="str">
        <f t="shared" si="70"/>
        <v/>
      </c>
      <c r="L446" s="267" t="str">
        <f t="shared" si="71"/>
        <v/>
      </c>
      <c r="M446" s="215" t="str">
        <f t="shared" si="76"/>
        <v/>
      </c>
      <c r="N446" s="216" t="str">
        <f t="shared" si="73"/>
        <v/>
      </c>
      <c r="O446" s="266">
        <v>3</v>
      </c>
      <c r="Q446" s="273"/>
      <c r="R446" s="273"/>
      <c r="S446" s="273"/>
      <c r="T446" s="273"/>
      <c r="U446" s="273"/>
      <c r="AB446" s="325">
        <f t="shared" si="67"/>
        <v>0</v>
      </c>
    </row>
    <row r="447" spans="1:28" ht="15" customHeight="1" x14ac:dyDescent="0.25">
      <c r="A447" s="218">
        <f>IF(C447=0,"",IF(I447=0,"",MAX(A$2:A446)+1))</f>
        <v>252</v>
      </c>
      <c r="B447" s="269" t="str">
        <f t="shared" si="74"/>
        <v>Piet</v>
      </c>
      <c r="C447" s="211">
        <f>IF(P$347="j",SUMIF('Driebanden-klein tot'!A$33:A$54,B447,'Driebanden-klein tot'!B$33:B$54),0)</f>
        <v>25</v>
      </c>
      <c r="D447" s="6"/>
      <c r="E447" s="6"/>
      <c r="F447" s="267" t="str">
        <f t="shared" si="68"/>
        <v/>
      </c>
      <c r="G447" s="268" t="str">
        <f t="shared" si="69"/>
        <v/>
      </c>
      <c r="H447" s="269" t="str">
        <f t="shared" si="75"/>
        <v>Marco</v>
      </c>
      <c r="I447" s="211">
        <f>IF(P$347="J",SUMIF('Driebanden-klein tot'!A$33:A$54,H447,'Driebanden-klein tot'!B$33:B$54),0)</f>
        <v>26</v>
      </c>
      <c r="J447" s="6"/>
      <c r="K447" s="211" t="str">
        <f t="shared" si="70"/>
        <v/>
      </c>
      <c r="L447" s="267" t="str">
        <f t="shared" si="71"/>
        <v/>
      </c>
      <c r="M447" s="215" t="str">
        <f t="shared" si="76"/>
        <v/>
      </c>
      <c r="N447" s="216" t="str">
        <f t="shared" si="73"/>
        <v/>
      </c>
      <c r="O447" s="266">
        <v>3</v>
      </c>
      <c r="Q447" s="273"/>
      <c r="R447" s="273"/>
      <c r="S447" s="273"/>
      <c r="T447" s="273"/>
      <c r="U447" s="273"/>
      <c r="AB447" s="325">
        <f t="shared" si="67"/>
        <v>1</v>
      </c>
    </row>
    <row r="448" spans="1:28" ht="15" customHeight="1" x14ac:dyDescent="0.25">
      <c r="A448" s="218" t="str">
        <f>IF(C448=0,"",IF(I448=0,"",MAX(A$2:A447)+1))</f>
        <v/>
      </c>
      <c r="B448" s="269" t="str">
        <f t="shared" si="74"/>
        <v>Piet</v>
      </c>
      <c r="C448" s="211">
        <f>IF(P$347="j",SUMIF('Driebanden-klein tot'!A$33:A$54,B448,'Driebanden-klein tot'!B$33:B$54),0)</f>
        <v>25</v>
      </c>
      <c r="D448" s="6"/>
      <c r="E448" s="6"/>
      <c r="F448" s="267" t="str">
        <f t="shared" si="68"/>
        <v/>
      </c>
      <c r="G448" s="268" t="str">
        <f t="shared" si="69"/>
        <v/>
      </c>
      <c r="H448" s="269" t="str">
        <f t="shared" si="75"/>
        <v>n</v>
      </c>
      <c r="I448" s="211">
        <f>IF(P$347="J",SUMIF('Driebanden-klein tot'!A$33:A$54,H448,'Driebanden-klein tot'!B$33:B$54),0)</f>
        <v>0</v>
      </c>
      <c r="J448" s="6"/>
      <c r="K448" s="211" t="str">
        <f t="shared" si="70"/>
        <v/>
      </c>
      <c r="L448" s="267" t="str">
        <f t="shared" si="71"/>
        <v/>
      </c>
      <c r="M448" s="215" t="str">
        <f t="shared" si="76"/>
        <v/>
      </c>
      <c r="N448" s="216" t="str">
        <f t="shared" si="73"/>
        <v/>
      </c>
      <c r="O448" s="266">
        <v>3</v>
      </c>
      <c r="Q448" s="273"/>
      <c r="R448" s="273"/>
      <c r="S448" s="273"/>
      <c r="T448" s="273"/>
      <c r="U448" s="273"/>
      <c r="AB448" s="325">
        <f t="shared" si="67"/>
        <v>0</v>
      </c>
    </row>
    <row r="449" spans="1:28" ht="15" customHeight="1" x14ac:dyDescent="0.25">
      <c r="A449" s="218" t="str">
        <f>IF(C449=0,"",IF(I449=0,"",MAX(A$2:A448)+1))</f>
        <v/>
      </c>
      <c r="B449" s="269" t="str">
        <f t="shared" si="74"/>
        <v>Piet</v>
      </c>
      <c r="C449" s="211">
        <f>IF(P$347="j",SUMIF('Driebanden-klein tot'!A$33:A$54,B449,'Driebanden-klein tot'!B$33:B$54),0)</f>
        <v>25</v>
      </c>
      <c r="D449" s="6"/>
      <c r="E449" s="6"/>
      <c r="F449" s="267" t="str">
        <f t="shared" si="68"/>
        <v/>
      </c>
      <c r="G449" s="268" t="str">
        <f t="shared" si="69"/>
        <v/>
      </c>
      <c r="H449" s="269" t="str">
        <f t="shared" si="75"/>
        <v>n</v>
      </c>
      <c r="I449" s="211">
        <f>IF(P$347="J",SUMIF('Driebanden-klein tot'!A$33:A$54,H449,'Driebanden-klein tot'!B$33:B$54),0)</f>
        <v>0</v>
      </c>
      <c r="J449" s="6"/>
      <c r="K449" s="211" t="str">
        <f t="shared" si="70"/>
        <v/>
      </c>
      <c r="L449" s="267" t="str">
        <f t="shared" si="71"/>
        <v/>
      </c>
      <c r="M449" s="215" t="str">
        <f t="shared" si="76"/>
        <v/>
      </c>
      <c r="N449" s="216" t="str">
        <f t="shared" si="73"/>
        <v/>
      </c>
      <c r="O449" s="266">
        <v>3</v>
      </c>
      <c r="Q449" s="273"/>
      <c r="R449" s="273"/>
      <c r="S449" s="273"/>
      <c r="T449" s="273"/>
      <c r="U449" s="273"/>
      <c r="AB449" s="325">
        <f t="shared" si="67"/>
        <v>0</v>
      </c>
    </row>
    <row r="450" spans="1:28" ht="15" customHeight="1" x14ac:dyDescent="0.25">
      <c r="A450" s="218" t="str">
        <f>IF(C450=0,"",IF(I450=0,"",MAX(A$2:A449)+1))</f>
        <v/>
      </c>
      <c r="B450" s="269" t="str">
        <f t="shared" si="74"/>
        <v>Piet</v>
      </c>
      <c r="C450" s="211">
        <f>IF(P$347="j",SUMIF('Driebanden-klein tot'!A$33:A$54,B450,'Driebanden-klein tot'!B$33:B$54),0)</f>
        <v>25</v>
      </c>
      <c r="D450" s="6"/>
      <c r="E450" s="6"/>
      <c r="F450" s="267" t="str">
        <f t="shared" si="68"/>
        <v/>
      </c>
      <c r="G450" s="268" t="str">
        <f t="shared" si="69"/>
        <v/>
      </c>
      <c r="H450" s="269" t="str">
        <f t="shared" si="75"/>
        <v>n</v>
      </c>
      <c r="I450" s="211">
        <f>IF(P$347="J",SUMIF('Driebanden-klein tot'!A$33:A$54,H450,'Driebanden-klein tot'!B$33:B$54),0)</f>
        <v>0</v>
      </c>
      <c r="J450" s="6"/>
      <c r="K450" s="211" t="str">
        <f t="shared" si="70"/>
        <v/>
      </c>
      <c r="L450" s="267" t="str">
        <f t="shared" si="71"/>
        <v/>
      </c>
      <c r="M450" s="215" t="str">
        <f t="shared" si="76"/>
        <v/>
      </c>
      <c r="N450" s="216" t="str">
        <f t="shared" si="73"/>
        <v/>
      </c>
      <c r="O450" s="266">
        <v>3</v>
      </c>
      <c r="Q450" s="273"/>
      <c r="R450" s="273"/>
      <c r="S450" s="273"/>
      <c r="T450" s="273"/>
      <c r="U450" s="273"/>
      <c r="AB450" s="325">
        <f t="shared" si="67"/>
        <v>0</v>
      </c>
    </row>
    <row r="451" spans="1:28" ht="15" customHeight="1" x14ac:dyDescent="0.25">
      <c r="A451" s="218" t="str">
        <f>IF(C451=0,"",IF(I451=0,"",MAX(A$2:A450)+1))</f>
        <v/>
      </c>
      <c r="B451" s="269" t="str">
        <f t="shared" si="74"/>
        <v>Piet</v>
      </c>
      <c r="C451" s="211">
        <f>IF(P$347="j",SUMIF('Driebanden-klein tot'!A$33:A$54,B451,'Driebanden-klein tot'!B$33:B$54),0)</f>
        <v>25</v>
      </c>
      <c r="D451" s="6"/>
      <c r="E451" s="6"/>
      <c r="F451" s="267" t="str">
        <f t="shared" si="68"/>
        <v/>
      </c>
      <c r="G451" s="268" t="str">
        <f t="shared" si="69"/>
        <v/>
      </c>
      <c r="H451" s="269" t="str">
        <f t="shared" si="75"/>
        <v>n</v>
      </c>
      <c r="I451" s="211">
        <f>IF(P$347="J",SUMIF('Driebanden-klein tot'!A$33:A$54,H451,'Driebanden-klein tot'!B$33:B$54),0)</f>
        <v>0</v>
      </c>
      <c r="J451" s="6"/>
      <c r="K451" s="211" t="str">
        <f t="shared" si="70"/>
        <v/>
      </c>
      <c r="L451" s="267" t="str">
        <f t="shared" si="71"/>
        <v/>
      </c>
      <c r="M451" s="215" t="str">
        <f t="shared" si="76"/>
        <v/>
      </c>
      <c r="N451" s="216" t="str">
        <f t="shared" si="73"/>
        <v/>
      </c>
      <c r="O451" s="266">
        <v>3</v>
      </c>
      <c r="Q451" s="273"/>
      <c r="R451" s="273"/>
      <c r="S451" s="273"/>
      <c r="T451" s="273"/>
      <c r="U451" s="273"/>
      <c r="AB451" s="325">
        <f t="shared" ref="AB451:AB514" si="77">IF(A451="",0,1)</f>
        <v>0</v>
      </c>
    </row>
    <row r="452" spans="1:28" ht="15" customHeight="1" x14ac:dyDescent="0.25">
      <c r="A452" s="218">
        <f>IF(C452=0,"",IF(I452=0,"",MAX(A$2:A451)+1))</f>
        <v>253</v>
      </c>
      <c r="B452" s="269" t="str">
        <f t="shared" si="74"/>
        <v>Tukker</v>
      </c>
      <c r="C452" s="211">
        <f>IF(P$347="j",SUMIF('Driebanden-klein tot'!A$33:A$54,B452,'Driebanden-klein tot'!B$33:B$54),0)</f>
        <v>18</v>
      </c>
      <c r="D452" s="6"/>
      <c r="E452" s="6"/>
      <c r="F452" s="267" t="str">
        <f t="shared" si="68"/>
        <v/>
      </c>
      <c r="G452" s="268" t="str">
        <f t="shared" si="69"/>
        <v/>
      </c>
      <c r="H452" s="269" t="str">
        <f t="shared" si="75"/>
        <v>Bernard</v>
      </c>
      <c r="I452" s="211">
        <f>IF(P$347="J",SUMIF('Driebanden-klein tot'!A$33:A$54,H452,'Driebanden-klein tot'!B$33:B$54),0)</f>
        <v>18</v>
      </c>
      <c r="J452" s="6"/>
      <c r="K452" s="211" t="str">
        <f t="shared" si="70"/>
        <v/>
      </c>
      <c r="L452" s="267" t="str">
        <f t="shared" si="71"/>
        <v/>
      </c>
      <c r="M452" s="215" t="str">
        <f t="shared" si="76"/>
        <v/>
      </c>
      <c r="N452" s="216" t="str">
        <f t="shared" si="73"/>
        <v/>
      </c>
      <c r="O452" s="266">
        <v>3</v>
      </c>
      <c r="Q452" s="273"/>
      <c r="R452" s="273"/>
      <c r="S452" s="273"/>
      <c r="T452" s="273"/>
      <c r="U452" s="273"/>
      <c r="AB452" s="325">
        <f t="shared" si="77"/>
        <v>1</v>
      </c>
    </row>
    <row r="453" spans="1:28" ht="15" customHeight="1" x14ac:dyDescent="0.25">
      <c r="A453" s="218">
        <f>IF(C453=0,"",IF(I453=0,"",MAX(A$2:A452)+1))</f>
        <v>254</v>
      </c>
      <c r="B453" s="269" t="str">
        <f t="shared" si="74"/>
        <v>Tukker</v>
      </c>
      <c r="C453" s="211">
        <f>IF(P$347="j",SUMIF('Driebanden-klein tot'!A$33:A$54,B453,'Driebanden-klein tot'!B$33:B$54),0)</f>
        <v>18</v>
      </c>
      <c r="D453" s="6"/>
      <c r="E453" s="6"/>
      <c r="F453" s="267" t="str">
        <f t="shared" si="68"/>
        <v/>
      </c>
      <c r="G453" s="268" t="str">
        <f t="shared" si="69"/>
        <v/>
      </c>
      <c r="H453" s="269" t="str">
        <f t="shared" si="75"/>
        <v>Jan de Hoorn</v>
      </c>
      <c r="I453" s="211">
        <f>IF(P$347="J",SUMIF('Driebanden-klein tot'!A$33:A$54,H453,'Driebanden-klein tot'!B$33:B$54),0)</f>
        <v>14</v>
      </c>
      <c r="J453" s="6"/>
      <c r="K453" s="211" t="str">
        <f t="shared" si="70"/>
        <v/>
      </c>
      <c r="L453" s="267" t="str">
        <f t="shared" si="71"/>
        <v/>
      </c>
      <c r="M453" s="215" t="str">
        <f t="shared" si="76"/>
        <v/>
      </c>
      <c r="N453" s="216" t="str">
        <f t="shared" si="73"/>
        <v/>
      </c>
      <c r="O453" s="266">
        <v>3</v>
      </c>
      <c r="Q453" s="273"/>
      <c r="R453" s="273"/>
      <c r="S453" s="273"/>
      <c r="T453" s="273"/>
      <c r="U453" s="273"/>
      <c r="AB453" s="325">
        <f t="shared" si="77"/>
        <v>1</v>
      </c>
    </row>
    <row r="454" spans="1:28" ht="15" customHeight="1" x14ac:dyDescent="0.25">
      <c r="A454" s="218">
        <f>IF(C454=0,"",IF(I454=0,"",MAX(A$2:A453)+1))</f>
        <v>255</v>
      </c>
      <c r="B454" s="269" t="str">
        <f t="shared" si="74"/>
        <v>Tukker</v>
      </c>
      <c r="C454" s="211">
        <f>IF(P$347="j",SUMIF('Driebanden-klein tot'!A$33:A$54,B454,'Driebanden-klein tot'!B$33:B$54),0)</f>
        <v>18</v>
      </c>
      <c r="D454" s="6"/>
      <c r="E454" s="6"/>
      <c r="F454" s="267" t="str">
        <f t="shared" si="68"/>
        <v/>
      </c>
      <c r="G454" s="268" t="str">
        <f t="shared" si="69"/>
        <v/>
      </c>
      <c r="H454" s="269" t="str">
        <f t="shared" si="75"/>
        <v>Bas</v>
      </c>
      <c r="I454" s="211">
        <f>IF(P$347="J",SUMIF('Driebanden-klein tot'!A$33:A$54,H454,'Driebanden-klein tot'!B$33:B$54),0)</f>
        <v>10</v>
      </c>
      <c r="J454" s="6"/>
      <c r="K454" s="211" t="str">
        <f t="shared" si="70"/>
        <v/>
      </c>
      <c r="L454" s="267" t="str">
        <f t="shared" si="71"/>
        <v/>
      </c>
      <c r="M454" s="215" t="str">
        <f t="shared" si="76"/>
        <v/>
      </c>
      <c r="N454" s="216" t="str">
        <f t="shared" si="73"/>
        <v/>
      </c>
      <c r="O454" s="266">
        <v>3</v>
      </c>
      <c r="Q454" s="273"/>
      <c r="R454" s="273"/>
      <c r="S454" s="273"/>
      <c r="T454" s="273"/>
      <c r="U454" s="273"/>
      <c r="AB454" s="325">
        <f t="shared" si="77"/>
        <v>1</v>
      </c>
    </row>
    <row r="455" spans="1:28" ht="15" customHeight="1" x14ac:dyDescent="0.25">
      <c r="A455" s="218">
        <f>IF(C455=0,"",IF(I455=0,"",MAX(A$2:A454)+1))</f>
        <v>256</v>
      </c>
      <c r="B455" s="269" t="str">
        <f t="shared" si="74"/>
        <v>Tukker</v>
      </c>
      <c r="C455" s="211">
        <f>IF(P$347="j",SUMIF('Driebanden-klein tot'!A$33:A$54,B455,'Driebanden-klein tot'!B$33:B$54),0)</f>
        <v>18</v>
      </c>
      <c r="D455" s="6"/>
      <c r="E455" s="6"/>
      <c r="F455" s="267" t="str">
        <f t="shared" si="68"/>
        <v/>
      </c>
      <c r="G455" s="268" t="str">
        <f t="shared" si="69"/>
        <v/>
      </c>
      <c r="H455" s="269" t="str">
        <f t="shared" si="75"/>
        <v>Jan Zuijlen</v>
      </c>
      <c r="I455" s="211">
        <f>IF(P$347="J",SUMIF('Driebanden-klein tot'!A$33:A$54,H455,'Driebanden-klein tot'!B$33:B$54),0)</f>
        <v>19</v>
      </c>
      <c r="J455" s="6"/>
      <c r="K455" s="211" t="str">
        <f t="shared" si="70"/>
        <v/>
      </c>
      <c r="L455" s="267" t="str">
        <f t="shared" si="71"/>
        <v/>
      </c>
      <c r="M455" s="215" t="str">
        <f t="shared" si="76"/>
        <v/>
      </c>
      <c r="N455" s="216" t="str">
        <f t="shared" si="73"/>
        <v/>
      </c>
      <c r="O455" s="266">
        <v>3</v>
      </c>
      <c r="Q455" s="273"/>
      <c r="R455" s="273"/>
      <c r="S455" s="273"/>
      <c r="T455" s="273"/>
      <c r="U455" s="273"/>
      <c r="AB455" s="325">
        <f t="shared" si="77"/>
        <v>1</v>
      </c>
    </row>
    <row r="456" spans="1:28" ht="15" customHeight="1" x14ac:dyDescent="0.25">
      <c r="A456" s="218">
        <f>IF(C456=0,"",IF(I456=0,"",MAX(A$2:A455)+1))</f>
        <v>257</v>
      </c>
      <c r="B456" s="269" t="str">
        <f t="shared" si="74"/>
        <v>Tukker</v>
      </c>
      <c r="C456" s="211">
        <f>IF(P$347="j",SUMIF('Driebanden-klein tot'!A$33:A$54,B456,'Driebanden-klein tot'!B$33:B$54),0)</f>
        <v>18</v>
      </c>
      <c r="D456" s="6"/>
      <c r="E456" s="6"/>
      <c r="F456" s="267" t="str">
        <f t="shared" si="68"/>
        <v/>
      </c>
      <c r="G456" s="268" t="str">
        <f t="shared" si="69"/>
        <v/>
      </c>
      <c r="H456" s="269" t="str">
        <f t="shared" si="75"/>
        <v xml:space="preserve">Jordy </v>
      </c>
      <c r="I456" s="211">
        <f>IF(P$347="J",SUMIF('Driebanden-klein tot'!A$33:A$54,H456,'Driebanden-klein tot'!B$33:B$54),0)</f>
        <v>16</v>
      </c>
      <c r="J456" s="6"/>
      <c r="K456" s="211" t="str">
        <f t="shared" si="70"/>
        <v/>
      </c>
      <c r="L456" s="267" t="str">
        <f t="shared" si="71"/>
        <v/>
      </c>
      <c r="M456" s="215" t="str">
        <f t="shared" si="76"/>
        <v/>
      </c>
      <c r="N456" s="216" t="str">
        <f t="shared" si="73"/>
        <v/>
      </c>
      <c r="O456" s="266">
        <v>3</v>
      </c>
      <c r="Q456" s="273"/>
      <c r="R456" s="273"/>
      <c r="S456" s="273"/>
      <c r="T456" s="273"/>
      <c r="U456" s="273"/>
      <c r="AB456" s="325">
        <f t="shared" si="77"/>
        <v>1</v>
      </c>
    </row>
    <row r="457" spans="1:28" ht="15" customHeight="1" x14ac:dyDescent="0.25">
      <c r="A457" s="218" t="str">
        <f>IF(C457=0,"",IF(I457=0,"",MAX(A$2:A456)+1))</f>
        <v/>
      </c>
      <c r="B457" s="269" t="str">
        <f t="shared" si="74"/>
        <v>Tukker</v>
      </c>
      <c r="C457" s="211">
        <f>IF(P$347="j",SUMIF('Driebanden-klein tot'!A$33:A$54,B457,'Driebanden-klein tot'!B$33:B$54),0)</f>
        <v>18</v>
      </c>
      <c r="D457" s="6"/>
      <c r="E457" s="6"/>
      <c r="F457" s="267" t="str">
        <f t="shared" si="68"/>
        <v/>
      </c>
      <c r="G457" s="268" t="str">
        <f t="shared" si="69"/>
        <v/>
      </c>
      <c r="H457" s="269" t="str">
        <f t="shared" si="75"/>
        <v>Mukesh</v>
      </c>
      <c r="I457" s="211">
        <f>IF(P$347="J",SUMIF('Driebanden-klein tot'!A$33:A$54,H457,'Driebanden-klein tot'!B$33:B$54),0)</f>
        <v>0</v>
      </c>
      <c r="J457" s="6"/>
      <c r="K457" s="211" t="str">
        <f t="shared" si="70"/>
        <v/>
      </c>
      <c r="L457" s="267" t="str">
        <f t="shared" si="71"/>
        <v/>
      </c>
      <c r="M457" s="215" t="str">
        <f t="shared" si="76"/>
        <v/>
      </c>
      <c r="N457" s="216" t="str">
        <f t="shared" si="73"/>
        <v/>
      </c>
      <c r="O457" s="266">
        <v>3</v>
      </c>
      <c r="Q457" s="273"/>
      <c r="R457" s="273"/>
      <c r="S457" s="273"/>
      <c r="T457" s="273"/>
      <c r="U457" s="273"/>
      <c r="AB457" s="325">
        <f t="shared" si="77"/>
        <v>0</v>
      </c>
    </row>
    <row r="458" spans="1:28" ht="15" customHeight="1" x14ac:dyDescent="0.25">
      <c r="A458" s="218">
        <f>IF(C458=0,"",IF(I458=0,"",MAX(A$2:A457)+1))</f>
        <v>258</v>
      </c>
      <c r="B458" s="269" t="str">
        <f t="shared" si="74"/>
        <v>Tukker</v>
      </c>
      <c r="C458" s="211">
        <f>IF(P$347="j",SUMIF('Driebanden-klein tot'!A$33:A$54,B458,'Driebanden-klein tot'!B$33:B$54),0)</f>
        <v>18</v>
      </c>
      <c r="D458" s="6"/>
      <c r="E458" s="6"/>
      <c r="F458" s="267" t="str">
        <f t="shared" si="68"/>
        <v/>
      </c>
      <c r="G458" s="268" t="str">
        <f t="shared" si="69"/>
        <v/>
      </c>
      <c r="H458" s="269" t="str">
        <f t="shared" si="75"/>
        <v>Marco</v>
      </c>
      <c r="I458" s="211">
        <f>IF(P$347="J",SUMIF('Driebanden-klein tot'!A$33:A$54,H458,'Driebanden-klein tot'!B$33:B$54),0)</f>
        <v>26</v>
      </c>
      <c r="J458" s="6"/>
      <c r="K458" s="211" t="str">
        <f t="shared" si="70"/>
        <v/>
      </c>
      <c r="L458" s="267" t="str">
        <f t="shared" si="71"/>
        <v/>
      </c>
      <c r="M458" s="215" t="str">
        <f t="shared" si="76"/>
        <v/>
      </c>
      <c r="N458" s="216" t="str">
        <f t="shared" si="73"/>
        <v/>
      </c>
      <c r="O458" s="266">
        <v>3</v>
      </c>
      <c r="Q458" s="273"/>
      <c r="R458" s="273"/>
      <c r="S458" s="273"/>
      <c r="T458" s="273"/>
      <c r="U458" s="273"/>
      <c r="AB458" s="325">
        <f t="shared" si="77"/>
        <v>1</v>
      </c>
    </row>
    <row r="459" spans="1:28" ht="15" customHeight="1" x14ac:dyDescent="0.25">
      <c r="A459" s="218" t="str">
        <f>IF(C459=0,"",IF(I459=0,"",MAX(A$2:A458)+1))</f>
        <v/>
      </c>
      <c r="B459" s="269" t="str">
        <f t="shared" si="74"/>
        <v>Tukker</v>
      </c>
      <c r="C459" s="211">
        <f>IF(P$347="j",SUMIF('Driebanden-klein tot'!A$33:A$54,B459,'Driebanden-klein tot'!B$33:B$54),0)</f>
        <v>18</v>
      </c>
      <c r="D459" s="6"/>
      <c r="E459" s="6"/>
      <c r="F459" s="267" t="str">
        <f t="shared" si="68"/>
        <v/>
      </c>
      <c r="G459" s="268" t="str">
        <f t="shared" si="69"/>
        <v/>
      </c>
      <c r="H459" s="269" t="str">
        <f t="shared" si="75"/>
        <v>n</v>
      </c>
      <c r="I459" s="211">
        <f>IF(P$347="J",SUMIF('Driebanden-klein tot'!A$33:A$54,H459,'Driebanden-klein tot'!B$33:B$54),0)</f>
        <v>0</v>
      </c>
      <c r="J459" s="6"/>
      <c r="K459" s="211" t="str">
        <f t="shared" si="70"/>
        <v/>
      </c>
      <c r="L459" s="267" t="str">
        <f t="shared" si="71"/>
        <v/>
      </c>
      <c r="M459" s="215" t="str">
        <f t="shared" si="76"/>
        <v/>
      </c>
      <c r="N459" s="216" t="str">
        <f t="shared" si="73"/>
        <v/>
      </c>
      <c r="O459" s="266">
        <v>3</v>
      </c>
      <c r="Q459" s="273"/>
      <c r="R459" s="273"/>
      <c r="S459" s="273"/>
      <c r="T459" s="273"/>
      <c r="U459" s="273"/>
      <c r="AB459" s="325">
        <f t="shared" si="77"/>
        <v>0</v>
      </c>
    </row>
    <row r="460" spans="1:28" ht="15" customHeight="1" x14ac:dyDescent="0.25">
      <c r="A460" s="218" t="str">
        <f>IF(C460=0,"",IF(I460=0,"",MAX(A$2:A459)+1))</f>
        <v/>
      </c>
      <c r="B460" s="269" t="str">
        <f t="shared" si="74"/>
        <v>Tukker</v>
      </c>
      <c r="C460" s="211">
        <f>IF(P$347="j",SUMIF('Driebanden-klein tot'!A$33:A$54,B460,'Driebanden-klein tot'!B$33:B$54),0)</f>
        <v>18</v>
      </c>
      <c r="D460" s="6"/>
      <c r="E460" s="6"/>
      <c r="F460" s="267" t="str">
        <f t="shared" si="68"/>
        <v/>
      </c>
      <c r="G460" s="268" t="str">
        <f t="shared" si="69"/>
        <v/>
      </c>
      <c r="H460" s="269" t="str">
        <f t="shared" si="75"/>
        <v>n</v>
      </c>
      <c r="I460" s="211">
        <f>IF(P$347="J",SUMIF('Driebanden-klein tot'!A$33:A$54,H460,'Driebanden-klein tot'!B$33:B$54),0)</f>
        <v>0</v>
      </c>
      <c r="J460" s="6"/>
      <c r="K460" s="211" t="str">
        <f t="shared" si="70"/>
        <v/>
      </c>
      <c r="L460" s="267" t="str">
        <f t="shared" si="71"/>
        <v/>
      </c>
      <c r="M460" s="215" t="str">
        <f t="shared" si="76"/>
        <v/>
      </c>
      <c r="N460" s="216" t="str">
        <f t="shared" si="73"/>
        <v/>
      </c>
      <c r="O460" s="266">
        <v>3</v>
      </c>
      <c r="Q460" s="273"/>
      <c r="R460" s="273"/>
      <c r="S460" s="273"/>
      <c r="T460" s="273"/>
      <c r="U460" s="273"/>
      <c r="AB460" s="325">
        <f t="shared" si="77"/>
        <v>0</v>
      </c>
    </row>
    <row r="461" spans="1:28" ht="15" customHeight="1" x14ac:dyDescent="0.25">
      <c r="A461" s="218" t="str">
        <f>IF(C461=0,"",IF(I461=0,"",MAX(A$2:A460)+1))</f>
        <v/>
      </c>
      <c r="B461" s="269" t="str">
        <f t="shared" si="74"/>
        <v>Tukker</v>
      </c>
      <c r="C461" s="211">
        <f>IF(P$347="j",SUMIF('Driebanden-klein tot'!A$33:A$54,B461,'Driebanden-klein tot'!B$33:B$54),0)</f>
        <v>18</v>
      </c>
      <c r="D461" s="6"/>
      <c r="E461" s="6"/>
      <c r="F461" s="267" t="str">
        <f t="shared" si="68"/>
        <v/>
      </c>
      <c r="G461" s="268" t="str">
        <f t="shared" si="69"/>
        <v/>
      </c>
      <c r="H461" s="269" t="str">
        <f t="shared" si="75"/>
        <v>n</v>
      </c>
      <c r="I461" s="211">
        <f>IF(P$347="J",SUMIF('Driebanden-klein tot'!A$33:A$54,H461,'Driebanden-klein tot'!B$33:B$54),0)</f>
        <v>0</v>
      </c>
      <c r="J461" s="6"/>
      <c r="K461" s="211" t="str">
        <f t="shared" si="70"/>
        <v/>
      </c>
      <c r="L461" s="267" t="str">
        <f t="shared" si="71"/>
        <v/>
      </c>
      <c r="M461" s="215" t="str">
        <f t="shared" si="76"/>
        <v/>
      </c>
      <c r="N461" s="216" t="str">
        <f t="shared" si="73"/>
        <v/>
      </c>
      <c r="O461" s="266">
        <v>3</v>
      </c>
      <c r="Q461" s="273"/>
      <c r="R461" s="273"/>
      <c r="S461" s="273"/>
      <c r="T461" s="273"/>
      <c r="U461" s="273"/>
      <c r="AB461" s="325">
        <f t="shared" si="77"/>
        <v>0</v>
      </c>
    </row>
    <row r="462" spans="1:28" ht="15" customHeight="1" x14ac:dyDescent="0.25">
      <c r="A462" s="218" t="str">
        <f>IF(C462=0,"",IF(I462=0,"",MAX(A$2:A461)+1))</f>
        <v/>
      </c>
      <c r="B462" s="269" t="str">
        <f t="shared" si="74"/>
        <v>Tukker</v>
      </c>
      <c r="C462" s="211">
        <f>IF(P$347="j",SUMIF('Driebanden-klein tot'!A$33:A$54,B462,'Driebanden-klein tot'!B$33:B$54),0)</f>
        <v>18</v>
      </c>
      <c r="D462" s="6"/>
      <c r="E462" s="6"/>
      <c r="F462" s="267" t="str">
        <f t="shared" si="68"/>
        <v/>
      </c>
      <c r="G462" s="268" t="str">
        <f t="shared" si="69"/>
        <v/>
      </c>
      <c r="H462" s="269" t="str">
        <f t="shared" si="75"/>
        <v>n</v>
      </c>
      <c r="I462" s="211">
        <f>IF(P$347="J",SUMIF('Driebanden-klein tot'!A$33:A$54,H462,'Driebanden-klein tot'!B$33:B$54),0)</f>
        <v>0</v>
      </c>
      <c r="J462" s="6"/>
      <c r="K462" s="211" t="str">
        <f t="shared" si="70"/>
        <v/>
      </c>
      <c r="L462" s="267" t="str">
        <f t="shared" si="71"/>
        <v/>
      </c>
      <c r="M462" s="215" t="str">
        <f t="shared" si="76"/>
        <v/>
      </c>
      <c r="N462" s="216" t="str">
        <f t="shared" si="73"/>
        <v/>
      </c>
      <c r="O462" s="266">
        <v>3</v>
      </c>
      <c r="Q462" s="273"/>
      <c r="R462" s="273"/>
      <c r="S462" s="273"/>
      <c r="T462" s="273"/>
      <c r="U462" s="273"/>
      <c r="AB462" s="325">
        <f t="shared" si="77"/>
        <v>0</v>
      </c>
    </row>
    <row r="463" spans="1:28" ht="15" customHeight="1" x14ac:dyDescent="0.25">
      <c r="A463" s="218">
        <f>IF(C463=0,"",IF(I463=0,"",MAX(A$2:A462)+1))</f>
        <v>259</v>
      </c>
      <c r="B463" s="269" t="str">
        <f t="shared" si="74"/>
        <v>Bernard</v>
      </c>
      <c r="C463" s="211">
        <f>IF(P$347="j",SUMIF('Driebanden-klein tot'!A$33:A$54,B463,'Driebanden-klein tot'!B$33:B$54),0)</f>
        <v>18</v>
      </c>
      <c r="D463" s="6"/>
      <c r="E463" s="6"/>
      <c r="F463" s="267" t="str">
        <f t="shared" si="68"/>
        <v/>
      </c>
      <c r="G463" s="268" t="str">
        <f t="shared" si="69"/>
        <v/>
      </c>
      <c r="H463" s="269" t="str">
        <f t="shared" si="75"/>
        <v>Jan de Hoorn</v>
      </c>
      <c r="I463" s="211">
        <f>IF(P$347="J",SUMIF('Driebanden-klein tot'!A$33:A$54,H463,'Driebanden-klein tot'!B$33:B$54),0)</f>
        <v>14</v>
      </c>
      <c r="J463" s="6"/>
      <c r="K463" s="211" t="str">
        <f t="shared" si="70"/>
        <v/>
      </c>
      <c r="L463" s="267" t="str">
        <f t="shared" si="71"/>
        <v/>
      </c>
      <c r="M463" s="215" t="str">
        <f t="shared" si="76"/>
        <v/>
      </c>
      <c r="N463" s="216" t="str">
        <f t="shared" si="73"/>
        <v/>
      </c>
      <c r="O463" s="266">
        <v>3</v>
      </c>
      <c r="Q463" s="273"/>
      <c r="R463" s="273"/>
      <c r="S463" s="273"/>
      <c r="T463" s="273"/>
      <c r="U463" s="273"/>
      <c r="AB463" s="325">
        <f t="shared" si="77"/>
        <v>1</v>
      </c>
    </row>
    <row r="464" spans="1:28" ht="15" customHeight="1" x14ac:dyDescent="0.25">
      <c r="A464" s="218">
        <f>IF(C464=0,"",IF(I464=0,"",MAX(A$2:A463)+1))</f>
        <v>260</v>
      </c>
      <c r="B464" s="269" t="str">
        <f t="shared" si="74"/>
        <v>Bernard</v>
      </c>
      <c r="C464" s="211">
        <f>IF(P$347="j",SUMIF('Driebanden-klein tot'!A$33:A$54,B464,'Driebanden-klein tot'!B$33:B$54),0)</f>
        <v>18</v>
      </c>
      <c r="D464" s="6"/>
      <c r="E464" s="6"/>
      <c r="F464" s="267" t="str">
        <f t="shared" si="68"/>
        <v/>
      </c>
      <c r="G464" s="268" t="str">
        <f t="shared" si="69"/>
        <v/>
      </c>
      <c r="H464" s="269" t="str">
        <f t="shared" si="75"/>
        <v>Bas</v>
      </c>
      <c r="I464" s="211">
        <f>IF(P$347="J",SUMIF('Driebanden-klein tot'!A$33:A$54,H464,'Driebanden-klein tot'!B$33:B$54),0)</f>
        <v>10</v>
      </c>
      <c r="J464" s="6"/>
      <c r="K464" s="211" t="str">
        <f t="shared" si="70"/>
        <v/>
      </c>
      <c r="L464" s="267" t="str">
        <f t="shared" si="71"/>
        <v/>
      </c>
      <c r="M464" s="215" t="str">
        <f t="shared" si="76"/>
        <v/>
      </c>
      <c r="N464" s="216" t="str">
        <f t="shared" si="73"/>
        <v/>
      </c>
      <c r="O464" s="266">
        <v>3</v>
      </c>
      <c r="Q464" s="273"/>
      <c r="R464" s="273"/>
      <c r="S464" s="273"/>
      <c r="T464" s="273"/>
      <c r="U464" s="273"/>
      <c r="AB464" s="325">
        <f t="shared" si="77"/>
        <v>1</v>
      </c>
    </row>
    <row r="465" spans="1:28" ht="15" customHeight="1" x14ac:dyDescent="0.25">
      <c r="A465" s="218">
        <f>IF(C465=0,"",IF(I465=0,"",MAX(A$2:A464)+1))</f>
        <v>261</v>
      </c>
      <c r="B465" s="269" t="str">
        <f t="shared" si="74"/>
        <v>Bernard</v>
      </c>
      <c r="C465" s="211">
        <f>IF(P$347="j",SUMIF('Driebanden-klein tot'!A$33:A$54,B465,'Driebanden-klein tot'!B$33:B$54),0)</f>
        <v>18</v>
      </c>
      <c r="D465" s="6"/>
      <c r="E465" s="6"/>
      <c r="F465" s="267" t="str">
        <f t="shared" si="68"/>
        <v/>
      </c>
      <c r="G465" s="268" t="str">
        <f t="shared" si="69"/>
        <v/>
      </c>
      <c r="H465" s="269" t="str">
        <f t="shared" si="75"/>
        <v>Jan Zuijlen</v>
      </c>
      <c r="I465" s="211">
        <f>IF(P$347="J",SUMIF('Driebanden-klein tot'!A$33:A$54,H465,'Driebanden-klein tot'!B$33:B$54),0)</f>
        <v>19</v>
      </c>
      <c r="J465" s="6"/>
      <c r="K465" s="211" t="str">
        <f t="shared" si="70"/>
        <v/>
      </c>
      <c r="L465" s="267" t="str">
        <f t="shared" si="71"/>
        <v/>
      </c>
      <c r="M465" s="215" t="str">
        <f t="shared" si="76"/>
        <v/>
      </c>
      <c r="N465" s="216" t="str">
        <f t="shared" si="73"/>
        <v/>
      </c>
      <c r="O465" s="266">
        <v>3</v>
      </c>
      <c r="Q465" s="273"/>
      <c r="R465" s="273"/>
      <c r="S465" s="273"/>
      <c r="T465" s="273"/>
      <c r="U465" s="273"/>
      <c r="AB465" s="325">
        <f t="shared" si="77"/>
        <v>1</v>
      </c>
    </row>
    <row r="466" spans="1:28" ht="15" customHeight="1" x14ac:dyDescent="0.25">
      <c r="A466" s="218">
        <f>IF(C466=0,"",IF(I466=0,"",MAX(A$2:A465)+1))</f>
        <v>262</v>
      </c>
      <c r="B466" s="269" t="str">
        <f t="shared" si="74"/>
        <v>Bernard</v>
      </c>
      <c r="C466" s="211">
        <f>IF(P$347="j",SUMIF('Driebanden-klein tot'!A$33:A$54,B466,'Driebanden-klein tot'!B$33:B$54),0)</f>
        <v>18</v>
      </c>
      <c r="D466" s="6"/>
      <c r="E466" s="6"/>
      <c r="F466" s="267" t="str">
        <f t="shared" si="68"/>
        <v/>
      </c>
      <c r="G466" s="268" t="str">
        <f t="shared" si="69"/>
        <v/>
      </c>
      <c r="H466" s="269" t="str">
        <f t="shared" si="75"/>
        <v xml:space="preserve">Jordy </v>
      </c>
      <c r="I466" s="211">
        <f>IF(P$347="J",SUMIF('Driebanden-klein tot'!A$33:A$54,H466,'Driebanden-klein tot'!B$33:B$54),0)</f>
        <v>16</v>
      </c>
      <c r="J466" s="6"/>
      <c r="K466" s="211" t="str">
        <f t="shared" si="70"/>
        <v/>
      </c>
      <c r="L466" s="267" t="str">
        <f t="shared" si="71"/>
        <v/>
      </c>
      <c r="M466" s="215" t="str">
        <f t="shared" si="76"/>
        <v/>
      </c>
      <c r="N466" s="216" t="str">
        <f t="shared" si="73"/>
        <v/>
      </c>
      <c r="O466" s="266">
        <v>3</v>
      </c>
      <c r="Q466" s="273"/>
      <c r="R466" s="273"/>
      <c r="S466" s="273"/>
      <c r="T466" s="273"/>
      <c r="U466" s="273"/>
      <c r="AB466" s="325">
        <f t="shared" si="77"/>
        <v>1</v>
      </c>
    </row>
    <row r="467" spans="1:28" ht="15" customHeight="1" x14ac:dyDescent="0.25">
      <c r="A467" s="218" t="str">
        <f>IF(C467=0,"",IF(I467=0,"",MAX(A$2:A466)+1))</f>
        <v/>
      </c>
      <c r="B467" s="269" t="str">
        <f t="shared" si="74"/>
        <v>Bernard</v>
      </c>
      <c r="C467" s="211">
        <f>IF(P$347="j",SUMIF('Driebanden-klein tot'!A$33:A$54,B467,'Driebanden-klein tot'!B$33:B$54),0)</f>
        <v>18</v>
      </c>
      <c r="D467" s="6"/>
      <c r="E467" s="6"/>
      <c r="F467" s="267" t="str">
        <f t="shared" si="68"/>
        <v/>
      </c>
      <c r="G467" s="268" t="str">
        <f t="shared" si="69"/>
        <v/>
      </c>
      <c r="H467" s="269" t="str">
        <f t="shared" si="75"/>
        <v>Mukesh</v>
      </c>
      <c r="I467" s="211">
        <f>IF(P$347="J",SUMIF('Driebanden-klein tot'!A$33:A$54,H467,'Driebanden-klein tot'!B$33:B$54),0)</f>
        <v>0</v>
      </c>
      <c r="J467" s="6"/>
      <c r="K467" s="211" t="str">
        <f t="shared" si="70"/>
        <v/>
      </c>
      <c r="L467" s="267" t="str">
        <f t="shared" si="71"/>
        <v/>
      </c>
      <c r="M467" s="215" t="str">
        <f t="shared" si="76"/>
        <v/>
      </c>
      <c r="N467" s="216" t="str">
        <f t="shared" si="73"/>
        <v/>
      </c>
      <c r="O467" s="266">
        <v>3</v>
      </c>
      <c r="Q467" s="273"/>
      <c r="R467" s="273"/>
      <c r="S467" s="273"/>
      <c r="T467" s="273"/>
      <c r="U467" s="273"/>
      <c r="AB467" s="325">
        <f t="shared" si="77"/>
        <v>0</v>
      </c>
    </row>
    <row r="468" spans="1:28" ht="15" customHeight="1" x14ac:dyDescent="0.25">
      <c r="A468" s="218">
        <f>IF(C468=0,"",IF(I468=0,"",MAX(A$2:A467)+1))</f>
        <v>263</v>
      </c>
      <c r="B468" s="269" t="str">
        <f t="shared" si="74"/>
        <v>Bernard</v>
      </c>
      <c r="C468" s="211">
        <f>IF(P$347="j",SUMIF('Driebanden-klein tot'!A$33:A$54,B468,'Driebanden-klein tot'!B$33:B$54),0)</f>
        <v>18</v>
      </c>
      <c r="D468" s="6"/>
      <c r="E468" s="6"/>
      <c r="F468" s="267" t="str">
        <f t="shared" si="68"/>
        <v/>
      </c>
      <c r="G468" s="268" t="str">
        <f t="shared" si="69"/>
        <v/>
      </c>
      <c r="H468" s="269" t="str">
        <f t="shared" si="75"/>
        <v>Marco</v>
      </c>
      <c r="I468" s="211">
        <f>IF(P$347="J",SUMIF('Driebanden-klein tot'!A$33:A$54,H468,'Driebanden-klein tot'!B$33:B$54),0)</f>
        <v>26</v>
      </c>
      <c r="J468" s="6"/>
      <c r="K468" s="211" t="str">
        <f t="shared" si="70"/>
        <v/>
      </c>
      <c r="L468" s="267" t="str">
        <f t="shared" si="71"/>
        <v/>
      </c>
      <c r="M468" s="215" t="str">
        <f t="shared" si="76"/>
        <v/>
      </c>
      <c r="N468" s="216" t="str">
        <f t="shared" si="73"/>
        <v/>
      </c>
      <c r="O468" s="266">
        <v>3</v>
      </c>
      <c r="Q468" s="273"/>
      <c r="R468" s="273"/>
      <c r="S468" s="273"/>
      <c r="T468" s="273"/>
      <c r="U468" s="273"/>
      <c r="AB468" s="325">
        <f t="shared" si="77"/>
        <v>1</v>
      </c>
    </row>
    <row r="469" spans="1:28" ht="15" customHeight="1" x14ac:dyDescent="0.25">
      <c r="A469" s="218" t="str">
        <f>IF(C469=0,"",IF(I469=0,"",MAX(A$2:A468)+1))</f>
        <v/>
      </c>
      <c r="B469" s="269" t="str">
        <f t="shared" si="74"/>
        <v>Bernard</v>
      </c>
      <c r="C469" s="211">
        <f>IF(P$347="j",SUMIF('Driebanden-klein tot'!A$33:A$54,B469,'Driebanden-klein tot'!B$33:B$54),0)</f>
        <v>18</v>
      </c>
      <c r="D469" s="6"/>
      <c r="E469" s="6"/>
      <c r="F469" s="267" t="str">
        <f t="shared" ref="F469:F517" si="78">IF(D469&gt;0,ROUND(D469/E469,3),"")</f>
        <v/>
      </c>
      <c r="G469" s="268" t="str">
        <f t="shared" si="69"/>
        <v/>
      </c>
      <c r="H469" s="269" t="str">
        <f t="shared" si="75"/>
        <v>n</v>
      </c>
      <c r="I469" s="211">
        <f>IF(P$347="J",SUMIF('Driebanden-klein tot'!A$33:A$54,H469,'Driebanden-klein tot'!B$33:B$54),0)</f>
        <v>0</v>
      </c>
      <c r="J469" s="6"/>
      <c r="K469" s="211" t="str">
        <f t="shared" si="70"/>
        <v/>
      </c>
      <c r="L469" s="267" t="str">
        <f t="shared" si="71"/>
        <v/>
      </c>
      <c r="M469" s="215" t="str">
        <f t="shared" si="76"/>
        <v/>
      </c>
      <c r="N469" s="216" t="str">
        <f t="shared" si="73"/>
        <v/>
      </c>
      <c r="O469" s="266">
        <v>3</v>
      </c>
      <c r="Q469" s="273"/>
      <c r="R469" s="273"/>
      <c r="S469" s="273"/>
      <c r="T469" s="273"/>
      <c r="U469" s="273"/>
      <c r="AB469" s="325">
        <f t="shared" si="77"/>
        <v>0</v>
      </c>
    </row>
    <row r="470" spans="1:28" ht="15" customHeight="1" x14ac:dyDescent="0.25">
      <c r="A470" s="218" t="str">
        <f>IF(C470=0,"",IF(I470=0,"",MAX(A$2:A469)+1))</f>
        <v/>
      </c>
      <c r="B470" s="269" t="str">
        <f t="shared" si="74"/>
        <v>Bernard</v>
      </c>
      <c r="C470" s="211">
        <f>IF(P$347="j",SUMIF('Driebanden-klein tot'!A$33:A$54,B470,'Driebanden-klein tot'!B$33:B$54),0)</f>
        <v>18</v>
      </c>
      <c r="D470" s="6"/>
      <c r="E470" s="6"/>
      <c r="F470" s="267" t="str">
        <f t="shared" si="78"/>
        <v/>
      </c>
      <c r="G470" s="268" t="str">
        <f t="shared" si="69"/>
        <v/>
      </c>
      <c r="H470" s="269" t="str">
        <f t="shared" si="75"/>
        <v>n</v>
      </c>
      <c r="I470" s="211">
        <f>IF(P$347="J",SUMIF('Driebanden-klein tot'!A$33:A$54,H470,'Driebanden-klein tot'!B$33:B$54),0)</f>
        <v>0</v>
      </c>
      <c r="J470" s="6"/>
      <c r="K470" s="211" t="str">
        <f t="shared" si="70"/>
        <v/>
      </c>
      <c r="L470" s="267" t="str">
        <f t="shared" si="71"/>
        <v/>
      </c>
      <c r="M470" s="215" t="str">
        <f t="shared" si="76"/>
        <v/>
      </c>
      <c r="N470" s="216" t="str">
        <f t="shared" si="73"/>
        <v/>
      </c>
      <c r="O470" s="266">
        <v>3</v>
      </c>
      <c r="Q470" s="273"/>
      <c r="R470" s="273"/>
      <c r="S470" s="273"/>
      <c r="T470" s="273"/>
      <c r="U470" s="273"/>
      <c r="AB470" s="325">
        <f t="shared" si="77"/>
        <v>0</v>
      </c>
    </row>
    <row r="471" spans="1:28" ht="15" customHeight="1" x14ac:dyDescent="0.25">
      <c r="A471" s="218" t="str">
        <f>IF(C471=0,"",IF(I471=0,"",MAX(A$2:A470)+1))</f>
        <v/>
      </c>
      <c r="B471" s="269" t="str">
        <f t="shared" si="74"/>
        <v>Bernard</v>
      </c>
      <c r="C471" s="211">
        <f>IF(P$347="j",SUMIF('Driebanden-klein tot'!A$33:A$54,B471,'Driebanden-klein tot'!B$33:B$54),0)</f>
        <v>18</v>
      </c>
      <c r="D471" s="6"/>
      <c r="E471" s="6"/>
      <c r="F471" s="267" t="str">
        <f t="shared" si="78"/>
        <v/>
      </c>
      <c r="G471" s="268" t="str">
        <f t="shared" si="69"/>
        <v/>
      </c>
      <c r="H471" s="269" t="str">
        <f t="shared" si="75"/>
        <v>n</v>
      </c>
      <c r="I471" s="211">
        <f>IF(P$347="J",SUMIF('Driebanden-klein tot'!A$33:A$54,H471,'Driebanden-klein tot'!B$33:B$54),0)</f>
        <v>0</v>
      </c>
      <c r="J471" s="6"/>
      <c r="K471" s="211" t="str">
        <f t="shared" si="70"/>
        <v/>
      </c>
      <c r="L471" s="267" t="str">
        <f t="shared" si="71"/>
        <v/>
      </c>
      <c r="M471" s="215" t="str">
        <f t="shared" si="76"/>
        <v/>
      </c>
      <c r="N471" s="216" t="str">
        <f t="shared" si="73"/>
        <v/>
      </c>
      <c r="O471" s="266">
        <v>3</v>
      </c>
      <c r="Q471" s="273"/>
      <c r="R471" s="273"/>
      <c r="S471" s="273"/>
      <c r="T471" s="273"/>
      <c r="U471" s="273"/>
      <c r="AB471" s="325">
        <f t="shared" si="77"/>
        <v>0</v>
      </c>
    </row>
    <row r="472" spans="1:28" ht="15" customHeight="1" x14ac:dyDescent="0.25">
      <c r="A472" s="218" t="str">
        <f>IF(C472=0,"",IF(I472=0,"",MAX(A$2:A471)+1))</f>
        <v/>
      </c>
      <c r="B472" s="269" t="str">
        <f t="shared" si="74"/>
        <v>Bernard</v>
      </c>
      <c r="C472" s="211">
        <f>IF(P$347="j",SUMIF('Driebanden-klein tot'!A$33:A$54,B472,'Driebanden-klein tot'!B$33:B$54),0)</f>
        <v>18</v>
      </c>
      <c r="D472" s="6"/>
      <c r="E472" s="6"/>
      <c r="F472" s="267" t="str">
        <f t="shared" si="78"/>
        <v/>
      </c>
      <c r="G472" s="268" t="str">
        <f t="shared" si="69"/>
        <v/>
      </c>
      <c r="H472" s="269" t="str">
        <f t="shared" si="75"/>
        <v>n</v>
      </c>
      <c r="I472" s="211">
        <f>IF(P$347="J",SUMIF('Driebanden-klein tot'!A$33:A$54,H472,'Driebanden-klein tot'!B$33:B$54),0)</f>
        <v>0</v>
      </c>
      <c r="J472" s="6"/>
      <c r="K472" s="211" t="str">
        <f t="shared" si="70"/>
        <v/>
      </c>
      <c r="L472" s="267" t="str">
        <f t="shared" si="71"/>
        <v/>
      </c>
      <c r="M472" s="215" t="str">
        <f t="shared" si="76"/>
        <v/>
      </c>
      <c r="N472" s="216" t="str">
        <f t="shared" si="73"/>
        <v/>
      </c>
      <c r="O472" s="266">
        <v>3</v>
      </c>
      <c r="Q472" s="273"/>
      <c r="R472" s="273"/>
      <c r="S472" s="273"/>
      <c r="T472" s="273"/>
      <c r="U472" s="273"/>
      <c r="AB472" s="325">
        <f t="shared" si="77"/>
        <v>0</v>
      </c>
    </row>
    <row r="473" spans="1:28" ht="15" customHeight="1" x14ac:dyDescent="0.25">
      <c r="A473" s="218">
        <f>IF(C473=0,"",IF(I473=0,"",MAX(A$2:A472)+1))</f>
        <v>264</v>
      </c>
      <c r="B473" s="269" t="str">
        <f t="shared" si="74"/>
        <v>Jan de Hoorn</v>
      </c>
      <c r="C473" s="211">
        <f>IF(P$347="j",SUMIF('Driebanden-klein tot'!A$33:A$54,B473,'Driebanden-klein tot'!B$33:B$54),0)</f>
        <v>14</v>
      </c>
      <c r="D473" s="6"/>
      <c r="E473" s="6"/>
      <c r="F473" s="267" t="str">
        <f t="shared" si="78"/>
        <v/>
      </c>
      <c r="G473" s="268" t="str">
        <f t="shared" si="69"/>
        <v/>
      </c>
      <c r="H473" s="269" t="str">
        <f t="shared" si="75"/>
        <v>Bas</v>
      </c>
      <c r="I473" s="211">
        <f>IF(P$347="J",SUMIF('Driebanden-klein tot'!A$33:A$54,H473,'Driebanden-klein tot'!B$33:B$54),0)</f>
        <v>10</v>
      </c>
      <c r="J473" s="6"/>
      <c r="K473" s="211" t="str">
        <f t="shared" si="70"/>
        <v/>
      </c>
      <c r="L473" s="267" t="str">
        <f t="shared" si="71"/>
        <v/>
      </c>
      <c r="M473" s="215" t="str">
        <f t="shared" si="76"/>
        <v/>
      </c>
      <c r="N473" s="216" t="str">
        <f t="shared" si="73"/>
        <v/>
      </c>
      <c r="O473" s="266">
        <v>3</v>
      </c>
      <c r="Q473" s="273"/>
      <c r="R473" s="273"/>
      <c r="S473" s="273"/>
      <c r="T473" s="273"/>
      <c r="U473" s="273"/>
      <c r="AB473" s="325">
        <f t="shared" si="77"/>
        <v>1</v>
      </c>
    </row>
    <row r="474" spans="1:28" ht="15" customHeight="1" x14ac:dyDescent="0.25">
      <c r="A474" s="218">
        <f>IF(C474=0,"",IF(I474=0,"",MAX(A$2:A473)+1))</f>
        <v>265</v>
      </c>
      <c r="B474" s="269" t="str">
        <f t="shared" si="74"/>
        <v>Jan de Hoorn</v>
      </c>
      <c r="C474" s="211">
        <f>IF(P$347="j",SUMIF('Driebanden-klein tot'!A$33:A$54,B474,'Driebanden-klein tot'!B$33:B$54),0)</f>
        <v>14</v>
      </c>
      <c r="D474" s="6"/>
      <c r="E474" s="6"/>
      <c r="F474" s="267" t="str">
        <f t="shared" si="78"/>
        <v/>
      </c>
      <c r="G474" s="268" t="str">
        <f t="shared" si="69"/>
        <v/>
      </c>
      <c r="H474" s="269" t="str">
        <f t="shared" si="75"/>
        <v>Jan Zuijlen</v>
      </c>
      <c r="I474" s="211">
        <f>IF(P$347="J",SUMIF('Driebanden-klein tot'!A$33:A$54,H474,'Driebanden-klein tot'!B$33:B$54),0)</f>
        <v>19</v>
      </c>
      <c r="J474" s="6"/>
      <c r="K474" s="211" t="str">
        <f t="shared" si="70"/>
        <v/>
      </c>
      <c r="L474" s="267" t="str">
        <f t="shared" si="71"/>
        <v/>
      </c>
      <c r="M474" s="215" t="str">
        <f t="shared" si="76"/>
        <v/>
      </c>
      <c r="N474" s="216" t="str">
        <f t="shared" si="73"/>
        <v/>
      </c>
      <c r="O474" s="266">
        <v>3</v>
      </c>
      <c r="Q474" s="273"/>
      <c r="R474" s="273"/>
      <c r="S474" s="273"/>
      <c r="T474" s="273"/>
      <c r="U474" s="273"/>
      <c r="AB474" s="325">
        <f t="shared" si="77"/>
        <v>1</v>
      </c>
    </row>
    <row r="475" spans="1:28" ht="15" customHeight="1" x14ac:dyDescent="0.25">
      <c r="A475" s="218">
        <f>IF(C475=0,"",IF(I475=0,"",MAX(A$2:A474)+1))</f>
        <v>266</v>
      </c>
      <c r="B475" s="269" t="str">
        <f t="shared" si="74"/>
        <v>Jan de Hoorn</v>
      </c>
      <c r="C475" s="211">
        <f>IF(P$347="j",SUMIF('Driebanden-klein tot'!A$33:A$54,B475,'Driebanden-klein tot'!B$33:B$54),0)</f>
        <v>14</v>
      </c>
      <c r="D475" s="6"/>
      <c r="E475" s="6"/>
      <c r="F475" s="267" t="str">
        <f t="shared" si="78"/>
        <v/>
      </c>
      <c r="G475" s="268" t="str">
        <f t="shared" ref="G475:G517" si="79">IF(D475&gt;0,IF(C475-D475=0,R$2,IF(D475&lt;C475,ROUND(D475/C475*T$2,1),Q$2)),"")</f>
        <v/>
      </c>
      <c r="H475" s="269" t="str">
        <f t="shared" si="75"/>
        <v xml:space="preserve">Jordy </v>
      </c>
      <c r="I475" s="211">
        <f>IF(P$347="J",SUMIF('Driebanden-klein tot'!A$33:A$54,H475,'Driebanden-klein tot'!B$33:B$54),0)</f>
        <v>16</v>
      </c>
      <c r="J475" s="6"/>
      <c r="K475" s="211" t="str">
        <f t="shared" ref="K475:K517" si="80">IF(E475&gt;0,E475,"")</f>
        <v/>
      </c>
      <c r="L475" s="267" t="str">
        <f t="shared" ref="L475:L517" si="81">IF(J475&gt;0,ROUND(J475/K475,3),"")</f>
        <v/>
      </c>
      <c r="M475" s="215" t="str">
        <f t="shared" ref="M475:M506" si="82">IF(J475&gt;0,IF(I475-J475=0,R$2,IF(J475&lt;I475,ROUND(J475/I475*T$2,1),Q$2)),"")</f>
        <v/>
      </c>
      <c r="N475" s="216" t="str">
        <f t="shared" ref="N475:N517" si="83">IF(E475&gt;0,1,"")</f>
        <v/>
      </c>
      <c r="O475" s="266">
        <v>3</v>
      </c>
      <c r="Q475" s="273"/>
      <c r="R475" s="273"/>
      <c r="S475" s="273"/>
      <c r="T475" s="273"/>
      <c r="U475" s="273"/>
      <c r="AB475" s="325">
        <f t="shared" si="77"/>
        <v>1</v>
      </c>
    </row>
    <row r="476" spans="1:28" ht="15" customHeight="1" x14ac:dyDescent="0.25">
      <c r="A476" s="218" t="str">
        <f>IF(C476=0,"",IF(I476=0,"",MAX(A$2:A475)+1))</f>
        <v/>
      </c>
      <c r="B476" s="269" t="str">
        <f t="shared" ref="B476:B517" si="84">B132</f>
        <v>Jan de Hoorn</v>
      </c>
      <c r="C476" s="211">
        <f>IF(P$347="j",SUMIF('Driebanden-klein tot'!A$33:A$54,B476,'Driebanden-klein tot'!B$33:B$54),0)</f>
        <v>14</v>
      </c>
      <c r="D476" s="6"/>
      <c r="E476" s="6"/>
      <c r="F476" s="267" t="str">
        <f t="shared" si="78"/>
        <v/>
      </c>
      <c r="G476" s="268" t="str">
        <f t="shared" si="79"/>
        <v/>
      </c>
      <c r="H476" s="269" t="str">
        <f t="shared" ref="H476:H517" si="85">H132</f>
        <v>Mukesh</v>
      </c>
      <c r="I476" s="211">
        <f>IF(P$347="J",SUMIF('Driebanden-klein tot'!A$33:A$54,H476,'Driebanden-klein tot'!B$33:B$54),0)</f>
        <v>0</v>
      </c>
      <c r="J476" s="6"/>
      <c r="K476" s="211" t="str">
        <f t="shared" si="80"/>
        <v/>
      </c>
      <c r="L476" s="267" t="str">
        <f t="shared" si="81"/>
        <v/>
      </c>
      <c r="M476" s="215" t="str">
        <f t="shared" si="82"/>
        <v/>
      </c>
      <c r="N476" s="216" t="str">
        <f t="shared" si="83"/>
        <v/>
      </c>
      <c r="O476" s="266">
        <v>3</v>
      </c>
      <c r="Q476" s="273"/>
      <c r="R476" s="273"/>
      <c r="S476" s="273"/>
      <c r="T476" s="273"/>
      <c r="U476" s="273"/>
      <c r="AB476" s="325">
        <f t="shared" si="77"/>
        <v>0</v>
      </c>
    </row>
    <row r="477" spans="1:28" ht="15" customHeight="1" x14ac:dyDescent="0.25">
      <c r="A477" s="218">
        <f>IF(C477=0,"",IF(I477=0,"",MAX(A$2:A476)+1))</f>
        <v>267</v>
      </c>
      <c r="B477" s="269" t="str">
        <f t="shared" si="84"/>
        <v>Jan de Hoorn</v>
      </c>
      <c r="C477" s="211">
        <f>IF(P$347="j",SUMIF('Driebanden-klein tot'!A$33:A$54,B477,'Driebanden-klein tot'!B$33:B$54),0)</f>
        <v>14</v>
      </c>
      <c r="D477" s="6"/>
      <c r="E477" s="6"/>
      <c r="F477" s="267" t="str">
        <f t="shared" si="78"/>
        <v/>
      </c>
      <c r="G477" s="268" t="str">
        <f t="shared" si="79"/>
        <v/>
      </c>
      <c r="H477" s="269" t="str">
        <f t="shared" si="85"/>
        <v>Marco</v>
      </c>
      <c r="I477" s="211">
        <f>IF(P$347="J",SUMIF('Driebanden-klein tot'!A$33:A$54,H477,'Driebanden-klein tot'!B$33:B$54),0)</f>
        <v>26</v>
      </c>
      <c r="J477" s="6"/>
      <c r="K477" s="211" t="str">
        <f t="shared" si="80"/>
        <v/>
      </c>
      <c r="L477" s="267" t="str">
        <f t="shared" si="81"/>
        <v/>
      </c>
      <c r="M477" s="215" t="str">
        <f t="shared" si="82"/>
        <v/>
      </c>
      <c r="N477" s="216" t="str">
        <f t="shared" si="83"/>
        <v/>
      </c>
      <c r="O477" s="266">
        <v>3</v>
      </c>
      <c r="Q477" s="273"/>
      <c r="R477" s="273"/>
      <c r="S477" s="273"/>
      <c r="T477" s="273"/>
      <c r="U477" s="273"/>
      <c r="AB477" s="325">
        <f t="shared" si="77"/>
        <v>1</v>
      </c>
    </row>
    <row r="478" spans="1:28" ht="15" customHeight="1" x14ac:dyDescent="0.25">
      <c r="A478" s="218" t="str">
        <f>IF(C478=0,"",IF(I478=0,"",MAX(A$2:A477)+1))</f>
        <v/>
      </c>
      <c r="B478" s="269" t="str">
        <f t="shared" si="84"/>
        <v>Jan de Hoorn</v>
      </c>
      <c r="C478" s="211">
        <f>IF(P$347="j",SUMIF('Driebanden-klein tot'!A$33:A$54,B478,'Driebanden-klein tot'!B$33:B$54),0)</f>
        <v>14</v>
      </c>
      <c r="D478" s="6"/>
      <c r="E478" s="6"/>
      <c r="F478" s="267" t="str">
        <f t="shared" si="78"/>
        <v/>
      </c>
      <c r="G478" s="268" t="str">
        <f t="shared" si="79"/>
        <v/>
      </c>
      <c r="H478" s="269" t="str">
        <f t="shared" si="85"/>
        <v>n</v>
      </c>
      <c r="I478" s="211">
        <f>IF(P$347="J",SUMIF('Driebanden-klein tot'!A$33:A$54,H478,'Driebanden-klein tot'!B$33:B$54),0)</f>
        <v>0</v>
      </c>
      <c r="J478" s="6"/>
      <c r="K478" s="211" t="str">
        <f t="shared" si="80"/>
        <v/>
      </c>
      <c r="L478" s="267" t="str">
        <f t="shared" si="81"/>
        <v/>
      </c>
      <c r="M478" s="215" t="str">
        <f t="shared" si="82"/>
        <v/>
      </c>
      <c r="N478" s="216" t="str">
        <f t="shared" si="83"/>
        <v/>
      </c>
      <c r="O478" s="266">
        <v>3</v>
      </c>
      <c r="Q478" s="273"/>
      <c r="R478" s="273"/>
      <c r="S478" s="273"/>
      <c r="T478" s="273"/>
      <c r="U478" s="273"/>
      <c r="AB478" s="325">
        <f t="shared" si="77"/>
        <v>0</v>
      </c>
    </row>
    <row r="479" spans="1:28" ht="15" customHeight="1" x14ac:dyDescent="0.25">
      <c r="A479" s="218" t="str">
        <f>IF(C479=0,"",IF(I479=0,"",MAX(A$2:A478)+1))</f>
        <v/>
      </c>
      <c r="B479" s="269" t="str">
        <f t="shared" si="84"/>
        <v>Jan de Hoorn</v>
      </c>
      <c r="C479" s="211">
        <f>IF(P$347="j",SUMIF('Driebanden-klein tot'!A$33:A$54,B479,'Driebanden-klein tot'!B$33:B$54),0)</f>
        <v>14</v>
      </c>
      <c r="D479" s="6"/>
      <c r="E479" s="6"/>
      <c r="F479" s="267" t="str">
        <f t="shared" si="78"/>
        <v/>
      </c>
      <c r="G479" s="268" t="str">
        <f t="shared" si="79"/>
        <v/>
      </c>
      <c r="H479" s="269" t="str">
        <f t="shared" si="85"/>
        <v>n</v>
      </c>
      <c r="I479" s="211">
        <f>IF(P$347="J",SUMIF('Driebanden-klein tot'!A$33:A$54,H479,'Driebanden-klein tot'!B$33:B$54),0)</f>
        <v>0</v>
      </c>
      <c r="J479" s="6"/>
      <c r="K479" s="211" t="str">
        <f t="shared" si="80"/>
        <v/>
      </c>
      <c r="L479" s="267" t="str">
        <f t="shared" si="81"/>
        <v/>
      </c>
      <c r="M479" s="215" t="str">
        <f t="shared" si="82"/>
        <v/>
      </c>
      <c r="N479" s="216" t="str">
        <f t="shared" si="83"/>
        <v/>
      </c>
      <c r="O479" s="266">
        <v>3</v>
      </c>
      <c r="Q479" s="273"/>
      <c r="R479" s="273"/>
      <c r="S479" s="273"/>
      <c r="T479" s="273"/>
      <c r="U479" s="273"/>
      <c r="AB479" s="325">
        <f t="shared" si="77"/>
        <v>0</v>
      </c>
    </row>
    <row r="480" spans="1:28" ht="15" customHeight="1" x14ac:dyDescent="0.25">
      <c r="A480" s="218" t="str">
        <f>IF(C480=0,"",IF(I480=0,"",MAX(A$2:A479)+1))</f>
        <v/>
      </c>
      <c r="B480" s="269" t="str">
        <f t="shared" si="84"/>
        <v>Jan de Hoorn</v>
      </c>
      <c r="C480" s="211">
        <f>IF(P$347="j",SUMIF('Driebanden-klein tot'!A$33:A$54,B480,'Driebanden-klein tot'!B$33:B$54),0)</f>
        <v>14</v>
      </c>
      <c r="D480" s="6"/>
      <c r="E480" s="6"/>
      <c r="F480" s="267" t="str">
        <f t="shared" si="78"/>
        <v/>
      </c>
      <c r="G480" s="268" t="str">
        <f t="shared" si="79"/>
        <v/>
      </c>
      <c r="H480" s="269" t="str">
        <f t="shared" si="85"/>
        <v>n</v>
      </c>
      <c r="I480" s="211">
        <f>IF(P$347="J",SUMIF('Driebanden-klein tot'!A$33:A$54,H480,'Driebanden-klein tot'!B$33:B$54),0)</f>
        <v>0</v>
      </c>
      <c r="J480" s="6"/>
      <c r="K480" s="211" t="str">
        <f t="shared" si="80"/>
        <v/>
      </c>
      <c r="L480" s="267" t="str">
        <f t="shared" si="81"/>
        <v/>
      </c>
      <c r="M480" s="215" t="str">
        <f t="shared" si="82"/>
        <v/>
      </c>
      <c r="N480" s="216" t="str">
        <f t="shared" si="83"/>
        <v/>
      </c>
      <c r="O480" s="266">
        <v>3</v>
      </c>
      <c r="Q480" s="273"/>
      <c r="R480" s="273"/>
      <c r="S480" s="273"/>
      <c r="T480" s="273"/>
      <c r="U480" s="273"/>
      <c r="AB480" s="325">
        <f t="shared" si="77"/>
        <v>0</v>
      </c>
    </row>
    <row r="481" spans="1:28" ht="15" customHeight="1" x14ac:dyDescent="0.25">
      <c r="A481" s="218" t="str">
        <f>IF(C481=0,"",IF(I481=0,"",MAX(A$2:A480)+1))</f>
        <v/>
      </c>
      <c r="B481" s="269" t="str">
        <f t="shared" si="84"/>
        <v>Jan de Hoorn</v>
      </c>
      <c r="C481" s="211">
        <f>IF(P$347="j",SUMIF('Driebanden-klein tot'!A$33:A$54,B481,'Driebanden-klein tot'!B$33:B$54),0)</f>
        <v>14</v>
      </c>
      <c r="D481" s="6"/>
      <c r="E481" s="6"/>
      <c r="F481" s="267" t="str">
        <f t="shared" si="78"/>
        <v/>
      </c>
      <c r="G481" s="268" t="str">
        <f t="shared" si="79"/>
        <v/>
      </c>
      <c r="H481" s="269" t="str">
        <f t="shared" si="85"/>
        <v>n</v>
      </c>
      <c r="I481" s="211">
        <f>IF(P$347="J",SUMIF('Driebanden-klein tot'!A$33:A$54,H481,'Driebanden-klein tot'!B$33:B$54),0)</f>
        <v>0</v>
      </c>
      <c r="J481" s="6"/>
      <c r="K481" s="211" t="str">
        <f t="shared" si="80"/>
        <v/>
      </c>
      <c r="L481" s="267" t="str">
        <f t="shared" si="81"/>
        <v/>
      </c>
      <c r="M481" s="215" t="str">
        <f t="shared" si="82"/>
        <v/>
      </c>
      <c r="N481" s="216" t="str">
        <f t="shared" si="83"/>
        <v/>
      </c>
      <c r="O481" s="266">
        <v>3</v>
      </c>
      <c r="Q481" s="273"/>
      <c r="R481" s="273"/>
      <c r="S481" s="273"/>
      <c r="T481" s="273"/>
      <c r="U481" s="273"/>
      <c r="AB481" s="325">
        <f t="shared" si="77"/>
        <v>0</v>
      </c>
    </row>
    <row r="482" spans="1:28" ht="15" customHeight="1" x14ac:dyDescent="0.25">
      <c r="A482" s="218">
        <f>IF(C482=0,"",IF(I482=0,"",MAX(A$2:A481)+1))</f>
        <v>268</v>
      </c>
      <c r="B482" s="269" t="str">
        <f t="shared" si="84"/>
        <v>Bas</v>
      </c>
      <c r="C482" s="211">
        <f>IF(P$347="j",SUMIF('Driebanden-klein tot'!A$33:A$54,B482,'Driebanden-klein tot'!B$33:B$54),0)</f>
        <v>10</v>
      </c>
      <c r="D482" s="6"/>
      <c r="E482" s="6"/>
      <c r="F482" s="267" t="str">
        <f t="shared" si="78"/>
        <v/>
      </c>
      <c r="G482" s="268" t="str">
        <f t="shared" si="79"/>
        <v/>
      </c>
      <c r="H482" s="269" t="str">
        <f t="shared" si="85"/>
        <v>Jan Zuijlen</v>
      </c>
      <c r="I482" s="211">
        <f>IF(P$347="J",SUMIF('Driebanden-klein tot'!A$33:A$54,H482,'Driebanden-klein tot'!B$33:B$54),0)</f>
        <v>19</v>
      </c>
      <c r="J482" s="6"/>
      <c r="K482" s="211" t="str">
        <f t="shared" si="80"/>
        <v/>
      </c>
      <c r="L482" s="267" t="str">
        <f t="shared" si="81"/>
        <v/>
      </c>
      <c r="M482" s="215" t="str">
        <f t="shared" si="82"/>
        <v/>
      </c>
      <c r="N482" s="216" t="str">
        <f t="shared" si="83"/>
        <v/>
      </c>
      <c r="O482" s="266">
        <v>3</v>
      </c>
      <c r="Q482" s="273"/>
      <c r="R482" s="273"/>
      <c r="S482" s="273"/>
      <c r="T482" s="273"/>
      <c r="U482" s="273"/>
      <c r="AB482" s="325">
        <f t="shared" si="77"/>
        <v>1</v>
      </c>
    </row>
    <row r="483" spans="1:28" ht="15" customHeight="1" x14ac:dyDescent="0.25">
      <c r="A483" s="218">
        <f>IF(C483=0,"",IF(I483=0,"",MAX(A$2:A482)+1))</f>
        <v>269</v>
      </c>
      <c r="B483" s="269" t="str">
        <f t="shared" si="84"/>
        <v>Bas</v>
      </c>
      <c r="C483" s="211">
        <f>IF(P$347="j",SUMIF('Driebanden-klein tot'!A$33:A$54,B483,'Driebanden-klein tot'!B$33:B$54),0)</f>
        <v>10</v>
      </c>
      <c r="D483" s="6"/>
      <c r="E483" s="6"/>
      <c r="F483" s="267" t="str">
        <f t="shared" si="78"/>
        <v/>
      </c>
      <c r="G483" s="268" t="str">
        <f t="shared" si="79"/>
        <v/>
      </c>
      <c r="H483" s="269" t="str">
        <f t="shared" si="85"/>
        <v xml:space="preserve">Jordy </v>
      </c>
      <c r="I483" s="211">
        <f>IF(P$347="J",SUMIF('Driebanden-klein tot'!A$33:A$54,H483,'Driebanden-klein tot'!B$33:B$54),0)</f>
        <v>16</v>
      </c>
      <c r="J483" s="6"/>
      <c r="K483" s="211" t="str">
        <f t="shared" si="80"/>
        <v/>
      </c>
      <c r="L483" s="267" t="str">
        <f t="shared" si="81"/>
        <v/>
      </c>
      <c r="M483" s="215" t="str">
        <f t="shared" si="82"/>
        <v/>
      </c>
      <c r="N483" s="216" t="str">
        <f t="shared" si="83"/>
        <v/>
      </c>
      <c r="O483" s="266">
        <v>3</v>
      </c>
      <c r="Q483" s="273"/>
      <c r="R483" s="273"/>
      <c r="S483" s="273"/>
      <c r="T483" s="273"/>
      <c r="U483" s="273"/>
      <c r="AB483" s="325">
        <f t="shared" si="77"/>
        <v>1</v>
      </c>
    </row>
    <row r="484" spans="1:28" ht="15" customHeight="1" x14ac:dyDescent="0.25">
      <c r="A484" s="218" t="str">
        <f>IF(C484=0,"",IF(I484=0,"",MAX(A$2:A483)+1))</f>
        <v/>
      </c>
      <c r="B484" s="269" t="str">
        <f t="shared" si="84"/>
        <v>Bas</v>
      </c>
      <c r="C484" s="211">
        <f>IF(P$347="j",SUMIF('Driebanden-klein tot'!A$33:A$54,B484,'Driebanden-klein tot'!B$33:B$54),0)</f>
        <v>10</v>
      </c>
      <c r="D484" s="6"/>
      <c r="E484" s="6"/>
      <c r="F484" s="267" t="str">
        <f t="shared" si="78"/>
        <v/>
      </c>
      <c r="G484" s="268" t="str">
        <f t="shared" si="79"/>
        <v/>
      </c>
      <c r="H484" s="269" t="str">
        <f t="shared" si="85"/>
        <v>Mukesh</v>
      </c>
      <c r="I484" s="211">
        <f>IF(P$347="J",SUMIF('Driebanden-klein tot'!A$33:A$54,H484,'Driebanden-klein tot'!B$33:B$54),0)</f>
        <v>0</v>
      </c>
      <c r="J484" s="6"/>
      <c r="K484" s="211" t="str">
        <f t="shared" si="80"/>
        <v/>
      </c>
      <c r="L484" s="267" t="str">
        <f t="shared" si="81"/>
        <v/>
      </c>
      <c r="M484" s="215" t="str">
        <f t="shared" si="82"/>
        <v/>
      </c>
      <c r="N484" s="216" t="str">
        <f t="shared" si="83"/>
        <v/>
      </c>
      <c r="O484" s="266">
        <v>3</v>
      </c>
      <c r="Q484" s="273"/>
      <c r="R484" s="273"/>
      <c r="S484" s="273"/>
      <c r="T484" s="273"/>
      <c r="U484" s="273"/>
      <c r="AB484" s="325">
        <f t="shared" si="77"/>
        <v>0</v>
      </c>
    </row>
    <row r="485" spans="1:28" ht="15" customHeight="1" x14ac:dyDescent="0.25">
      <c r="A485" s="218">
        <f>IF(C485=0,"",IF(I485=0,"",MAX(A$2:A484)+1))</f>
        <v>270</v>
      </c>
      <c r="B485" s="269" t="str">
        <f t="shared" si="84"/>
        <v>Bas</v>
      </c>
      <c r="C485" s="211">
        <f>IF(P$347="j",SUMIF('Driebanden-klein tot'!A$33:A$54,B485,'Driebanden-klein tot'!B$33:B$54),0)</f>
        <v>10</v>
      </c>
      <c r="D485" s="6"/>
      <c r="E485" s="6"/>
      <c r="F485" s="267" t="str">
        <f t="shared" si="78"/>
        <v/>
      </c>
      <c r="G485" s="268" t="str">
        <f t="shared" si="79"/>
        <v/>
      </c>
      <c r="H485" s="269" t="str">
        <f t="shared" si="85"/>
        <v>Marco</v>
      </c>
      <c r="I485" s="211">
        <f>IF(P$347="J",SUMIF('Driebanden-klein tot'!A$33:A$54,H485,'Driebanden-klein tot'!B$33:B$54),0)</f>
        <v>26</v>
      </c>
      <c r="J485" s="6"/>
      <c r="K485" s="211" t="str">
        <f t="shared" si="80"/>
        <v/>
      </c>
      <c r="L485" s="267" t="str">
        <f t="shared" si="81"/>
        <v/>
      </c>
      <c r="M485" s="215" t="str">
        <f t="shared" si="82"/>
        <v/>
      </c>
      <c r="N485" s="216" t="str">
        <f t="shared" si="83"/>
        <v/>
      </c>
      <c r="O485" s="266">
        <v>3</v>
      </c>
      <c r="Q485" s="273"/>
      <c r="R485" s="273"/>
      <c r="S485" s="273"/>
      <c r="T485" s="273"/>
      <c r="U485" s="273"/>
      <c r="AB485" s="325">
        <f t="shared" si="77"/>
        <v>1</v>
      </c>
    </row>
    <row r="486" spans="1:28" ht="15" customHeight="1" x14ac:dyDescent="0.25">
      <c r="A486" s="218" t="str">
        <f>IF(C486=0,"",IF(I486=0,"",MAX(A$2:A485)+1))</f>
        <v/>
      </c>
      <c r="B486" s="269" t="str">
        <f t="shared" si="84"/>
        <v>Bas</v>
      </c>
      <c r="C486" s="211">
        <f>IF(P$347="j",SUMIF('Driebanden-klein tot'!A$33:A$54,B486,'Driebanden-klein tot'!B$33:B$54),0)</f>
        <v>10</v>
      </c>
      <c r="D486" s="6"/>
      <c r="E486" s="6"/>
      <c r="F486" s="267" t="str">
        <f t="shared" si="78"/>
        <v/>
      </c>
      <c r="G486" s="268" t="str">
        <f t="shared" si="79"/>
        <v/>
      </c>
      <c r="H486" s="269" t="str">
        <f t="shared" si="85"/>
        <v>n</v>
      </c>
      <c r="I486" s="211">
        <f>IF(P$347="J",SUMIF('Driebanden-klein tot'!A$33:A$54,H486,'Driebanden-klein tot'!B$33:B$54),0)</f>
        <v>0</v>
      </c>
      <c r="J486" s="6"/>
      <c r="K486" s="211" t="str">
        <f t="shared" si="80"/>
        <v/>
      </c>
      <c r="L486" s="267" t="str">
        <f t="shared" si="81"/>
        <v/>
      </c>
      <c r="M486" s="215" t="str">
        <f t="shared" si="82"/>
        <v/>
      </c>
      <c r="N486" s="216" t="str">
        <f t="shared" si="83"/>
        <v/>
      </c>
      <c r="O486" s="266">
        <v>3</v>
      </c>
      <c r="Q486" s="273"/>
      <c r="R486" s="273"/>
      <c r="S486" s="273"/>
      <c r="T486" s="273"/>
      <c r="U486" s="273"/>
      <c r="AB486" s="325">
        <f t="shared" si="77"/>
        <v>0</v>
      </c>
    </row>
    <row r="487" spans="1:28" ht="15" customHeight="1" x14ac:dyDescent="0.25">
      <c r="A487" s="218" t="str">
        <f>IF(C487=0,"",IF(I487=0,"",MAX(A$2:A486)+1))</f>
        <v/>
      </c>
      <c r="B487" s="269" t="str">
        <f t="shared" si="84"/>
        <v>Bas</v>
      </c>
      <c r="C487" s="211">
        <f>IF(P$347="j",SUMIF('Driebanden-klein tot'!A$33:A$54,B487,'Driebanden-klein tot'!B$33:B$54),0)</f>
        <v>10</v>
      </c>
      <c r="D487" s="6"/>
      <c r="E487" s="6"/>
      <c r="F487" s="267" t="str">
        <f t="shared" si="78"/>
        <v/>
      </c>
      <c r="G487" s="268" t="str">
        <f t="shared" si="79"/>
        <v/>
      </c>
      <c r="H487" s="269" t="str">
        <f t="shared" si="85"/>
        <v>n</v>
      </c>
      <c r="I487" s="211">
        <f>IF(P$347="J",SUMIF('Driebanden-klein tot'!A$33:A$54,H487,'Driebanden-klein tot'!B$33:B$54),0)</f>
        <v>0</v>
      </c>
      <c r="J487" s="6"/>
      <c r="K487" s="211" t="str">
        <f t="shared" si="80"/>
        <v/>
      </c>
      <c r="L487" s="267" t="str">
        <f t="shared" si="81"/>
        <v/>
      </c>
      <c r="M487" s="215" t="str">
        <f t="shared" si="82"/>
        <v/>
      </c>
      <c r="N487" s="216" t="str">
        <f t="shared" si="83"/>
        <v/>
      </c>
      <c r="O487" s="266">
        <v>3</v>
      </c>
      <c r="Q487" s="273"/>
      <c r="R487" s="273"/>
      <c r="S487" s="273"/>
      <c r="T487" s="273"/>
      <c r="U487" s="273"/>
      <c r="AB487" s="325">
        <f t="shared" si="77"/>
        <v>0</v>
      </c>
    </row>
    <row r="488" spans="1:28" ht="15" customHeight="1" x14ac:dyDescent="0.25">
      <c r="A488" s="218" t="str">
        <f>IF(C488=0,"",IF(I488=0,"",MAX(A$2:A487)+1))</f>
        <v/>
      </c>
      <c r="B488" s="269" t="str">
        <f t="shared" si="84"/>
        <v>Bas</v>
      </c>
      <c r="C488" s="211">
        <f>IF(P$347="j",SUMIF('Driebanden-klein tot'!A$33:A$54,B488,'Driebanden-klein tot'!B$33:B$54),0)</f>
        <v>10</v>
      </c>
      <c r="D488" s="6"/>
      <c r="E488" s="6"/>
      <c r="F488" s="267" t="str">
        <f t="shared" si="78"/>
        <v/>
      </c>
      <c r="G488" s="268" t="str">
        <f t="shared" si="79"/>
        <v/>
      </c>
      <c r="H488" s="269" t="str">
        <f t="shared" si="85"/>
        <v>n</v>
      </c>
      <c r="I488" s="211">
        <f>IF(P$347="J",SUMIF('Driebanden-klein tot'!A$33:A$54,H488,'Driebanden-klein tot'!B$33:B$54),0)</f>
        <v>0</v>
      </c>
      <c r="J488" s="6"/>
      <c r="K488" s="211" t="str">
        <f t="shared" si="80"/>
        <v/>
      </c>
      <c r="L488" s="267" t="str">
        <f t="shared" si="81"/>
        <v/>
      </c>
      <c r="M488" s="215" t="str">
        <f t="shared" si="82"/>
        <v/>
      </c>
      <c r="N488" s="216" t="str">
        <f t="shared" si="83"/>
        <v/>
      </c>
      <c r="O488" s="266">
        <v>3</v>
      </c>
      <c r="Q488" s="273"/>
      <c r="R488" s="273"/>
      <c r="S488" s="273"/>
      <c r="T488" s="273"/>
      <c r="U488" s="273"/>
      <c r="AB488" s="325">
        <f t="shared" si="77"/>
        <v>0</v>
      </c>
    </row>
    <row r="489" spans="1:28" ht="15" customHeight="1" x14ac:dyDescent="0.25">
      <c r="A489" s="218" t="str">
        <f>IF(C489=0,"",IF(I489=0,"",MAX(A$2:A488)+1))</f>
        <v/>
      </c>
      <c r="B489" s="269" t="str">
        <f t="shared" si="84"/>
        <v>Bas</v>
      </c>
      <c r="C489" s="211">
        <f>IF(P$347="j",SUMIF('Driebanden-klein tot'!A$33:A$54,B489,'Driebanden-klein tot'!B$33:B$54),0)</f>
        <v>10</v>
      </c>
      <c r="D489" s="6"/>
      <c r="E489" s="6"/>
      <c r="F489" s="267" t="str">
        <f t="shared" si="78"/>
        <v/>
      </c>
      <c r="G489" s="268" t="str">
        <f t="shared" si="79"/>
        <v/>
      </c>
      <c r="H489" s="269" t="str">
        <f t="shared" si="85"/>
        <v>n</v>
      </c>
      <c r="I489" s="211">
        <f>IF(P$347="J",SUMIF('Driebanden-klein tot'!A$33:A$54,H489,'Driebanden-klein tot'!B$33:B$54),0)</f>
        <v>0</v>
      </c>
      <c r="J489" s="6"/>
      <c r="K489" s="211" t="str">
        <f t="shared" si="80"/>
        <v/>
      </c>
      <c r="L489" s="267" t="str">
        <f t="shared" si="81"/>
        <v/>
      </c>
      <c r="M489" s="215" t="str">
        <f t="shared" si="82"/>
        <v/>
      </c>
      <c r="N489" s="216" t="str">
        <f t="shared" si="83"/>
        <v/>
      </c>
      <c r="O489" s="266">
        <v>3</v>
      </c>
      <c r="Q489" s="273"/>
      <c r="R489" s="273"/>
      <c r="S489" s="273"/>
      <c r="T489" s="273"/>
      <c r="U489" s="273"/>
      <c r="AB489" s="325">
        <f t="shared" si="77"/>
        <v>0</v>
      </c>
    </row>
    <row r="490" spans="1:28" ht="15" customHeight="1" x14ac:dyDescent="0.25">
      <c r="A490" s="218">
        <f>IF(C490=0,"",IF(I490=0,"",MAX(A$2:A489)+1))</f>
        <v>271</v>
      </c>
      <c r="B490" s="269" t="str">
        <f t="shared" si="84"/>
        <v>Jan Zuijlen</v>
      </c>
      <c r="C490" s="211">
        <f>IF(P$347="j",SUMIF('Driebanden-klein tot'!A$33:A$54,B490,'Driebanden-klein tot'!B$33:B$54),0)</f>
        <v>19</v>
      </c>
      <c r="D490" s="6"/>
      <c r="E490" s="6"/>
      <c r="F490" s="267" t="str">
        <f t="shared" si="78"/>
        <v/>
      </c>
      <c r="G490" s="268" t="str">
        <f t="shared" si="79"/>
        <v/>
      </c>
      <c r="H490" s="269" t="str">
        <f t="shared" si="85"/>
        <v xml:space="preserve">Jordy </v>
      </c>
      <c r="I490" s="211">
        <f>IF(P$347="J",SUMIF('Driebanden-klein tot'!A$33:A$54,H490,'Driebanden-klein tot'!B$33:B$54),0)</f>
        <v>16</v>
      </c>
      <c r="J490" s="6"/>
      <c r="K490" s="211" t="str">
        <f t="shared" si="80"/>
        <v/>
      </c>
      <c r="L490" s="267" t="str">
        <f t="shared" si="81"/>
        <v/>
      </c>
      <c r="M490" s="215" t="str">
        <f t="shared" si="82"/>
        <v/>
      </c>
      <c r="N490" s="216" t="str">
        <f t="shared" si="83"/>
        <v/>
      </c>
      <c r="O490" s="266">
        <v>3</v>
      </c>
      <c r="Q490" s="273"/>
      <c r="R490" s="273"/>
      <c r="S490" s="273"/>
      <c r="T490" s="273"/>
      <c r="U490" s="273"/>
      <c r="AB490" s="325">
        <f t="shared" si="77"/>
        <v>1</v>
      </c>
    </row>
    <row r="491" spans="1:28" ht="15" customHeight="1" x14ac:dyDescent="0.25">
      <c r="A491" s="218" t="str">
        <f>IF(C491=0,"",IF(I491=0,"",MAX(A$2:A490)+1))</f>
        <v/>
      </c>
      <c r="B491" s="269" t="str">
        <f t="shared" si="84"/>
        <v>Jan Zuijlen</v>
      </c>
      <c r="C491" s="211">
        <f>IF(P$347="j",SUMIF('Driebanden-klein tot'!A$33:A$54,B491,'Driebanden-klein tot'!B$33:B$54),0)</f>
        <v>19</v>
      </c>
      <c r="D491" s="6"/>
      <c r="E491" s="6"/>
      <c r="F491" s="267" t="str">
        <f t="shared" si="78"/>
        <v/>
      </c>
      <c r="G491" s="268" t="str">
        <f t="shared" si="79"/>
        <v/>
      </c>
      <c r="H491" s="269" t="str">
        <f t="shared" si="85"/>
        <v>Mukesh</v>
      </c>
      <c r="I491" s="211">
        <f>IF(P$347="J",SUMIF('Driebanden-klein tot'!A$33:A$54,H491,'Driebanden-klein tot'!B$33:B$54),0)</f>
        <v>0</v>
      </c>
      <c r="J491" s="6"/>
      <c r="K491" s="211" t="str">
        <f t="shared" si="80"/>
        <v/>
      </c>
      <c r="L491" s="267" t="str">
        <f t="shared" si="81"/>
        <v/>
      </c>
      <c r="M491" s="215" t="str">
        <f t="shared" si="82"/>
        <v/>
      </c>
      <c r="N491" s="216" t="str">
        <f t="shared" si="83"/>
        <v/>
      </c>
      <c r="O491" s="266">
        <v>3</v>
      </c>
      <c r="Q491" s="273"/>
      <c r="R491" s="273"/>
      <c r="S491" s="273"/>
      <c r="T491" s="273"/>
      <c r="U491" s="273"/>
      <c r="AB491" s="325">
        <f t="shared" si="77"/>
        <v>0</v>
      </c>
    </row>
    <row r="492" spans="1:28" ht="15" customHeight="1" x14ac:dyDescent="0.25">
      <c r="A492" s="218">
        <f>IF(C492=0,"",IF(I492=0,"",MAX(A$2:A491)+1))</f>
        <v>272</v>
      </c>
      <c r="B492" s="269" t="str">
        <f t="shared" si="84"/>
        <v>Jan Zuijlen</v>
      </c>
      <c r="C492" s="211">
        <f>IF(P$347="j",SUMIF('Driebanden-klein tot'!A$33:A$54,B492,'Driebanden-klein tot'!B$33:B$54),0)</f>
        <v>19</v>
      </c>
      <c r="D492" s="6"/>
      <c r="E492" s="6"/>
      <c r="F492" s="267" t="str">
        <f t="shared" si="78"/>
        <v/>
      </c>
      <c r="G492" s="268" t="str">
        <f t="shared" si="79"/>
        <v/>
      </c>
      <c r="H492" s="269" t="str">
        <f t="shared" si="85"/>
        <v>Marco</v>
      </c>
      <c r="I492" s="211">
        <f>IF(P$347="J",SUMIF('Driebanden-klein tot'!A$33:A$54,H492,'Driebanden-klein tot'!B$33:B$54),0)</f>
        <v>26</v>
      </c>
      <c r="J492" s="6"/>
      <c r="K492" s="211" t="str">
        <f t="shared" si="80"/>
        <v/>
      </c>
      <c r="L492" s="267" t="str">
        <f t="shared" si="81"/>
        <v/>
      </c>
      <c r="M492" s="215" t="str">
        <f t="shared" si="82"/>
        <v/>
      </c>
      <c r="N492" s="216" t="str">
        <f t="shared" si="83"/>
        <v/>
      </c>
      <c r="O492" s="266">
        <v>3</v>
      </c>
      <c r="Q492" s="273"/>
      <c r="R492" s="273"/>
      <c r="S492" s="273"/>
      <c r="T492" s="273"/>
      <c r="U492" s="273"/>
      <c r="AB492" s="325">
        <f t="shared" si="77"/>
        <v>1</v>
      </c>
    </row>
    <row r="493" spans="1:28" ht="15" customHeight="1" x14ac:dyDescent="0.25">
      <c r="A493" s="218" t="str">
        <f>IF(C493=0,"",IF(I493=0,"",MAX(A$2:A492)+1))</f>
        <v/>
      </c>
      <c r="B493" s="269" t="str">
        <f t="shared" si="84"/>
        <v>Jan Zuijlen</v>
      </c>
      <c r="C493" s="211">
        <f>IF(P$347="j",SUMIF('Driebanden-klein tot'!A$33:A$54,B493,'Driebanden-klein tot'!B$33:B$54),0)</f>
        <v>19</v>
      </c>
      <c r="D493" s="6"/>
      <c r="E493" s="6"/>
      <c r="F493" s="267" t="str">
        <f t="shared" si="78"/>
        <v/>
      </c>
      <c r="G493" s="268" t="str">
        <f t="shared" si="79"/>
        <v/>
      </c>
      <c r="H493" s="269" t="str">
        <f t="shared" si="85"/>
        <v>n</v>
      </c>
      <c r="I493" s="211">
        <f>IF(P$347="J",SUMIF('Driebanden-klein tot'!A$33:A$54,H493,'Driebanden-klein tot'!B$33:B$54),0)</f>
        <v>0</v>
      </c>
      <c r="J493" s="6"/>
      <c r="K493" s="211" t="str">
        <f t="shared" si="80"/>
        <v/>
      </c>
      <c r="L493" s="267" t="str">
        <f t="shared" si="81"/>
        <v/>
      </c>
      <c r="M493" s="215" t="str">
        <f t="shared" si="82"/>
        <v/>
      </c>
      <c r="N493" s="216" t="str">
        <f t="shared" si="83"/>
        <v/>
      </c>
      <c r="O493" s="266">
        <v>3</v>
      </c>
      <c r="Q493" s="273"/>
      <c r="R493" s="273"/>
      <c r="S493" s="273"/>
      <c r="T493" s="273"/>
      <c r="U493" s="273"/>
      <c r="AB493" s="325">
        <f t="shared" si="77"/>
        <v>0</v>
      </c>
    </row>
    <row r="494" spans="1:28" ht="15" customHeight="1" x14ac:dyDescent="0.25">
      <c r="A494" s="218" t="str">
        <f>IF(C494=0,"",IF(I494=0,"",MAX(A$2:A493)+1))</f>
        <v/>
      </c>
      <c r="B494" s="269" t="str">
        <f t="shared" si="84"/>
        <v>Jan Zuijlen</v>
      </c>
      <c r="C494" s="211">
        <f>IF(P$347="j",SUMIF('Driebanden-klein tot'!A$33:A$54,B494,'Driebanden-klein tot'!B$33:B$54),0)</f>
        <v>19</v>
      </c>
      <c r="D494" s="6"/>
      <c r="E494" s="6"/>
      <c r="F494" s="267" t="str">
        <f t="shared" si="78"/>
        <v/>
      </c>
      <c r="G494" s="268" t="str">
        <f t="shared" si="79"/>
        <v/>
      </c>
      <c r="H494" s="269" t="str">
        <f t="shared" si="85"/>
        <v>n</v>
      </c>
      <c r="I494" s="211">
        <f>IF(P$347="J",SUMIF('Driebanden-klein tot'!A$33:A$54,H494,'Driebanden-klein tot'!B$33:B$54),0)</f>
        <v>0</v>
      </c>
      <c r="J494" s="6"/>
      <c r="K494" s="211" t="str">
        <f t="shared" si="80"/>
        <v/>
      </c>
      <c r="L494" s="267" t="str">
        <f t="shared" si="81"/>
        <v/>
      </c>
      <c r="M494" s="215" t="str">
        <f t="shared" si="82"/>
        <v/>
      </c>
      <c r="N494" s="216" t="str">
        <f t="shared" si="83"/>
        <v/>
      </c>
      <c r="O494" s="266">
        <v>3</v>
      </c>
      <c r="Q494" s="273"/>
      <c r="R494" s="273"/>
      <c r="S494" s="273"/>
      <c r="T494" s="273"/>
      <c r="U494" s="273"/>
      <c r="AB494" s="325">
        <f t="shared" si="77"/>
        <v>0</v>
      </c>
    </row>
    <row r="495" spans="1:28" ht="15" customHeight="1" x14ac:dyDescent="0.25">
      <c r="A495" s="218" t="str">
        <f>IF(C495=0,"",IF(I495=0,"",MAX(A$2:A494)+1))</f>
        <v/>
      </c>
      <c r="B495" s="269" t="str">
        <f t="shared" si="84"/>
        <v>Jan Zuijlen</v>
      </c>
      <c r="C495" s="211">
        <f>IF(P$347="j",SUMIF('Driebanden-klein tot'!A$33:A$54,B495,'Driebanden-klein tot'!B$33:B$54),0)</f>
        <v>19</v>
      </c>
      <c r="D495" s="6"/>
      <c r="E495" s="6"/>
      <c r="F495" s="267" t="str">
        <f t="shared" si="78"/>
        <v/>
      </c>
      <c r="G495" s="268" t="str">
        <f t="shared" si="79"/>
        <v/>
      </c>
      <c r="H495" s="269" t="str">
        <f t="shared" si="85"/>
        <v>n</v>
      </c>
      <c r="I495" s="211">
        <f>IF(P$347="J",SUMIF('Driebanden-klein tot'!A$33:A$54,H495,'Driebanden-klein tot'!B$33:B$54),0)</f>
        <v>0</v>
      </c>
      <c r="J495" s="6"/>
      <c r="K495" s="211" t="str">
        <f t="shared" si="80"/>
        <v/>
      </c>
      <c r="L495" s="267" t="str">
        <f t="shared" si="81"/>
        <v/>
      </c>
      <c r="M495" s="215" t="str">
        <f t="shared" si="82"/>
        <v/>
      </c>
      <c r="N495" s="216" t="str">
        <f t="shared" si="83"/>
        <v/>
      </c>
      <c r="O495" s="266">
        <v>3</v>
      </c>
      <c r="Q495" s="273"/>
      <c r="R495" s="273"/>
      <c r="S495" s="273"/>
      <c r="T495" s="273"/>
      <c r="U495" s="273"/>
      <c r="AB495" s="325">
        <f t="shared" si="77"/>
        <v>0</v>
      </c>
    </row>
    <row r="496" spans="1:28" ht="15" customHeight="1" x14ac:dyDescent="0.25">
      <c r="A496" s="218" t="str">
        <f>IF(C496=0,"",IF(I496=0,"",MAX(A$2:A495)+1))</f>
        <v/>
      </c>
      <c r="B496" s="269" t="str">
        <f t="shared" si="84"/>
        <v>Jan Zuijlen</v>
      </c>
      <c r="C496" s="211">
        <f>IF(P$347="j",SUMIF('Driebanden-klein tot'!A$33:A$54,B496,'Driebanden-klein tot'!B$33:B$54),0)</f>
        <v>19</v>
      </c>
      <c r="D496" s="6"/>
      <c r="E496" s="6"/>
      <c r="F496" s="267" t="str">
        <f t="shared" si="78"/>
        <v/>
      </c>
      <c r="G496" s="268" t="str">
        <f t="shared" si="79"/>
        <v/>
      </c>
      <c r="H496" s="269" t="str">
        <f t="shared" si="85"/>
        <v>n</v>
      </c>
      <c r="I496" s="211">
        <f>IF(P$347="J",SUMIF('Driebanden-klein tot'!A$33:A$54,H496,'Driebanden-klein tot'!B$33:B$54),0)</f>
        <v>0</v>
      </c>
      <c r="J496" s="6"/>
      <c r="K496" s="211" t="str">
        <f t="shared" si="80"/>
        <v/>
      </c>
      <c r="L496" s="267" t="str">
        <f t="shared" si="81"/>
        <v/>
      </c>
      <c r="M496" s="215" t="str">
        <f t="shared" si="82"/>
        <v/>
      </c>
      <c r="N496" s="216" t="str">
        <f t="shared" si="83"/>
        <v/>
      </c>
      <c r="O496" s="266">
        <v>3</v>
      </c>
      <c r="Q496" s="273"/>
      <c r="R496" s="273"/>
      <c r="S496" s="273"/>
      <c r="T496" s="273"/>
      <c r="U496" s="273"/>
      <c r="AB496" s="325">
        <f t="shared" si="77"/>
        <v>0</v>
      </c>
    </row>
    <row r="497" spans="1:28" ht="15" customHeight="1" x14ac:dyDescent="0.25">
      <c r="A497" s="218" t="str">
        <f>IF(C497=0,"",IF(I497=0,"",MAX(A$2:A496)+1))</f>
        <v/>
      </c>
      <c r="B497" s="269" t="str">
        <f t="shared" si="84"/>
        <v xml:space="preserve">Jordy </v>
      </c>
      <c r="C497" s="211">
        <f>IF(P$347="j",SUMIF('Driebanden-klein tot'!A$33:A$54,B497,'Driebanden-klein tot'!B$33:B$54),0)</f>
        <v>16</v>
      </c>
      <c r="D497" s="6"/>
      <c r="E497" s="6"/>
      <c r="F497" s="267" t="str">
        <f t="shared" si="78"/>
        <v/>
      </c>
      <c r="G497" s="268" t="str">
        <f t="shared" si="79"/>
        <v/>
      </c>
      <c r="H497" s="269" t="str">
        <f t="shared" si="85"/>
        <v>Mukesh</v>
      </c>
      <c r="I497" s="211">
        <f>IF(P$347="J",SUMIF('Driebanden-klein tot'!A$33:A$54,H497,'Driebanden-klein tot'!B$33:B$54),0)</f>
        <v>0</v>
      </c>
      <c r="J497" s="6"/>
      <c r="K497" s="211" t="str">
        <f t="shared" si="80"/>
        <v/>
      </c>
      <c r="L497" s="267" t="str">
        <f t="shared" si="81"/>
        <v/>
      </c>
      <c r="M497" s="215" t="str">
        <f t="shared" si="82"/>
        <v/>
      </c>
      <c r="N497" s="216" t="str">
        <f t="shared" si="83"/>
        <v/>
      </c>
      <c r="O497" s="266">
        <v>3</v>
      </c>
      <c r="Q497" s="273"/>
      <c r="R497" s="273"/>
      <c r="S497" s="273"/>
      <c r="T497" s="273"/>
      <c r="U497" s="273"/>
      <c r="AB497" s="325">
        <f t="shared" si="77"/>
        <v>0</v>
      </c>
    </row>
    <row r="498" spans="1:28" ht="15" customHeight="1" x14ac:dyDescent="0.25">
      <c r="A498" s="218">
        <f>IF(C498=0,"",IF(I498=0,"",MAX(A$2:A497)+1))</f>
        <v>273</v>
      </c>
      <c r="B498" s="269" t="str">
        <f t="shared" si="84"/>
        <v xml:space="preserve">Jordy </v>
      </c>
      <c r="C498" s="211">
        <f>IF(P$347="j",SUMIF('Driebanden-klein tot'!A$33:A$54,B498,'Driebanden-klein tot'!B$33:B$54),0)</f>
        <v>16</v>
      </c>
      <c r="D498" s="6"/>
      <c r="E498" s="6"/>
      <c r="F498" s="267" t="str">
        <f t="shared" si="78"/>
        <v/>
      </c>
      <c r="G498" s="268" t="str">
        <f t="shared" si="79"/>
        <v/>
      </c>
      <c r="H498" s="269" t="str">
        <f t="shared" si="85"/>
        <v>Marco</v>
      </c>
      <c r="I498" s="211">
        <f>IF(P$347="J",SUMIF('Driebanden-klein tot'!A$33:A$54,H498,'Driebanden-klein tot'!B$33:B$54),0)</f>
        <v>26</v>
      </c>
      <c r="J498" s="6"/>
      <c r="K498" s="211" t="str">
        <f t="shared" si="80"/>
        <v/>
      </c>
      <c r="L498" s="267" t="str">
        <f t="shared" si="81"/>
        <v/>
      </c>
      <c r="M498" s="215" t="str">
        <f t="shared" si="82"/>
        <v/>
      </c>
      <c r="N498" s="216" t="str">
        <f t="shared" si="83"/>
        <v/>
      </c>
      <c r="O498" s="266">
        <v>3</v>
      </c>
      <c r="Q498" s="273"/>
      <c r="R498" s="273"/>
      <c r="S498" s="273"/>
      <c r="T498" s="273"/>
      <c r="U498" s="273"/>
      <c r="AB498" s="325">
        <f t="shared" si="77"/>
        <v>1</v>
      </c>
    </row>
    <row r="499" spans="1:28" ht="15" customHeight="1" x14ac:dyDescent="0.25">
      <c r="A499" s="218" t="str">
        <f>IF(C499=0,"",IF(I499=0,"",MAX(A$2:A498)+1))</f>
        <v/>
      </c>
      <c r="B499" s="269" t="str">
        <f t="shared" si="84"/>
        <v xml:space="preserve">Jordy </v>
      </c>
      <c r="C499" s="211">
        <f>IF(P$347="j",SUMIF('Driebanden-klein tot'!A$33:A$54,B499,'Driebanden-klein tot'!B$33:B$54),0)</f>
        <v>16</v>
      </c>
      <c r="D499" s="6"/>
      <c r="E499" s="6"/>
      <c r="F499" s="267" t="str">
        <f t="shared" si="78"/>
        <v/>
      </c>
      <c r="G499" s="268" t="str">
        <f t="shared" si="79"/>
        <v/>
      </c>
      <c r="H499" s="269" t="str">
        <f t="shared" si="85"/>
        <v>n</v>
      </c>
      <c r="I499" s="211">
        <f>IF(P$347="J",SUMIF('Driebanden-klein tot'!A$33:A$54,H499,'Driebanden-klein tot'!B$33:B$54),0)</f>
        <v>0</v>
      </c>
      <c r="J499" s="6"/>
      <c r="K499" s="211" t="str">
        <f t="shared" si="80"/>
        <v/>
      </c>
      <c r="L499" s="267" t="str">
        <f t="shared" si="81"/>
        <v/>
      </c>
      <c r="M499" s="215" t="str">
        <f t="shared" si="82"/>
        <v/>
      </c>
      <c r="N499" s="216" t="str">
        <f t="shared" si="83"/>
        <v/>
      </c>
      <c r="O499" s="266">
        <v>3</v>
      </c>
      <c r="Q499" s="273"/>
      <c r="R499" s="273"/>
      <c r="S499" s="273"/>
      <c r="T499" s="273"/>
      <c r="U499" s="273"/>
      <c r="AB499" s="325">
        <f t="shared" si="77"/>
        <v>0</v>
      </c>
    </row>
    <row r="500" spans="1:28" ht="15" customHeight="1" x14ac:dyDescent="0.25">
      <c r="A500" s="218" t="str">
        <f>IF(C500=0,"",IF(I500=0,"",MAX(A$2:A499)+1))</f>
        <v/>
      </c>
      <c r="B500" s="269" t="str">
        <f t="shared" si="84"/>
        <v xml:space="preserve">Jordy </v>
      </c>
      <c r="C500" s="211">
        <f>IF(P$347="j",SUMIF('Driebanden-klein tot'!A$33:A$54,B500,'Driebanden-klein tot'!B$33:B$54),0)</f>
        <v>16</v>
      </c>
      <c r="D500" s="6"/>
      <c r="E500" s="6"/>
      <c r="F500" s="267" t="str">
        <f t="shared" si="78"/>
        <v/>
      </c>
      <c r="G500" s="268" t="str">
        <f t="shared" si="79"/>
        <v/>
      </c>
      <c r="H500" s="269" t="str">
        <f t="shared" si="85"/>
        <v>n</v>
      </c>
      <c r="I500" s="211">
        <f>IF(P$347="J",SUMIF('Driebanden-klein tot'!A$33:A$54,H500,'Driebanden-klein tot'!B$33:B$54),0)</f>
        <v>0</v>
      </c>
      <c r="J500" s="6"/>
      <c r="K500" s="211" t="str">
        <f t="shared" si="80"/>
        <v/>
      </c>
      <c r="L500" s="267" t="str">
        <f t="shared" si="81"/>
        <v/>
      </c>
      <c r="M500" s="215" t="str">
        <f t="shared" si="82"/>
        <v/>
      </c>
      <c r="N500" s="216" t="str">
        <f t="shared" si="83"/>
        <v/>
      </c>
      <c r="O500" s="266">
        <v>3</v>
      </c>
      <c r="Q500" s="273"/>
      <c r="R500" s="273"/>
      <c r="S500" s="273"/>
      <c r="T500" s="273"/>
      <c r="U500" s="273"/>
      <c r="AB500" s="325">
        <f t="shared" si="77"/>
        <v>0</v>
      </c>
    </row>
    <row r="501" spans="1:28" ht="15" customHeight="1" x14ac:dyDescent="0.25">
      <c r="A501" s="218" t="str">
        <f>IF(C501=0,"",IF(I501=0,"",MAX(A$2:A500)+1))</f>
        <v/>
      </c>
      <c r="B501" s="269" t="str">
        <f t="shared" si="84"/>
        <v xml:space="preserve">Jordy </v>
      </c>
      <c r="C501" s="211">
        <f>IF(P$347="j",SUMIF('Driebanden-klein tot'!A$33:A$54,B501,'Driebanden-klein tot'!B$33:B$54),0)</f>
        <v>16</v>
      </c>
      <c r="D501" s="6"/>
      <c r="E501" s="6"/>
      <c r="F501" s="267" t="str">
        <f t="shared" si="78"/>
        <v/>
      </c>
      <c r="G501" s="268" t="str">
        <f t="shared" si="79"/>
        <v/>
      </c>
      <c r="H501" s="269" t="str">
        <f t="shared" si="85"/>
        <v>n</v>
      </c>
      <c r="I501" s="211">
        <f>IF(P$347="J",SUMIF('Driebanden-klein tot'!A$33:A$54,H501,'Driebanden-klein tot'!B$33:B$54),0)</f>
        <v>0</v>
      </c>
      <c r="J501" s="6"/>
      <c r="K501" s="211" t="str">
        <f t="shared" si="80"/>
        <v/>
      </c>
      <c r="L501" s="267" t="str">
        <f t="shared" si="81"/>
        <v/>
      </c>
      <c r="M501" s="215" t="str">
        <f t="shared" si="82"/>
        <v/>
      </c>
      <c r="N501" s="216" t="str">
        <f t="shared" si="83"/>
        <v/>
      </c>
      <c r="O501" s="266">
        <v>3</v>
      </c>
      <c r="Q501" s="273"/>
      <c r="R501" s="273"/>
      <c r="S501" s="273"/>
      <c r="T501" s="273"/>
      <c r="U501" s="273"/>
      <c r="AB501" s="325">
        <f t="shared" si="77"/>
        <v>0</v>
      </c>
    </row>
    <row r="502" spans="1:28" ht="15" customHeight="1" x14ac:dyDescent="0.25">
      <c r="A502" s="218" t="str">
        <f>IF(C502=0,"",IF(I502=0,"",MAX(A$2:A501)+1))</f>
        <v/>
      </c>
      <c r="B502" s="269" t="str">
        <f t="shared" si="84"/>
        <v xml:space="preserve">Jordy </v>
      </c>
      <c r="C502" s="211">
        <f>IF(P$347="j",SUMIF('Driebanden-klein tot'!A$33:A$54,B502,'Driebanden-klein tot'!B$33:B$54),0)</f>
        <v>16</v>
      </c>
      <c r="D502" s="6"/>
      <c r="E502" s="6"/>
      <c r="F502" s="267" t="str">
        <f t="shared" si="78"/>
        <v/>
      </c>
      <c r="G502" s="268" t="str">
        <f t="shared" si="79"/>
        <v/>
      </c>
      <c r="H502" s="269" t="str">
        <f t="shared" si="85"/>
        <v>n</v>
      </c>
      <c r="I502" s="211">
        <f>IF(P$347="J",SUMIF('Driebanden-klein tot'!A$33:A$54,H502,'Driebanden-klein tot'!B$33:B$54),0)</f>
        <v>0</v>
      </c>
      <c r="J502" s="6"/>
      <c r="K502" s="211" t="str">
        <f t="shared" si="80"/>
        <v/>
      </c>
      <c r="L502" s="267" t="str">
        <f t="shared" si="81"/>
        <v/>
      </c>
      <c r="M502" s="215" t="str">
        <f t="shared" si="82"/>
        <v/>
      </c>
      <c r="N502" s="216" t="str">
        <f t="shared" si="83"/>
        <v/>
      </c>
      <c r="O502" s="266">
        <v>3</v>
      </c>
      <c r="Q502" s="273"/>
      <c r="R502" s="273"/>
      <c r="S502" s="273"/>
      <c r="T502" s="273"/>
      <c r="U502" s="273"/>
      <c r="AB502" s="325">
        <f t="shared" si="77"/>
        <v>0</v>
      </c>
    </row>
    <row r="503" spans="1:28" ht="15" customHeight="1" x14ac:dyDescent="0.25">
      <c r="A503" s="218" t="str">
        <f>IF(C503=0,"",IF(I503=0,"",MAX(A$2:A502)+1))</f>
        <v/>
      </c>
      <c r="B503" s="269" t="str">
        <f t="shared" si="84"/>
        <v>Mukesh</v>
      </c>
      <c r="C503" s="211">
        <f>IF(P$347="j",SUMIF('Driebanden-klein tot'!A$33:A$54,B503,'Driebanden-klein tot'!B$33:B$54),0)</f>
        <v>0</v>
      </c>
      <c r="D503" s="6"/>
      <c r="E503" s="6"/>
      <c r="F503" s="267" t="str">
        <f t="shared" si="78"/>
        <v/>
      </c>
      <c r="G503" s="268" t="str">
        <f t="shared" si="79"/>
        <v/>
      </c>
      <c r="H503" s="269" t="str">
        <f t="shared" si="85"/>
        <v>Marco</v>
      </c>
      <c r="I503" s="211">
        <f>IF(P$347="J",SUMIF('Driebanden-klein tot'!A$33:A$54,H503,'Driebanden-klein tot'!B$33:B$54),0)</f>
        <v>26</v>
      </c>
      <c r="J503" s="6"/>
      <c r="K503" s="211" t="str">
        <f t="shared" si="80"/>
        <v/>
      </c>
      <c r="L503" s="267" t="str">
        <f t="shared" si="81"/>
        <v/>
      </c>
      <c r="M503" s="215" t="str">
        <f t="shared" si="82"/>
        <v/>
      </c>
      <c r="N503" s="216" t="str">
        <f t="shared" si="83"/>
        <v/>
      </c>
      <c r="O503" s="266">
        <v>3</v>
      </c>
      <c r="Q503" s="273"/>
      <c r="R503" s="273"/>
      <c r="S503" s="273"/>
      <c r="T503" s="273"/>
      <c r="U503" s="273"/>
      <c r="AB503" s="325">
        <f t="shared" si="77"/>
        <v>0</v>
      </c>
    </row>
    <row r="504" spans="1:28" ht="15" customHeight="1" x14ac:dyDescent="0.25">
      <c r="A504" s="218" t="str">
        <f>IF(C504=0,"",IF(I504=0,"",MAX(A$2:A503)+1))</f>
        <v/>
      </c>
      <c r="B504" s="269" t="str">
        <f t="shared" si="84"/>
        <v>Mukesh</v>
      </c>
      <c r="C504" s="211">
        <f>IF(P$347="j",SUMIF('Driebanden-klein tot'!A$33:A$54,B504,'Driebanden-klein tot'!B$33:B$54),0)</f>
        <v>0</v>
      </c>
      <c r="D504" s="6"/>
      <c r="E504" s="6"/>
      <c r="F504" s="267" t="str">
        <f t="shared" si="78"/>
        <v/>
      </c>
      <c r="G504" s="268" t="str">
        <f t="shared" si="79"/>
        <v/>
      </c>
      <c r="H504" s="269" t="str">
        <f t="shared" si="85"/>
        <v>n</v>
      </c>
      <c r="I504" s="211">
        <f>IF(P$347="J",SUMIF('Driebanden-klein tot'!A$33:A$54,H504,'Driebanden-klein tot'!B$33:B$54),0)</f>
        <v>0</v>
      </c>
      <c r="J504" s="6"/>
      <c r="K504" s="211" t="str">
        <f t="shared" si="80"/>
        <v/>
      </c>
      <c r="L504" s="267" t="str">
        <f t="shared" si="81"/>
        <v/>
      </c>
      <c r="M504" s="215" t="str">
        <f t="shared" si="82"/>
        <v/>
      </c>
      <c r="N504" s="216" t="str">
        <f t="shared" si="83"/>
        <v/>
      </c>
      <c r="O504" s="266">
        <v>3</v>
      </c>
      <c r="Q504" s="273"/>
      <c r="R504" s="273"/>
      <c r="S504" s="273"/>
      <c r="T504" s="273"/>
      <c r="U504" s="273"/>
      <c r="AB504" s="325">
        <f t="shared" si="77"/>
        <v>0</v>
      </c>
    </row>
    <row r="505" spans="1:28" ht="15" customHeight="1" x14ac:dyDescent="0.25">
      <c r="A505" s="218" t="str">
        <f>IF(C505=0,"",IF(I505=0,"",MAX(A$2:A504)+1))</f>
        <v/>
      </c>
      <c r="B505" s="269" t="str">
        <f t="shared" si="84"/>
        <v>Mukesh</v>
      </c>
      <c r="C505" s="211">
        <f>IF(P$347="j",SUMIF('Driebanden-klein tot'!A$33:A$54,B505,'Driebanden-klein tot'!B$33:B$54),0)</f>
        <v>0</v>
      </c>
      <c r="D505" s="6"/>
      <c r="E505" s="6"/>
      <c r="F505" s="267" t="str">
        <f t="shared" si="78"/>
        <v/>
      </c>
      <c r="G505" s="268" t="str">
        <f t="shared" si="79"/>
        <v/>
      </c>
      <c r="H505" s="269" t="str">
        <f t="shared" si="85"/>
        <v>n</v>
      </c>
      <c r="I505" s="211">
        <f>IF(P$347="J",SUMIF('Driebanden-klein tot'!A$33:A$54,H505,'Driebanden-klein tot'!B$33:B$54),0)</f>
        <v>0</v>
      </c>
      <c r="J505" s="6"/>
      <c r="K505" s="211" t="str">
        <f t="shared" si="80"/>
        <v/>
      </c>
      <c r="L505" s="267" t="str">
        <f t="shared" si="81"/>
        <v/>
      </c>
      <c r="M505" s="215" t="str">
        <f t="shared" si="82"/>
        <v/>
      </c>
      <c r="N505" s="216" t="str">
        <f t="shared" si="83"/>
        <v/>
      </c>
      <c r="O505" s="266">
        <v>3</v>
      </c>
      <c r="Q505" s="273"/>
      <c r="R505" s="273"/>
      <c r="S505" s="273"/>
      <c r="T505" s="273"/>
      <c r="U505" s="273"/>
      <c r="AB505" s="325">
        <f t="shared" si="77"/>
        <v>0</v>
      </c>
    </row>
    <row r="506" spans="1:28" ht="15" customHeight="1" x14ac:dyDescent="0.25">
      <c r="A506" s="218" t="str">
        <f>IF(C506=0,"",IF(I506=0,"",MAX(A$2:A505)+1))</f>
        <v/>
      </c>
      <c r="B506" s="269" t="str">
        <f t="shared" si="84"/>
        <v>Mukesh</v>
      </c>
      <c r="C506" s="211">
        <f>IF(P$347="j",SUMIF('Driebanden-klein tot'!A$33:A$54,B506,'Driebanden-klein tot'!B$33:B$54),0)</f>
        <v>0</v>
      </c>
      <c r="D506" s="6"/>
      <c r="E506" s="6"/>
      <c r="F506" s="267" t="str">
        <f t="shared" si="78"/>
        <v/>
      </c>
      <c r="G506" s="268" t="str">
        <f t="shared" si="79"/>
        <v/>
      </c>
      <c r="H506" s="269" t="str">
        <f t="shared" si="85"/>
        <v>n</v>
      </c>
      <c r="I506" s="211">
        <f>IF(P$347="J",SUMIF('Driebanden-klein tot'!A$33:A$54,H506,'Driebanden-klein tot'!B$33:B$54),0)</f>
        <v>0</v>
      </c>
      <c r="J506" s="6"/>
      <c r="K506" s="211" t="str">
        <f t="shared" si="80"/>
        <v/>
      </c>
      <c r="L506" s="267" t="str">
        <f t="shared" si="81"/>
        <v/>
      </c>
      <c r="M506" s="215" t="str">
        <f t="shared" si="82"/>
        <v/>
      </c>
      <c r="N506" s="216" t="str">
        <f t="shared" si="83"/>
        <v/>
      </c>
      <c r="O506" s="266">
        <v>3</v>
      </c>
      <c r="Q506" s="273"/>
      <c r="R506" s="273"/>
      <c r="S506" s="273"/>
      <c r="T506" s="273"/>
      <c r="U506" s="273"/>
      <c r="AB506" s="325">
        <f t="shared" si="77"/>
        <v>0</v>
      </c>
    </row>
    <row r="507" spans="1:28" ht="15" customHeight="1" x14ac:dyDescent="0.25">
      <c r="A507" s="218" t="str">
        <f>IF(C507=0,"",IF(I507=0,"",MAX(A$2:A506)+1))</f>
        <v/>
      </c>
      <c r="B507" s="269" t="str">
        <f t="shared" si="84"/>
        <v>Mukesh</v>
      </c>
      <c r="C507" s="211">
        <f>IF(P$347="j",SUMIF('Driebanden-klein tot'!A$33:A$54,B507,'Driebanden-klein tot'!B$33:B$54),0)</f>
        <v>0</v>
      </c>
      <c r="D507" s="6"/>
      <c r="E507" s="6"/>
      <c r="F507" s="267" t="str">
        <f t="shared" si="78"/>
        <v/>
      </c>
      <c r="G507" s="268" t="str">
        <f t="shared" si="79"/>
        <v/>
      </c>
      <c r="H507" s="269" t="str">
        <f t="shared" si="85"/>
        <v>n</v>
      </c>
      <c r="I507" s="211">
        <f>IF(P$347="J",SUMIF('Driebanden-klein tot'!A$33:A$54,H507,'Driebanden-klein tot'!B$33:B$54),0)</f>
        <v>0</v>
      </c>
      <c r="J507" s="6"/>
      <c r="K507" s="211" t="str">
        <f t="shared" si="80"/>
        <v/>
      </c>
      <c r="L507" s="267" t="str">
        <f t="shared" si="81"/>
        <v/>
      </c>
      <c r="M507" s="215" t="str">
        <f t="shared" ref="M507:M517" si="86">IF(J507&gt;0,IF(I507-J507=0,R$2,IF(J507&lt;I507,ROUND(J507/I507*T$2,1),Q$2)),"")</f>
        <v/>
      </c>
      <c r="N507" s="216" t="str">
        <f t="shared" si="83"/>
        <v/>
      </c>
      <c r="O507" s="266">
        <v>3</v>
      </c>
      <c r="Q507" s="273"/>
      <c r="R507" s="273"/>
      <c r="S507" s="273"/>
      <c r="T507" s="273"/>
      <c r="U507" s="273"/>
      <c r="AB507" s="325">
        <f t="shared" si="77"/>
        <v>0</v>
      </c>
    </row>
    <row r="508" spans="1:28" ht="15" customHeight="1" x14ac:dyDescent="0.25">
      <c r="A508" s="218" t="str">
        <f>IF(C508=0,"",IF(I508=0,"",MAX(A$2:A507)+1))</f>
        <v/>
      </c>
      <c r="B508" s="269" t="str">
        <f t="shared" si="84"/>
        <v>Marco</v>
      </c>
      <c r="C508" s="211">
        <f>IF(P$347="j",SUMIF('Driebanden-klein tot'!A$33:A$54,B508,'Driebanden-klein tot'!B$33:B$54),0)</f>
        <v>26</v>
      </c>
      <c r="D508" s="6"/>
      <c r="E508" s="6"/>
      <c r="F508" s="267" t="str">
        <f t="shared" si="78"/>
        <v/>
      </c>
      <c r="G508" s="268" t="str">
        <f t="shared" si="79"/>
        <v/>
      </c>
      <c r="H508" s="269" t="str">
        <f t="shared" si="85"/>
        <v>n</v>
      </c>
      <c r="I508" s="211">
        <f>IF(P$347="J",SUMIF('Driebanden-klein tot'!A$33:A$54,H508,'Driebanden-klein tot'!B$33:B$54),0)</f>
        <v>0</v>
      </c>
      <c r="J508" s="6"/>
      <c r="K508" s="211" t="str">
        <f t="shared" si="80"/>
        <v/>
      </c>
      <c r="L508" s="267" t="str">
        <f t="shared" si="81"/>
        <v/>
      </c>
      <c r="M508" s="215" t="str">
        <f t="shared" si="86"/>
        <v/>
      </c>
      <c r="N508" s="216" t="str">
        <f t="shared" si="83"/>
        <v/>
      </c>
      <c r="O508" s="266">
        <v>3</v>
      </c>
      <c r="Q508" s="273"/>
      <c r="R508" s="273"/>
      <c r="S508" s="273"/>
      <c r="T508" s="273"/>
      <c r="U508" s="273"/>
      <c r="AB508" s="325">
        <f t="shared" si="77"/>
        <v>0</v>
      </c>
    </row>
    <row r="509" spans="1:28" ht="15" customHeight="1" x14ac:dyDescent="0.25">
      <c r="A509" s="218" t="str">
        <f>IF(C509=0,"",IF(I509=0,"",MAX(A$2:A508)+1))</f>
        <v/>
      </c>
      <c r="B509" s="269" t="str">
        <f t="shared" si="84"/>
        <v>Marco</v>
      </c>
      <c r="C509" s="211">
        <f>IF(P$347="j",SUMIF('Driebanden-klein tot'!A$33:A$54,B509,'Driebanden-klein tot'!B$33:B$54),0)</f>
        <v>26</v>
      </c>
      <c r="D509" s="6"/>
      <c r="E509" s="6"/>
      <c r="F509" s="267" t="str">
        <f t="shared" si="78"/>
        <v/>
      </c>
      <c r="G509" s="268" t="str">
        <f t="shared" si="79"/>
        <v/>
      </c>
      <c r="H509" s="269" t="str">
        <f t="shared" si="85"/>
        <v>n</v>
      </c>
      <c r="I509" s="211">
        <f>IF(P$347="J",SUMIF('Driebanden-klein tot'!A$33:A$54,H509,'Driebanden-klein tot'!B$33:B$54),0)</f>
        <v>0</v>
      </c>
      <c r="J509" s="6"/>
      <c r="K509" s="211" t="str">
        <f t="shared" si="80"/>
        <v/>
      </c>
      <c r="L509" s="267" t="str">
        <f t="shared" si="81"/>
        <v/>
      </c>
      <c r="M509" s="215" t="str">
        <f t="shared" si="86"/>
        <v/>
      </c>
      <c r="N509" s="216" t="str">
        <f t="shared" si="83"/>
        <v/>
      </c>
      <c r="O509" s="266">
        <v>3</v>
      </c>
      <c r="Q509" s="273"/>
      <c r="R509" s="273"/>
      <c r="S509" s="273"/>
      <c r="T509" s="273"/>
      <c r="U509" s="273"/>
      <c r="AB509" s="325">
        <f t="shared" si="77"/>
        <v>0</v>
      </c>
    </row>
    <row r="510" spans="1:28" ht="15" customHeight="1" x14ac:dyDescent="0.25">
      <c r="A510" s="218" t="str">
        <f>IF(C510=0,"",IF(I510=0,"",MAX(A$2:A509)+1))</f>
        <v/>
      </c>
      <c r="B510" s="269" t="str">
        <f t="shared" si="84"/>
        <v>Marco</v>
      </c>
      <c r="C510" s="211">
        <f>IF(P$347="j",SUMIF('Driebanden-klein tot'!A$33:A$54,B510,'Driebanden-klein tot'!B$33:B$54),0)</f>
        <v>26</v>
      </c>
      <c r="D510" s="6"/>
      <c r="E510" s="6"/>
      <c r="F510" s="267" t="str">
        <f t="shared" si="78"/>
        <v/>
      </c>
      <c r="G510" s="268" t="str">
        <f t="shared" si="79"/>
        <v/>
      </c>
      <c r="H510" s="269" t="str">
        <f t="shared" si="85"/>
        <v>n</v>
      </c>
      <c r="I510" s="211">
        <f>IF(P$347="J",SUMIF('Driebanden-klein tot'!A$33:A$54,H510,'Driebanden-klein tot'!B$33:B$54),0)</f>
        <v>0</v>
      </c>
      <c r="J510" s="6"/>
      <c r="K510" s="211" t="str">
        <f t="shared" si="80"/>
        <v/>
      </c>
      <c r="L510" s="267" t="str">
        <f t="shared" si="81"/>
        <v/>
      </c>
      <c r="M510" s="215" t="str">
        <f t="shared" si="86"/>
        <v/>
      </c>
      <c r="N510" s="216" t="str">
        <f t="shared" si="83"/>
        <v/>
      </c>
      <c r="O510" s="266">
        <v>3</v>
      </c>
      <c r="Q510" s="273"/>
      <c r="R510" s="273"/>
      <c r="S510" s="273"/>
      <c r="T510" s="273"/>
      <c r="U510" s="273"/>
      <c r="AB510" s="325">
        <f t="shared" si="77"/>
        <v>0</v>
      </c>
    </row>
    <row r="511" spans="1:28" ht="15" customHeight="1" x14ac:dyDescent="0.25">
      <c r="A511" s="218" t="str">
        <f>IF(C511=0,"",IF(I511=0,"",MAX(A$2:A510)+1))</f>
        <v/>
      </c>
      <c r="B511" s="269" t="str">
        <f t="shared" si="84"/>
        <v>Marco</v>
      </c>
      <c r="C511" s="211">
        <f>IF(P$347="j",SUMIF('Driebanden-klein tot'!A$33:A$54,B511,'Driebanden-klein tot'!B$33:B$54),0)</f>
        <v>26</v>
      </c>
      <c r="D511" s="6"/>
      <c r="E511" s="6"/>
      <c r="F511" s="267" t="str">
        <f t="shared" si="78"/>
        <v/>
      </c>
      <c r="G511" s="268" t="str">
        <f t="shared" si="79"/>
        <v/>
      </c>
      <c r="H511" s="269" t="str">
        <f t="shared" si="85"/>
        <v>n</v>
      </c>
      <c r="I511" s="211">
        <f>IF(P$347="J",SUMIF('Driebanden-klein tot'!A$33:A$54,H511,'Driebanden-klein tot'!B$33:B$54),0)</f>
        <v>0</v>
      </c>
      <c r="J511" s="6"/>
      <c r="K511" s="211" t="str">
        <f t="shared" si="80"/>
        <v/>
      </c>
      <c r="L511" s="267" t="str">
        <f t="shared" si="81"/>
        <v/>
      </c>
      <c r="M511" s="215" t="str">
        <f t="shared" si="86"/>
        <v/>
      </c>
      <c r="N511" s="216" t="str">
        <f t="shared" si="83"/>
        <v/>
      </c>
      <c r="O511" s="266">
        <v>3</v>
      </c>
      <c r="Q511" s="273"/>
      <c r="R511" s="273"/>
      <c r="S511" s="273"/>
      <c r="T511" s="273"/>
      <c r="U511" s="273"/>
      <c r="AB511" s="325">
        <f t="shared" si="77"/>
        <v>0</v>
      </c>
    </row>
    <row r="512" spans="1:28" ht="15" customHeight="1" x14ac:dyDescent="0.25">
      <c r="A512" s="218" t="str">
        <f>IF(C512=0,"",IF(I512=0,"",MAX(A$2:A511)+1))</f>
        <v/>
      </c>
      <c r="B512" s="269" t="str">
        <f t="shared" si="84"/>
        <v>n</v>
      </c>
      <c r="C512" s="211">
        <f>IF(P$347="j",SUMIF('Driebanden-klein tot'!A$33:A$54,B512,'Driebanden-klein tot'!B$33:B$54),0)</f>
        <v>0</v>
      </c>
      <c r="D512" s="6"/>
      <c r="E512" s="6"/>
      <c r="F512" s="267" t="str">
        <f t="shared" si="78"/>
        <v/>
      </c>
      <c r="G512" s="268" t="str">
        <f t="shared" si="79"/>
        <v/>
      </c>
      <c r="H512" s="269" t="str">
        <f t="shared" si="85"/>
        <v>n</v>
      </c>
      <c r="I512" s="211">
        <f>IF(P$347="J",SUMIF('Driebanden-klein tot'!A$33:A$54,H512,'Driebanden-klein tot'!B$33:B$54),0)</f>
        <v>0</v>
      </c>
      <c r="J512" s="6"/>
      <c r="K512" s="211" t="str">
        <f t="shared" si="80"/>
        <v/>
      </c>
      <c r="L512" s="267" t="str">
        <f t="shared" si="81"/>
        <v/>
      </c>
      <c r="M512" s="215" t="str">
        <f t="shared" si="86"/>
        <v/>
      </c>
      <c r="N512" s="216" t="str">
        <f t="shared" si="83"/>
        <v/>
      </c>
      <c r="O512" s="266">
        <v>3</v>
      </c>
      <c r="Q512" s="273"/>
      <c r="R512" s="273"/>
      <c r="S512" s="273"/>
      <c r="T512" s="273"/>
      <c r="U512" s="273"/>
      <c r="AB512" s="325">
        <f t="shared" si="77"/>
        <v>0</v>
      </c>
    </row>
    <row r="513" spans="1:28" ht="15" customHeight="1" x14ac:dyDescent="0.25">
      <c r="A513" s="218" t="str">
        <f>IF(C513=0,"",IF(I513=0,"",MAX(A$2:A512)+1))</f>
        <v/>
      </c>
      <c r="B513" s="269" t="str">
        <f t="shared" si="84"/>
        <v>n</v>
      </c>
      <c r="C513" s="211">
        <f>IF(P$347="j",SUMIF('Driebanden-klein tot'!A$33:A$54,B513,'Driebanden-klein tot'!B$33:B$54),0)</f>
        <v>0</v>
      </c>
      <c r="D513" s="6"/>
      <c r="E513" s="6"/>
      <c r="F513" s="267" t="str">
        <f t="shared" si="78"/>
        <v/>
      </c>
      <c r="G513" s="268" t="str">
        <f t="shared" si="79"/>
        <v/>
      </c>
      <c r="H513" s="269" t="str">
        <f t="shared" si="85"/>
        <v>n</v>
      </c>
      <c r="I513" s="211">
        <f>IF(P$347="J",SUMIF('Driebanden-klein tot'!A$33:A$54,H513,'Driebanden-klein tot'!B$33:B$54),0)</f>
        <v>0</v>
      </c>
      <c r="J513" s="6"/>
      <c r="K513" s="211" t="str">
        <f t="shared" si="80"/>
        <v/>
      </c>
      <c r="L513" s="267" t="str">
        <f t="shared" si="81"/>
        <v/>
      </c>
      <c r="M513" s="215" t="str">
        <f t="shared" si="86"/>
        <v/>
      </c>
      <c r="N513" s="216" t="str">
        <f t="shared" si="83"/>
        <v/>
      </c>
      <c r="O513" s="266">
        <v>3</v>
      </c>
      <c r="Q513" s="273"/>
      <c r="R513" s="273"/>
      <c r="S513" s="273"/>
      <c r="T513" s="273"/>
      <c r="U513" s="273"/>
      <c r="AB513" s="325">
        <f t="shared" si="77"/>
        <v>0</v>
      </c>
    </row>
    <row r="514" spans="1:28" ht="15" customHeight="1" x14ac:dyDescent="0.25">
      <c r="A514" s="218" t="str">
        <f>IF(C514=0,"",IF(I514=0,"",MAX(A$2:A513)+1))</f>
        <v/>
      </c>
      <c r="B514" s="269" t="str">
        <f t="shared" si="84"/>
        <v>n</v>
      </c>
      <c r="C514" s="211">
        <f>IF(P$347="j",SUMIF('Driebanden-klein tot'!A$33:A$54,B514,'Driebanden-klein tot'!B$33:B$54),0)</f>
        <v>0</v>
      </c>
      <c r="D514" s="6"/>
      <c r="E514" s="6"/>
      <c r="F514" s="267" t="str">
        <f t="shared" si="78"/>
        <v/>
      </c>
      <c r="G514" s="268" t="str">
        <f t="shared" si="79"/>
        <v/>
      </c>
      <c r="H514" s="269" t="str">
        <f t="shared" si="85"/>
        <v>n</v>
      </c>
      <c r="I514" s="211">
        <f>IF(P$347="J",SUMIF('Driebanden-klein tot'!A$33:A$54,H514,'Driebanden-klein tot'!B$33:B$54),0)</f>
        <v>0</v>
      </c>
      <c r="J514" s="6"/>
      <c r="K514" s="211" t="str">
        <f t="shared" si="80"/>
        <v/>
      </c>
      <c r="L514" s="267" t="str">
        <f t="shared" si="81"/>
        <v/>
      </c>
      <c r="M514" s="215" t="str">
        <f t="shared" si="86"/>
        <v/>
      </c>
      <c r="N514" s="216" t="str">
        <f t="shared" si="83"/>
        <v/>
      </c>
      <c r="O514" s="266">
        <v>3</v>
      </c>
      <c r="Q514" s="273"/>
      <c r="R514" s="273"/>
      <c r="S514" s="273"/>
      <c r="T514" s="273"/>
      <c r="U514" s="273"/>
      <c r="AB514" s="325">
        <f t="shared" si="77"/>
        <v>0</v>
      </c>
    </row>
    <row r="515" spans="1:28" ht="15" customHeight="1" x14ac:dyDescent="0.25">
      <c r="A515" s="218" t="str">
        <f>IF(C515=0,"",IF(I515=0,"",MAX(A$2:A514)+1))</f>
        <v/>
      </c>
      <c r="B515" s="269" t="str">
        <f t="shared" si="84"/>
        <v>n</v>
      </c>
      <c r="C515" s="211">
        <f>IF(P$347="j",SUMIF('Driebanden-klein tot'!A$33:A$54,B515,'Driebanden-klein tot'!B$33:B$54),0)</f>
        <v>0</v>
      </c>
      <c r="D515" s="6"/>
      <c r="E515" s="6"/>
      <c r="F515" s="267" t="str">
        <f t="shared" si="78"/>
        <v/>
      </c>
      <c r="G515" s="268" t="str">
        <f t="shared" si="79"/>
        <v/>
      </c>
      <c r="H515" s="269" t="str">
        <f t="shared" si="85"/>
        <v>n</v>
      </c>
      <c r="I515" s="211">
        <f>IF(P$347="J",SUMIF('Driebanden-klein tot'!A$33:A$54,H515,'Driebanden-klein tot'!B$33:B$54),0)</f>
        <v>0</v>
      </c>
      <c r="J515" s="6"/>
      <c r="K515" s="211" t="str">
        <f t="shared" si="80"/>
        <v/>
      </c>
      <c r="L515" s="267" t="str">
        <f t="shared" si="81"/>
        <v/>
      </c>
      <c r="M515" s="215" t="str">
        <f t="shared" si="86"/>
        <v/>
      </c>
      <c r="N515" s="216" t="str">
        <f t="shared" si="83"/>
        <v/>
      </c>
      <c r="O515" s="266">
        <v>3</v>
      </c>
      <c r="Q515" s="273"/>
      <c r="R515" s="273"/>
      <c r="S515" s="273"/>
      <c r="T515" s="273"/>
      <c r="U515" s="273"/>
      <c r="AB515" s="325">
        <f t="shared" ref="AB515:AB518" si="87">IF(A515="",0,1)</f>
        <v>0</v>
      </c>
    </row>
    <row r="516" spans="1:28" ht="15" customHeight="1" x14ac:dyDescent="0.25">
      <c r="A516" s="218" t="str">
        <f>IF(C516=0,"",IF(I516=0,"",MAX(A$2:A515)+1))</f>
        <v/>
      </c>
      <c r="B516" s="269" t="str">
        <f t="shared" si="84"/>
        <v>n</v>
      </c>
      <c r="C516" s="211">
        <f>IF(P$347="j",SUMIF('Driebanden-klein tot'!A$33:A$54,B516,'Driebanden-klein tot'!B$33:B$54),0)</f>
        <v>0</v>
      </c>
      <c r="D516" s="6"/>
      <c r="E516" s="6"/>
      <c r="F516" s="267" t="str">
        <f t="shared" si="78"/>
        <v/>
      </c>
      <c r="G516" s="268" t="str">
        <f t="shared" si="79"/>
        <v/>
      </c>
      <c r="H516" s="269" t="str">
        <f t="shared" si="85"/>
        <v>n</v>
      </c>
      <c r="I516" s="211">
        <f>IF(P$347="J",SUMIF('Driebanden-klein tot'!A$33:A$54,H516,'Driebanden-klein tot'!B$33:B$54),0)</f>
        <v>0</v>
      </c>
      <c r="J516" s="6"/>
      <c r="K516" s="211" t="str">
        <f t="shared" si="80"/>
        <v/>
      </c>
      <c r="L516" s="267" t="str">
        <f t="shared" si="81"/>
        <v/>
      </c>
      <c r="M516" s="215" t="str">
        <f t="shared" si="86"/>
        <v/>
      </c>
      <c r="N516" s="216" t="str">
        <f t="shared" si="83"/>
        <v/>
      </c>
      <c r="O516" s="266">
        <v>3</v>
      </c>
      <c r="Q516" s="273"/>
      <c r="R516" s="273"/>
      <c r="S516" s="273"/>
      <c r="T516" s="273"/>
      <c r="U516" s="273"/>
      <c r="AB516" s="325">
        <f t="shared" si="87"/>
        <v>0</v>
      </c>
    </row>
    <row r="517" spans="1:28" ht="15" customHeight="1" x14ac:dyDescent="0.25">
      <c r="A517" s="218" t="str">
        <f>IF(C517=0,"",IF(I517=0,"",MAX(A$2:A516)+1))</f>
        <v/>
      </c>
      <c r="B517" s="269" t="str">
        <f t="shared" si="84"/>
        <v>n</v>
      </c>
      <c r="C517" s="211">
        <f>IF(P$347="j",SUMIF('Driebanden-klein tot'!A$33:A$54,B517,'Driebanden-klein tot'!B$33:B$54),0)</f>
        <v>0</v>
      </c>
      <c r="D517" s="6"/>
      <c r="E517" s="6"/>
      <c r="F517" s="267" t="str">
        <f t="shared" si="78"/>
        <v/>
      </c>
      <c r="G517" s="268" t="str">
        <f t="shared" si="79"/>
        <v/>
      </c>
      <c r="H517" s="269" t="str">
        <f t="shared" si="85"/>
        <v>n</v>
      </c>
      <c r="I517" s="211">
        <f>IF(P$347="J",SUMIF('Driebanden-klein tot'!A$33:A$54,H517,'Driebanden-klein tot'!B$33:B$54),0)</f>
        <v>0</v>
      </c>
      <c r="J517" s="6"/>
      <c r="K517" s="211" t="str">
        <f t="shared" si="80"/>
        <v/>
      </c>
      <c r="L517" s="267" t="str">
        <f t="shared" si="81"/>
        <v/>
      </c>
      <c r="M517" s="215" t="str">
        <f t="shared" si="86"/>
        <v/>
      </c>
      <c r="N517" s="216" t="str">
        <f t="shared" si="83"/>
        <v/>
      </c>
      <c r="O517" s="266">
        <v>3</v>
      </c>
      <c r="Q517" s="273"/>
      <c r="R517" s="273"/>
      <c r="S517" s="273"/>
      <c r="T517" s="273"/>
      <c r="U517" s="273"/>
      <c r="AB517" s="325">
        <f t="shared" si="87"/>
        <v>0</v>
      </c>
    </row>
    <row r="518" spans="1:28" ht="15" customHeight="1" x14ac:dyDescent="0.25">
      <c r="A518" s="222"/>
      <c r="B518" s="223" t="s">
        <v>75</v>
      </c>
      <c r="C518" s="224">
        <f>MAX(A$2:A518)-SUMIF(B:B,"Ronde 1",C:C)-SUMIF(B:B,"Ronde 2",C:C)</f>
        <v>91</v>
      </c>
      <c r="D518" s="225" t="s">
        <v>78</v>
      </c>
      <c r="E518" s="225"/>
      <c r="F518" s="226"/>
      <c r="G518" s="227"/>
      <c r="H518" s="228" t="s">
        <v>76</v>
      </c>
      <c r="I518" s="229">
        <f>SUM(N347:N518)</f>
        <v>0</v>
      </c>
      <c r="J518" s="225"/>
      <c r="K518" s="230" t="s">
        <v>77</v>
      </c>
      <c r="L518" s="231">
        <f>C518-I518</f>
        <v>91</v>
      </c>
      <c r="M518" s="231"/>
      <c r="N518" s="232"/>
      <c r="O518" s="266">
        <v>3</v>
      </c>
      <c r="Q518" s="273"/>
      <c r="R518" s="273"/>
      <c r="S518" s="273"/>
      <c r="T518" s="273"/>
      <c r="U518" s="273"/>
      <c r="AB518" s="325">
        <f t="shared" si="87"/>
        <v>0</v>
      </c>
    </row>
    <row r="519" spans="1:28" ht="13.2" x14ac:dyDescent="0.25">
      <c r="A519" s="10"/>
      <c r="B519" s="10"/>
      <c r="C519" s="10"/>
      <c r="D519" s="15"/>
      <c r="E519" s="15"/>
      <c r="F519" s="10"/>
      <c r="G519" s="15"/>
      <c r="H519" s="10"/>
      <c r="I519" s="10"/>
      <c r="J519" s="15"/>
      <c r="K519" s="15"/>
      <c r="L519" s="10"/>
      <c r="M519" s="15"/>
      <c r="N519" s="15"/>
      <c r="O519" s="274"/>
      <c r="P519" s="275"/>
      <c r="Q519" s="273"/>
      <c r="R519" s="273"/>
      <c r="S519" s="273"/>
      <c r="T519" s="273"/>
      <c r="U519" s="273"/>
    </row>
    <row r="520" spans="1:28" x14ac:dyDescent="0.3">
      <c r="O520" s="274"/>
    </row>
    <row r="521" spans="1:28" x14ac:dyDescent="0.3">
      <c r="O521" s="274"/>
    </row>
    <row r="522" spans="1:28" x14ac:dyDescent="0.3">
      <c r="O522" s="274"/>
    </row>
    <row r="523" spans="1:28" x14ac:dyDescent="0.3">
      <c r="O523" s="274"/>
    </row>
    <row r="524" spans="1:28" x14ac:dyDescent="0.3">
      <c r="O524" s="274"/>
    </row>
    <row r="525" spans="1:28" x14ac:dyDescent="0.3">
      <c r="O525" s="274"/>
    </row>
    <row r="526" spans="1:28" x14ac:dyDescent="0.3">
      <c r="O526" s="274"/>
    </row>
    <row r="527" spans="1:28" x14ac:dyDescent="0.3">
      <c r="O527" s="274"/>
    </row>
    <row r="528" spans="1:28" x14ac:dyDescent="0.3">
      <c r="O528" s="274"/>
    </row>
    <row r="529" spans="15:15" x14ac:dyDescent="0.3">
      <c r="O529" s="274"/>
    </row>
    <row r="530" spans="15:15" x14ac:dyDescent="0.3">
      <c r="O530" s="274"/>
    </row>
    <row r="531" spans="15:15" x14ac:dyDescent="0.3">
      <c r="O531" s="274"/>
    </row>
    <row r="532" spans="15:15" x14ac:dyDescent="0.3">
      <c r="O532" s="274"/>
    </row>
    <row r="533" spans="15:15" x14ac:dyDescent="0.3">
      <c r="O533" s="274"/>
    </row>
    <row r="534" spans="15:15" x14ac:dyDescent="0.3">
      <c r="O534" s="274"/>
    </row>
    <row r="535" spans="15:15" x14ac:dyDescent="0.3">
      <c r="O535" s="274"/>
    </row>
    <row r="536" spans="15:15" x14ac:dyDescent="0.3">
      <c r="O536" s="274"/>
    </row>
    <row r="537" spans="15:15" x14ac:dyDescent="0.3">
      <c r="O537" s="274"/>
    </row>
    <row r="538" spans="15:15" x14ac:dyDescent="0.3">
      <c r="O538" s="274"/>
    </row>
    <row r="539" spans="15:15" x14ac:dyDescent="0.3">
      <c r="O539" s="274"/>
    </row>
    <row r="540" spans="15:15" x14ac:dyDescent="0.3">
      <c r="O540" s="274"/>
    </row>
    <row r="541" spans="15:15" x14ac:dyDescent="0.3">
      <c r="O541" s="274"/>
    </row>
  </sheetData>
  <sheetProtection sheet="1" objects="1" scenarios="1"/>
  <autoFilter ref="A2:O529" xr:uid="{00000000-0009-0000-0000-000006000000}"/>
  <mergeCells count="2">
    <mergeCell ref="O1:O2"/>
    <mergeCell ref="AB1:AB2"/>
  </mergeCells>
  <pageMargins left="0.39370078740157483" right="0.39370078740157483" top="0.19685039370078741" bottom="0.19685039370078741" header="0" footer="0"/>
  <pageSetup paperSize="9" fitToHeight="4" orientation="portrait" r:id="rId1"/>
  <rowBreaks count="1" manualBreakCount="1">
    <brk id="174" max="14"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134A9-A3DD-4514-AEF5-4089FEEF3A06}">
  <sheetPr>
    <tabColor theme="9" tint="0.39997558519241921"/>
    <pageSetUpPr fitToPage="1"/>
  </sheetPr>
  <dimension ref="A1:V131"/>
  <sheetViews>
    <sheetView showGridLines="0" zoomScaleNormal="100" workbookViewId="0">
      <pane ySplit="3" topLeftCell="A4" activePane="bottomLeft" state="frozen"/>
      <selection activeCell="A3" sqref="A3"/>
      <selection pane="bottomLeft" activeCell="A4" sqref="A4"/>
    </sheetView>
  </sheetViews>
  <sheetFormatPr defaultColWidth="8.88671875" defaultRowHeight="13.2" x14ac:dyDescent="0.25"/>
  <cols>
    <col min="1" max="1" width="12.6640625" style="10" customWidth="1"/>
    <col min="2" max="3" width="7.6640625" style="15" customWidth="1"/>
    <col min="4" max="12" width="8.6640625" style="10" customWidth="1"/>
    <col min="13" max="13" width="12.6640625" style="10" customWidth="1"/>
    <col min="14" max="21" width="8.6640625" style="10" customWidth="1"/>
    <col min="22" max="22" width="3.77734375" style="10" customWidth="1"/>
    <col min="23" max="23" width="2.6640625" style="10" customWidth="1"/>
    <col min="24" max="16384" width="8.88671875" style="10"/>
  </cols>
  <sheetData>
    <row r="1" spans="1:22" s="38" customFormat="1" ht="19.95" customHeight="1" thickBot="1" x14ac:dyDescent="0.3">
      <c r="A1" s="8" t="str">
        <f>_xlfn.CONCAT(Deelnemers!A1)</f>
        <v>BV  De Fotsers</v>
      </c>
      <c r="B1" s="9"/>
      <c r="C1" s="9"/>
      <c r="D1" s="29"/>
      <c r="E1" s="9"/>
      <c r="F1" s="9"/>
      <c r="G1" s="21"/>
      <c r="H1" s="99" t="s">
        <v>94</v>
      </c>
      <c r="I1" s="535" t="str">
        <f>VLOOKUP(1,Deelnemers!O2:S3,2)</f>
        <v>Jan - Jun</v>
      </c>
      <c r="J1" s="536"/>
      <c r="K1" s="138">
        <f>VLOOKUP(1,Deelnemers!O2:S3,4)</f>
        <v>2025</v>
      </c>
      <c r="L1" s="296"/>
      <c r="U1" s="283" t="s">
        <v>93</v>
      </c>
      <c r="V1" s="476">
        <f>SUM(25:25)+SUM(55:55)+F62+F66</f>
        <v>0</v>
      </c>
    </row>
    <row r="2" spans="1:22" s="38" customFormat="1" ht="15" customHeight="1" x14ac:dyDescent="0.25">
      <c r="A2" s="126"/>
      <c r="B2" s="314" t="s">
        <v>92</v>
      </c>
      <c r="C2" s="362" t="s">
        <v>116</v>
      </c>
      <c r="D2" s="127"/>
      <c r="E2" s="94"/>
      <c r="F2" s="94"/>
      <c r="G2" s="128"/>
      <c r="H2" s="94"/>
      <c r="I2" s="94"/>
      <c r="J2" s="129"/>
      <c r="K2" s="315" t="s">
        <v>37</v>
      </c>
      <c r="L2" s="167"/>
    </row>
    <row r="3" spans="1:22" s="14" customFormat="1" ht="15" customHeight="1" x14ac:dyDescent="0.25">
      <c r="A3" s="77" t="s">
        <v>38</v>
      </c>
      <c r="B3" s="316" t="s">
        <v>32</v>
      </c>
      <c r="C3" s="378" t="str">
        <f>B3</f>
        <v>1 jan</v>
      </c>
      <c r="D3" s="163" t="s">
        <v>8</v>
      </c>
      <c r="E3" s="163" t="s">
        <v>11</v>
      </c>
      <c r="F3" s="163" t="s">
        <v>18</v>
      </c>
      <c r="G3" s="163" t="s">
        <v>6</v>
      </c>
      <c r="H3" s="164" t="s">
        <v>7</v>
      </c>
      <c r="I3" s="165" t="s">
        <v>31</v>
      </c>
      <c r="J3" s="164" t="s">
        <v>14</v>
      </c>
      <c r="K3" s="317" t="s">
        <v>33</v>
      </c>
      <c r="L3" s="167"/>
    </row>
    <row r="4" spans="1:22" ht="15" customHeight="1" x14ac:dyDescent="0.25">
      <c r="A4" s="32" t="str">
        <f>Deelnemers!B7</f>
        <v>Frans</v>
      </c>
      <c r="B4" s="123">
        <f>SUMIF(Deelnemers!B:B,'Driebanden-klein tot'!A4,Deelnemers!D:D)</f>
        <v>17</v>
      </c>
      <c r="C4" s="363">
        <f>SUMIF('Driebanden-klein 1'!B:B,A4,'Driebanden-klein 1'!AB:AB)+SUMIF('Driebanden-klein 1'!H:H,A4,'Driebanden-klein 1'!AB:AB)</f>
        <v>36</v>
      </c>
      <c r="D4" s="28">
        <f>SUMIF('Driebanden-klein 1'!B:B,A4,'Driebanden-klein 1'!N:N)+SUMIF('Driebanden-klein 1'!H:H,A4,'Driebanden-klein 1'!N:N)</f>
        <v>5</v>
      </c>
      <c r="E4" s="28">
        <f>SUMIF('Driebanden-klein 1'!B:B,A4,'Driebanden-klein 1'!D:D)+SUMIF('Driebanden-klein 1'!H:H,A4,'Driebanden-klein 1'!J:J)</f>
        <v>58</v>
      </c>
      <c r="F4" s="28">
        <f>SUMIF('Driebanden-klein 1'!B:B,A4,'Driebanden-klein 1'!E:E)+SUMIF('Driebanden-klein 1'!H:H,A4,'Driebanden-klein 1'!K:K)</f>
        <v>250</v>
      </c>
      <c r="G4" s="20">
        <f>SUMIF('Driebanden-klein 1'!B:B,A4,'Driebanden-klein 1'!G:G)+SUMIF('Driebanden-klein 1'!H:H,A4,'Driebanden-klein 1'!M:M)</f>
        <v>34.300000000000004</v>
      </c>
      <c r="H4" s="22">
        <f>IF(D4&gt;0,E4/F4,0)</f>
        <v>0.23200000000000001</v>
      </c>
      <c r="I4" s="28">
        <f t="shared" ref="I4:I22" si="0">IF(D4&gt;0,IF(ROUND(H4*B$28,0)&gt;E$28,ROUND(H4*B$28,0),E$28),0)</f>
        <v>12</v>
      </c>
      <c r="J4" s="36">
        <f t="shared" ref="J4:J22" si="1">IF(D4&lt;1,"",ROUND(G4/(D4*J$28),3))</f>
        <v>0.57199999999999995</v>
      </c>
      <c r="K4" s="168">
        <f t="shared" ref="K4:K22" si="2">IF(D4&gt;I$28-1,ROUNDUP((I4-B4)/2,0)+B4,B4)</f>
        <v>17</v>
      </c>
      <c r="L4" s="167"/>
    </row>
    <row r="5" spans="1:22" ht="15" customHeight="1" x14ac:dyDescent="0.25">
      <c r="A5" s="32" t="str">
        <f>Deelnemers!B8</f>
        <v>Fred</v>
      </c>
      <c r="B5" s="123">
        <f>SUMIF(Deelnemers!B:B,'Driebanden-klein tot'!A5,Deelnemers!D:D)</f>
        <v>14</v>
      </c>
      <c r="C5" s="123">
        <f>SUMIF('Driebanden-klein 1'!B:B,A5,'Driebanden-klein 1'!AB:AB)+SUMIF('Driebanden-klein 1'!H:H,A5,'Driebanden-klein 1'!AB:AB)</f>
        <v>36</v>
      </c>
      <c r="D5" s="28">
        <f>SUMIF('Driebanden-klein 1'!B:B,A5,'Driebanden-klein 1'!N:N)+SUMIF('Driebanden-klein 1'!H:H,A5,'Driebanden-klein 1'!N:N)</f>
        <v>1</v>
      </c>
      <c r="E5" s="28">
        <f>SUMIF('Driebanden-klein 1'!B:B,A5,'Driebanden-klein 1'!D:D)+SUMIF('Driebanden-klein 1'!H:H,A5,'Driebanden-klein 1'!J:J)</f>
        <v>9</v>
      </c>
      <c r="F5" s="28">
        <f>SUMIF('Driebanden-klein 1'!B:B,A5,'Driebanden-klein 1'!E:E)+SUMIF('Driebanden-klein 1'!H:H,A5,'Driebanden-klein 1'!K:K)</f>
        <v>50</v>
      </c>
      <c r="G5" s="20">
        <f>SUMIF('Driebanden-klein 1'!B:B,A5,'Driebanden-klein 1'!G:G)+SUMIF('Driebanden-klein 1'!H:H,A5,'Driebanden-klein 1'!M:M)</f>
        <v>6.4</v>
      </c>
      <c r="H5" s="22">
        <f t="shared" ref="H5:H22" si="3">IF(D5&gt;0,E5/F5,0)</f>
        <v>0.18</v>
      </c>
      <c r="I5" s="28">
        <f t="shared" si="0"/>
        <v>9</v>
      </c>
      <c r="J5" s="36">
        <f t="shared" si="1"/>
        <v>0.53300000000000003</v>
      </c>
      <c r="K5" s="169">
        <f t="shared" si="2"/>
        <v>14</v>
      </c>
      <c r="L5" s="167"/>
    </row>
    <row r="6" spans="1:22" ht="15" customHeight="1" x14ac:dyDescent="0.25">
      <c r="A6" s="32" t="str">
        <f>Deelnemers!B9</f>
        <v>Jan Hartog</v>
      </c>
      <c r="B6" s="123">
        <f>SUMIF(Deelnemers!B:B,'Driebanden-klein tot'!A6,Deelnemers!D:D)</f>
        <v>16</v>
      </c>
      <c r="C6" s="123">
        <f>SUMIF('Driebanden-klein 1'!B:B,A6,'Driebanden-klein 1'!AB:AB)+SUMIF('Driebanden-klein 1'!H:H,A6,'Driebanden-klein 1'!AB:AB)</f>
        <v>36</v>
      </c>
      <c r="D6" s="28">
        <f>SUMIF('Driebanden-klein 1'!B:B,A6,'Driebanden-klein 1'!N:N)+SUMIF('Driebanden-klein 1'!H:H,A6,'Driebanden-klein 1'!N:N)</f>
        <v>1</v>
      </c>
      <c r="E6" s="28">
        <f>SUMIF('Driebanden-klein 1'!B:B,A6,'Driebanden-klein 1'!D:D)+SUMIF('Driebanden-klein 1'!H:H,A6,'Driebanden-klein 1'!J:J)</f>
        <v>9</v>
      </c>
      <c r="F6" s="28">
        <f>SUMIF('Driebanden-klein 1'!B:B,A6,'Driebanden-klein 1'!E:E)+SUMIF('Driebanden-klein 1'!H:H,A6,'Driebanden-klein 1'!K:K)</f>
        <v>50</v>
      </c>
      <c r="G6" s="20">
        <f>SUMIF('Driebanden-klein 1'!B:B,A6,'Driebanden-klein 1'!G:G)+SUMIF('Driebanden-klein 1'!H:H,A6,'Driebanden-klein 1'!M:M)</f>
        <v>5.6</v>
      </c>
      <c r="H6" s="22">
        <f t="shared" si="3"/>
        <v>0.18</v>
      </c>
      <c r="I6" s="28">
        <f t="shared" si="0"/>
        <v>9</v>
      </c>
      <c r="J6" s="36">
        <f t="shared" si="1"/>
        <v>0.46700000000000003</v>
      </c>
      <c r="K6" s="169">
        <f t="shared" si="2"/>
        <v>16</v>
      </c>
      <c r="L6" s="167"/>
    </row>
    <row r="7" spans="1:22" ht="15" customHeight="1" x14ac:dyDescent="0.25">
      <c r="A7" s="32" t="str">
        <f>Deelnemers!B10</f>
        <v>Martijn</v>
      </c>
      <c r="B7" s="123">
        <f>SUMIF(Deelnemers!B:B,'Driebanden-klein tot'!A7,Deelnemers!D:D)</f>
        <v>10</v>
      </c>
      <c r="C7" s="123">
        <f>SUMIF('Driebanden-klein 1'!B:B,A7,'Driebanden-klein 1'!AB:AB)+SUMIF('Driebanden-klein 1'!H:H,A7,'Driebanden-klein 1'!AB:AB)</f>
        <v>36</v>
      </c>
      <c r="D7" s="28">
        <f>SUMIF('Driebanden-klein 1'!B:B,A7,'Driebanden-klein 1'!N:N)+SUMIF('Driebanden-klein 1'!H:H,A7,'Driebanden-klein 1'!N:N)</f>
        <v>1</v>
      </c>
      <c r="E7" s="28">
        <f>SUMIF('Driebanden-klein 1'!B:B,A7,'Driebanden-klein 1'!D:D)+SUMIF('Driebanden-klein 1'!H:H,A7,'Driebanden-klein 1'!J:J)</f>
        <v>6</v>
      </c>
      <c r="F7" s="28">
        <f>SUMIF('Driebanden-klein 1'!B:B,A7,'Driebanden-klein 1'!E:E)+SUMIF('Driebanden-klein 1'!H:H,A7,'Driebanden-klein 1'!K:K)</f>
        <v>50</v>
      </c>
      <c r="G7" s="20">
        <f>SUMIF('Driebanden-klein 1'!B:B,A7,'Driebanden-klein 1'!G:G)+SUMIF('Driebanden-klein 1'!H:H,A7,'Driebanden-klein 1'!M:M)</f>
        <v>6</v>
      </c>
      <c r="H7" s="22">
        <f t="shared" si="3"/>
        <v>0.12</v>
      </c>
      <c r="I7" s="28">
        <f t="shared" si="0"/>
        <v>6</v>
      </c>
      <c r="J7" s="36">
        <f t="shared" si="1"/>
        <v>0.5</v>
      </c>
      <c r="K7" s="169">
        <f t="shared" si="2"/>
        <v>10</v>
      </c>
      <c r="L7" s="167"/>
    </row>
    <row r="8" spans="1:22" ht="15" customHeight="1" x14ac:dyDescent="0.25">
      <c r="A8" s="32" t="str">
        <f>Deelnemers!B11</f>
        <v>Michael</v>
      </c>
      <c r="B8" s="123">
        <f>SUMIF(Deelnemers!B:B,'Driebanden-klein tot'!A8,Deelnemers!D:D)</f>
        <v>19</v>
      </c>
      <c r="C8" s="123">
        <f>SUMIF('Driebanden-klein 1'!B:B,A8,'Driebanden-klein 1'!AB:AB)+SUMIF('Driebanden-klein 1'!H:H,A8,'Driebanden-klein 1'!AB:AB)</f>
        <v>36</v>
      </c>
      <c r="D8" s="28">
        <f>SUMIF('Driebanden-klein 1'!B:B,A8,'Driebanden-klein 1'!N:N)+SUMIF('Driebanden-klein 1'!H:H,A8,'Driebanden-klein 1'!N:N)</f>
        <v>1</v>
      </c>
      <c r="E8" s="28">
        <f>SUMIF('Driebanden-klein 1'!B:B,A8,'Driebanden-klein 1'!D:D)+SUMIF('Driebanden-klein 1'!H:H,A8,'Driebanden-klein 1'!J:J)</f>
        <v>14</v>
      </c>
      <c r="F8" s="28">
        <f>SUMIF('Driebanden-klein 1'!B:B,A8,'Driebanden-klein 1'!E:E)+SUMIF('Driebanden-klein 1'!H:H,A8,'Driebanden-klein 1'!K:K)</f>
        <v>50</v>
      </c>
      <c r="G8" s="20">
        <f>SUMIF('Driebanden-klein 1'!B:B,A8,'Driebanden-klein 1'!G:G)+SUMIF('Driebanden-klein 1'!H:H,A8,'Driebanden-klein 1'!M:M)</f>
        <v>7.4</v>
      </c>
      <c r="H8" s="22">
        <f t="shared" si="3"/>
        <v>0.28000000000000003</v>
      </c>
      <c r="I8" s="28">
        <f t="shared" si="0"/>
        <v>14</v>
      </c>
      <c r="J8" s="36">
        <f t="shared" si="1"/>
        <v>0.61699999999999999</v>
      </c>
      <c r="K8" s="169">
        <f t="shared" si="2"/>
        <v>19</v>
      </c>
      <c r="L8" s="167"/>
    </row>
    <row r="9" spans="1:22" ht="15" customHeight="1" x14ac:dyDescent="0.25">
      <c r="A9" s="32" t="str">
        <f>Deelnemers!B12</f>
        <v>Peter</v>
      </c>
      <c r="B9" s="123">
        <f>SUMIF(Deelnemers!B:B,'Driebanden-klein tot'!A9,Deelnemers!D:D)</f>
        <v>21</v>
      </c>
      <c r="C9" s="123">
        <f>SUMIF('Driebanden-klein 1'!B:B,A9,'Driebanden-klein 1'!AB:AB)+SUMIF('Driebanden-klein 1'!H:H,A9,'Driebanden-klein 1'!AB:AB)</f>
        <v>36</v>
      </c>
      <c r="D9" s="28">
        <f>SUMIF('Driebanden-klein 1'!B:B,A9,'Driebanden-klein 1'!N:N)+SUMIF('Driebanden-klein 1'!H:H,A9,'Driebanden-klein 1'!N:N)</f>
        <v>2</v>
      </c>
      <c r="E9" s="28">
        <f>SUMIF('Driebanden-klein 1'!B:B,A9,'Driebanden-klein 1'!D:D)+SUMIF('Driebanden-klein 1'!H:H,A9,'Driebanden-klein 1'!J:J)</f>
        <v>37</v>
      </c>
      <c r="F9" s="28">
        <f>SUMIF('Driebanden-klein 1'!B:B,A9,'Driebanden-klein 1'!E:E)+SUMIF('Driebanden-klein 1'!H:H,A9,'Driebanden-klein 1'!K:K)</f>
        <v>60</v>
      </c>
      <c r="G9" s="20">
        <f>SUMIF('Driebanden-klein 1'!B:B,A9,'Driebanden-klein 1'!G:G)+SUMIF('Driebanden-klein 1'!H:H,A9,'Driebanden-klein 1'!M:M)</f>
        <v>18.600000000000001</v>
      </c>
      <c r="H9" s="22">
        <f t="shared" si="3"/>
        <v>0.6166666666666667</v>
      </c>
      <c r="I9" s="28">
        <f t="shared" si="0"/>
        <v>31</v>
      </c>
      <c r="J9" s="36">
        <f t="shared" si="1"/>
        <v>0.77500000000000002</v>
      </c>
      <c r="K9" s="169">
        <f t="shared" si="2"/>
        <v>21</v>
      </c>
      <c r="L9" s="167"/>
    </row>
    <row r="10" spans="1:22" ht="15" customHeight="1" x14ac:dyDescent="0.25">
      <c r="A10" s="32" t="str">
        <f>Deelnemers!B13</f>
        <v>Piet</v>
      </c>
      <c r="B10" s="123">
        <f>SUMIF(Deelnemers!B:B,'Driebanden-klein tot'!A10,Deelnemers!D:D)</f>
        <v>25</v>
      </c>
      <c r="C10" s="123">
        <f>SUMIF('Driebanden-klein 1'!B:B,A10,'Driebanden-klein 1'!AB:AB)+SUMIF('Driebanden-klein 1'!H:H,A10,'Driebanden-klein 1'!AB:AB)</f>
        <v>36</v>
      </c>
      <c r="D10" s="28">
        <f>SUMIF('Driebanden-klein 1'!B:B,A10,'Driebanden-klein 1'!N:N)+SUMIF('Driebanden-klein 1'!H:H,A10,'Driebanden-klein 1'!N:N)</f>
        <v>1</v>
      </c>
      <c r="E10" s="28">
        <f>SUMIF('Driebanden-klein 1'!B:B,A10,'Driebanden-klein 1'!D:D)+SUMIF('Driebanden-klein 1'!H:H,A10,'Driebanden-klein 1'!J:J)</f>
        <v>20</v>
      </c>
      <c r="F10" s="28">
        <f>SUMIF('Driebanden-klein 1'!B:B,A10,'Driebanden-klein 1'!E:E)+SUMIF('Driebanden-klein 1'!H:H,A10,'Driebanden-klein 1'!K:K)</f>
        <v>15</v>
      </c>
      <c r="G10" s="20">
        <f>SUMIF('Driebanden-klein 1'!B:B,A10,'Driebanden-klein 1'!G:G)+SUMIF('Driebanden-klein 1'!H:H,A10,'Driebanden-klein 1'!M:M)</f>
        <v>8</v>
      </c>
      <c r="H10" s="22">
        <f t="shared" si="3"/>
        <v>1.3333333333333333</v>
      </c>
      <c r="I10" s="28">
        <f t="shared" si="0"/>
        <v>67</v>
      </c>
      <c r="J10" s="36">
        <f t="shared" si="1"/>
        <v>0.66700000000000004</v>
      </c>
      <c r="K10" s="169">
        <f t="shared" si="2"/>
        <v>25</v>
      </c>
      <c r="L10" s="167"/>
    </row>
    <row r="11" spans="1:22" ht="15" customHeight="1" x14ac:dyDescent="0.25">
      <c r="A11" s="32" t="str">
        <f>Deelnemers!B14</f>
        <v>Tukker</v>
      </c>
      <c r="B11" s="123">
        <f>SUMIF(Deelnemers!B:B,'Driebanden-klein tot'!A11,Deelnemers!D:D)</f>
        <v>18</v>
      </c>
      <c r="C11" s="123">
        <f>SUMIF('Driebanden-klein 1'!B:B,A11,'Driebanden-klein 1'!AB:AB)+SUMIF('Driebanden-klein 1'!H:H,A11,'Driebanden-klein 1'!AB:AB)</f>
        <v>36</v>
      </c>
      <c r="D11" s="28">
        <f>SUMIF('Driebanden-klein 1'!B:B,A11,'Driebanden-klein 1'!N:N)+SUMIF('Driebanden-klein 1'!H:H,A11,'Driebanden-klein 1'!N:N)</f>
        <v>1</v>
      </c>
      <c r="E11" s="28">
        <f>SUMIF('Driebanden-klein 1'!B:B,A11,'Driebanden-klein 1'!D:D)+SUMIF('Driebanden-klein 1'!H:H,A11,'Driebanden-klein 1'!J:J)</f>
        <v>18</v>
      </c>
      <c r="F11" s="28">
        <f>SUMIF('Driebanden-klein 1'!B:B,A11,'Driebanden-klein 1'!E:E)+SUMIF('Driebanden-klein 1'!H:H,A11,'Driebanden-klein 1'!K:K)</f>
        <v>10</v>
      </c>
      <c r="G11" s="20">
        <f>SUMIF('Driebanden-klein 1'!B:B,A11,'Driebanden-klein 1'!G:G)+SUMIF('Driebanden-klein 1'!H:H,A11,'Driebanden-klein 1'!M:M)</f>
        <v>11</v>
      </c>
      <c r="H11" s="22">
        <f t="shared" si="3"/>
        <v>1.8</v>
      </c>
      <c r="I11" s="28">
        <f t="shared" si="0"/>
        <v>90</v>
      </c>
      <c r="J11" s="36">
        <f t="shared" si="1"/>
        <v>0.91700000000000004</v>
      </c>
      <c r="K11" s="169">
        <f t="shared" si="2"/>
        <v>18</v>
      </c>
      <c r="L11" s="167"/>
    </row>
    <row r="12" spans="1:22" ht="15" customHeight="1" x14ac:dyDescent="0.25">
      <c r="A12" s="32" t="str">
        <f>Deelnemers!B15</f>
        <v>Bernard</v>
      </c>
      <c r="B12" s="123">
        <f>SUMIF(Deelnemers!B:B,'Driebanden-klein tot'!A12,Deelnemers!D:D)</f>
        <v>18</v>
      </c>
      <c r="C12" s="123">
        <f>SUMIF('Driebanden-klein 1'!B:B,A12,'Driebanden-klein 1'!AB:AB)+SUMIF('Driebanden-klein 1'!H:H,A12,'Driebanden-klein 1'!AB:AB)</f>
        <v>36</v>
      </c>
      <c r="D12" s="28">
        <f>SUMIF('Driebanden-klein 1'!B:B,A12,'Driebanden-klein 1'!N:N)+SUMIF('Driebanden-klein 1'!H:H,A12,'Driebanden-klein 1'!N:N)</f>
        <v>1</v>
      </c>
      <c r="E12" s="28">
        <f>SUMIF('Driebanden-klein 1'!B:B,A12,'Driebanden-klein 1'!D:D)+SUMIF('Driebanden-klein 1'!H:H,A12,'Driebanden-klein 1'!J:J)</f>
        <v>18</v>
      </c>
      <c r="F12" s="28">
        <f>SUMIF('Driebanden-klein 1'!B:B,A12,'Driebanden-klein 1'!E:E)+SUMIF('Driebanden-klein 1'!H:H,A12,'Driebanden-klein 1'!K:K)</f>
        <v>15</v>
      </c>
      <c r="G12" s="20">
        <f>SUMIF('Driebanden-klein 1'!B:B,A12,'Driebanden-klein 1'!G:G)+SUMIF('Driebanden-klein 1'!H:H,A12,'Driebanden-klein 1'!M:M)</f>
        <v>11</v>
      </c>
      <c r="H12" s="22">
        <f t="shared" si="3"/>
        <v>1.2</v>
      </c>
      <c r="I12" s="28">
        <f t="shared" si="0"/>
        <v>60</v>
      </c>
      <c r="J12" s="36">
        <f t="shared" si="1"/>
        <v>0.91700000000000004</v>
      </c>
      <c r="K12" s="169">
        <f t="shared" si="2"/>
        <v>18</v>
      </c>
      <c r="L12" s="167"/>
    </row>
    <row r="13" spans="1:22" ht="15" customHeight="1" x14ac:dyDescent="0.25">
      <c r="A13" s="32" t="str">
        <f>Deelnemers!B16</f>
        <v>Jan de Hoorn</v>
      </c>
      <c r="B13" s="123">
        <f>SUMIF(Deelnemers!B:B,'Driebanden-klein tot'!A13,Deelnemers!D:D)</f>
        <v>14</v>
      </c>
      <c r="C13" s="123">
        <f>SUMIF('Driebanden-klein 1'!B:B,A13,'Driebanden-klein 1'!AB:AB)+SUMIF('Driebanden-klein 1'!H:H,A13,'Driebanden-klein 1'!AB:AB)</f>
        <v>36</v>
      </c>
      <c r="D13" s="28">
        <f>SUMIF('Driebanden-klein 1'!B:B,A13,'Driebanden-klein 1'!N:N)+SUMIF('Driebanden-klein 1'!H:H,A13,'Driebanden-klein 1'!N:N)</f>
        <v>0</v>
      </c>
      <c r="E13" s="28">
        <f>SUMIF('Driebanden-klein 1'!B:B,A13,'Driebanden-klein 1'!D:D)+SUMIF('Driebanden-klein 1'!H:H,A13,'Driebanden-klein 1'!J:J)</f>
        <v>0</v>
      </c>
      <c r="F13" s="28">
        <f>SUMIF('Driebanden-klein 1'!B:B,A13,'Driebanden-klein 1'!E:E)+SUMIF('Driebanden-klein 1'!H:H,A13,'Driebanden-klein 1'!K:K)</f>
        <v>0</v>
      </c>
      <c r="G13" s="20">
        <f>SUMIF('Driebanden-klein 1'!B:B,A13,'Driebanden-klein 1'!G:G)+SUMIF('Driebanden-klein 1'!H:H,A13,'Driebanden-klein 1'!M:M)</f>
        <v>0</v>
      </c>
      <c r="H13" s="22">
        <f t="shared" si="3"/>
        <v>0</v>
      </c>
      <c r="I13" s="28">
        <f t="shared" si="0"/>
        <v>0</v>
      </c>
      <c r="J13" s="36" t="str">
        <f t="shared" si="1"/>
        <v/>
      </c>
      <c r="K13" s="169">
        <f t="shared" si="2"/>
        <v>14</v>
      </c>
      <c r="L13" s="167"/>
    </row>
    <row r="14" spans="1:22" ht="15" customHeight="1" x14ac:dyDescent="0.25">
      <c r="A14" s="32" t="str">
        <f>Deelnemers!B17</f>
        <v>Bas</v>
      </c>
      <c r="B14" s="123">
        <f>SUMIF(Deelnemers!B:B,'Driebanden-klein tot'!A14,Deelnemers!D:D)</f>
        <v>0</v>
      </c>
      <c r="C14" s="123">
        <f>SUMIF('Driebanden-klein 1'!B:B,A14,'Driebanden-klein 1'!AB:AB)+SUMIF('Driebanden-klein 1'!H:H,A14,'Driebanden-klein 1'!AB:AB)</f>
        <v>0</v>
      </c>
      <c r="D14" s="28">
        <f>SUMIF('Driebanden-klein 1'!B:B,A14,'Driebanden-klein 1'!N:N)+SUMIF('Driebanden-klein 1'!H:H,A14,'Driebanden-klein 1'!N:N)</f>
        <v>0</v>
      </c>
      <c r="E14" s="28">
        <f>SUMIF('Driebanden-klein 1'!B:B,A14,'Driebanden-klein 1'!D:D)+SUMIF('Driebanden-klein 1'!H:H,A14,'Driebanden-klein 1'!J:J)</f>
        <v>0</v>
      </c>
      <c r="F14" s="28">
        <f>SUMIF('Driebanden-klein 1'!B:B,A14,'Driebanden-klein 1'!E:E)+SUMIF('Driebanden-klein 1'!H:H,A14,'Driebanden-klein 1'!K:K)</f>
        <v>0</v>
      </c>
      <c r="G14" s="20">
        <f>SUMIF('Driebanden-klein 1'!B:B,A14,'Driebanden-klein 1'!G:G)+SUMIF('Driebanden-klein 1'!H:H,A14,'Driebanden-klein 1'!M:M)</f>
        <v>0</v>
      </c>
      <c r="H14" s="22">
        <f t="shared" si="3"/>
        <v>0</v>
      </c>
      <c r="I14" s="28">
        <f t="shared" si="0"/>
        <v>0</v>
      </c>
      <c r="J14" s="36" t="str">
        <f t="shared" si="1"/>
        <v/>
      </c>
      <c r="K14" s="169">
        <f t="shared" si="2"/>
        <v>0</v>
      </c>
      <c r="L14" s="167"/>
    </row>
    <row r="15" spans="1:22" ht="15" customHeight="1" x14ac:dyDescent="0.25">
      <c r="A15" s="32" t="str">
        <f>Deelnemers!B18</f>
        <v>Jan Zuijlen</v>
      </c>
      <c r="B15" s="123">
        <f>SUMIF(Deelnemers!B:B,'Driebanden-klein tot'!A15,Deelnemers!D:D)</f>
        <v>19</v>
      </c>
      <c r="C15" s="123">
        <f>SUMIF('Driebanden-klein 1'!B:B,A15,'Driebanden-klein 1'!AB:AB)+SUMIF('Driebanden-klein 1'!H:H,A15,'Driebanden-klein 1'!AB:AB)</f>
        <v>36</v>
      </c>
      <c r="D15" s="28">
        <f>SUMIF('Driebanden-klein 1'!B:B,A15,'Driebanden-klein 1'!N:N)+SUMIF('Driebanden-klein 1'!H:H,A15,'Driebanden-klein 1'!N:N)</f>
        <v>0</v>
      </c>
      <c r="E15" s="28">
        <f>SUMIF('Driebanden-klein 1'!B:B,A15,'Driebanden-klein 1'!D:D)+SUMIF('Driebanden-klein 1'!H:H,A15,'Driebanden-klein 1'!J:J)</f>
        <v>0</v>
      </c>
      <c r="F15" s="28">
        <f>SUMIF('Driebanden-klein 1'!B:B,A15,'Driebanden-klein 1'!E:E)+SUMIF('Driebanden-klein 1'!H:H,A15,'Driebanden-klein 1'!K:K)</f>
        <v>0</v>
      </c>
      <c r="G15" s="20">
        <f>SUMIF('Driebanden-klein 1'!B:B,A15,'Driebanden-klein 1'!G:G)+SUMIF('Driebanden-klein 1'!H:H,A15,'Driebanden-klein 1'!M:M)</f>
        <v>0</v>
      </c>
      <c r="H15" s="22">
        <f t="shared" si="3"/>
        <v>0</v>
      </c>
      <c r="I15" s="28">
        <f t="shared" si="0"/>
        <v>0</v>
      </c>
      <c r="J15" s="36" t="str">
        <f t="shared" si="1"/>
        <v/>
      </c>
      <c r="K15" s="169">
        <f t="shared" si="2"/>
        <v>19</v>
      </c>
      <c r="L15" s="167"/>
    </row>
    <row r="16" spans="1:22" ht="15" customHeight="1" x14ac:dyDescent="0.25">
      <c r="A16" s="32" t="str">
        <f>Deelnemers!B19</f>
        <v xml:space="preserve">Jordy </v>
      </c>
      <c r="B16" s="123">
        <f>SUMIF(Deelnemers!B:B,'Driebanden-klein tot'!A16,Deelnemers!D:D)</f>
        <v>16</v>
      </c>
      <c r="C16" s="123">
        <f>SUMIF('Driebanden-klein 1'!B:B,A16,'Driebanden-klein 1'!AB:AB)+SUMIF('Driebanden-klein 1'!H:H,A16,'Driebanden-klein 1'!AB:AB)</f>
        <v>36</v>
      </c>
      <c r="D16" s="28">
        <f>SUMIF('Driebanden-klein 1'!B:B,A16,'Driebanden-klein 1'!N:N)+SUMIF('Driebanden-klein 1'!H:H,A16,'Driebanden-klein 1'!N:N)</f>
        <v>0</v>
      </c>
      <c r="E16" s="28">
        <f>SUMIF('Driebanden-klein 1'!B:B,A16,'Driebanden-klein 1'!D:D)+SUMIF('Driebanden-klein 1'!H:H,A16,'Driebanden-klein 1'!J:J)</f>
        <v>0</v>
      </c>
      <c r="F16" s="28">
        <f>SUMIF('Driebanden-klein 1'!B:B,A16,'Driebanden-klein 1'!E:E)+SUMIF('Driebanden-klein 1'!H:H,A16,'Driebanden-klein 1'!K:K)</f>
        <v>0</v>
      </c>
      <c r="G16" s="20">
        <f>SUMIF('Driebanden-klein 1'!B:B,A16,'Driebanden-klein 1'!G:G)+SUMIF('Driebanden-klein 1'!H:H,A16,'Driebanden-klein 1'!M:M)</f>
        <v>0</v>
      </c>
      <c r="H16" s="22">
        <f t="shared" si="3"/>
        <v>0</v>
      </c>
      <c r="I16" s="28">
        <f t="shared" si="0"/>
        <v>0</v>
      </c>
      <c r="J16" s="36" t="str">
        <f t="shared" si="1"/>
        <v/>
      </c>
      <c r="K16" s="169">
        <f t="shared" si="2"/>
        <v>16</v>
      </c>
      <c r="L16" s="167"/>
    </row>
    <row r="17" spans="1:12" ht="15" customHeight="1" x14ac:dyDescent="0.25">
      <c r="A17" s="32" t="str">
        <f>Deelnemers!B20</f>
        <v>Mukesh</v>
      </c>
      <c r="B17" s="123">
        <f>SUMIF(Deelnemers!B:B,'Driebanden-klein tot'!A17,Deelnemers!D:D)</f>
        <v>0</v>
      </c>
      <c r="C17" s="123">
        <f>SUMIF('Driebanden-klein 1'!B:B,A17,'Driebanden-klein 1'!AB:AB)+SUMIF('Driebanden-klein 1'!H:H,A17,'Driebanden-klein 1'!AB:AB)</f>
        <v>0</v>
      </c>
      <c r="D17" s="28">
        <f>SUMIF('Driebanden-klein 1'!B:B,A17,'Driebanden-klein 1'!N:N)+SUMIF('Driebanden-klein 1'!H:H,A17,'Driebanden-klein 1'!N:N)</f>
        <v>0</v>
      </c>
      <c r="E17" s="28">
        <f>SUMIF('Driebanden-klein 1'!B:B,A17,'Driebanden-klein 1'!D:D)+SUMIF('Driebanden-klein 1'!H:H,A17,'Driebanden-klein 1'!J:J)</f>
        <v>0</v>
      </c>
      <c r="F17" s="28">
        <f>SUMIF('Driebanden-klein 1'!B:B,A17,'Driebanden-klein 1'!E:E)+SUMIF('Driebanden-klein 1'!H:H,A17,'Driebanden-klein 1'!K:K)</f>
        <v>0</v>
      </c>
      <c r="G17" s="20">
        <f>SUMIF('Driebanden-klein 1'!B:B,A17,'Driebanden-klein 1'!G:G)+SUMIF('Driebanden-klein 1'!H:H,A17,'Driebanden-klein 1'!M:M)</f>
        <v>0</v>
      </c>
      <c r="H17" s="22">
        <f t="shared" si="3"/>
        <v>0</v>
      </c>
      <c r="I17" s="28">
        <f t="shared" si="0"/>
        <v>0</v>
      </c>
      <c r="J17" s="36" t="str">
        <f t="shared" si="1"/>
        <v/>
      </c>
      <c r="K17" s="169">
        <f t="shared" si="2"/>
        <v>0</v>
      </c>
      <c r="L17" s="167"/>
    </row>
    <row r="18" spans="1:12" ht="15" customHeight="1" x14ac:dyDescent="0.25">
      <c r="A18" s="32" t="str">
        <f>Deelnemers!B21</f>
        <v>Marco</v>
      </c>
      <c r="B18" s="123">
        <f>SUMIF(Deelnemers!B:B,'Driebanden-klein tot'!A18,Deelnemers!D:D)</f>
        <v>26</v>
      </c>
      <c r="C18" s="123">
        <f>SUMIF('Driebanden-klein 1'!B:B,A18,'Driebanden-klein 1'!AB:AB)+SUMIF('Driebanden-klein 1'!H:H,A18,'Driebanden-klein 1'!AB:AB)</f>
        <v>36</v>
      </c>
      <c r="D18" s="28">
        <f>SUMIF('Driebanden-klein 1'!B:B,A18,'Driebanden-klein 1'!N:N)+SUMIF('Driebanden-klein 1'!H:H,A18,'Driebanden-klein 1'!N:N)</f>
        <v>0</v>
      </c>
      <c r="E18" s="28">
        <f>SUMIF('Driebanden-klein 1'!B:B,A18,'Driebanden-klein 1'!D:D)+SUMIF('Driebanden-klein 1'!H:H,A18,'Driebanden-klein 1'!J:J)</f>
        <v>0</v>
      </c>
      <c r="F18" s="28">
        <f>SUMIF('Driebanden-klein 1'!B:B,A18,'Driebanden-klein 1'!E:E)+SUMIF('Driebanden-klein 1'!H:H,A18,'Driebanden-klein 1'!K:K)</f>
        <v>0</v>
      </c>
      <c r="G18" s="20">
        <f>SUMIF('Driebanden-klein 1'!B:B,A18,'Driebanden-klein 1'!G:G)+SUMIF('Driebanden-klein 1'!H:H,A18,'Driebanden-klein 1'!M:M)</f>
        <v>0</v>
      </c>
      <c r="H18" s="22">
        <f t="shared" si="3"/>
        <v>0</v>
      </c>
      <c r="I18" s="28">
        <f t="shared" si="0"/>
        <v>0</v>
      </c>
      <c r="J18" s="36" t="str">
        <f t="shared" si="1"/>
        <v/>
      </c>
      <c r="K18" s="169">
        <f t="shared" si="2"/>
        <v>26</v>
      </c>
      <c r="L18" s="167"/>
    </row>
    <row r="19" spans="1:12" ht="15" customHeight="1" x14ac:dyDescent="0.25">
      <c r="A19" s="32" t="str">
        <f>Deelnemers!B22</f>
        <v>n</v>
      </c>
      <c r="B19" s="123">
        <f>SUMIF(Deelnemers!B:B,'Driebanden-klein tot'!A19,Deelnemers!D:D)</f>
        <v>0</v>
      </c>
      <c r="C19" s="123">
        <f>SUMIF('Driebanden-klein 1'!B:B,A19,'Driebanden-klein 1'!AB:AB)+SUMIF('Driebanden-klein 1'!H:H,A19,'Driebanden-klein 1'!AB:AB)</f>
        <v>0</v>
      </c>
      <c r="D19" s="28">
        <f>SUMIF('Driebanden-klein 1'!B:B,A19,'Driebanden-klein 1'!N:N)+SUMIF('Driebanden-klein 1'!H:H,A19,'Driebanden-klein 1'!N:N)</f>
        <v>0</v>
      </c>
      <c r="E19" s="28">
        <f>SUMIF('Driebanden-klein 1'!B:B,A19,'Driebanden-klein 1'!D:D)+SUMIF('Driebanden-klein 1'!H:H,A19,'Driebanden-klein 1'!J:J)</f>
        <v>0</v>
      </c>
      <c r="F19" s="28">
        <f>SUMIF('Driebanden-klein 1'!B:B,A19,'Driebanden-klein 1'!E:E)+SUMIF('Driebanden-klein 1'!H:H,A19,'Driebanden-klein 1'!K:K)</f>
        <v>0</v>
      </c>
      <c r="G19" s="20">
        <f>SUMIF('Driebanden-klein 1'!B:B,A19,'Driebanden-klein 1'!G:G)+SUMIF('Driebanden-klein 1'!H:H,A19,'Driebanden-klein 1'!M:M)</f>
        <v>0</v>
      </c>
      <c r="H19" s="22">
        <f t="shared" si="3"/>
        <v>0</v>
      </c>
      <c r="I19" s="28">
        <f t="shared" si="0"/>
        <v>0</v>
      </c>
      <c r="J19" s="36" t="str">
        <f t="shared" si="1"/>
        <v/>
      </c>
      <c r="K19" s="169">
        <f t="shared" si="2"/>
        <v>0</v>
      </c>
      <c r="L19" s="167"/>
    </row>
    <row r="20" spans="1:12" ht="15" customHeight="1" x14ac:dyDescent="0.25">
      <c r="A20" s="32" t="str">
        <f>Deelnemers!B23</f>
        <v>n</v>
      </c>
      <c r="B20" s="123">
        <f>SUMIF(Deelnemers!B:B,'Driebanden-klein tot'!A20,Deelnemers!D:D)</f>
        <v>0</v>
      </c>
      <c r="C20" s="123">
        <f>SUMIF('Driebanden-klein 1'!B:B,A20,'Driebanden-klein 1'!AB:AB)+SUMIF('Driebanden-klein 1'!H:H,A20,'Driebanden-klein 1'!AB:AB)</f>
        <v>0</v>
      </c>
      <c r="D20" s="28">
        <f>SUMIF('Driebanden-klein 1'!B:B,A20,'Driebanden-klein 1'!N:N)+SUMIF('Driebanden-klein 1'!H:H,A20,'Driebanden-klein 1'!N:N)</f>
        <v>0</v>
      </c>
      <c r="E20" s="28">
        <f>SUMIF('Driebanden-klein 1'!B:B,A20,'Driebanden-klein 1'!D:D)+SUMIF('Driebanden-klein 1'!H:H,A20,'Driebanden-klein 1'!J:J)</f>
        <v>0</v>
      </c>
      <c r="F20" s="28">
        <f>SUMIF('Driebanden-klein 1'!B:B,A20,'Driebanden-klein 1'!E:E)+SUMIF('Driebanden-klein 1'!H:H,A20,'Driebanden-klein 1'!K:K)</f>
        <v>0</v>
      </c>
      <c r="G20" s="20">
        <f>SUMIF('Driebanden-klein 1'!B:B,A20,'Driebanden-klein 1'!G:G)+SUMIF('Driebanden-klein 1'!H:H,A20,'Driebanden-klein 1'!M:M)</f>
        <v>0</v>
      </c>
      <c r="H20" s="22">
        <f t="shared" si="3"/>
        <v>0</v>
      </c>
      <c r="I20" s="28">
        <f t="shared" si="0"/>
        <v>0</v>
      </c>
      <c r="J20" s="36" t="str">
        <f t="shared" si="1"/>
        <v/>
      </c>
      <c r="K20" s="169">
        <f t="shared" si="2"/>
        <v>0</v>
      </c>
      <c r="L20" s="167"/>
    </row>
    <row r="21" spans="1:12" ht="15" customHeight="1" x14ac:dyDescent="0.25">
      <c r="A21" s="32" t="str">
        <f>Deelnemers!B24</f>
        <v>n</v>
      </c>
      <c r="B21" s="123">
        <f>SUMIF(Deelnemers!B:B,'Driebanden-klein tot'!A21,Deelnemers!D:D)</f>
        <v>0</v>
      </c>
      <c r="C21" s="123">
        <f>SUMIF('Driebanden-klein 1'!B:B,A21,'Driebanden-klein 1'!AB:AB)+SUMIF('Driebanden-klein 1'!H:H,A21,'Driebanden-klein 1'!AB:AB)</f>
        <v>0</v>
      </c>
      <c r="D21" s="28">
        <f>SUMIF('Driebanden-klein 1'!B:B,A21,'Driebanden-klein 1'!N:N)+SUMIF('Driebanden-klein 1'!H:H,A21,'Driebanden-klein 1'!N:N)</f>
        <v>0</v>
      </c>
      <c r="E21" s="28">
        <f>SUMIF('Driebanden-klein 1'!B:B,A21,'Driebanden-klein 1'!D:D)+SUMIF('Driebanden-klein 1'!H:H,A21,'Driebanden-klein 1'!J:J)</f>
        <v>0</v>
      </c>
      <c r="F21" s="28">
        <f>SUMIF('Driebanden-klein 1'!B:B,A21,'Driebanden-klein 1'!E:E)+SUMIF('Driebanden-klein 1'!H:H,A21,'Driebanden-klein 1'!K:K)</f>
        <v>0</v>
      </c>
      <c r="G21" s="20">
        <f>SUMIF('Driebanden-klein 1'!B:B,A21,'Driebanden-klein 1'!G:G)+SUMIF('Driebanden-klein 1'!H:H,A21,'Driebanden-klein 1'!M:M)</f>
        <v>0</v>
      </c>
      <c r="H21" s="22">
        <f t="shared" si="3"/>
        <v>0</v>
      </c>
      <c r="I21" s="28">
        <f t="shared" si="0"/>
        <v>0</v>
      </c>
      <c r="J21" s="36" t="str">
        <f t="shared" si="1"/>
        <v/>
      </c>
      <c r="K21" s="169">
        <f t="shared" si="2"/>
        <v>0</v>
      </c>
      <c r="L21" s="167"/>
    </row>
    <row r="22" spans="1:12" ht="15" customHeight="1" x14ac:dyDescent="0.25">
      <c r="A22" s="32" t="str">
        <f>Deelnemers!B25</f>
        <v>n</v>
      </c>
      <c r="B22" s="123">
        <f>SUMIF(Deelnemers!B:B,'Driebanden-klein tot'!A22,Deelnemers!D:D)</f>
        <v>0</v>
      </c>
      <c r="C22" s="123">
        <f>SUMIF('Driebanden-klein 1'!B:B,A22,'Driebanden-klein 1'!AB:AB)+SUMIF('Driebanden-klein 1'!H:H,A22,'Driebanden-klein 1'!AB:AB)</f>
        <v>0</v>
      </c>
      <c r="D22" s="28">
        <f>SUMIF('Driebanden-klein 1'!B:B,A22,'Driebanden-klein 1'!N:N)+SUMIF('Driebanden-klein 1'!H:H,A22,'Driebanden-klein 1'!N:N)</f>
        <v>0</v>
      </c>
      <c r="E22" s="28">
        <f>SUMIF('Driebanden-klein 1'!B:B,A22,'Driebanden-klein 1'!D:D)+SUMIF('Driebanden-klein 1'!H:H,A22,'Driebanden-klein 1'!J:J)</f>
        <v>0</v>
      </c>
      <c r="F22" s="28">
        <f>SUMIF('Driebanden-klein 1'!B:B,A22,'Driebanden-klein 1'!E:E)+SUMIF('Driebanden-klein 1'!H:H,A22,'Driebanden-klein 1'!K:K)</f>
        <v>0</v>
      </c>
      <c r="G22" s="20">
        <f>SUMIF('Driebanden-klein 1'!B:B,A22,'Driebanden-klein 1'!G:G)+SUMIF('Driebanden-klein 1'!H:H,A22,'Driebanden-klein 1'!M:M)</f>
        <v>0</v>
      </c>
      <c r="H22" s="22">
        <f t="shared" si="3"/>
        <v>0</v>
      </c>
      <c r="I22" s="28">
        <f t="shared" si="0"/>
        <v>0</v>
      </c>
      <c r="J22" s="36" t="str">
        <f t="shared" si="1"/>
        <v/>
      </c>
      <c r="K22" s="170">
        <f t="shared" si="2"/>
        <v>0</v>
      </c>
      <c r="L22" s="167"/>
    </row>
    <row r="23" spans="1:12" ht="1.2" customHeight="1" x14ac:dyDescent="0.25">
      <c r="A23" s="100"/>
      <c r="B23" s="124"/>
      <c r="C23" s="124"/>
      <c r="D23" s="101"/>
      <c r="E23" s="101"/>
      <c r="F23" s="101"/>
      <c r="G23" s="102"/>
      <c r="H23" s="103"/>
      <c r="I23" s="101"/>
      <c r="J23" s="104"/>
      <c r="K23" s="105"/>
    </row>
    <row r="24" spans="1:12" ht="15" customHeight="1" x14ac:dyDescent="0.25">
      <c r="A24" s="33" t="s">
        <v>9</v>
      </c>
      <c r="B24" s="125">
        <f>SUM(B3:B23)</f>
        <v>233</v>
      </c>
      <c r="C24" s="125">
        <f>SUM(C3:C23)</f>
        <v>468</v>
      </c>
      <c r="D24" s="34">
        <f t="shared" ref="D24:G24" si="4">SUM(D3:D23)</f>
        <v>14</v>
      </c>
      <c r="E24" s="34">
        <f t="shared" si="4"/>
        <v>189</v>
      </c>
      <c r="F24" s="34">
        <f t="shared" si="4"/>
        <v>550</v>
      </c>
      <c r="G24" s="35">
        <f t="shared" si="4"/>
        <v>108.30000000000001</v>
      </c>
      <c r="H24" s="62"/>
      <c r="I24" s="95"/>
      <c r="J24" s="96"/>
      <c r="K24" s="171">
        <f>SUM(K3:K23)</f>
        <v>233</v>
      </c>
      <c r="L24" s="167"/>
    </row>
    <row r="25" spans="1:12" ht="15" customHeight="1" x14ac:dyDescent="0.25">
      <c r="B25" s="130">
        <f>B24-Deelnemers!D27</f>
        <v>0</v>
      </c>
      <c r="C25" s="130"/>
      <c r="D25" s="107">
        <f>D24/2-SUM('Driebanden-klein 1'!N:N)</f>
        <v>0</v>
      </c>
      <c r="E25" s="107">
        <f>E24-SUM('Driebanden-klein 1'!D:D)-SUM('Driebanden-klein 1'!J:J)</f>
        <v>0</v>
      </c>
      <c r="F25" s="107">
        <f>F24-SUM('Driebanden-klein 1'!E:E)-SUM('Driebanden-klein 1'!K:K)</f>
        <v>0</v>
      </c>
      <c r="G25" s="107">
        <f>G24-SUM('Driebanden-klein 1'!G:G)-SUM('Driebanden-klein 1'!M:M)</f>
        <v>0</v>
      </c>
      <c r="H25" s="176" t="s">
        <v>53</v>
      </c>
      <c r="K25" s="479"/>
    </row>
    <row r="26" spans="1:12" ht="15" customHeight="1" x14ac:dyDescent="0.25">
      <c r="B26" s="300"/>
      <c r="C26" s="300"/>
      <c r="D26" s="515"/>
      <c r="E26" s="515"/>
      <c r="F26" s="515"/>
      <c r="G26" s="515"/>
      <c r="H26" s="517"/>
      <c r="K26" s="516"/>
    </row>
    <row r="27" spans="1:12" ht="15" customHeight="1" x14ac:dyDescent="0.25">
      <c r="B27" s="417" t="s">
        <v>133</v>
      </c>
      <c r="C27" s="418"/>
      <c r="D27" s="418"/>
      <c r="E27" s="418"/>
      <c r="F27" s="418"/>
      <c r="G27" s="418"/>
      <c r="H27" s="504"/>
      <c r="I27" s="489"/>
      <c r="J27" s="418"/>
      <c r="K27" s="419"/>
      <c r="L27" s="297"/>
    </row>
    <row r="28" spans="1:12" ht="15" customHeight="1" x14ac:dyDescent="0.25">
      <c r="B28" s="493">
        <v>50</v>
      </c>
      <c r="C28" s="492" t="s">
        <v>36</v>
      </c>
      <c r="D28" s="491" t="s">
        <v>20</v>
      </c>
      <c r="E28" s="166">
        <v>0</v>
      </c>
      <c r="F28" s="422"/>
      <c r="G28" s="507" t="s">
        <v>21</v>
      </c>
      <c r="H28" s="514">
        <v>0.5</v>
      </c>
      <c r="I28" s="509">
        <f>ROUND(MAX(C3:C23)*H28,0)</f>
        <v>18</v>
      </c>
      <c r="J28" s="431">
        <v>12</v>
      </c>
      <c r="K28" s="513" t="s">
        <v>30</v>
      </c>
      <c r="L28" s="297"/>
    </row>
    <row r="29" spans="1:12" ht="15" customHeight="1" x14ac:dyDescent="0.25">
      <c r="B29" s="423" t="s">
        <v>120</v>
      </c>
      <c r="C29" s="424"/>
      <c r="D29" s="424"/>
      <c r="E29" s="424"/>
      <c r="F29" s="424"/>
      <c r="G29" s="424"/>
      <c r="H29" s="424"/>
      <c r="I29" s="424"/>
      <c r="J29" s="424"/>
      <c r="K29" s="425"/>
      <c r="L29" s="297"/>
    </row>
    <row r="30" spans="1:12" ht="13.2" customHeight="1" thickBot="1" x14ac:dyDescent="0.3">
      <c r="A30" s="78" t="s">
        <v>40</v>
      </c>
      <c r="K30" s="479"/>
      <c r="L30" s="461"/>
    </row>
    <row r="31" spans="1:12" ht="19.95" customHeight="1" thickBot="1" x14ac:dyDescent="0.3">
      <c r="A31" s="8" t="str">
        <f>A1</f>
        <v>BV  De Fotsers</v>
      </c>
      <c r="B31" s="9"/>
      <c r="C31" s="9"/>
      <c r="D31" s="29"/>
      <c r="E31" s="9"/>
      <c r="F31" s="9"/>
      <c r="G31" s="21"/>
      <c r="H31" s="99" t="s">
        <v>71</v>
      </c>
      <c r="I31" s="535" t="str">
        <f>VLOOKUP(1,Deelnemers!O2:S3,3)</f>
        <v>Jul - Dec</v>
      </c>
      <c r="J31" s="536"/>
      <c r="K31" s="138">
        <f>VLOOKUP(1,Deelnemers!O2:S3,5)</f>
        <v>2025</v>
      </c>
      <c r="L31" s="167"/>
    </row>
    <row r="32" spans="1:12" ht="15" customHeight="1" x14ac:dyDescent="0.25">
      <c r="A32" s="78" t="s">
        <v>40</v>
      </c>
      <c r="B32" s="318" t="s">
        <v>92</v>
      </c>
      <c r="C32" s="373" t="s">
        <v>116</v>
      </c>
      <c r="D32" s="133"/>
      <c r="E32" s="134"/>
      <c r="F32" s="134"/>
      <c r="G32" s="135"/>
      <c r="H32" s="134"/>
      <c r="I32" s="134"/>
      <c r="J32" s="136"/>
      <c r="K32" s="319" t="s">
        <v>37</v>
      </c>
      <c r="L32" s="167"/>
    </row>
    <row r="33" spans="1:12" ht="15" customHeight="1" x14ac:dyDescent="0.25">
      <c r="A33" s="77" t="s">
        <v>38</v>
      </c>
      <c r="B33" s="320" t="s">
        <v>34</v>
      </c>
      <c r="C33" s="379" t="str">
        <f>B33</f>
        <v>1 jul</v>
      </c>
      <c r="D33" s="160" t="s">
        <v>8</v>
      </c>
      <c r="E33" s="160" t="s">
        <v>11</v>
      </c>
      <c r="F33" s="160" t="s">
        <v>18</v>
      </c>
      <c r="G33" s="160" t="s">
        <v>6</v>
      </c>
      <c r="H33" s="161" t="s">
        <v>7</v>
      </c>
      <c r="I33" s="162" t="s">
        <v>31</v>
      </c>
      <c r="J33" s="161" t="s">
        <v>14</v>
      </c>
      <c r="K33" s="321" t="s">
        <v>35</v>
      </c>
      <c r="L33" s="298"/>
    </row>
    <row r="34" spans="1:12" ht="15" customHeight="1" x14ac:dyDescent="0.25">
      <c r="A34" s="32" t="str">
        <f t="shared" ref="A34:A52" si="5">A4</f>
        <v>Frans</v>
      </c>
      <c r="B34" s="131">
        <f>SUMIF(A$3:A$24,A34,K$3:K$24)+SUMIF(Deelnemers!H:H,'Driebanden-klein tot'!A34,Deelnemers!J:J)</f>
        <v>17</v>
      </c>
      <c r="C34" s="374">
        <f>SUMIF('Driebanden-klein 2'!B:B,A34,'Driebanden-klein 2'!AB:AB)+SUMIF('Driebanden-klein 2'!H:H,A34,'Driebanden-klein 2'!AB:AB)</f>
        <v>39</v>
      </c>
      <c r="D34" s="28">
        <f>SUMIF('Driebanden-klein 2'!B:B,A34,'Driebanden-klein 2'!N:N)+SUMIF('Driebanden-klein 2'!H:H,A34,'Driebanden-klein 2'!N:N)</f>
        <v>5</v>
      </c>
      <c r="E34" s="28">
        <f>SUMIF('Driebanden-klein 2'!B:B,A34,'Driebanden-klein 2'!D:D)+SUMIF('Driebanden-klein 2'!H:H,A34,'Driebanden-klein 2'!J:J)</f>
        <v>58</v>
      </c>
      <c r="F34" s="28">
        <f>SUMIF('Driebanden-klein 2'!B:B,A34,'Driebanden-klein 2'!E:E)+SUMIF('Driebanden-klein 2'!H:H,A34,'Driebanden-klein 2'!K:K)</f>
        <v>250</v>
      </c>
      <c r="G34" s="20">
        <f>SUMIF('Driebanden-klein 2'!B:B,A34,'Driebanden-klein 2'!G:G)+SUMIF('Driebanden-klein 2'!H:H,A34,'Driebanden-klein 2'!M:M)</f>
        <v>34.300000000000004</v>
      </c>
      <c r="H34" s="22">
        <f>IF(D34&gt;0,E34/F34,0)</f>
        <v>0.23200000000000001</v>
      </c>
      <c r="I34" s="28">
        <f t="shared" ref="I34:I52" si="6">IF(D34&gt;0,IF(ROUND(H34*B$58,0)&gt;E$58,ROUND(H34*B$58,0),E$58),0)</f>
        <v>12</v>
      </c>
      <c r="J34" s="36">
        <f t="shared" ref="J34:J52" si="7">IF(D34&lt;1,"",ROUND(G34/(D34*J$58),3))</f>
        <v>0.57199999999999995</v>
      </c>
      <c r="K34" s="172">
        <f>IF(D34&gt;I$58-1,ROUNDUP((I34-B34)/2,0)+B34,B34)</f>
        <v>17</v>
      </c>
      <c r="L34" s="299"/>
    </row>
    <row r="35" spans="1:12" ht="15" customHeight="1" x14ac:dyDescent="0.25">
      <c r="A35" s="32" t="str">
        <f t="shared" si="5"/>
        <v>Fred</v>
      </c>
      <c r="B35" s="131">
        <f>SUMIF(A$3:A$24,A35,K$3:K$24)+SUMIF(Deelnemers!H:H,'Driebanden-klein tot'!A35,Deelnemers!J:J)</f>
        <v>14</v>
      </c>
      <c r="C35" s="131">
        <f>SUMIF('Driebanden-klein 2'!B:B,A35,'Driebanden-klein 2'!AB:AB)+SUMIF('Driebanden-klein 2'!H:H,A35,'Driebanden-klein 2'!AB:AB)</f>
        <v>39</v>
      </c>
      <c r="D35" s="28">
        <f>SUMIF('Driebanden-klein 2'!B:B,A35,'Driebanden-klein 2'!N:N)+SUMIF('Driebanden-klein 2'!H:H,A35,'Driebanden-klein 2'!N:N)</f>
        <v>1</v>
      </c>
      <c r="E35" s="28">
        <f>SUMIF('Driebanden-klein 2'!B:B,A35,'Driebanden-klein 2'!D:D)+SUMIF('Driebanden-klein 2'!H:H,A35,'Driebanden-klein 2'!J:J)</f>
        <v>9</v>
      </c>
      <c r="F35" s="28">
        <f>SUMIF('Driebanden-klein 2'!B:B,A35,'Driebanden-klein 2'!E:E)+SUMIF('Driebanden-klein 2'!H:H,A35,'Driebanden-klein 2'!K:K)</f>
        <v>50</v>
      </c>
      <c r="G35" s="20">
        <f>SUMIF('Driebanden-klein 2'!B:B,A35,'Driebanden-klein 2'!G:G)+SUMIF('Driebanden-klein 2'!H:H,A35,'Driebanden-klein 2'!M:M)</f>
        <v>6.4</v>
      </c>
      <c r="H35" s="22">
        <f t="shared" ref="H35:H52" si="8">IF(D35&gt;0,E35/F35,0)</f>
        <v>0.18</v>
      </c>
      <c r="I35" s="28">
        <f t="shared" si="6"/>
        <v>9</v>
      </c>
      <c r="J35" s="36">
        <f t="shared" si="7"/>
        <v>0.53300000000000003</v>
      </c>
      <c r="K35" s="131">
        <f t="shared" ref="K35:K52" si="9">IF(D35&gt;I$58-1,ROUNDUP((I35-B35)/2,0)+B35,B35)</f>
        <v>14</v>
      </c>
      <c r="L35" s="299"/>
    </row>
    <row r="36" spans="1:12" ht="15" customHeight="1" x14ac:dyDescent="0.25">
      <c r="A36" s="32" t="str">
        <f t="shared" si="5"/>
        <v>Jan Hartog</v>
      </c>
      <c r="B36" s="131">
        <f>SUMIF(A$3:A$24,A36,K$3:K$24)+SUMIF(Deelnemers!H:H,'Driebanden-klein tot'!A36,Deelnemers!J:J)</f>
        <v>16</v>
      </c>
      <c r="C36" s="131">
        <f>SUMIF('Driebanden-klein 2'!B:B,A36,'Driebanden-klein 2'!AB:AB)+SUMIF('Driebanden-klein 2'!H:H,A36,'Driebanden-klein 2'!AB:AB)</f>
        <v>39</v>
      </c>
      <c r="D36" s="28">
        <f>SUMIF('Driebanden-klein 2'!B:B,A36,'Driebanden-klein 2'!N:N)+SUMIF('Driebanden-klein 2'!H:H,A36,'Driebanden-klein 2'!N:N)</f>
        <v>1</v>
      </c>
      <c r="E36" s="28">
        <f>SUMIF('Driebanden-klein 2'!B:B,A36,'Driebanden-klein 2'!D:D)+SUMIF('Driebanden-klein 2'!H:H,A36,'Driebanden-klein 2'!J:J)</f>
        <v>9</v>
      </c>
      <c r="F36" s="28">
        <f>SUMIF('Driebanden-klein 2'!B:B,A36,'Driebanden-klein 2'!E:E)+SUMIF('Driebanden-klein 2'!H:H,A36,'Driebanden-klein 2'!K:K)</f>
        <v>50</v>
      </c>
      <c r="G36" s="20">
        <f>SUMIF('Driebanden-klein 2'!B:B,A36,'Driebanden-klein 2'!G:G)+SUMIF('Driebanden-klein 2'!H:H,A36,'Driebanden-klein 2'!M:M)</f>
        <v>5.6</v>
      </c>
      <c r="H36" s="22">
        <f t="shared" si="8"/>
        <v>0.18</v>
      </c>
      <c r="I36" s="28">
        <f t="shared" si="6"/>
        <v>9</v>
      </c>
      <c r="J36" s="36">
        <f t="shared" si="7"/>
        <v>0.46700000000000003</v>
      </c>
      <c r="K36" s="131">
        <f t="shared" si="9"/>
        <v>16</v>
      </c>
      <c r="L36" s="299"/>
    </row>
    <row r="37" spans="1:12" ht="15" customHeight="1" x14ac:dyDescent="0.25">
      <c r="A37" s="32" t="str">
        <f t="shared" si="5"/>
        <v>Martijn</v>
      </c>
      <c r="B37" s="131">
        <f>SUMIF(A$3:A$24,A37,K$3:K$24)+SUMIF(Deelnemers!H:H,'Driebanden-klein tot'!A37,Deelnemers!J:J)</f>
        <v>10</v>
      </c>
      <c r="C37" s="131">
        <f>SUMIF('Driebanden-klein 2'!B:B,A37,'Driebanden-klein 2'!AB:AB)+SUMIF('Driebanden-klein 2'!H:H,A37,'Driebanden-klein 2'!AB:AB)</f>
        <v>39</v>
      </c>
      <c r="D37" s="28">
        <f>SUMIF('Driebanden-klein 2'!B:B,A37,'Driebanden-klein 2'!N:N)+SUMIF('Driebanden-klein 2'!H:H,A37,'Driebanden-klein 2'!N:N)</f>
        <v>1</v>
      </c>
      <c r="E37" s="28">
        <f>SUMIF('Driebanden-klein 2'!B:B,A37,'Driebanden-klein 2'!D:D)+SUMIF('Driebanden-klein 2'!H:H,A37,'Driebanden-klein 2'!J:J)</f>
        <v>6</v>
      </c>
      <c r="F37" s="28">
        <f>SUMIF('Driebanden-klein 2'!B:B,A37,'Driebanden-klein 2'!E:E)+SUMIF('Driebanden-klein 2'!H:H,A37,'Driebanden-klein 2'!K:K)</f>
        <v>50</v>
      </c>
      <c r="G37" s="20">
        <f>SUMIF('Driebanden-klein 2'!B:B,A37,'Driebanden-klein 2'!G:G)+SUMIF('Driebanden-klein 2'!H:H,A37,'Driebanden-klein 2'!M:M)</f>
        <v>6</v>
      </c>
      <c r="H37" s="22">
        <f t="shared" si="8"/>
        <v>0.12</v>
      </c>
      <c r="I37" s="28">
        <f t="shared" si="6"/>
        <v>6</v>
      </c>
      <c r="J37" s="36">
        <f t="shared" si="7"/>
        <v>0.5</v>
      </c>
      <c r="K37" s="131">
        <f t="shared" si="9"/>
        <v>10</v>
      </c>
      <c r="L37" s="299"/>
    </row>
    <row r="38" spans="1:12" ht="15" customHeight="1" x14ac:dyDescent="0.25">
      <c r="A38" s="32" t="str">
        <f t="shared" si="5"/>
        <v>Michael</v>
      </c>
      <c r="B38" s="131">
        <f>SUMIF(A$3:A$24,A38,K$3:K$24)+SUMIF(Deelnemers!H:H,'Driebanden-klein tot'!A38,Deelnemers!J:J)</f>
        <v>19</v>
      </c>
      <c r="C38" s="131">
        <f>SUMIF('Driebanden-klein 2'!B:B,A38,'Driebanden-klein 2'!AB:AB)+SUMIF('Driebanden-klein 2'!H:H,A38,'Driebanden-klein 2'!AB:AB)</f>
        <v>39</v>
      </c>
      <c r="D38" s="28">
        <f>SUMIF('Driebanden-klein 2'!B:B,A38,'Driebanden-klein 2'!N:N)+SUMIF('Driebanden-klein 2'!H:H,A38,'Driebanden-klein 2'!N:N)</f>
        <v>1</v>
      </c>
      <c r="E38" s="28">
        <f>SUMIF('Driebanden-klein 2'!B:B,A38,'Driebanden-klein 2'!D:D)+SUMIF('Driebanden-klein 2'!H:H,A38,'Driebanden-klein 2'!J:J)</f>
        <v>14</v>
      </c>
      <c r="F38" s="28">
        <f>SUMIF('Driebanden-klein 2'!B:B,A38,'Driebanden-klein 2'!E:E)+SUMIF('Driebanden-klein 2'!H:H,A38,'Driebanden-klein 2'!K:K)</f>
        <v>50</v>
      </c>
      <c r="G38" s="20">
        <f>SUMIF('Driebanden-klein 2'!B:B,A38,'Driebanden-klein 2'!G:G)+SUMIF('Driebanden-klein 2'!H:H,A38,'Driebanden-klein 2'!M:M)</f>
        <v>7.4</v>
      </c>
      <c r="H38" s="22">
        <f t="shared" si="8"/>
        <v>0.28000000000000003</v>
      </c>
      <c r="I38" s="28">
        <f t="shared" si="6"/>
        <v>14</v>
      </c>
      <c r="J38" s="36">
        <f t="shared" si="7"/>
        <v>0.61699999999999999</v>
      </c>
      <c r="K38" s="131">
        <f t="shared" si="9"/>
        <v>19</v>
      </c>
      <c r="L38" s="299"/>
    </row>
    <row r="39" spans="1:12" ht="15" customHeight="1" x14ac:dyDescent="0.25">
      <c r="A39" s="32" t="str">
        <f t="shared" si="5"/>
        <v>Peter</v>
      </c>
      <c r="B39" s="131">
        <f>SUMIF(A$3:A$24,A39,K$3:K$24)+SUMIF(Deelnemers!H:H,'Driebanden-klein tot'!A39,Deelnemers!J:J)</f>
        <v>21</v>
      </c>
      <c r="C39" s="131">
        <f>SUMIF('Driebanden-klein 2'!B:B,A39,'Driebanden-klein 2'!AB:AB)+SUMIF('Driebanden-klein 2'!H:H,A39,'Driebanden-klein 2'!AB:AB)</f>
        <v>39</v>
      </c>
      <c r="D39" s="28">
        <f>SUMIF('Driebanden-klein 2'!B:B,A39,'Driebanden-klein 2'!N:N)+SUMIF('Driebanden-klein 2'!H:H,A39,'Driebanden-klein 2'!N:N)</f>
        <v>1</v>
      </c>
      <c r="E39" s="28">
        <f>SUMIF('Driebanden-klein 2'!B:B,A39,'Driebanden-klein 2'!D:D)+SUMIF('Driebanden-klein 2'!H:H,A39,'Driebanden-klein 2'!J:J)</f>
        <v>16</v>
      </c>
      <c r="F39" s="28">
        <f>SUMIF('Driebanden-klein 2'!B:B,A39,'Driebanden-klein 2'!E:E)+SUMIF('Driebanden-klein 2'!H:H,A39,'Driebanden-klein 2'!K:K)</f>
        <v>50</v>
      </c>
      <c r="G39" s="20">
        <f>SUMIF('Driebanden-klein 2'!B:B,A39,'Driebanden-klein 2'!G:G)+SUMIF('Driebanden-klein 2'!H:H,A39,'Driebanden-klein 2'!M:M)</f>
        <v>7.6</v>
      </c>
      <c r="H39" s="22">
        <f t="shared" si="8"/>
        <v>0.32</v>
      </c>
      <c r="I39" s="28">
        <f t="shared" si="6"/>
        <v>16</v>
      </c>
      <c r="J39" s="36">
        <f t="shared" si="7"/>
        <v>0.63300000000000001</v>
      </c>
      <c r="K39" s="131">
        <f t="shared" si="9"/>
        <v>21</v>
      </c>
      <c r="L39" s="299"/>
    </row>
    <row r="40" spans="1:12" ht="15" customHeight="1" x14ac:dyDescent="0.25">
      <c r="A40" s="32" t="str">
        <f t="shared" si="5"/>
        <v>Piet</v>
      </c>
      <c r="B40" s="131">
        <f>SUMIF(A$3:A$24,A40,K$3:K$24)+SUMIF(Deelnemers!H:H,'Driebanden-klein tot'!A40,Deelnemers!J:J)</f>
        <v>25</v>
      </c>
      <c r="C40" s="131">
        <f>SUMIF('Driebanden-klein 2'!B:B,A40,'Driebanden-klein 2'!AB:AB)+SUMIF('Driebanden-klein 2'!H:H,A40,'Driebanden-klein 2'!AB:AB)</f>
        <v>39</v>
      </c>
      <c r="D40" s="28">
        <f>SUMIF('Driebanden-klein 2'!B:B,A40,'Driebanden-klein 2'!N:N)+SUMIF('Driebanden-klein 2'!H:H,A40,'Driebanden-klein 2'!N:N)</f>
        <v>0</v>
      </c>
      <c r="E40" s="28">
        <f>SUMIF('Driebanden-klein 2'!B:B,A40,'Driebanden-klein 2'!D:D)+SUMIF('Driebanden-klein 2'!H:H,A40,'Driebanden-klein 2'!J:J)</f>
        <v>0</v>
      </c>
      <c r="F40" s="28">
        <f>SUMIF('Driebanden-klein 2'!B:B,A40,'Driebanden-klein 2'!E:E)+SUMIF('Driebanden-klein 2'!H:H,A40,'Driebanden-klein 2'!K:K)</f>
        <v>0</v>
      </c>
      <c r="G40" s="20">
        <f>SUMIF('Driebanden-klein 2'!B:B,A40,'Driebanden-klein 2'!G:G)+SUMIF('Driebanden-klein 2'!H:H,A40,'Driebanden-klein 2'!M:M)</f>
        <v>0</v>
      </c>
      <c r="H40" s="22">
        <f t="shared" si="8"/>
        <v>0</v>
      </c>
      <c r="I40" s="28">
        <f t="shared" si="6"/>
        <v>0</v>
      </c>
      <c r="J40" s="36" t="str">
        <f t="shared" si="7"/>
        <v/>
      </c>
      <c r="K40" s="131">
        <f t="shared" si="9"/>
        <v>25</v>
      </c>
      <c r="L40" s="299"/>
    </row>
    <row r="41" spans="1:12" ht="15" customHeight="1" x14ac:dyDescent="0.25">
      <c r="A41" s="32" t="str">
        <f t="shared" si="5"/>
        <v>Tukker</v>
      </c>
      <c r="B41" s="131">
        <f>SUMIF(A$3:A$24,A41,K$3:K$24)+SUMIF(Deelnemers!H:H,'Driebanden-klein tot'!A41,Deelnemers!J:J)</f>
        <v>18</v>
      </c>
      <c r="C41" s="131">
        <f>SUMIF('Driebanden-klein 2'!B:B,A41,'Driebanden-klein 2'!AB:AB)+SUMIF('Driebanden-klein 2'!H:H,A41,'Driebanden-klein 2'!AB:AB)</f>
        <v>39</v>
      </c>
      <c r="D41" s="28">
        <f>SUMIF('Driebanden-klein 2'!B:B,A41,'Driebanden-klein 2'!N:N)+SUMIF('Driebanden-klein 2'!H:H,A41,'Driebanden-klein 2'!N:N)</f>
        <v>0</v>
      </c>
      <c r="E41" s="28">
        <f>SUMIF('Driebanden-klein 2'!B:B,A41,'Driebanden-klein 2'!D:D)+SUMIF('Driebanden-klein 2'!H:H,A41,'Driebanden-klein 2'!J:J)</f>
        <v>0</v>
      </c>
      <c r="F41" s="28">
        <f>SUMIF('Driebanden-klein 2'!B:B,A41,'Driebanden-klein 2'!E:E)+SUMIF('Driebanden-klein 2'!H:H,A41,'Driebanden-klein 2'!K:K)</f>
        <v>0</v>
      </c>
      <c r="G41" s="20">
        <f>SUMIF('Driebanden-klein 2'!B:B,A41,'Driebanden-klein 2'!G:G)+SUMIF('Driebanden-klein 2'!H:H,A41,'Driebanden-klein 2'!M:M)</f>
        <v>0</v>
      </c>
      <c r="H41" s="22">
        <f t="shared" si="8"/>
        <v>0</v>
      </c>
      <c r="I41" s="28">
        <f t="shared" si="6"/>
        <v>0</v>
      </c>
      <c r="J41" s="36" t="str">
        <f t="shared" si="7"/>
        <v/>
      </c>
      <c r="K41" s="131">
        <f t="shared" si="9"/>
        <v>18</v>
      </c>
      <c r="L41" s="299"/>
    </row>
    <row r="42" spans="1:12" ht="15" customHeight="1" x14ac:dyDescent="0.25">
      <c r="A42" s="32" t="str">
        <f t="shared" si="5"/>
        <v>Bernard</v>
      </c>
      <c r="B42" s="131">
        <f>SUMIF(A$3:A$24,A42,K$3:K$24)+SUMIF(Deelnemers!H:H,'Driebanden-klein tot'!A42,Deelnemers!J:J)</f>
        <v>18</v>
      </c>
      <c r="C42" s="131">
        <f>SUMIF('Driebanden-klein 2'!B:B,A42,'Driebanden-klein 2'!AB:AB)+SUMIF('Driebanden-klein 2'!H:H,A42,'Driebanden-klein 2'!AB:AB)</f>
        <v>39</v>
      </c>
      <c r="D42" s="28">
        <f>SUMIF('Driebanden-klein 2'!B:B,A42,'Driebanden-klein 2'!N:N)+SUMIF('Driebanden-klein 2'!H:H,A42,'Driebanden-klein 2'!N:N)</f>
        <v>0</v>
      </c>
      <c r="E42" s="28">
        <f>SUMIF('Driebanden-klein 2'!B:B,A42,'Driebanden-klein 2'!D:D)+SUMIF('Driebanden-klein 2'!H:H,A42,'Driebanden-klein 2'!J:J)</f>
        <v>0</v>
      </c>
      <c r="F42" s="28">
        <f>SUMIF('Driebanden-klein 2'!B:B,A42,'Driebanden-klein 2'!E:E)+SUMIF('Driebanden-klein 2'!H:H,A42,'Driebanden-klein 2'!K:K)</f>
        <v>0</v>
      </c>
      <c r="G42" s="20">
        <f>SUMIF('Driebanden-klein 2'!B:B,A42,'Driebanden-klein 2'!G:G)+SUMIF('Driebanden-klein 2'!H:H,A42,'Driebanden-klein 2'!M:M)</f>
        <v>0</v>
      </c>
      <c r="H42" s="22">
        <f t="shared" si="8"/>
        <v>0</v>
      </c>
      <c r="I42" s="28">
        <f t="shared" si="6"/>
        <v>0</v>
      </c>
      <c r="J42" s="36" t="str">
        <f t="shared" si="7"/>
        <v/>
      </c>
      <c r="K42" s="131">
        <f t="shared" si="9"/>
        <v>18</v>
      </c>
      <c r="L42" s="299"/>
    </row>
    <row r="43" spans="1:12" ht="15" customHeight="1" x14ac:dyDescent="0.25">
      <c r="A43" s="32" t="str">
        <f t="shared" si="5"/>
        <v>Jan de Hoorn</v>
      </c>
      <c r="B43" s="131">
        <f>SUMIF(A$3:A$24,A43,K$3:K$24)+SUMIF(Deelnemers!H:H,'Driebanden-klein tot'!A43,Deelnemers!J:J)</f>
        <v>14</v>
      </c>
      <c r="C43" s="131">
        <f>SUMIF('Driebanden-klein 2'!B:B,A43,'Driebanden-klein 2'!AB:AB)+SUMIF('Driebanden-klein 2'!H:H,A43,'Driebanden-klein 2'!AB:AB)</f>
        <v>39</v>
      </c>
      <c r="D43" s="28">
        <f>SUMIF('Driebanden-klein 2'!B:B,A43,'Driebanden-klein 2'!N:N)+SUMIF('Driebanden-klein 2'!H:H,A43,'Driebanden-klein 2'!N:N)</f>
        <v>0</v>
      </c>
      <c r="E43" s="28">
        <f>SUMIF('Driebanden-klein 2'!B:B,A43,'Driebanden-klein 2'!D:D)+SUMIF('Driebanden-klein 2'!H:H,A43,'Driebanden-klein 2'!J:J)</f>
        <v>0</v>
      </c>
      <c r="F43" s="28">
        <f>SUMIF('Driebanden-klein 2'!B:B,A43,'Driebanden-klein 2'!E:E)+SUMIF('Driebanden-klein 2'!H:H,A43,'Driebanden-klein 2'!K:K)</f>
        <v>0</v>
      </c>
      <c r="G43" s="20">
        <f>SUMIF('Driebanden-klein 2'!B:B,A43,'Driebanden-klein 2'!G:G)+SUMIF('Driebanden-klein 2'!H:H,A43,'Driebanden-klein 2'!M:M)</f>
        <v>0</v>
      </c>
      <c r="H43" s="22">
        <f t="shared" si="8"/>
        <v>0</v>
      </c>
      <c r="I43" s="28">
        <f t="shared" si="6"/>
        <v>0</v>
      </c>
      <c r="J43" s="36" t="str">
        <f t="shared" si="7"/>
        <v/>
      </c>
      <c r="K43" s="131">
        <f t="shared" si="9"/>
        <v>14</v>
      </c>
      <c r="L43" s="299"/>
    </row>
    <row r="44" spans="1:12" ht="15" customHeight="1" x14ac:dyDescent="0.25">
      <c r="A44" s="32" t="str">
        <f t="shared" si="5"/>
        <v>Bas</v>
      </c>
      <c r="B44" s="131">
        <f>SUMIF(A$3:A$24,A44,K$3:K$24)+SUMIF(Deelnemers!H:H,'Driebanden-klein tot'!A44,Deelnemers!J:J)</f>
        <v>10</v>
      </c>
      <c r="C44" s="131">
        <f>SUMIF('Driebanden-klein 2'!B:B,A44,'Driebanden-klein 2'!AB:AB)+SUMIF('Driebanden-klein 2'!H:H,A44,'Driebanden-klein 2'!AB:AB)</f>
        <v>39</v>
      </c>
      <c r="D44" s="28">
        <f>SUMIF('Driebanden-klein 2'!B:B,A44,'Driebanden-klein 2'!N:N)+SUMIF('Driebanden-klein 2'!H:H,A44,'Driebanden-klein 2'!N:N)</f>
        <v>0</v>
      </c>
      <c r="E44" s="28">
        <f>SUMIF('Driebanden-klein 2'!B:B,A44,'Driebanden-klein 2'!D:D)+SUMIF('Driebanden-klein 2'!H:H,A44,'Driebanden-klein 2'!J:J)</f>
        <v>0</v>
      </c>
      <c r="F44" s="28">
        <f>SUMIF('Driebanden-klein 2'!B:B,A44,'Driebanden-klein 2'!E:E)+SUMIF('Driebanden-klein 2'!H:H,A44,'Driebanden-klein 2'!K:K)</f>
        <v>0</v>
      </c>
      <c r="G44" s="20">
        <f>SUMIF('Driebanden-klein 2'!B:B,A44,'Driebanden-klein 2'!G:G)+SUMIF('Driebanden-klein 2'!H:H,A44,'Driebanden-klein 2'!M:M)</f>
        <v>0</v>
      </c>
      <c r="H44" s="22">
        <f t="shared" si="8"/>
        <v>0</v>
      </c>
      <c r="I44" s="28">
        <f t="shared" si="6"/>
        <v>0</v>
      </c>
      <c r="J44" s="36" t="str">
        <f t="shared" si="7"/>
        <v/>
      </c>
      <c r="K44" s="131">
        <f t="shared" si="9"/>
        <v>10</v>
      </c>
      <c r="L44" s="299"/>
    </row>
    <row r="45" spans="1:12" ht="15" customHeight="1" x14ac:dyDescent="0.25">
      <c r="A45" s="32" t="str">
        <f t="shared" si="5"/>
        <v>Jan Zuijlen</v>
      </c>
      <c r="B45" s="131">
        <f>SUMIF(A$3:A$24,A45,K$3:K$24)+SUMIF(Deelnemers!H:H,'Driebanden-klein tot'!A45,Deelnemers!J:J)</f>
        <v>19</v>
      </c>
      <c r="C45" s="131">
        <f>SUMIF('Driebanden-klein 2'!B:B,A45,'Driebanden-klein 2'!AB:AB)+SUMIF('Driebanden-klein 2'!H:H,A45,'Driebanden-klein 2'!AB:AB)</f>
        <v>39</v>
      </c>
      <c r="D45" s="28">
        <f>SUMIF('Driebanden-klein 2'!B:B,A45,'Driebanden-klein 2'!N:N)+SUMIF('Driebanden-klein 2'!H:H,A45,'Driebanden-klein 2'!N:N)</f>
        <v>0</v>
      </c>
      <c r="E45" s="28">
        <f>SUMIF('Driebanden-klein 2'!B:B,A45,'Driebanden-klein 2'!D:D)+SUMIF('Driebanden-klein 2'!H:H,A45,'Driebanden-klein 2'!J:J)</f>
        <v>0</v>
      </c>
      <c r="F45" s="28">
        <f>SUMIF('Driebanden-klein 2'!B:B,A45,'Driebanden-klein 2'!E:E)+SUMIF('Driebanden-klein 2'!H:H,A45,'Driebanden-klein 2'!K:K)</f>
        <v>0</v>
      </c>
      <c r="G45" s="20">
        <f>SUMIF('Driebanden-klein 2'!B:B,A45,'Driebanden-klein 2'!G:G)+SUMIF('Driebanden-klein 2'!H:H,A45,'Driebanden-klein 2'!M:M)</f>
        <v>0</v>
      </c>
      <c r="H45" s="22">
        <f t="shared" si="8"/>
        <v>0</v>
      </c>
      <c r="I45" s="28">
        <f t="shared" si="6"/>
        <v>0</v>
      </c>
      <c r="J45" s="36" t="str">
        <f t="shared" si="7"/>
        <v/>
      </c>
      <c r="K45" s="131">
        <f t="shared" si="9"/>
        <v>19</v>
      </c>
      <c r="L45" s="299"/>
    </row>
    <row r="46" spans="1:12" ht="15" customHeight="1" x14ac:dyDescent="0.25">
      <c r="A46" s="32" t="str">
        <f t="shared" si="5"/>
        <v xml:space="preserve">Jordy </v>
      </c>
      <c r="B46" s="131">
        <f>SUMIF(A$3:A$24,A46,K$3:K$24)+SUMIF(Deelnemers!H:H,'Driebanden-klein tot'!A46,Deelnemers!J:J)</f>
        <v>16</v>
      </c>
      <c r="C46" s="131">
        <f>SUMIF('Driebanden-klein 2'!B:B,A46,'Driebanden-klein 2'!AB:AB)+SUMIF('Driebanden-klein 2'!H:H,A46,'Driebanden-klein 2'!AB:AB)</f>
        <v>39</v>
      </c>
      <c r="D46" s="28">
        <f>SUMIF('Driebanden-klein 2'!B:B,A46,'Driebanden-klein 2'!N:N)+SUMIF('Driebanden-klein 2'!H:H,A46,'Driebanden-klein 2'!N:N)</f>
        <v>0</v>
      </c>
      <c r="E46" s="28">
        <f>SUMIF('Driebanden-klein 2'!B:B,A46,'Driebanden-klein 2'!D:D)+SUMIF('Driebanden-klein 2'!H:H,A46,'Driebanden-klein 2'!J:J)</f>
        <v>0</v>
      </c>
      <c r="F46" s="28">
        <f>SUMIF('Driebanden-klein 2'!B:B,A46,'Driebanden-klein 2'!E:E)+SUMIF('Driebanden-klein 2'!H:H,A46,'Driebanden-klein 2'!K:K)</f>
        <v>0</v>
      </c>
      <c r="G46" s="20">
        <f>SUMIF('Driebanden-klein 2'!B:B,A46,'Driebanden-klein 2'!G:G)+SUMIF('Driebanden-klein 2'!H:H,A46,'Driebanden-klein 2'!M:M)</f>
        <v>0</v>
      </c>
      <c r="H46" s="22">
        <f t="shared" si="8"/>
        <v>0</v>
      </c>
      <c r="I46" s="28">
        <f t="shared" si="6"/>
        <v>0</v>
      </c>
      <c r="J46" s="36" t="str">
        <f t="shared" si="7"/>
        <v/>
      </c>
      <c r="K46" s="131">
        <f t="shared" si="9"/>
        <v>16</v>
      </c>
      <c r="L46" s="299"/>
    </row>
    <row r="47" spans="1:12" ht="15" customHeight="1" x14ac:dyDescent="0.25">
      <c r="A47" s="32" t="str">
        <f t="shared" si="5"/>
        <v>Mukesh</v>
      </c>
      <c r="B47" s="131">
        <f>SUMIF(A$3:A$24,A47,K$3:K$24)+SUMIF(Deelnemers!H:H,'Driebanden-klein tot'!A47,Deelnemers!J:J)</f>
        <v>0</v>
      </c>
      <c r="C47" s="131">
        <f>SUMIF('Driebanden-klein 2'!B:B,A47,'Driebanden-klein 2'!AB:AB)+SUMIF('Driebanden-klein 2'!H:H,A47,'Driebanden-klein 2'!AB:AB)</f>
        <v>0</v>
      </c>
      <c r="D47" s="28">
        <f>SUMIF('Driebanden-klein 2'!B:B,A47,'Driebanden-klein 2'!N:N)+SUMIF('Driebanden-klein 2'!H:H,A47,'Driebanden-klein 2'!N:N)</f>
        <v>0</v>
      </c>
      <c r="E47" s="28">
        <f>SUMIF('Driebanden-klein 2'!B:B,A47,'Driebanden-klein 2'!D:D)+SUMIF('Driebanden-klein 2'!H:H,A47,'Driebanden-klein 2'!J:J)</f>
        <v>0</v>
      </c>
      <c r="F47" s="28">
        <f>SUMIF('Driebanden-klein 2'!B:B,A47,'Driebanden-klein 2'!E:E)+SUMIF('Driebanden-klein 2'!H:H,A47,'Driebanden-klein 2'!K:K)</f>
        <v>0</v>
      </c>
      <c r="G47" s="20">
        <f>SUMIF('Driebanden-klein 2'!B:B,A47,'Driebanden-klein 2'!G:G)+SUMIF('Driebanden-klein 2'!H:H,A47,'Driebanden-klein 2'!M:M)</f>
        <v>0</v>
      </c>
      <c r="H47" s="22">
        <f t="shared" si="8"/>
        <v>0</v>
      </c>
      <c r="I47" s="28">
        <f t="shared" si="6"/>
        <v>0</v>
      </c>
      <c r="J47" s="36" t="str">
        <f t="shared" si="7"/>
        <v/>
      </c>
      <c r="K47" s="131">
        <f t="shared" si="9"/>
        <v>0</v>
      </c>
      <c r="L47" s="299"/>
    </row>
    <row r="48" spans="1:12" ht="15" customHeight="1" x14ac:dyDescent="0.25">
      <c r="A48" s="32" t="str">
        <f t="shared" si="5"/>
        <v>Marco</v>
      </c>
      <c r="B48" s="131">
        <f>SUMIF(A$3:A$24,A48,K$3:K$24)+SUMIF(Deelnemers!H:H,'Driebanden-klein tot'!A48,Deelnemers!J:J)</f>
        <v>26</v>
      </c>
      <c r="C48" s="131">
        <f>SUMIF('Driebanden-klein 2'!B:B,A48,'Driebanden-klein 2'!AB:AB)+SUMIF('Driebanden-klein 2'!H:H,A48,'Driebanden-klein 2'!AB:AB)</f>
        <v>39</v>
      </c>
      <c r="D48" s="28">
        <f>SUMIF('Driebanden-klein 2'!B:B,A48,'Driebanden-klein 2'!N:N)+SUMIF('Driebanden-klein 2'!H:H,A48,'Driebanden-klein 2'!N:N)</f>
        <v>0</v>
      </c>
      <c r="E48" s="28">
        <f>SUMIF('Driebanden-klein 2'!B:B,A48,'Driebanden-klein 2'!D:D)+SUMIF('Driebanden-klein 2'!H:H,A48,'Driebanden-klein 2'!J:J)</f>
        <v>0</v>
      </c>
      <c r="F48" s="28">
        <f>SUMIF('Driebanden-klein 2'!B:B,A48,'Driebanden-klein 2'!E:E)+SUMIF('Driebanden-klein 2'!H:H,A48,'Driebanden-klein 2'!K:K)</f>
        <v>0</v>
      </c>
      <c r="G48" s="20">
        <f>SUMIF('Driebanden-klein 2'!B:B,A48,'Driebanden-klein 2'!G:G)+SUMIF('Driebanden-klein 2'!H:H,A48,'Driebanden-klein 2'!M:M)</f>
        <v>0</v>
      </c>
      <c r="H48" s="22">
        <f t="shared" si="8"/>
        <v>0</v>
      </c>
      <c r="I48" s="28">
        <f t="shared" si="6"/>
        <v>0</v>
      </c>
      <c r="J48" s="36" t="str">
        <f t="shared" si="7"/>
        <v/>
      </c>
      <c r="K48" s="131">
        <f t="shared" si="9"/>
        <v>26</v>
      </c>
      <c r="L48" s="299"/>
    </row>
    <row r="49" spans="1:12" ht="15" customHeight="1" x14ac:dyDescent="0.25">
      <c r="A49" s="32" t="str">
        <f t="shared" si="5"/>
        <v>n</v>
      </c>
      <c r="B49" s="131">
        <f>SUMIF(A$3:A$24,A49,K$3:K$24)+SUMIF(Deelnemers!H:H,'Driebanden-klein tot'!A49,Deelnemers!J:J)</f>
        <v>0</v>
      </c>
      <c r="C49" s="131">
        <f>SUMIF('Driebanden-klein 2'!B:B,A49,'Driebanden-klein 2'!AB:AB)+SUMIF('Driebanden-klein 2'!H:H,A49,'Driebanden-klein 2'!AB:AB)</f>
        <v>0</v>
      </c>
      <c r="D49" s="28">
        <f>SUMIF('Driebanden-klein 2'!B:B,A49,'Driebanden-klein 2'!N:N)+SUMIF('Driebanden-klein 2'!H:H,A49,'Driebanden-klein 2'!N:N)</f>
        <v>0</v>
      </c>
      <c r="E49" s="28">
        <f>SUMIF('Driebanden-klein 2'!B:B,A49,'Driebanden-klein 2'!D:D)+SUMIF('Driebanden-klein 2'!H:H,A49,'Driebanden-klein 2'!J:J)</f>
        <v>0</v>
      </c>
      <c r="F49" s="28">
        <f>SUMIF('Driebanden-klein 2'!B:B,A49,'Driebanden-klein 2'!E:E)+SUMIF('Driebanden-klein 2'!H:H,A49,'Driebanden-klein 2'!K:K)</f>
        <v>0</v>
      </c>
      <c r="G49" s="20">
        <f>SUMIF('Driebanden-klein 2'!B:B,A49,'Driebanden-klein 2'!G:G)+SUMIF('Driebanden-klein 2'!H:H,A49,'Driebanden-klein 2'!M:M)</f>
        <v>0</v>
      </c>
      <c r="H49" s="22">
        <f t="shared" si="8"/>
        <v>0</v>
      </c>
      <c r="I49" s="28">
        <f t="shared" si="6"/>
        <v>0</v>
      </c>
      <c r="J49" s="36" t="str">
        <f t="shared" si="7"/>
        <v/>
      </c>
      <c r="K49" s="131">
        <f t="shared" si="9"/>
        <v>0</v>
      </c>
      <c r="L49" s="299"/>
    </row>
    <row r="50" spans="1:12" ht="15" customHeight="1" x14ac:dyDescent="0.25">
      <c r="A50" s="32" t="str">
        <f t="shared" si="5"/>
        <v>n</v>
      </c>
      <c r="B50" s="131">
        <f>SUMIF(A$3:A$24,A50,K$3:K$24)+SUMIF(Deelnemers!H:H,'Driebanden-klein tot'!A50,Deelnemers!J:J)</f>
        <v>0</v>
      </c>
      <c r="C50" s="131">
        <f>SUMIF('Driebanden-klein 2'!B:B,A50,'Driebanden-klein 2'!AB:AB)+SUMIF('Driebanden-klein 2'!H:H,A50,'Driebanden-klein 2'!AB:AB)</f>
        <v>0</v>
      </c>
      <c r="D50" s="28">
        <f>SUMIF('Driebanden-klein 2'!B:B,A50,'Driebanden-klein 2'!N:N)+SUMIF('Driebanden-klein 2'!H:H,A50,'Driebanden-klein 2'!N:N)</f>
        <v>0</v>
      </c>
      <c r="E50" s="28">
        <f>SUMIF('Driebanden-klein 2'!B:B,A50,'Driebanden-klein 2'!D:D)+SUMIF('Driebanden-klein 2'!H:H,A50,'Driebanden-klein 2'!J:J)</f>
        <v>0</v>
      </c>
      <c r="F50" s="28">
        <f>SUMIF('Driebanden-klein 2'!B:B,A50,'Driebanden-klein 2'!E:E)+SUMIF('Driebanden-klein 2'!H:H,A50,'Driebanden-klein 2'!K:K)</f>
        <v>0</v>
      </c>
      <c r="G50" s="20">
        <f>SUMIF('Driebanden-klein 2'!B:B,A50,'Driebanden-klein 2'!G:G)+SUMIF('Driebanden-klein 2'!H:H,A50,'Driebanden-klein 2'!M:M)</f>
        <v>0</v>
      </c>
      <c r="H50" s="22">
        <f t="shared" si="8"/>
        <v>0</v>
      </c>
      <c r="I50" s="28">
        <f t="shared" si="6"/>
        <v>0</v>
      </c>
      <c r="J50" s="36" t="str">
        <f t="shared" si="7"/>
        <v/>
      </c>
      <c r="K50" s="131">
        <f t="shared" si="9"/>
        <v>0</v>
      </c>
      <c r="L50" s="299"/>
    </row>
    <row r="51" spans="1:12" ht="15" customHeight="1" x14ac:dyDescent="0.25">
      <c r="A51" s="32" t="str">
        <f t="shared" si="5"/>
        <v>n</v>
      </c>
      <c r="B51" s="131">
        <f>SUMIF(A$3:A$24,A51,K$3:K$24)+SUMIF(Deelnemers!H:H,'Driebanden-klein tot'!A51,Deelnemers!J:J)</f>
        <v>0</v>
      </c>
      <c r="C51" s="131">
        <f>SUMIF('Driebanden-klein 2'!B:B,A51,'Driebanden-klein 2'!AB:AB)+SUMIF('Driebanden-klein 2'!H:H,A51,'Driebanden-klein 2'!AB:AB)</f>
        <v>0</v>
      </c>
      <c r="D51" s="28">
        <f>SUMIF('Driebanden-klein 2'!B:B,A51,'Driebanden-klein 2'!N:N)+SUMIF('Driebanden-klein 2'!H:H,A51,'Driebanden-klein 2'!N:N)</f>
        <v>0</v>
      </c>
      <c r="E51" s="28">
        <f>SUMIF('Driebanden-klein 2'!B:B,A51,'Driebanden-klein 2'!D:D)+SUMIF('Driebanden-klein 2'!H:H,A51,'Driebanden-klein 2'!J:J)</f>
        <v>0</v>
      </c>
      <c r="F51" s="28">
        <f>SUMIF('Driebanden-klein 2'!B:B,A51,'Driebanden-klein 2'!E:E)+SUMIF('Driebanden-klein 2'!H:H,A51,'Driebanden-klein 2'!K:K)</f>
        <v>0</v>
      </c>
      <c r="G51" s="20">
        <f>SUMIF('Driebanden-klein 2'!B:B,A51,'Driebanden-klein 2'!G:G)+SUMIF('Driebanden-klein 2'!H:H,A51,'Driebanden-klein 2'!M:M)</f>
        <v>0</v>
      </c>
      <c r="H51" s="22">
        <f t="shared" si="8"/>
        <v>0</v>
      </c>
      <c r="I51" s="28">
        <f t="shared" si="6"/>
        <v>0</v>
      </c>
      <c r="J51" s="36" t="str">
        <f t="shared" si="7"/>
        <v/>
      </c>
      <c r="K51" s="131">
        <f t="shared" si="9"/>
        <v>0</v>
      </c>
      <c r="L51" s="299"/>
    </row>
    <row r="52" spans="1:12" ht="15" customHeight="1" x14ac:dyDescent="0.25">
      <c r="A52" s="32" t="str">
        <f t="shared" si="5"/>
        <v>n</v>
      </c>
      <c r="B52" s="131">
        <f>SUMIF(A$3:A$24,A52,K$3:K$24)+SUMIF(Deelnemers!H:H,'Driebanden-klein tot'!A52,Deelnemers!J:J)</f>
        <v>0</v>
      </c>
      <c r="C52" s="131">
        <f>SUMIF('Driebanden-klein 2'!B:B,A52,'Driebanden-klein 2'!AB:AB)+SUMIF('Driebanden-klein 2'!H:H,A52,'Driebanden-klein 2'!AB:AB)</f>
        <v>0</v>
      </c>
      <c r="D52" s="28">
        <f>SUMIF('Driebanden-klein 2'!B:B,A52,'Driebanden-klein 2'!N:N)+SUMIF('Driebanden-klein 2'!H:H,A52,'Driebanden-klein 2'!N:N)</f>
        <v>0</v>
      </c>
      <c r="E52" s="28">
        <f>SUMIF('Driebanden-klein 2'!B:B,A52,'Driebanden-klein 2'!D:D)+SUMIF('Driebanden-klein 2'!H:H,A52,'Driebanden-klein 2'!J:J)</f>
        <v>0</v>
      </c>
      <c r="F52" s="28">
        <f>SUMIF('Driebanden-klein 2'!B:B,A52,'Driebanden-klein 2'!E:E)+SUMIF('Driebanden-klein 2'!H:H,A52,'Driebanden-klein 2'!K:K)</f>
        <v>0</v>
      </c>
      <c r="G52" s="20">
        <f>SUMIF('Driebanden-klein 2'!B:B,A52,'Driebanden-klein 2'!G:G)+SUMIF('Driebanden-klein 2'!H:H,A52,'Driebanden-klein 2'!M:M)</f>
        <v>0</v>
      </c>
      <c r="H52" s="22">
        <f t="shared" si="8"/>
        <v>0</v>
      </c>
      <c r="I52" s="28">
        <f t="shared" si="6"/>
        <v>0</v>
      </c>
      <c r="J52" s="36" t="str">
        <f t="shared" si="7"/>
        <v/>
      </c>
      <c r="K52" s="173">
        <f t="shared" si="9"/>
        <v>0</v>
      </c>
      <c r="L52" s="299"/>
    </row>
    <row r="53" spans="1:12" ht="1.2" customHeight="1" x14ac:dyDescent="0.25">
      <c r="A53" s="100"/>
      <c r="B53" s="124"/>
      <c r="C53" s="124"/>
      <c r="D53" s="101"/>
      <c r="E53" s="101"/>
      <c r="F53" s="101"/>
      <c r="G53" s="102"/>
      <c r="H53" s="103"/>
      <c r="I53" s="101"/>
      <c r="J53" s="104"/>
      <c r="K53" s="429"/>
      <c r="L53" s="19"/>
    </row>
    <row r="54" spans="1:12" ht="15" customHeight="1" x14ac:dyDescent="0.25">
      <c r="A54" s="33" t="s">
        <v>9</v>
      </c>
      <c r="B54" s="132">
        <f>SUM(B33:B53)</f>
        <v>243</v>
      </c>
      <c r="C54" s="132">
        <f>SUM(C33:C53)</f>
        <v>546</v>
      </c>
      <c r="D54" s="34">
        <f t="shared" ref="D54:F54" si="10">SUM(D33:D53)</f>
        <v>10</v>
      </c>
      <c r="E54" s="34">
        <f t="shared" si="10"/>
        <v>112</v>
      </c>
      <c r="F54" s="34">
        <f t="shared" si="10"/>
        <v>500</v>
      </c>
      <c r="G54" s="35">
        <f>SUM(G33:G53)</f>
        <v>67.3</v>
      </c>
      <c r="H54" s="62"/>
      <c r="I54" s="95"/>
      <c r="J54" s="96"/>
      <c r="K54" s="175">
        <f>SUM(K33:K53)</f>
        <v>243</v>
      </c>
      <c r="L54" s="167"/>
    </row>
    <row r="55" spans="1:12" ht="15" customHeight="1" x14ac:dyDescent="0.25">
      <c r="B55" s="130">
        <f>B54-K24-Deelnemers!J27</f>
        <v>0</v>
      </c>
      <c r="C55" s="130"/>
      <c r="D55" s="130">
        <f>D54/2-SUM('Driebanden-klein 2'!N:N)</f>
        <v>0</v>
      </c>
      <c r="E55" s="130">
        <f>E54-SUM('Driebanden-klein 2'!D:D)-SUM('Driebanden-klein 2'!J:J)</f>
        <v>0</v>
      </c>
      <c r="F55" s="130">
        <f>F54-SUM('Driebanden-klein 2'!E:E)-SUM('Driebanden-klein 2'!K:K)</f>
        <v>0</v>
      </c>
      <c r="G55" s="130">
        <f>G54-SUM('Driebanden-klein 2'!G:G)-SUM('Driebanden-klein 2'!M:M)</f>
        <v>0</v>
      </c>
      <c r="H55" s="176" t="s">
        <v>53</v>
      </c>
      <c r="K55" s="479"/>
      <c r="L55" s="300"/>
    </row>
    <row r="56" spans="1:12" ht="15" customHeight="1" x14ac:dyDescent="0.25">
      <c r="A56" s="78" t="s">
        <v>40</v>
      </c>
      <c r="B56" s="19"/>
      <c r="C56" s="19"/>
      <c r="D56" s="19"/>
      <c r="E56" s="19"/>
      <c r="F56" s="19"/>
      <c r="G56" s="19"/>
      <c r="H56" s="19"/>
      <c r="I56" s="19"/>
      <c r="J56" s="19"/>
      <c r="K56" s="383"/>
      <c r="L56" s="461"/>
    </row>
    <row r="57" spans="1:12" ht="15" customHeight="1" x14ac:dyDescent="0.25">
      <c r="B57" s="417" t="s">
        <v>132</v>
      </c>
      <c r="C57" s="418"/>
      <c r="D57" s="418"/>
      <c r="E57" s="418"/>
      <c r="F57" s="418"/>
      <c r="G57" s="512"/>
      <c r="H57" s="510"/>
      <c r="I57" s="511"/>
      <c r="J57" s="512"/>
      <c r="K57" s="419"/>
      <c r="L57" s="167"/>
    </row>
    <row r="58" spans="1:12" ht="15" customHeight="1" x14ac:dyDescent="0.25">
      <c r="B58" s="420">
        <f>B28</f>
        <v>50</v>
      </c>
      <c r="C58" s="492" t="s">
        <v>36</v>
      </c>
      <c r="D58" s="491" t="s">
        <v>20</v>
      </c>
      <c r="E58" s="421">
        <f>E28</f>
        <v>0</v>
      </c>
      <c r="F58" s="422"/>
      <c r="G58" s="507" t="s">
        <v>21</v>
      </c>
      <c r="H58" s="508">
        <f>H28</f>
        <v>0.5</v>
      </c>
      <c r="I58" s="509">
        <f>ROUND(MAX(C33:C53)*H58,0)</f>
        <v>20</v>
      </c>
      <c r="J58" s="489">
        <f>J28</f>
        <v>12</v>
      </c>
      <c r="K58" s="490" t="s">
        <v>30</v>
      </c>
      <c r="L58" s="167"/>
    </row>
    <row r="59" spans="1:12" ht="15" customHeight="1" x14ac:dyDescent="0.25">
      <c r="B59" s="423" t="s">
        <v>131</v>
      </c>
      <c r="C59" s="424"/>
      <c r="D59" s="424"/>
      <c r="E59" s="424"/>
      <c r="F59" s="424"/>
      <c r="G59" s="424"/>
      <c r="H59" s="424"/>
      <c r="I59" s="424"/>
      <c r="J59" s="424"/>
      <c r="K59" s="425"/>
      <c r="L59" s="167"/>
    </row>
    <row r="60" spans="1:12" ht="15" customHeight="1" x14ac:dyDescent="0.25">
      <c r="A60" s="78" t="s">
        <v>40</v>
      </c>
      <c r="B60" s="19"/>
      <c r="C60" s="19"/>
      <c r="D60" s="19"/>
      <c r="E60" s="19"/>
      <c r="F60" s="19"/>
      <c r="G60" s="19"/>
      <c r="H60" s="19"/>
      <c r="I60" s="19"/>
      <c r="J60" s="19"/>
      <c r="K60" s="462"/>
      <c r="L60" s="461"/>
    </row>
    <row r="61" spans="1:12" ht="15" customHeight="1" x14ac:dyDescent="0.25">
      <c r="A61" s="78" t="s">
        <v>112</v>
      </c>
      <c r="B61" s="19"/>
      <c r="C61" s="19"/>
      <c r="D61" s="19"/>
      <c r="E61" s="19"/>
      <c r="F61" s="19"/>
      <c r="G61" s="19"/>
      <c r="H61" s="19"/>
      <c r="I61" s="19"/>
      <c r="J61" s="19"/>
      <c r="K61" s="19"/>
      <c r="L61" s="19"/>
    </row>
    <row r="62" spans="1:12" ht="15" customHeight="1" x14ac:dyDescent="0.25">
      <c r="A62" s="341" t="s">
        <v>108</v>
      </c>
      <c r="B62" s="342"/>
      <c r="C62" s="342"/>
      <c r="D62" s="342"/>
      <c r="E62" s="342">
        <f>C24+C54</f>
        <v>1014</v>
      </c>
      <c r="F62" s="463">
        <f>(SUM('Driebanden-klein 1'!AB:AB)+SUM('Driebanden-klein 2'!AB:AB))*2-E62</f>
        <v>0</v>
      </c>
      <c r="L62" s="19"/>
    </row>
    <row r="63" spans="1:12" ht="15" customHeight="1" x14ac:dyDescent="0.25">
      <c r="A63" s="341" t="s">
        <v>111</v>
      </c>
      <c r="B63" s="342"/>
      <c r="C63" s="342"/>
      <c r="D63" s="253"/>
      <c r="E63" s="343">
        <f>D24+D54</f>
        <v>24</v>
      </c>
      <c r="F63" s="326"/>
      <c r="G63" s="326"/>
      <c r="H63" s="326"/>
      <c r="I63" s="326"/>
      <c r="J63" s="326"/>
      <c r="K63" s="326"/>
      <c r="L63" s="19"/>
    </row>
    <row r="64" spans="1:12" ht="15" customHeight="1" x14ac:dyDescent="0.25">
      <c r="A64" s="380" t="s">
        <v>110</v>
      </c>
      <c r="B64" s="342"/>
      <c r="C64" s="342"/>
      <c r="D64" s="344"/>
      <c r="E64" s="342">
        <f>E62-E63</f>
        <v>990</v>
      </c>
      <c r="F64" s="381"/>
      <c r="G64" s="326"/>
      <c r="H64" s="326"/>
      <c r="I64" s="326"/>
      <c r="J64" s="326"/>
      <c r="K64" s="326"/>
      <c r="L64" s="19"/>
    </row>
    <row r="65" spans="1:12" ht="15" customHeight="1" x14ac:dyDescent="0.25">
      <c r="A65" s="380"/>
      <c r="B65" s="342"/>
      <c r="C65" s="342"/>
      <c r="D65" s="344"/>
      <c r="E65" s="342"/>
      <c r="F65" s="465"/>
      <c r="G65" s="326"/>
      <c r="H65" s="326"/>
      <c r="I65" s="326"/>
      <c r="J65" s="326"/>
      <c r="K65" s="326"/>
      <c r="L65" s="19"/>
    </row>
    <row r="66" spans="1:12" ht="13.2" customHeight="1" x14ac:dyDescent="0.25">
      <c r="A66" s="341" t="s">
        <v>113</v>
      </c>
      <c r="B66" s="342"/>
      <c r="C66" s="344"/>
      <c r="D66" s="464"/>
      <c r="E66" s="342">
        <f>G24+G54</f>
        <v>175.60000000000002</v>
      </c>
      <c r="F66" s="463">
        <f>SUM('Driebanden-klein 1'!G:G)+SUM('Driebanden-klein 1'!M:M)+SUM('Driebanden-klein 2'!G:G)+SUM('Driebanden-klein 2'!M:M)-E66</f>
        <v>0</v>
      </c>
      <c r="G66" s="19"/>
      <c r="H66" s="19"/>
      <c r="I66" s="19"/>
      <c r="J66" s="19"/>
      <c r="K66" s="19"/>
      <c r="L66" s="19"/>
    </row>
    <row r="67" spans="1:12" ht="13.2" customHeight="1" x14ac:dyDescent="0.25">
      <c r="A67" s="19"/>
      <c r="B67" s="19"/>
      <c r="C67" s="19"/>
      <c r="D67" s="19"/>
      <c r="E67" s="19"/>
      <c r="F67" s="19"/>
      <c r="G67" s="19"/>
      <c r="H67" s="19"/>
      <c r="I67" s="19"/>
      <c r="J67" s="19"/>
      <c r="K67" s="19"/>
      <c r="L67" s="19"/>
    </row>
    <row r="68" spans="1:12" ht="13.2" customHeight="1" x14ac:dyDescent="0.25">
      <c r="A68" s="19"/>
      <c r="B68" s="19"/>
      <c r="C68" s="19"/>
      <c r="D68" s="19"/>
      <c r="E68" s="19"/>
      <c r="F68" s="19"/>
      <c r="G68" s="19"/>
      <c r="H68" s="19"/>
      <c r="I68" s="19"/>
      <c r="J68" s="19"/>
      <c r="K68" s="19"/>
      <c r="L68" s="19"/>
    </row>
    <row r="69" spans="1:12" ht="13.2" customHeight="1" x14ac:dyDescent="0.25">
      <c r="A69" s="19"/>
      <c r="B69" s="19"/>
      <c r="C69" s="19"/>
      <c r="D69" s="19"/>
      <c r="E69" s="19"/>
      <c r="F69" s="19"/>
      <c r="G69" s="19"/>
      <c r="H69" s="19"/>
      <c r="I69" s="19"/>
      <c r="J69" s="19"/>
      <c r="K69" s="19"/>
      <c r="L69" s="19"/>
    </row>
    <row r="70" spans="1:12" ht="13.2" customHeight="1" x14ac:dyDescent="0.25">
      <c r="A70" s="19"/>
      <c r="B70" s="19"/>
      <c r="C70" s="19"/>
      <c r="D70" s="19"/>
      <c r="E70" s="19"/>
      <c r="F70" s="19"/>
      <c r="G70" s="19"/>
      <c r="H70" s="19"/>
      <c r="I70" s="19"/>
      <c r="J70" s="19"/>
      <c r="K70" s="19"/>
      <c r="L70" s="19"/>
    </row>
    <row r="71" spans="1:12" ht="13.2" customHeight="1" x14ac:dyDescent="0.25">
      <c r="A71" s="19"/>
      <c r="B71" s="19"/>
      <c r="C71" s="19"/>
      <c r="D71" s="19"/>
      <c r="E71" s="19"/>
      <c r="F71" s="19"/>
      <c r="G71" s="19"/>
      <c r="H71" s="19"/>
      <c r="I71" s="19"/>
      <c r="J71" s="19"/>
      <c r="K71" s="19"/>
      <c r="L71" s="19"/>
    </row>
    <row r="72" spans="1:12" ht="13.2" customHeight="1" x14ac:dyDescent="0.25">
      <c r="A72" s="19"/>
      <c r="B72" s="19"/>
      <c r="C72" s="19"/>
      <c r="D72" s="19"/>
      <c r="E72" s="19"/>
      <c r="F72" s="19"/>
      <c r="G72" s="19"/>
      <c r="H72" s="19"/>
      <c r="I72" s="19"/>
      <c r="J72" s="19"/>
      <c r="K72" s="19"/>
      <c r="L72" s="19"/>
    </row>
    <row r="73" spans="1:12" ht="13.2" customHeight="1" x14ac:dyDescent="0.25">
      <c r="A73" s="19"/>
      <c r="B73" s="19"/>
      <c r="C73" s="19"/>
      <c r="D73" s="19"/>
      <c r="E73" s="19"/>
      <c r="F73" s="19"/>
      <c r="G73" s="19"/>
      <c r="H73" s="19"/>
      <c r="I73" s="19"/>
      <c r="J73" s="19"/>
      <c r="K73" s="19"/>
      <c r="L73" s="19"/>
    </row>
    <row r="74" spans="1:12" x14ac:dyDescent="0.25">
      <c r="A74" s="19"/>
      <c r="B74" s="19"/>
      <c r="C74" s="19"/>
      <c r="D74" s="19"/>
      <c r="E74" s="19"/>
      <c r="F74" s="19"/>
      <c r="G74" s="19"/>
      <c r="H74" s="19"/>
      <c r="I74" s="19"/>
      <c r="J74" s="19"/>
      <c r="K74" s="19"/>
      <c r="L74" s="19"/>
    </row>
    <row r="75" spans="1:12" x14ac:dyDescent="0.25">
      <c r="A75" s="19"/>
      <c r="B75" s="19"/>
      <c r="C75" s="19"/>
      <c r="D75" s="19"/>
      <c r="E75" s="19"/>
      <c r="F75" s="19"/>
      <c r="G75" s="19"/>
      <c r="H75" s="19"/>
      <c r="I75" s="19"/>
      <c r="J75" s="19"/>
      <c r="K75" s="19"/>
      <c r="L75" s="19"/>
    </row>
    <row r="76" spans="1:12" x14ac:dyDescent="0.25">
      <c r="A76" s="19"/>
      <c r="B76" s="19"/>
      <c r="C76" s="19"/>
      <c r="D76" s="19"/>
      <c r="E76" s="19"/>
      <c r="F76" s="19"/>
      <c r="G76" s="19"/>
      <c r="H76" s="19"/>
      <c r="I76" s="19"/>
      <c r="J76" s="19"/>
      <c r="K76" s="19"/>
      <c r="L76" s="19"/>
    </row>
    <row r="77" spans="1:12" x14ac:dyDescent="0.25">
      <c r="A77" s="19"/>
      <c r="B77" s="19"/>
      <c r="C77" s="19"/>
      <c r="D77" s="19"/>
      <c r="E77" s="19"/>
      <c r="F77" s="19"/>
      <c r="G77" s="19"/>
      <c r="H77" s="19"/>
      <c r="I77" s="19"/>
      <c r="J77" s="19"/>
      <c r="K77" s="19"/>
      <c r="L77" s="19"/>
    </row>
    <row r="78" spans="1:12" x14ac:dyDescent="0.25">
      <c r="A78" s="19"/>
      <c r="B78" s="19"/>
      <c r="C78" s="19"/>
      <c r="D78" s="19"/>
      <c r="E78" s="19"/>
      <c r="F78" s="19"/>
      <c r="G78" s="19"/>
      <c r="H78" s="19"/>
      <c r="I78" s="19"/>
      <c r="J78" s="19"/>
      <c r="K78" s="19"/>
      <c r="L78" s="19"/>
    </row>
    <row r="79" spans="1:12" x14ac:dyDescent="0.25">
      <c r="A79" s="19"/>
      <c r="B79" s="19"/>
      <c r="C79" s="19"/>
      <c r="D79" s="19"/>
      <c r="E79" s="19"/>
      <c r="F79" s="19"/>
      <c r="G79" s="19"/>
      <c r="H79" s="19"/>
      <c r="I79" s="19"/>
      <c r="J79" s="19"/>
      <c r="K79" s="19"/>
      <c r="L79" s="19"/>
    </row>
    <row r="80" spans="1:12" x14ac:dyDescent="0.25">
      <c r="A80" s="19"/>
      <c r="B80" s="19"/>
      <c r="C80" s="19"/>
      <c r="D80" s="19"/>
      <c r="E80" s="19"/>
      <c r="F80" s="19"/>
      <c r="G80" s="19"/>
      <c r="H80" s="19"/>
      <c r="I80" s="19"/>
      <c r="J80" s="19"/>
      <c r="K80" s="19"/>
      <c r="L80" s="19"/>
    </row>
    <row r="81" spans="1:12" x14ac:dyDescent="0.25">
      <c r="A81" s="19"/>
      <c r="B81" s="19"/>
      <c r="C81" s="19"/>
      <c r="D81" s="19"/>
      <c r="E81" s="19"/>
      <c r="F81" s="19"/>
      <c r="G81" s="19"/>
      <c r="H81" s="19"/>
      <c r="I81" s="19"/>
      <c r="J81" s="19"/>
      <c r="K81" s="19"/>
      <c r="L81" s="19"/>
    </row>
    <row r="82" spans="1:12" x14ac:dyDescent="0.25">
      <c r="A82" s="19"/>
      <c r="B82" s="19"/>
      <c r="C82" s="19"/>
      <c r="D82" s="19"/>
      <c r="E82" s="19"/>
      <c r="F82" s="19"/>
      <c r="G82" s="19"/>
      <c r="H82" s="19"/>
      <c r="I82" s="19"/>
      <c r="J82" s="19"/>
      <c r="K82" s="19"/>
      <c r="L82" s="19"/>
    </row>
    <row r="83" spans="1:12" x14ac:dyDescent="0.25">
      <c r="A83" s="19"/>
      <c r="B83" s="19"/>
      <c r="C83" s="19"/>
      <c r="D83" s="19"/>
      <c r="E83" s="19"/>
      <c r="F83" s="19"/>
      <c r="G83" s="19"/>
      <c r="H83" s="19"/>
      <c r="I83" s="19"/>
      <c r="J83" s="19"/>
      <c r="K83" s="19"/>
      <c r="L83" s="19"/>
    </row>
    <row r="84" spans="1:12" x14ac:dyDescent="0.25">
      <c r="A84" s="19"/>
      <c r="B84" s="19"/>
      <c r="C84" s="19"/>
      <c r="D84" s="19"/>
      <c r="E84" s="19"/>
      <c r="F84" s="19"/>
      <c r="G84" s="19"/>
      <c r="H84" s="19"/>
      <c r="I84" s="19"/>
      <c r="J84" s="19"/>
      <c r="K84" s="19"/>
      <c r="L84" s="19"/>
    </row>
    <row r="85" spans="1:12" x14ac:dyDescent="0.25">
      <c r="A85" s="19"/>
      <c r="B85" s="19"/>
      <c r="C85" s="19"/>
      <c r="D85" s="19"/>
      <c r="E85" s="19"/>
      <c r="F85" s="19"/>
      <c r="G85" s="19"/>
      <c r="H85" s="19"/>
      <c r="I85" s="19"/>
      <c r="J85" s="19"/>
      <c r="K85" s="19"/>
      <c r="L85" s="19"/>
    </row>
    <row r="86" spans="1:12" x14ac:dyDescent="0.25">
      <c r="A86" s="19"/>
      <c r="B86" s="19"/>
      <c r="C86" s="19"/>
      <c r="D86" s="19"/>
      <c r="E86" s="19"/>
      <c r="F86" s="19"/>
      <c r="G86" s="19"/>
      <c r="H86" s="19"/>
      <c r="I86" s="19"/>
      <c r="J86" s="19"/>
      <c r="K86" s="19"/>
      <c r="L86" s="19"/>
    </row>
    <row r="87" spans="1:12" x14ac:dyDescent="0.25">
      <c r="A87" s="19"/>
      <c r="B87" s="19"/>
      <c r="C87" s="19"/>
      <c r="D87" s="19"/>
      <c r="E87" s="19"/>
      <c r="F87" s="19"/>
      <c r="G87" s="19"/>
      <c r="H87" s="19"/>
      <c r="I87" s="19"/>
      <c r="J87" s="19"/>
      <c r="K87" s="19"/>
      <c r="L87" s="19"/>
    </row>
    <row r="88" spans="1:12" x14ac:dyDescent="0.25">
      <c r="A88" s="19"/>
      <c r="B88" s="19"/>
      <c r="C88" s="19"/>
      <c r="D88" s="19"/>
      <c r="E88" s="19"/>
      <c r="F88" s="19"/>
      <c r="G88" s="19"/>
      <c r="H88" s="19"/>
      <c r="I88" s="19"/>
      <c r="J88" s="19"/>
      <c r="K88" s="19"/>
      <c r="L88" s="19"/>
    </row>
    <row r="89" spans="1:12" x14ac:dyDescent="0.25">
      <c r="A89" s="19"/>
      <c r="B89" s="19"/>
      <c r="C89" s="19"/>
      <c r="D89" s="19"/>
      <c r="E89" s="19"/>
      <c r="F89" s="19"/>
      <c r="G89" s="19"/>
      <c r="H89" s="19"/>
      <c r="I89" s="19"/>
      <c r="J89" s="19"/>
      <c r="K89" s="19"/>
      <c r="L89" s="19"/>
    </row>
    <row r="90" spans="1:12" x14ac:dyDescent="0.25">
      <c r="A90" s="19"/>
      <c r="B90" s="19"/>
      <c r="C90" s="19"/>
      <c r="D90" s="19"/>
      <c r="E90" s="19"/>
      <c r="F90" s="19"/>
      <c r="G90" s="19"/>
      <c r="H90" s="19"/>
      <c r="I90" s="19"/>
      <c r="J90" s="19"/>
      <c r="K90" s="19"/>
      <c r="L90" s="19"/>
    </row>
    <row r="91" spans="1:12" x14ac:dyDescent="0.25">
      <c r="A91" s="19"/>
      <c r="B91" s="19"/>
      <c r="C91" s="19"/>
      <c r="D91" s="19"/>
      <c r="E91" s="19"/>
      <c r="F91" s="19"/>
      <c r="G91" s="19"/>
      <c r="H91" s="19"/>
      <c r="I91" s="19"/>
      <c r="J91" s="19"/>
      <c r="K91" s="19"/>
      <c r="L91" s="19"/>
    </row>
    <row r="92" spans="1:12" x14ac:dyDescent="0.25">
      <c r="A92" s="19"/>
      <c r="B92" s="19"/>
      <c r="C92" s="19"/>
      <c r="D92" s="19"/>
      <c r="E92" s="19"/>
      <c r="F92" s="19"/>
      <c r="G92" s="19"/>
      <c r="H92" s="19"/>
      <c r="I92" s="19"/>
      <c r="J92" s="19"/>
      <c r="K92" s="19"/>
      <c r="L92" s="19"/>
    </row>
    <row r="93" spans="1:12" x14ac:dyDescent="0.25">
      <c r="A93" s="19"/>
      <c r="B93" s="19"/>
      <c r="C93" s="19"/>
      <c r="D93" s="19"/>
      <c r="E93" s="19"/>
      <c r="F93" s="19"/>
      <c r="G93" s="19"/>
      <c r="H93" s="19"/>
      <c r="I93" s="19"/>
      <c r="J93" s="19"/>
      <c r="K93" s="19"/>
      <c r="L93" s="19"/>
    </row>
    <row r="94" spans="1:12" x14ac:dyDescent="0.25">
      <c r="A94" s="19"/>
      <c r="B94" s="19"/>
      <c r="C94" s="19"/>
      <c r="D94" s="19"/>
      <c r="E94" s="19"/>
      <c r="F94" s="19"/>
      <c r="G94" s="19"/>
      <c r="H94" s="19"/>
      <c r="I94" s="19"/>
      <c r="J94" s="19"/>
      <c r="K94" s="19"/>
      <c r="L94" s="19"/>
    </row>
    <row r="95" spans="1:12" x14ac:dyDescent="0.25">
      <c r="A95" s="19"/>
      <c r="B95" s="19"/>
      <c r="C95" s="19"/>
      <c r="D95" s="19"/>
      <c r="E95" s="19"/>
      <c r="F95" s="19"/>
      <c r="G95" s="19"/>
      <c r="H95" s="19"/>
      <c r="I95" s="19"/>
      <c r="J95" s="19"/>
      <c r="K95" s="19"/>
      <c r="L95" s="19"/>
    </row>
    <row r="96" spans="1:12" x14ac:dyDescent="0.25">
      <c r="A96" s="19"/>
      <c r="B96" s="19"/>
      <c r="C96" s="19"/>
      <c r="D96" s="19"/>
      <c r="E96" s="19"/>
      <c r="F96" s="19"/>
      <c r="G96" s="19"/>
      <c r="H96" s="19"/>
      <c r="I96" s="19"/>
      <c r="J96" s="19"/>
      <c r="K96" s="19"/>
      <c r="L96" s="19"/>
    </row>
    <row r="97" spans="1:12" x14ac:dyDescent="0.25">
      <c r="A97" s="19"/>
      <c r="B97" s="19"/>
      <c r="C97" s="19"/>
      <c r="D97" s="19"/>
      <c r="E97" s="19"/>
      <c r="F97" s="19"/>
      <c r="G97" s="19"/>
      <c r="H97" s="19"/>
      <c r="I97" s="19"/>
      <c r="J97" s="19"/>
      <c r="K97" s="19"/>
      <c r="L97" s="19"/>
    </row>
    <row r="98" spans="1:12" x14ac:dyDescent="0.25">
      <c r="A98" s="19"/>
      <c r="B98" s="19"/>
      <c r="C98" s="19"/>
      <c r="D98" s="19"/>
      <c r="E98" s="19"/>
      <c r="F98" s="19"/>
      <c r="G98" s="19"/>
      <c r="H98" s="19"/>
      <c r="I98" s="19"/>
      <c r="J98" s="19"/>
      <c r="K98" s="19"/>
      <c r="L98" s="19"/>
    </row>
    <row r="99" spans="1:12" x14ac:dyDescent="0.25">
      <c r="A99" s="19"/>
      <c r="B99" s="19"/>
      <c r="C99" s="19"/>
      <c r="D99" s="19"/>
      <c r="E99" s="19"/>
      <c r="F99" s="19"/>
      <c r="G99" s="19"/>
      <c r="H99" s="19"/>
      <c r="I99" s="19"/>
      <c r="J99" s="19"/>
      <c r="K99" s="19"/>
      <c r="L99" s="19"/>
    </row>
    <row r="100" spans="1:12" x14ac:dyDescent="0.25">
      <c r="A100" s="19"/>
      <c r="B100" s="19"/>
      <c r="C100" s="19"/>
      <c r="D100" s="19"/>
      <c r="E100" s="19"/>
      <c r="F100" s="19"/>
      <c r="G100" s="19"/>
      <c r="H100" s="19"/>
      <c r="I100" s="19"/>
      <c r="J100" s="19"/>
      <c r="K100" s="19"/>
      <c r="L100" s="19"/>
    </row>
    <row r="101" spans="1:12" x14ac:dyDescent="0.25">
      <c r="A101" s="19"/>
      <c r="B101" s="19"/>
      <c r="C101" s="19"/>
      <c r="D101" s="19"/>
      <c r="E101" s="19"/>
      <c r="F101" s="19"/>
      <c r="G101" s="19"/>
      <c r="H101" s="19"/>
      <c r="I101" s="19"/>
      <c r="J101" s="19"/>
      <c r="K101" s="19"/>
      <c r="L101" s="19"/>
    </row>
    <row r="102" spans="1:12" x14ac:dyDescent="0.25">
      <c r="A102" s="19"/>
      <c r="B102" s="19"/>
      <c r="C102" s="19"/>
      <c r="D102" s="19"/>
      <c r="E102" s="19"/>
      <c r="F102" s="19"/>
      <c r="G102" s="19"/>
      <c r="H102" s="19"/>
      <c r="I102" s="19"/>
      <c r="J102" s="19"/>
      <c r="K102" s="19"/>
      <c r="L102" s="19"/>
    </row>
    <row r="103" spans="1:12" x14ac:dyDescent="0.25">
      <c r="A103" s="19"/>
      <c r="B103" s="19"/>
      <c r="C103" s="19"/>
      <c r="D103" s="19"/>
      <c r="E103" s="19"/>
      <c r="F103" s="19"/>
      <c r="G103" s="19"/>
      <c r="H103" s="19"/>
      <c r="I103" s="19"/>
      <c r="J103" s="19"/>
      <c r="K103" s="19"/>
      <c r="L103" s="19"/>
    </row>
    <row r="104" spans="1:12" x14ac:dyDescent="0.25">
      <c r="A104" s="19"/>
      <c r="B104" s="19"/>
      <c r="C104" s="19"/>
      <c r="D104" s="19"/>
      <c r="E104" s="19"/>
      <c r="F104" s="19"/>
      <c r="G104" s="19"/>
      <c r="H104" s="19"/>
      <c r="I104" s="19"/>
      <c r="J104" s="19"/>
      <c r="K104" s="19"/>
      <c r="L104" s="19"/>
    </row>
    <row r="105" spans="1:12" x14ac:dyDescent="0.25">
      <c r="A105" s="19"/>
      <c r="B105" s="19"/>
      <c r="C105" s="19"/>
      <c r="D105" s="19"/>
      <c r="E105" s="19"/>
      <c r="F105" s="19"/>
      <c r="G105" s="19"/>
      <c r="H105" s="19"/>
      <c r="I105" s="19"/>
      <c r="J105" s="19"/>
      <c r="K105" s="19"/>
      <c r="L105" s="19"/>
    </row>
    <row r="106" spans="1:12" x14ac:dyDescent="0.25">
      <c r="A106" s="19"/>
      <c r="B106" s="19"/>
      <c r="C106" s="19"/>
      <c r="D106" s="19"/>
      <c r="E106" s="19"/>
      <c r="F106" s="19"/>
      <c r="G106" s="19"/>
      <c r="H106" s="19"/>
      <c r="I106" s="19"/>
      <c r="J106" s="19"/>
      <c r="K106" s="19"/>
      <c r="L106" s="19"/>
    </row>
    <row r="107" spans="1:12" x14ac:dyDescent="0.25">
      <c r="A107" s="19"/>
      <c r="B107" s="19"/>
      <c r="C107" s="19"/>
      <c r="D107" s="19"/>
      <c r="E107" s="19"/>
      <c r="F107" s="19"/>
      <c r="G107" s="19"/>
      <c r="H107" s="19"/>
      <c r="I107" s="19"/>
      <c r="J107" s="19"/>
      <c r="K107" s="19"/>
      <c r="L107" s="19"/>
    </row>
    <row r="108" spans="1:12" x14ac:dyDescent="0.25">
      <c r="A108" s="19"/>
      <c r="B108" s="19"/>
      <c r="C108" s="19"/>
      <c r="D108" s="19"/>
      <c r="E108" s="19"/>
      <c r="F108" s="19"/>
      <c r="G108" s="19"/>
      <c r="H108" s="19"/>
      <c r="I108" s="19"/>
      <c r="J108" s="19"/>
      <c r="K108" s="19"/>
      <c r="L108" s="19"/>
    </row>
    <row r="109" spans="1:12" x14ac:dyDescent="0.25">
      <c r="A109" s="19"/>
      <c r="B109" s="19"/>
      <c r="C109" s="19"/>
      <c r="D109" s="19"/>
      <c r="E109" s="19"/>
      <c r="F109" s="19"/>
      <c r="G109" s="19"/>
      <c r="H109" s="19"/>
      <c r="I109" s="19"/>
      <c r="J109" s="19"/>
      <c r="K109" s="19"/>
      <c r="L109" s="19"/>
    </row>
    <row r="110" spans="1:12" x14ac:dyDescent="0.25">
      <c r="A110" s="19"/>
      <c r="B110" s="19"/>
      <c r="C110" s="19"/>
      <c r="D110" s="19"/>
      <c r="E110" s="19"/>
      <c r="F110" s="19"/>
      <c r="G110" s="19"/>
      <c r="H110" s="19"/>
      <c r="I110" s="19"/>
      <c r="J110" s="19"/>
      <c r="K110" s="19"/>
      <c r="L110" s="19"/>
    </row>
    <row r="111" spans="1:12" x14ac:dyDescent="0.25">
      <c r="A111" s="19"/>
      <c r="B111" s="19"/>
      <c r="C111" s="19"/>
      <c r="D111" s="19"/>
      <c r="E111" s="19"/>
      <c r="F111" s="19"/>
      <c r="G111" s="19"/>
      <c r="H111" s="19"/>
      <c r="I111" s="19"/>
      <c r="J111" s="19"/>
      <c r="K111" s="19"/>
      <c r="L111" s="19"/>
    </row>
    <row r="112" spans="1:12" x14ac:dyDescent="0.25">
      <c r="A112" s="19"/>
      <c r="B112" s="19"/>
      <c r="C112" s="19"/>
      <c r="D112" s="19"/>
      <c r="E112" s="19"/>
      <c r="F112" s="19"/>
      <c r="G112" s="19"/>
      <c r="H112" s="19"/>
      <c r="I112" s="19"/>
      <c r="J112" s="19"/>
      <c r="K112" s="19"/>
      <c r="L112" s="19"/>
    </row>
    <row r="113" spans="1:12" x14ac:dyDescent="0.25">
      <c r="A113" s="19"/>
      <c r="B113" s="19"/>
      <c r="C113" s="19"/>
      <c r="D113" s="19"/>
      <c r="E113" s="19"/>
      <c r="F113" s="19"/>
      <c r="G113" s="19"/>
      <c r="H113" s="19"/>
      <c r="I113" s="19"/>
      <c r="J113" s="19"/>
      <c r="K113" s="19"/>
      <c r="L113" s="19"/>
    </row>
    <row r="114" spans="1:12" x14ac:dyDescent="0.25">
      <c r="A114" s="19"/>
      <c r="B114" s="19"/>
      <c r="C114" s="19"/>
      <c r="D114" s="19"/>
      <c r="E114" s="19"/>
      <c r="F114" s="19"/>
      <c r="G114" s="19"/>
      <c r="H114" s="19"/>
      <c r="I114" s="19"/>
      <c r="J114" s="19"/>
      <c r="K114" s="19"/>
      <c r="L114" s="19"/>
    </row>
    <row r="115" spans="1:12" x14ac:dyDescent="0.25">
      <c r="A115" s="19"/>
      <c r="B115" s="19"/>
      <c r="C115" s="19"/>
      <c r="D115" s="19"/>
      <c r="E115" s="19"/>
      <c r="F115" s="19"/>
      <c r="G115" s="19"/>
      <c r="H115" s="19"/>
      <c r="I115" s="19"/>
      <c r="J115" s="19"/>
      <c r="K115" s="19"/>
      <c r="L115" s="19"/>
    </row>
    <row r="116" spans="1:12" x14ac:dyDescent="0.25">
      <c r="A116" s="19"/>
      <c r="B116" s="19"/>
      <c r="C116" s="19"/>
      <c r="D116" s="19"/>
      <c r="E116" s="19"/>
      <c r="F116" s="19"/>
      <c r="G116" s="19"/>
      <c r="H116" s="19"/>
      <c r="I116" s="19"/>
      <c r="J116" s="19"/>
      <c r="K116" s="19"/>
      <c r="L116" s="19"/>
    </row>
    <row r="117" spans="1:12" x14ac:dyDescent="0.25">
      <c r="A117" s="19"/>
      <c r="B117" s="19"/>
      <c r="C117" s="19"/>
      <c r="D117" s="19"/>
      <c r="E117" s="19"/>
      <c r="F117" s="19"/>
      <c r="G117" s="19"/>
      <c r="H117" s="19"/>
      <c r="I117" s="19"/>
      <c r="J117" s="19"/>
      <c r="K117" s="19"/>
      <c r="L117" s="19"/>
    </row>
    <row r="118" spans="1:12" x14ac:dyDescent="0.25">
      <c r="A118" s="19"/>
      <c r="B118" s="19"/>
      <c r="C118" s="19"/>
      <c r="D118" s="19"/>
      <c r="E118" s="19"/>
      <c r="F118" s="19"/>
      <c r="G118" s="19"/>
      <c r="H118" s="19"/>
      <c r="I118" s="19"/>
      <c r="J118" s="19"/>
      <c r="K118" s="19"/>
      <c r="L118" s="19"/>
    </row>
    <row r="119" spans="1:12" x14ac:dyDescent="0.25">
      <c r="A119" s="19"/>
      <c r="B119" s="19"/>
      <c r="C119" s="19"/>
      <c r="D119" s="19"/>
      <c r="E119" s="19"/>
      <c r="F119" s="19"/>
      <c r="G119" s="19"/>
      <c r="H119" s="19"/>
      <c r="I119" s="19"/>
      <c r="J119" s="19"/>
      <c r="K119" s="19"/>
      <c r="L119" s="19"/>
    </row>
    <row r="120" spans="1:12" x14ac:dyDescent="0.25">
      <c r="A120" s="19"/>
      <c r="B120" s="19"/>
      <c r="C120" s="19"/>
      <c r="D120" s="19"/>
      <c r="E120" s="19"/>
      <c r="F120" s="19"/>
      <c r="G120" s="19"/>
      <c r="H120" s="19"/>
      <c r="I120" s="19"/>
      <c r="J120" s="19"/>
      <c r="K120" s="19"/>
      <c r="L120" s="19"/>
    </row>
    <row r="121" spans="1:12" x14ac:dyDescent="0.25">
      <c r="A121" s="19"/>
      <c r="B121" s="19"/>
      <c r="C121" s="19"/>
      <c r="D121" s="19"/>
      <c r="E121" s="19"/>
      <c r="F121" s="19"/>
      <c r="G121" s="19"/>
      <c r="H121" s="19"/>
      <c r="I121" s="19"/>
      <c r="J121" s="19"/>
      <c r="K121" s="19"/>
      <c r="L121" s="19"/>
    </row>
    <row r="122" spans="1:12" x14ac:dyDescent="0.25">
      <c r="A122" s="19"/>
      <c r="B122" s="19"/>
      <c r="C122" s="19"/>
      <c r="D122" s="19"/>
      <c r="E122" s="19"/>
      <c r="F122" s="19"/>
      <c r="G122" s="19"/>
      <c r="H122" s="19"/>
      <c r="I122" s="19"/>
      <c r="J122" s="19"/>
      <c r="K122" s="19"/>
      <c r="L122" s="19"/>
    </row>
    <row r="123" spans="1:12" x14ac:dyDescent="0.25">
      <c r="A123" s="19"/>
      <c r="B123" s="19"/>
      <c r="C123" s="19"/>
      <c r="D123" s="19"/>
      <c r="E123" s="19"/>
      <c r="F123" s="19"/>
      <c r="G123" s="19"/>
      <c r="H123" s="19"/>
      <c r="I123" s="19"/>
      <c r="J123" s="19"/>
      <c r="K123" s="19"/>
      <c r="L123" s="19"/>
    </row>
    <row r="124" spans="1:12" x14ac:dyDescent="0.25">
      <c r="A124" s="19"/>
      <c r="B124" s="19"/>
      <c r="C124" s="19"/>
      <c r="D124" s="19"/>
      <c r="E124" s="19"/>
      <c r="F124" s="19"/>
      <c r="G124" s="19"/>
      <c r="H124" s="19"/>
      <c r="I124" s="19"/>
      <c r="J124" s="19"/>
      <c r="K124" s="19"/>
      <c r="L124" s="19"/>
    </row>
    <row r="125" spans="1:12" x14ac:dyDescent="0.25">
      <c r="A125" s="19"/>
      <c r="B125" s="19"/>
      <c r="C125" s="19"/>
      <c r="D125" s="19"/>
      <c r="E125" s="19"/>
      <c r="F125" s="19"/>
      <c r="G125" s="19"/>
      <c r="H125" s="19"/>
      <c r="I125" s="19"/>
      <c r="J125" s="19"/>
      <c r="K125" s="19"/>
      <c r="L125" s="19"/>
    </row>
    <row r="126" spans="1:12" x14ac:dyDescent="0.25">
      <c r="A126" s="19"/>
      <c r="B126" s="19"/>
      <c r="C126" s="19"/>
      <c r="D126" s="19"/>
      <c r="E126" s="19"/>
      <c r="F126" s="19"/>
      <c r="G126" s="19"/>
      <c r="H126" s="19"/>
      <c r="I126" s="19"/>
      <c r="J126" s="19"/>
      <c r="K126" s="19"/>
      <c r="L126" s="19"/>
    </row>
    <row r="127" spans="1:12" x14ac:dyDescent="0.25">
      <c r="A127" s="19"/>
      <c r="B127" s="19"/>
      <c r="C127" s="19"/>
      <c r="D127" s="19"/>
      <c r="E127" s="19"/>
      <c r="F127" s="19"/>
      <c r="G127" s="19"/>
      <c r="H127" s="19"/>
      <c r="I127" s="19"/>
      <c r="J127" s="19"/>
      <c r="K127" s="19"/>
      <c r="L127" s="19"/>
    </row>
    <row r="128" spans="1:12" x14ac:dyDescent="0.25">
      <c r="L128" s="19"/>
    </row>
    <row r="129" spans="12:12" x14ac:dyDescent="0.25">
      <c r="L129" s="19"/>
    </row>
    <row r="130" spans="12:12" x14ac:dyDescent="0.25">
      <c r="L130" s="19"/>
    </row>
    <row r="131" spans="12:12" x14ac:dyDescent="0.25">
      <c r="L131" s="19"/>
    </row>
  </sheetData>
  <sheetProtection sheet="1" objects="1" scenarios="1"/>
  <autoFilter ref="A3:K60" xr:uid="{32A618A5-38FA-44BA-A547-9B0C795C5515}"/>
  <mergeCells count="2">
    <mergeCell ref="I1:J1"/>
    <mergeCell ref="I31:J31"/>
  </mergeCells>
  <pageMargins left="0.9055118110236221" right="0.39370078740157483" top="0.59055118110236227" bottom="0.19685039370078741"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59120-B9D1-4BFB-B7B0-EB3E1349EF5F}">
  <sheetPr>
    <tabColor theme="7" tint="0.39997558519241921"/>
    <pageSetUpPr fitToPage="1"/>
  </sheetPr>
  <dimension ref="A1:AF645"/>
  <sheetViews>
    <sheetView showGridLines="0" zoomScaleNormal="100" workbookViewId="0">
      <pane ySplit="2" topLeftCell="A3" activePane="bottomLeft" state="frozen"/>
      <selection activeCell="I3" sqref="I3"/>
      <selection pane="bottomLeft" activeCell="A3" sqref="A3"/>
    </sheetView>
  </sheetViews>
  <sheetFormatPr defaultColWidth="8.88671875" defaultRowHeight="16.8" x14ac:dyDescent="0.3"/>
  <cols>
    <col min="1" max="1" width="4.6640625" style="10" customWidth="1"/>
    <col min="2" max="2" width="12.6640625" style="242" customWidth="1"/>
    <col min="3" max="3" width="8.33203125" style="30" customWidth="1"/>
    <col min="4" max="5" width="4.6640625" style="10" customWidth="1"/>
    <col min="6" max="6" width="8.33203125" style="22" customWidth="1"/>
    <col min="7" max="7" width="5.6640625" style="20" customWidth="1"/>
    <col min="8" max="8" width="12.6640625" style="242" customWidth="1"/>
    <col min="9" max="9" width="8.33203125" style="30" customWidth="1"/>
    <col min="10" max="11" width="4.6640625" style="10" customWidth="1"/>
    <col min="12" max="12" width="8.5546875" style="22" customWidth="1"/>
    <col min="13" max="13" width="5.6640625" style="20" customWidth="1"/>
    <col min="14" max="14" width="4.6640625" style="15" customWidth="1"/>
    <col min="15" max="15" width="4.6640625" style="122" customWidth="1"/>
    <col min="16" max="16" width="19.33203125" style="10" customWidth="1"/>
    <col min="17" max="20" width="7.6640625" style="10" customWidth="1"/>
    <col min="21" max="21" width="2.6640625" style="10" customWidth="1"/>
    <col min="22" max="22" width="8.33203125" style="10" customWidth="1"/>
    <col min="23" max="23" width="9.77734375" style="10" bestFit="1" customWidth="1"/>
    <col min="24" max="24" width="13.5546875" style="10" customWidth="1"/>
    <col min="25" max="25" width="7.88671875" style="10" customWidth="1"/>
    <col min="26" max="26" width="6.6640625" style="10" customWidth="1"/>
    <col min="27" max="27" width="8.88671875" style="10"/>
    <col min="28" max="28" width="5.77734375" style="10" customWidth="1"/>
    <col min="29" max="29" width="5.109375" style="10" customWidth="1"/>
    <col min="30" max="16384" width="8.88671875" style="10"/>
  </cols>
  <sheetData>
    <row r="1" spans="1:28" ht="25.2" customHeight="1" thickBot="1" x14ac:dyDescent="0.35">
      <c r="A1" s="8" t="str">
        <f>_xlfn.CONCAT(Deelnemers!A1)</f>
        <v>BV  De Fotsers</v>
      </c>
      <c r="B1" s="9"/>
      <c r="C1" s="29"/>
      <c r="D1" s="9"/>
      <c r="E1" s="9"/>
      <c r="F1" s="21"/>
      <c r="G1" s="9"/>
      <c r="H1" s="99" t="s">
        <v>96</v>
      </c>
      <c r="I1" s="189"/>
      <c r="J1" s="190"/>
      <c r="K1" s="99" t="str">
        <f>VLOOKUP(1,Deelnemers!O2:S3,2,0)</f>
        <v>Jan - Jun</v>
      </c>
      <c r="L1" s="191">
        <f>VLOOKUP(1,Deelnemers!O2:S3,4,0)</f>
        <v>2025</v>
      </c>
      <c r="M1" s="192"/>
      <c r="N1" s="193"/>
      <c r="O1" s="529" t="s">
        <v>22</v>
      </c>
      <c r="P1" s="194" t="s">
        <v>63</v>
      </c>
      <c r="Q1" s="195" t="s">
        <v>64</v>
      </c>
      <c r="R1" s="195" t="s">
        <v>65</v>
      </c>
      <c r="S1" s="196" t="s">
        <v>66</v>
      </c>
      <c r="T1" s="197"/>
      <c r="U1" s="282"/>
      <c r="V1" s="477">
        <f>MAX(A:A)-SUM(AB:AB)</f>
        <v>0</v>
      </c>
      <c r="W1" s="475" t="s">
        <v>93</v>
      </c>
      <c r="X1" s="281"/>
      <c r="AB1" s="531" t="s">
        <v>127</v>
      </c>
    </row>
    <row r="2" spans="1:28" ht="13.8" thickBot="1" x14ac:dyDescent="0.3">
      <c r="A2" s="198" t="s">
        <v>12</v>
      </c>
      <c r="B2" s="198" t="s">
        <v>10</v>
      </c>
      <c r="C2" s="199" t="s">
        <v>92</v>
      </c>
      <c r="D2" s="198" t="s">
        <v>11</v>
      </c>
      <c r="E2" s="198" t="s">
        <v>18</v>
      </c>
      <c r="F2" s="200" t="s">
        <v>7</v>
      </c>
      <c r="G2" s="201" t="s">
        <v>6</v>
      </c>
      <c r="H2" s="198" t="s">
        <v>10</v>
      </c>
      <c r="I2" s="199" t="s">
        <v>92</v>
      </c>
      <c r="J2" s="198" t="s">
        <v>5</v>
      </c>
      <c r="K2" s="198" t="s">
        <v>18</v>
      </c>
      <c r="L2" s="200" t="s">
        <v>7</v>
      </c>
      <c r="M2" s="202" t="s">
        <v>6</v>
      </c>
      <c r="N2" s="203" t="s">
        <v>19</v>
      </c>
      <c r="O2" s="530"/>
      <c r="P2" s="204" t="s">
        <v>99</v>
      </c>
      <c r="Q2" s="294">
        <v>12</v>
      </c>
      <c r="R2" s="294">
        <v>11</v>
      </c>
      <c r="S2" s="205" t="s">
        <v>67</v>
      </c>
      <c r="T2" s="295">
        <v>10</v>
      </c>
      <c r="V2" s="206" t="str">
        <f>IF(SUM(C:C)-SUBTOTAL(9,C:C)=0," alle filters zijn uit"," let op  …  er zijn nog filters actief !")</f>
        <v xml:space="preserve"> alle filters zijn uit</v>
      </c>
      <c r="W2" s="207"/>
      <c r="X2" s="208"/>
      <c r="AB2" s="532"/>
    </row>
    <row r="3" spans="1:28" ht="15" customHeight="1" thickBot="1" x14ac:dyDescent="0.35">
      <c r="A3" s="209">
        <f>IF(C3=0,"",IF(I3=0,"",MAX(A$2:A2)+1))</f>
        <v>1</v>
      </c>
      <c r="B3" s="210" t="str">
        <f>Deelnemers!B7</f>
        <v>Frans</v>
      </c>
      <c r="C3" s="211">
        <f>IF(P$3="J",SUMIF(Deelnemers!B:B,B3,Deelnemers!E:E),0)</f>
        <v>27</v>
      </c>
      <c r="D3" s="12">
        <v>10</v>
      </c>
      <c r="E3" s="11">
        <v>50</v>
      </c>
      <c r="F3" s="212">
        <f>IF(D3&gt;0,ROUND(D3/E3,3),"")</f>
        <v>0.2</v>
      </c>
      <c r="G3" s="213">
        <f t="shared" ref="G3:G66" si="0">IF(D3&gt;0,IF(C3-D3=0,R$2,IF(D3&lt;C3,ROUND(D3/C3*T$2,1),Q$2)),"")</f>
        <v>3.7</v>
      </c>
      <c r="H3" s="210" t="str">
        <f>Deelnemers!B8</f>
        <v>Fred</v>
      </c>
      <c r="I3" s="211">
        <f>IF(P$3="J",SUMIF(Deelnemers!B:B,H3,Deelnemers!E:E),0)</f>
        <v>23</v>
      </c>
      <c r="J3" s="12">
        <v>9</v>
      </c>
      <c r="K3" s="214">
        <f t="shared" ref="K3:K66" si="1">IF(E3&gt;0,E3,"")</f>
        <v>50</v>
      </c>
      <c r="L3" s="212">
        <f t="shared" ref="L3:L66" si="2">IF(J3&gt;0,ROUND(J3/K3,3),"")</f>
        <v>0.18</v>
      </c>
      <c r="M3" s="215">
        <f t="shared" ref="M3:M34" si="3">IF(J3&gt;0,IF(I3-J3=0,R$2,IF(J3&lt;I3,ROUND(J3/I3*T$2,1),Q$2)),"")</f>
        <v>3.9</v>
      </c>
      <c r="N3" s="216">
        <f>IF(E3&gt;0,1,"")</f>
        <v>1</v>
      </c>
      <c r="O3" s="217">
        <v>1</v>
      </c>
      <c r="P3" s="468" t="s">
        <v>121</v>
      </c>
      <c r="Q3" s="471" t="s">
        <v>125</v>
      </c>
      <c r="R3" s="472"/>
      <c r="S3" s="472"/>
      <c r="T3" s="473">
        <f>COUNTIF(P:P,"J")</f>
        <v>3</v>
      </c>
      <c r="AB3" s="325">
        <f t="shared" ref="AB3:AB66" si="4">IF(A3="",0,1)</f>
        <v>1</v>
      </c>
    </row>
    <row r="4" spans="1:28" ht="15" customHeight="1" x14ac:dyDescent="0.25">
      <c r="A4" s="218">
        <f>IF(C4=0,"",IF(I4=0,"",MAX(A$2:A3)+1))</f>
        <v>2</v>
      </c>
      <c r="B4" s="219" t="str">
        <f t="shared" ref="B4:B20" si="5">B3</f>
        <v>Frans</v>
      </c>
      <c r="C4" s="211">
        <f>IF(P$3="J",SUMIF(Deelnemers!B:B,B4,Deelnemers!E:E),0)</f>
        <v>27</v>
      </c>
      <c r="D4" s="13">
        <v>12</v>
      </c>
      <c r="E4" s="106">
        <v>50</v>
      </c>
      <c r="F4" s="220">
        <f t="shared" ref="F4:F67" si="6">IF(D4&gt;0,ROUND(D4/E4,3),"")</f>
        <v>0.24</v>
      </c>
      <c r="G4" s="215">
        <f t="shared" si="0"/>
        <v>4.4000000000000004</v>
      </c>
      <c r="H4" s="219" t="str">
        <f>Deelnemers!B9</f>
        <v>Jan Hartog</v>
      </c>
      <c r="I4" s="211">
        <f>IF(P$3="J",SUMIF(Deelnemers!B:B,H4,Deelnemers!E:E),0)</f>
        <v>18</v>
      </c>
      <c r="J4" s="13">
        <v>9</v>
      </c>
      <c r="K4" s="211">
        <f t="shared" si="1"/>
        <v>50</v>
      </c>
      <c r="L4" s="220">
        <f t="shared" si="2"/>
        <v>0.18</v>
      </c>
      <c r="M4" s="215">
        <f t="shared" si="3"/>
        <v>5</v>
      </c>
      <c r="N4" s="216">
        <f t="shared" ref="N4:N67" si="7">IF(E4&gt;0,1,"")</f>
        <v>1</v>
      </c>
      <c r="O4" s="221">
        <v>1</v>
      </c>
      <c r="AB4" s="325">
        <f t="shared" si="4"/>
        <v>1</v>
      </c>
    </row>
    <row r="5" spans="1:28" ht="15" customHeight="1" x14ac:dyDescent="0.25">
      <c r="A5" s="218">
        <f>IF(C5=0,"",IF(I5=0,"",MAX(A$2:A4)+1))</f>
        <v>3</v>
      </c>
      <c r="B5" s="219" t="str">
        <f t="shared" si="5"/>
        <v>Frans</v>
      </c>
      <c r="C5" s="211">
        <f>IF(P$3="J",SUMIF(Deelnemers!B:B,B5,Deelnemers!E:E),0)</f>
        <v>27</v>
      </c>
      <c r="D5" s="13">
        <v>12</v>
      </c>
      <c r="E5" s="106">
        <v>50</v>
      </c>
      <c r="F5" s="220">
        <f t="shared" si="6"/>
        <v>0.24</v>
      </c>
      <c r="G5" s="215">
        <f t="shared" si="0"/>
        <v>4.4000000000000004</v>
      </c>
      <c r="H5" s="219" t="str">
        <f>Deelnemers!B10</f>
        <v>Martijn</v>
      </c>
      <c r="I5" s="211">
        <f>IF(P$3="J",SUMIF(Deelnemers!B:B,H5,Deelnemers!E:E),0)</f>
        <v>13</v>
      </c>
      <c r="J5" s="13">
        <v>6</v>
      </c>
      <c r="K5" s="211">
        <f t="shared" si="1"/>
        <v>50</v>
      </c>
      <c r="L5" s="220">
        <f t="shared" si="2"/>
        <v>0.12</v>
      </c>
      <c r="M5" s="215">
        <f t="shared" si="3"/>
        <v>4.5999999999999996</v>
      </c>
      <c r="N5" s="216">
        <f t="shared" si="7"/>
        <v>1</v>
      </c>
      <c r="O5" s="221">
        <v>1</v>
      </c>
      <c r="AB5" s="325">
        <f t="shared" si="4"/>
        <v>1</v>
      </c>
    </row>
    <row r="6" spans="1:28" ht="15" customHeight="1" x14ac:dyDescent="0.25">
      <c r="A6" s="218">
        <f>IF(C6=0,"",IF(I6=0,"",MAX(A$2:A5)+1))</f>
        <v>4</v>
      </c>
      <c r="B6" s="219" t="str">
        <f t="shared" si="5"/>
        <v>Frans</v>
      </c>
      <c r="C6" s="211">
        <f>IF(P$3="J",SUMIF(Deelnemers!B:B,B6,Deelnemers!E:E),0)</f>
        <v>27</v>
      </c>
      <c r="D6" s="13">
        <v>12</v>
      </c>
      <c r="E6" s="106">
        <v>50</v>
      </c>
      <c r="F6" s="220">
        <f t="shared" si="6"/>
        <v>0.24</v>
      </c>
      <c r="G6" s="215">
        <f t="shared" si="0"/>
        <v>4.4000000000000004</v>
      </c>
      <c r="H6" s="219" t="str">
        <f>Deelnemers!B11</f>
        <v>Michael</v>
      </c>
      <c r="I6" s="211">
        <f>IF(P$3="J",SUMIF(Deelnemers!B:B,H6,Deelnemers!E:E),0)</f>
        <v>28</v>
      </c>
      <c r="J6" s="13">
        <v>14</v>
      </c>
      <c r="K6" s="211">
        <f t="shared" si="1"/>
        <v>50</v>
      </c>
      <c r="L6" s="220">
        <f t="shared" si="2"/>
        <v>0.28000000000000003</v>
      </c>
      <c r="M6" s="215">
        <f t="shared" si="3"/>
        <v>5</v>
      </c>
      <c r="N6" s="216">
        <f t="shared" si="7"/>
        <v>1</v>
      </c>
      <c r="O6" s="221">
        <v>1</v>
      </c>
      <c r="AB6" s="325">
        <f t="shared" si="4"/>
        <v>1</v>
      </c>
    </row>
    <row r="7" spans="1:28" ht="15" customHeight="1" x14ac:dyDescent="0.25">
      <c r="A7" s="218">
        <f>IF(C7=0,"",IF(I7=0,"",MAX(A$2:A6)+1))</f>
        <v>5</v>
      </c>
      <c r="B7" s="219" t="str">
        <f t="shared" si="5"/>
        <v>Frans</v>
      </c>
      <c r="C7" s="211">
        <f>IF(P$3="J",SUMIF(Deelnemers!B:B,B7,Deelnemers!E:E),0)</f>
        <v>27</v>
      </c>
      <c r="D7" s="13">
        <v>12</v>
      </c>
      <c r="E7" s="106">
        <v>50</v>
      </c>
      <c r="F7" s="220">
        <f t="shared" si="6"/>
        <v>0.24</v>
      </c>
      <c r="G7" s="215">
        <f t="shared" si="0"/>
        <v>4.4000000000000004</v>
      </c>
      <c r="H7" s="219" t="str">
        <f>Deelnemers!B12</f>
        <v>Peter</v>
      </c>
      <c r="I7" s="211">
        <f>IF(P$3="J",SUMIF(Deelnemers!B:B,H7,Deelnemers!E:E),0)</f>
        <v>39</v>
      </c>
      <c r="J7" s="13">
        <v>16</v>
      </c>
      <c r="K7" s="211">
        <f t="shared" si="1"/>
        <v>50</v>
      </c>
      <c r="L7" s="220">
        <f t="shared" si="2"/>
        <v>0.32</v>
      </c>
      <c r="M7" s="215">
        <f t="shared" si="3"/>
        <v>4.0999999999999996</v>
      </c>
      <c r="N7" s="216">
        <f t="shared" si="7"/>
        <v>1</v>
      </c>
      <c r="O7" s="221">
        <v>1</v>
      </c>
      <c r="AB7" s="325">
        <f t="shared" si="4"/>
        <v>1</v>
      </c>
    </row>
    <row r="8" spans="1:28" ht="15" customHeight="1" x14ac:dyDescent="0.25">
      <c r="A8" s="218">
        <f>IF(C8=0,"",IF(I8=0,"",MAX(A$2:A7)+1))</f>
        <v>6</v>
      </c>
      <c r="B8" s="219" t="str">
        <f t="shared" si="5"/>
        <v>Frans</v>
      </c>
      <c r="C8" s="211">
        <f>IF(P$3="J",SUMIF(Deelnemers!B:B,B8,Deelnemers!E:E),0)</f>
        <v>27</v>
      </c>
      <c r="D8" s="13"/>
      <c r="E8" s="13"/>
      <c r="F8" s="220" t="str">
        <f t="shared" si="6"/>
        <v/>
      </c>
      <c r="G8" s="215" t="str">
        <f t="shared" si="0"/>
        <v/>
      </c>
      <c r="H8" s="219" t="str">
        <f>Deelnemers!B13</f>
        <v>Piet</v>
      </c>
      <c r="I8" s="211">
        <f>IF(P$3="J",SUMIF(Deelnemers!B:B,H8,Deelnemers!E:E),0)</f>
        <v>44</v>
      </c>
      <c r="J8" s="13"/>
      <c r="K8" s="211" t="str">
        <f t="shared" si="1"/>
        <v/>
      </c>
      <c r="L8" s="220" t="str">
        <f t="shared" si="2"/>
        <v/>
      </c>
      <c r="M8" s="215" t="str">
        <f t="shared" si="3"/>
        <v/>
      </c>
      <c r="N8" s="216" t="str">
        <f t="shared" si="7"/>
        <v/>
      </c>
      <c r="O8" s="221">
        <v>1</v>
      </c>
      <c r="AB8" s="325">
        <f t="shared" si="4"/>
        <v>1</v>
      </c>
    </row>
    <row r="9" spans="1:28" ht="15" customHeight="1" x14ac:dyDescent="0.25">
      <c r="A9" s="218">
        <f>IF(C9=0,"",IF(I9=0,"",MAX(A$2:A8)+1))</f>
        <v>7</v>
      </c>
      <c r="B9" s="219" t="str">
        <f t="shared" si="5"/>
        <v>Frans</v>
      </c>
      <c r="C9" s="211">
        <f>IF(P$3="J",SUMIF(Deelnemers!B:B,B9,Deelnemers!E:E),0)</f>
        <v>27</v>
      </c>
      <c r="D9" s="13"/>
      <c r="E9" s="13"/>
      <c r="F9" s="220" t="str">
        <f t="shared" si="6"/>
        <v/>
      </c>
      <c r="G9" s="215" t="str">
        <f t="shared" si="0"/>
        <v/>
      </c>
      <c r="H9" s="219" t="str">
        <f>Deelnemers!B14</f>
        <v>Tukker</v>
      </c>
      <c r="I9" s="211">
        <f>IF(P$3="J",SUMIF(Deelnemers!B:B,H9,Deelnemers!E:E),0)</f>
        <v>22</v>
      </c>
      <c r="J9" s="13"/>
      <c r="K9" s="211" t="str">
        <f t="shared" si="1"/>
        <v/>
      </c>
      <c r="L9" s="220" t="str">
        <f t="shared" si="2"/>
        <v/>
      </c>
      <c r="M9" s="215" t="str">
        <f t="shared" si="3"/>
        <v/>
      </c>
      <c r="N9" s="216" t="str">
        <f t="shared" si="7"/>
        <v/>
      </c>
      <c r="O9" s="221">
        <v>1</v>
      </c>
      <c r="AB9" s="325">
        <f t="shared" si="4"/>
        <v>1</v>
      </c>
    </row>
    <row r="10" spans="1:28" ht="15" customHeight="1" x14ac:dyDescent="0.25">
      <c r="A10" s="218">
        <f>IF(C10=0,"",IF(I10=0,"",MAX(A$2:A9)+1))</f>
        <v>8</v>
      </c>
      <c r="B10" s="219" t="str">
        <f t="shared" si="5"/>
        <v>Frans</v>
      </c>
      <c r="C10" s="211">
        <f>IF(P$3="J",SUMIF(Deelnemers!B:B,B10,Deelnemers!E:E),0)</f>
        <v>27</v>
      </c>
      <c r="D10" s="13"/>
      <c r="E10" s="13"/>
      <c r="F10" s="220" t="str">
        <f t="shared" si="6"/>
        <v/>
      </c>
      <c r="G10" s="215" t="str">
        <f t="shared" si="0"/>
        <v/>
      </c>
      <c r="H10" s="219" t="str">
        <f>Deelnemers!B15</f>
        <v>Bernard</v>
      </c>
      <c r="I10" s="211">
        <f>IF(P$3="J",SUMIF(Deelnemers!B:B,H10,Deelnemers!E:E),0)</f>
        <v>31</v>
      </c>
      <c r="J10" s="13"/>
      <c r="K10" s="211" t="str">
        <f t="shared" si="1"/>
        <v/>
      </c>
      <c r="L10" s="220" t="str">
        <f t="shared" si="2"/>
        <v/>
      </c>
      <c r="M10" s="215" t="str">
        <f t="shared" si="3"/>
        <v/>
      </c>
      <c r="N10" s="216" t="str">
        <f t="shared" si="7"/>
        <v/>
      </c>
      <c r="O10" s="221">
        <v>1</v>
      </c>
      <c r="AB10" s="325">
        <f t="shared" si="4"/>
        <v>1</v>
      </c>
    </row>
    <row r="11" spans="1:28" ht="15" customHeight="1" x14ac:dyDescent="0.25">
      <c r="A11" s="218">
        <f>IF(C11=0,"",IF(I11=0,"",MAX(A$2:A10)+1))</f>
        <v>9</v>
      </c>
      <c r="B11" s="219" t="str">
        <f t="shared" si="5"/>
        <v>Frans</v>
      </c>
      <c r="C11" s="211">
        <f>IF(P$3="J",SUMIF(Deelnemers!B:B,B11,Deelnemers!E:E),0)</f>
        <v>27</v>
      </c>
      <c r="D11" s="13"/>
      <c r="E11" s="13"/>
      <c r="F11" s="220" t="str">
        <f t="shared" si="6"/>
        <v/>
      </c>
      <c r="G11" s="215" t="str">
        <f t="shared" si="0"/>
        <v/>
      </c>
      <c r="H11" s="219" t="str">
        <f>Deelnemers!B16</f>
        <v>Jan de Hoorn</v>
      </c>
      <c r="I11" s="211">
        <f>IF(P$3="J",SUMIF(Deelnemers!B:B,H11,Deelnemers!E:E),0)</f>
        <v>23</v>
      </c>
      <c r="J11" s="13"/>
      <c r="K11" s="211" t="str">
        <f t="shared" si="1"/>
        <v/>
      </c>
      <c r="L11" s="220" t="str">
        <f t="shared" si="2"/>
        <v/>
      </c>
      <c r="M11" s="215" t="str">
        <f t="shared" si="3"/>
        <v/>
      </c>
      <c r="N11" s="216" t="str">
        <f t="shared" si="7"/>
        <v/>
      </c>
      <c r="O11" s="221">
        <v>1</v>
      </c>
      <c r="AB11" s="325">
        <f t="shared" si="4"/>
        <v>1</v>
      </c>
    </row>
    <row r="12" spans="1:28" ht="15" customHeight="1" x14ac:dyDescent="0.25">
      <c r="A12" s="218">
        <f>IF(C12=0,"",IF(I12=0,"",MAX(A$2:A11)+1))</f>
        <v>10</v>
      </c>
      <c r="B12" s="219" t="str">
        <f t="shared" si="5"/>
        <v>Frans</v>
      </c>
      <c r="C12" s="211">
        <f>IF(P$3="J",SUMIF(Deelnemers!B:B,B12,Deelnemers!E:E),0)</f>
        <v>27</v>
      </c>
      <c r="D12" s="13"/>
      <c r="E12" s="13"/>
      <c r="F12" s="220" t="str">
        <f t="shared" si="6"/>
        <v/>
      </c>
      <c r="G12" s="215" t="str">
        <f t="shared" si="0"/>
        <v/>
      </c>
      <c r="H12" s="219" t="str">
        <f>Deelnemers!B17</f>
        <v>Bas</v>
      </c>
      <c r="I12" s="211">
        <f>IF(P$3="J",SUMIF(Deelnemers!B:B,H12,Deelnemers!E:E),0)</f>
        <v>25</v>
      </c>
      <c r="J12" s="13"/>
      <c r="K12" s="211" t="str">
        <f t="shared" si="1"/>
        <v/>
      </c>
      <c r="L12" s="220" t="str">
        <f t="shared" si="2"/>
        <v/>
      </c>
      <c r="M12" s="215" t="str">
        <f t="shared" si="3"/>
        <v/>
      </c>
      <c r="N12" s="216" t="str">
        <f t="shared" si="7"/>
        <v/>
      </c>
      <c r="O12" s="221">
        <v>1</v>
      </c>
      <c r="AB12" s="325">
        <f t="shared" si="4"/>
        <v>1</v>
      </c>
    </row>
    <row r="13" spans="1:28" ht="15" customHeight="1" x14ac:dyDescent="0.25">
      <c r="A13" s="218">
        <f>IF(C13=0,"",IF(I13=0,"",MAX(A$2:A12)+1))</f>
        <v>11</v>
      </c>
      <c r="B13" s="219" t="str">
        <f t="shared" si="5"/>
        <v>Frans</v>
      </c>
      <c r="C13" s="211">
        <f>IF(P$3="J",SUMIF(Deelnemers!B:B,B13,Deelnemers!E:E),0)</f>
        <v>27</v>
      </c>
      <c r="D13" s="13"/>
      <c r="E13" s="13"/>
      <c r="F13" s="220" t="str">
        <f t="shared" si="6"/>
        <v/>
      </c>
      <c r="G13" s="215" t="str">
        <f t="shared" si="0"/>
        <v/>
      </c>
      <c r="H13" s="219" t="str">
        <f>Deelnemers!B18</f>
        <v>Jan Zuijlen</v>
      </c>
      <c r="I13" s="211">
        <f>IF(P$3="J",SUMIF(Deelnemers!B:B,H13,Deelnemers!E:E),0)</f>
        <v>36</v>
      </c>
      <c r="J13" s="13"/>
      <c r="K13" s="211" t="str">
        <f t="shared" si="1"/>
        <v/>
      </c>
      <c r="L13" s="220" t="str">
        <f t="shared" si="2"/>
        <v/>
      </c>
      <c r="M13" s="215" t="str">
        <f t="shared" si="3"/>
        <v/>
      </c>
      <c r="N13" s="216" t="str">
        <f t="shared" si="7"/>
        <v/>
      </c>
      <c r="O13" s="221">
        <v>1</v>
      </c>
      <c r="AB13" s="325">
        <f t="shared" si="4"/>
        <v>1</v>
      </c>
    </row>
    <row r="14" spans="1:28" ht="15" customHeight="1" x14ac:dyDescent="0.25">
      <c r="A14" s="218">
        <f>IF(C14=0,"",IF(I14=0,"",MAX(A$2:A13)+1))</f>
        <v>12</v>
      </c>
      <c r="B14" s="219" t="str">
        <f t="shared" si="5"/>
        <v>Frans</v>
      </c>
      <c r="C14" s="211">
        <f>IF(P$3="J",SUMIF(Deelnemers!B:B,B14,Deelnemers!E:E),0)</f>
        <v>27</v>
      </c>
      <c r="D14" s="13"/>
      <c r="E14" s="13"/>
      <c r="F14" s="220" t="str">
        <f t="shared" si="6"/>
        <v/>
      </c>
      <c r="G14" s="215" t="str">
        <f t="shared" si="0"/>
        <v/>
      </c>
      <c r="H14" s="219" t="str">
        <f>Deelnemers!B19</f>
        <v xml:space="preserve">Jordy </v>
      </c>
      <c r="I14" s="211">
        <f>IF(P$3="J",SUMIF(Deelnemers!B:B,H14,Deelnemers!E:E),0)</f>
        <v>31</v>
      </c>
      <c r="J14" s="13"/>
      <c r="K14" s="211" t="str">
        <f t="shared" si="1"/>
        <v/>
      </c>
      <c r="L14" s="220" t="str">
        <f t="shared" si="2"/>
        <v/>
      </c>
      <c r="M14" s="215" t="str">
        <f t="shared" si="3"/>
        <v/>
      </c>
      <c r="N14" s="216" t="str">
        <f t="shared" si="7"/>
        <v/>
      </c>
      <c r="O14" s="221">
        <v>1</v>
      </c>
      <c r="AB14" s="325">
        <f t="shared" si="4"/>
        <v>1</v>
      </c>
    </row>
    <row r="15" spans="1:28" ht="15" customHeight="1" x14ac:dyDescent="0.25">
      <c r="A15" s="218">
        <f>IF(C15=0,"",IF(I15=0,"",MAX(A$2:A14)+1))</f>
        <v>13</v>
      </c>
      <c r="B15" s="219" t="str">
        <f t="shared" si="5"/>
        <v>Frans</v>
      </c>
      <c r="C15" s="211">
        <f>IF(P$3="J",SUMIF(Deelnemers!B:B,B15,Deelnemers!E:E),0)</f>
        <v>27</v>
      </c>
      <c r="D15" s="13"/>
      <c r="E15" s="13"/>
      <c r="F15" s="220" t="str">
        <f t="shared" si="6"/>
        <v/>
      </c>
      <c r="G15" s="215" t="str">
        <f t="shared" si="0"/>
        <v/>
      </c>
      <c r="H15" s="219" t="str">
        <f>Deelnemers!B20</f>
        <v>Mukesh</v>
      </c>
      <c r="I15" s="211">
        <f>IF(P$3="J",SUMIF(Deelnemers!B:B,H15,Deelnemers!E:E),0)</f>
        <v>34</v>
      </c>
      <c r="J15" s="13"/>
      <c r="K15" s="211" t="str">
        <f t="shared" si="1"/>
        <v/>
      </c>
      <c r="L15" s="220" t="str">
        <f t="shared" si="2"/>
        <v/>
      </c>
      <c r="M15" s="215" t="str">
        <f t="shared" si="3"/>
        <v/>
      </c>
      <c r="N15" s="216" t="str">
        <f t="shared" si="7"/>
        <v/>
      </c>
      <c r="O15" s="221">
        <v>1</v>
      </c>
      <c r="AB15" s="325">
        <f t="shared" si="4"/>
        <v>1</v>
      </c>
    </row>
    <row r="16" spans="1:28" ht="15" customHeight="1" x14ac:dyDescent="0.25">
      <c r="A16" s="218">
        <f>IF(C16=0,"",IF(I16=0,"",MAX(A$2:A15)+1))</f>
        <v>14</v>
      </c>
      <c r="B16" s="219" t="str">
        <f t="shared" si="5"/>
        <v>Frans</v>
      </c>
      <c r="C16" s="211">
        <f>IF(P$3="J",SUMIF(Deelnemers!B:B,B16,Deelnemers!E:E),0)</f>
        <v>27</v>
      </c>
      <c r="D16" s="13"/>
      <c r="E16" s="13"/>
      <c r="F16" s="220" t="str">
        <f t="shared" si="6"/>
        <v/>
      </c>
      <c r="G16" s="215" t="str">
        <f t="shared" si="0"/>
        <v/>
      </c>
      <c r="H16" s="219" t="str">
        <f>Deelnemers!B21</f>
        <v>Marco</v>
      </c>
      <c r="I16" s="211">
        <f>IF(P$3="J",SUMIF(Deelnemers!B:B,H16,Deelnemers!E:E),0)</f>
        <v>35</v>
      </c>
      <c r="J16" s="13"/>
      <c r="K16" s="211" t="str">
        <f t="shared" si="1"/>
        <v/>
      </c>
      <c r="L16" s="220" t="str">
        <f t="shared" si="2"/>
        <v/>
      </c>
      <c r="M16" s="215" t="str">
        <f t="shared" si="3"/>
        <v/>
      </c>
      <c r="N16" s="216" t="str">
        <f t="shared" si="7"/>
        <v/>
      </c>
      <c r="O16" s="221">
        <v>1</v>
      </c>
      <c r="AB16" s="325">
        <f t="shared" si="4"/>
        <v>1</v>
      </c>
    </row>
    <row r="17" spans="1:28" ht="15" customHeight="1" x14ac:dyDescent="0.25">
      <c r="A17" s="218" t="str">
        <f>IF(C17=0,"",IF(I17=0,"",MAX(A$2:A16)+1))</f>
        <v/>
      </c>
      <c r="B17" s="219" t="str">
        <f t="shared" si="5"/>
        <v>Frans</v>
      </c>
      <c r="C17" s="211">
        <f>IF(P$3="J",SUMIF(Deelnemers!B:B,B17,Deelnemers!E:E),0)</f>
        <v>27</v>
      </c>
      <c r="D17" s="13"/>
      <c r="E17" s="13"/>
      <c r="F17" s="220" t="str">
        <f t="shared" si="6"/>
        <v/>
      </c>
      <c r="G17" s="215" t="str">
        <f t="shared" si="0"/>
        <v/>
      </c>
      <c r="H17" s="219" t="str">
        <f>Deelnemers!B22</f>
        <v>n</v>
      </c>
      <c r="I17" s="211">
        <f>IF(P$3="J",SUMIF(Deelnemers!B:B,H17,Deelnemers!E:E),0)</f>
        <v>0</v>
      </c>
      <c r="J17" s="13"/>
      <c r="K17" s="211" t="str">
        <f t="shared" si="1"/>
        <v/>
      </c>
      <c r="L17" s="220" t="str">
        <f t="shared" si="2"/>
        <v/>
      </c>
      <c r="M17" s="215" t="str">
        <f t="shared" si="3"/>
        <v/>
      </c>
      <c r="N17" s="216" t="str">
        <f t="shared" si="7"/>
        <v/>
      </c>
      <c r="O17" s="221">
        <v>1</v>
      </c>
      <c r="AB17" s="325">
        <f t="shared" si="4"/>
        <v>0</v>
      </c>
    </row>
    <row r="18" spans="1:28" ht="15" customHeight="1" x14ac:dyDescent="0.25">
      <c r="A18" s="218" t="str">
        <f>IF(C18=0,"",IF(I18=0,"",MAX(A$2:A17)+1))</f>
        <v/>
      </c>
      <c r="B18" s="219" t="str">
        <f t="shared" si="5"/>
        <v>Frans</v>
      </c>
      <c r="C18" s="211">
        <f>IF(P$3="J",SUMIF(Deelnemers!B:B,B18,Deelnemers!E:E),0)</f>
        <v>27</v>
      </c>
      <c r="D18" s="13"/>
      <c r="E18" s="13"/>
      <c r="F18" s="220" t="str">
        <f t="shared" si="6"/>
        <v/>
      </c>
      <c r="G18" s="215" t="str">
        <f t="shared" si="0"/>
        <v/>
      </c>
      <c r="H18" s="219" t="str">
        <f>Deelnemers!B23</f>
        <v>n</v>
      </c>
      <c r="I18" s="211">
        <f>IF(P$3="J",SUMIF(Deelnemers!B:B,H18,Deelnemers!E:E),0)</f>
        <v>0</v>
      </c>
      <c r="J18" s="13"/>
      <c r="K18" s="211" t="str">
        <f t="shared" si="1"/>
        <v/>
      </c>
      <c r="L18" s="220" t="str">
        <f t="shared" si="2"/>
        <v/>
      </c>
      <c r="M18" s="215" t="str">
        <f t="shared" si="3"/>
        <v/>
      </c>
      <c r="N18" s="216" t="str">
        <f t="shared" si="7"/>
        <v/>
      </c>
      <c r="O18" s="221">
        <v>1</v>
      </c>
      <c r="AB18" s="325">
        <f t="shared" si="4"/>
        <v>0</v>
      </c>
    </row>
    <row r="19" spans="1:28" ht="15" customHeight="1" x14ac:dyDescent="0.25">
      <c r="A19" s="218" t="str">
        <f>IF(C19=0,"",IF(I19=0,"",MAX(A$2:A18)+1))</f>
        <v/>
      </c>
      <c r="B19" s="219" t="str">
        <f t="shared" si="5"/>
        <v>Frans</v>
      </c>
      <c r="C19" s="211">
        <f>IF(P$3="J",SUMIF(Deelnemers!B:B,B19,Deelnemers!E:E),0)</f>
        <v>27</v>
      </c>
      <c r="D19" s="13"/>
      <c r="E19" s="13"/>
      <c r="F19" s="220" t="str">
        <f t="shared" si="6"/>
        <v/>
      </c>
      <c r="G19" s="215" t="str">
        <f t="shared" si="0"/>
        <v/>
      </c>
      <c r="H19" s="219" t="str">
        <f>Deelnemers!B24</f>
        <v>n</v>
      </c>
      <c r="I19" s="211">
        <f>IF(P$3="J",SUMIF(Deelnemers!B:B,H19,Deelnemers!E:E),0)</f>
        <v>0</v>
      </c>
      <c r="J19" s="13"/>
      <c r="K19" s="211" t="str">
        <f t="shared" si="1"/>
        <v/>
      </c>
      <c r="L19" s="220" t="str">
        <f t="shared" si="2"/>
        <v/>
      </c>
      <c r="M19" s="215" t="str">
        <f t="shared" si="3"/>
        <v/>
      </c>
      <c r="N19" s="216" t="str">
        <f t="shared" si="7"/>
        <v/>
      </c>
      <c r="O19" s="221">
        <v>1</v>
      </c>
      <c r="AB19" s="325">
        <f t="shared" si="4"/>
        <v>0</v>
      </c>
    </row>
    <row r="20" spans="1:28" ht="15" customHeight="1" x14ac:dyDescent="0.25">
      <c r="A20" s="218" t="str">
        <f>IF(C20=0,"",IF(I20=0,"",MAX(A$2:A19)+1))</f>
        <v/>
      </c>
      <c r="B20" s="219" t="str">
        <f t="shared" si="5"/>
        <v>Frans</v>
      </c>
      <c r="C20" s="211">
        <f>IF(P$3="J",SUMIF(Deelnemers!B:B,B20,Deelnemers!E:E),0)</f>
        <v>27</v>
      </c>
      <c r="D20" s="13"/>
      <c r="E20" s="13"/>
      <c r="F20" s="220" t="str">
        <f t="shared" si="6"/>
        <v/>
      </c>
      <c r="G20" s="215" t="str">
        <f t="shared" si="0"/>
        <v/>
      </c>
      <c r="H20" s="219" t="str">
        <f>Deelnemers!B25</f>
        <v>n</v>
      </c>
      <c r="I20" s="211">
        <f>IF(P$3="J",SUMIF(Deelnemers!B:B,H20,Deelnemers!E:E),0)</f>
        <v>0</v>
      </c>
      <c r="J20" s="13"/>
      <c r="K20" s="211" t="str">
        <f t="shared" si="1"/>
        <v/>
      </c>
      <c r="L20" s="220" t="str">
        <f t="shared" si="2"/>
        <v/>
      </c>
      <c r="M20" s="215" t="str">
        <f t="shared" si="3"/>
        <v/>
      </c>
      <c r="N20" s="216" t="str">
        <f t="shared" si="7"/>
        <v/>
      </c>
      <c r="O20" s="221">
        <v>1</v>
      </c>
      <c r="AB20" s="325">
        <f t="shared" si="4"/>
        <v>0</v>
      </c>
    </row>
    <row r="21" spans="1:28" ht="15" customHeight="1" x14ac:dyDescent="0.25">
      <c r="A21" s="218">
        <f>IF(C21=0,"",IF(I21=0,"",MAX(A$2:A20)+1))</f>
        <v>15</v>
      </c>
      <c r="B21" s="219" t="str">
        <f>Deelnemers!B8</f>
        <v>Fred</v>
      </c>
      <c r="C21" s="211">
        <f>IF(P$3="J",SUMIF(Deelnemers!B:B,B21,Deelnemers!E:E),0)</f>
        <v>23</v>
      </c>
      <c r="D21" s="13"/>
      <c r="E21" s="13"/>
      <c r="F21" s="220" t="str">
        <f t="shared" si="6"/>
        <v/>
      </c>
      <c r="G21" s="215" t="str">
        <f t="shared" si="0"/>
        <v/>
      </c>
      <c r="H21" s="219" t="str">
        <f>Deelnemers!B9</f>
        <v>Jan Hartog</v>
      </c>
      <c r="I21" s="211">
        <f>IF(P$3="J",SUMIF(Deelnemers!B:B,H21,Deelnemers!E:E),0)</f>
        <v>18</v>
      </c>
      <c r="J21" s="13"/>
      <c r="K21" s="211" t="str">
        <f t="shared" si="1"/>
        <v/>
      </c>
      <c r="L21" s="220" t="str">
        <f t="shared" si="2"/>
        <v/>
      </c>
      <c r="M21" s="215" t="str">
        <f t="shared" si="3"/>
        <v/>
      </c>
      <c r="N21" s="216" t="str">
        <f t="shared" si="7"/>
        <v/>
      </c>
      <c r="O21" s="221">
        <v>1</v>
      </c>
      <c r="AB21" s="325">
        <f t="shared" si="4"/>
        <v>1</v>
      </c>
    </row>
    <row r="22" spans="1:28" ht="15" customHeight="1" x14ac:dyDescent="0.25">
      <c r="A22" s="218">
        <f>IF(C22=0,"",IF(I22=0,"",MAX(A$2:A21)+1))</f>
        <v>16</v>
      </c>
      <c r="B22" s="219" t="str">
        <f t="shared" ref="B22:B37" si="8">B21</f>
        <v>Fred</v>
      </c>
      <c r="C22" s="211">
        <f>IF(P$3="J",SUMIF(Deelnemers!B:B,B22,Deelnemers!E:E),0)</f>
        <v>23</v>
      </c>
      <c r="D22" s="13"/>
      <c r="E22" s="13"/>
      <c r="F22" s="220" t="str">
        <f t="shared" si="6"/>
        <v/>
      </c>
      <c r="G22" s="215" t="str">
        <f t="shared" si="0"/>
        <v/>
      </c>
      <c r="H22" s="219" t="str">
        <f>Deelnemers!B10</f>
        <v>Martijn</v>
      </c>
      <c r="I22" s="211">
        <f>IF(P$3="J",SUMIF(Deelnemers!B:B,H22,Deelnemers!E:E),0)</f>
        <v>13</v>
      </c>
      <c r="J22" s="13"/>
      <c r="K22" s="211" t="str">
        <f t="shared" si="1"/>
        <v/>
      </c>
      <c r="L22" s="220" t="str">
        <f t="shared" si="2"/>
        <v/>
      </c>
      <c r="M22" s="215" t="str">
        <f t="shared" si="3"/>
        <v/>
      </c>
      <c r="N22" s="216" t="str">
        <f t="shared" si="7"/>
        <v/>
      </c>
      <c r="O22" s="221">
        <v>1</v>
      </c>
      <c r="AB22" s="325">
        <f t="shared" si="4"/>
        <v>1</v>
      </c>
    </row>
    <row r="23" spans="1:28" ht="15" customHeight="1" x14ac:dyDescent="0.25">
      <c r="A23" s="218">
        <f>IF(C23=0,"",IF(I23=0,"",MAX(A$2:A22)+1))</f>
        <v>17</v>
      </c>
      <c r="B23" s="219" t="str">
        <f t="shared" si="8"/>
        <v>Fred</v>
      </c>
      <c r="C23" s="211">
        <f>IF(P$3="J",SUMIF(Deelnemers!B:B,B23,Deelnemers!E:E),0)</f>
        <v>23</v>
      </c>
      <c r="D23" s="13"/>
      <c r="E23" s="13"/>
      <c r="F23" s="220" t="str">
        <f t="shared" si="6"/>
        <v/>
      </c>
      <c r="G23" s="215" t="str">
        <f t="shared" si="0"/>
        <v/>
      </c>
      <c r="H23" s="219" t="str">
        <f>Deelnemers!B11</f>
        <v>Michael</v>
      </c>
      <c r="I23" s="211">
        <f>IF(P$3="J",SUMIF(Deelnemers!B:B,H23,Deelnemers!E:E),0)</f>
        <v>28</v>
      </c>
      <c r="J23" s="13"/>
      <c r="K23" s="211" t="str">
        <f t="shared" si="1"/>
        <v/>
      </c>
      <c r="L23" s="220" t="str">
        <f t="shared" si="2"/>
        <v/>
      </c>
      <c r="M23" s="215" t="str">
        <f t="shared" si="3"/>
        <v/>
      </c>
      <c r="N23" s="216" t="str">
        <f t="shared" si="7"/>
        <v/>
      </c>
      <c r="O23" s="221">
        <v>1</v>
      </c>
      <c r="AB23" s="325">
        <f t="shared" si="4"/>
        <v>1</v>
      </c>
    </row>
    <row r="24" spans="1:28" ht="15" customHeight="1" x14ac:dyDescent="0.25">
      <c r="A24" s="218">
        <f>IF(C24=0,"",IF(I24=0,"",MAX(A$2:A23)+1))</f>
        <v>18</v>
      </c>
      <c r="B24" s="219" t="str">
        <f t="shared" si="8"/>
        <v>Fred</v>
      </c>
      <c r="C24" s="211">
        <f>IF(P$3="J",SUMIF(Deelnemers!B:B,B24,Deelnemers!E:E),0)</f>
        <v>23</v>
      </c>
      <c r="D24" s="13"/>
      <c r="E24" s="13"/>
      <c r="F24" s="220" t="str">
        <f t="shared" si="6"/>
        <v/>
      </c>
      <c r="G24" s="215" t="str">
        <f t="shared" si="0"/>
        <v/>
      </c>
      <c r="H24" s="219" t="str">
        <f>Deelnemers!B12</f>
        <v>Peter</v>
      </c>
      <c r="I24" s="211">
        <f>IF(P$3="J",SUMIF(Deelnemers!B:B,H24,Deelnemers!E:E),0)</f>
        <v>39</v>
      </c>
      <c r="J24" s="13"/>
      <c r="K24" s="211" t="str">
        <f t="shared" si="1"/>
        <v/>
      </c>
      <c r="L24" s="220" t="str">
        <f t="shared" si="2"/>
        <v/>
      </c>
      <c r="M24" s="215" t="str">
        <f t="shared" si="3"/>
        <v/>
      </c>
      <c r="N24" s="216" t="str">
        <f t="shared" si="7"/>
        <v/>
      </c>
      <c r="O24" s="221">
        <v>1</v>
      </c>
      <c r="AB24" s="325">
        <f t="shared" si="4"/>
        <v>1</v>
      </c>
    </row>
    <row r="25" spans="1:28" ht="15" customHeight="1" x14ac:dyDescent="0.25">
      <c r="A25" s="218">
        <f>IF(C25=0,"",IF(I25=0,"",MAX(A$2:A24)+1))</f>
        <v>19</v>
      </c>
      <c r="B25" s="219" t="str">
        <f t="shared" si="8"/>
        <v>Fred</v>
      </c>
      <c r="C25" s="211">
        <f>IF(P$3="J",SUMIF(Deelnemers!B:B,B25,Deelnemers!E:E),0)</f>
        <v>23</v>
      </c>
      <c r="D25" s="13"/>
      <c r="E25" s="13"/>
      <c r="F25" s="220" t="str">
        <f t="shared" si="6"/>
        <v/>
      </c>
      <c r="G25" s="215" t="str">
        <f t="shared" si="0"/>
        <v/>
      </c>
      <c r="H25" s="219" t="str">
        <f>Deelnemers!B13</f>
        <v>Piet</v>
      </c>
      <c r="I25" s="211">
        <f>IF(P$3="J",SUMIF(Deelnemers!B:B,H25,Deelnemers!E:E),0)</f>
        <v>44</v>
      </c>
      <c r="J25" s="13"/>
      <c r="K25" s="211" t="str">
        <f t="shared" si="1"/>
        <v/>
      </c>
      <c r="L25" s="220" t="str">
        <f t="shared" si="2"/>
        <v/>
      </c>
      <c r="M25" s="215" t="str">
        <f t="shared" si="3"/>
        <v/>
      </c>
      <c r="N25" s="216" t="str">
        <f t="shared" si="7"/>
        <v/>
      </c>
      <c r="O25" s="221">
        <v>1</v>
      </c>
      <c r="AB25" s="325">
        <f t="shared" si="4"/>
        <v>1</v>
      </c>
    </row>
    <row r="26" spans="1:28" ht="15" customHeight="1" x14ac:dyDescent="0.25">
      <c r="A26" s="218">
        <f>IF(C26=0,"",IF(I26=0,"",MAX(A$2:A25)+1))</f>
        <v>20</v>
      </c>
      <c r="B26" s="219" t="str">
        <f t="shared" si="8"/>
        <v>Fred</v>
      </c>
      <c r="C26" s="211">
        <f>IF(P$3="J",SUMIF(Deelnemers!B:B,B26,Deelnemers!E:E),0)</f>
        <v>23</v>
      </c>
      <c r="D26" s="13"/>
      <c r="E26" s="13"/>
      <c r="F26" s="220" t="str">
        <f t="shared" si="6"/>
        <v/>
      </c>
      <c r="G26" s="215" t="str">
        <f t="shared" si="0"/>
        <v/>
      </c>
      <c r="H26" s="219" t="str">
        <f>Deelnemers!B14</f>
        <v>Tukker</v>
      </c>
      <c r="I26" s="211">
        <f>IF(P$3="J",SUMIF(Deelnemers!B:B,H26,Deelnemers!E:E),0)</f>
        <v>22</v>
      </c>
      <c r="J26" s="13"/>
      <c r="K26" s="211" t="str">
        <f t="shared" si="1"/>
        <v/>
      </c>
      <c r="L26" s="220" t="str">
        <f t="shared" si="2"/>
        <v/>
      </c>
      <c r="M26" s="215" t="str">
        <f t="shared" si="3"/>
        <v/>
      </c>
      <c r="N26" s="216" t="str">
        <f t="shared" si="7"/>
        <v/>
      </c>
      <c r="O26" s="221">
        <v>1</v>
      </c>
      <c r="AB26" s="325">
        <f t="shared" si="4"/>
        <v>1</v>
      </c>
    </row>
    <row r="27" spans="1:28" ht="15" customHeight="1" x14ac:dyDescent="0.25">
      <c r="A27" s="218">
        <f>IF(C27=0,"",IF(I27=0,"",MAX(A$2:A26)+1))</f>
        <v>21</v>
      </c>
      <c r="B27" s="219" t="str">
        <f t="shared" si="8"/>
        <v>Fred</v>
      </c>
      <c r="C27" s="211">
        <f>IF(P$3="J",SUMIF(Deelnemers!B:B,B27,Deelnemers!E:E),0)</f>
        <v>23</v>
      </c>
      <c r="D27" s="13"/>
      <c r="E27" s="13"/>
      <c r="F27" s="220" t="str">
        <f t="shared" si="6"/>
        <v/>
      </c>
      <c r="G27" s="215" t="str">
        <f t="shared" si="0"/>
        <v/>
      </c>
      <c r="H27" s="219" t="str">
        <f>Deelnemers!B15</f>
        <v>Bernard</v>
      </c>
      <c r="I27" s="211">
        <f>IF(P$3="J",SUMIF(Deelnemers!B:B,H27,Deelnemers!E:E),0)</f>
        <v>31</v>
      </c>
      <c r="J27" s="13"/>
      <c r="K27" s="211" t="str">
        <f t="shared" si="1"/>
        <v/>
      </c>
      <c r="L27" s="220" t="str">
        <f t="shared" si="2"/>
        <v/>
      </c>
      <c r="M27" s="215" t="str">
        <f t="shared" si="3"/>
        <v/>
      </c>
      <c r="N27" s="216" t="str">
        <f t="shared" si="7"/>
        <v/>
      </c>
      <c r="O27" s="221">
        <v>1</v>
      </c>
      <c r="AB27" s="325">
        <f t="shared" si="4"/>
        <v>1</v>
      </c>
    </row>
    <row r="28" spans="1:28" ht="15" customHeight="1" x14ac:dyDescent="0.25">
      <c r="A28" s="218">
        <f>IF(C28=0,"",IF(I28=0,"",MAX(A$2:A27)+1))</f>
        <v>22</v>
      </c>
      <c r="B28" s="219" t="str">
        <f t="shared" si="8"/>
        <v>Fred</v>
      </c>
      <c r="C28" s="211">
        <f>IF(P$3="J",SUMIF(Deelnemers!B:B,B28,Deelnemers!E:E),0)</f>
        <v>23</v>
      </c>
      <c r="D28" s="13"/>
      <c r="E28" s="13"/>
      <c r="F28" s="220" t="str">
        <f t="shared" si="6"/>
        <v/>
      </c>
      <c r="G28" s="215" t="str">
        <f t="shared" si="0"/>
        <v/>
      </c>
      <c r="H28" s="219" t="str">
        <f>Deelnemers!B16</f>
        <v>Jan de Hoorn</v>
      </c>
      <c r="I28" s="211">
        <f>IF(P$3="J",SUMIF(Deelnemers!B:B,H28,Deelnemers!E:E),0)</f>
        <v>23</v>
      </c>
      <c r="J28" s="13"/>
      <c r="K28" s="211" t="str">
        <f t="shared" si="1"/>
        <v/>
      </c>
      <c r="L28" s="220" t="str">
        <f t="shared" si="2"/>
        <v/>
      </c>
      <c r="M28" s="215" t="str">
        <f t="shared" si="3"/>
        <v/>
      </c>
      <c r="N28" s="216" t="str">
        <f t="shared" si="7"/>
        <v/>
      </c>
      <c r="O28" s="221">
        <v>1</v>
      </c>
      <c r="AB28" s="325">
        <f t="shared" si="4"/>
        <v>1</v>
      </c>
    </row>
    <row r="29" spans="1:28" ht="15" customHeight="1" x14ac:dyDescent="0.25">
      <c r="A29" s="218">
        <f>IF(C29=0,"",IF(I29=0,"",MAX(A$2:A28)+1))</f>
        <v>23</v>
      </c>
      <c r="B29" s="219" t="str">
        <f t="shared" si="8"/>
        <v>Fred</v>
      </c>
      <c r="C29" s="211">
        <f>IF(P$3="J",SUMIF(Deelnemers!B:B,B29,Deelnemers!E:E),0)</f>
        <v>23</v>
      </c>
      <c r="D29" s="13"/>
      <c r="E29" s="13"/>
      <c r="F29" s="220" t="str">
        <f t="shared" si="6"/>
        <v/>
      </c>
      <c r="G29" s="215" t="str">
        <f t="shared" si="0"/>
        <v/>
      </c>
      <c r="H29" s="219" t="str">
        <f>Deelnemers!B17</f>
        <v>Bas</v>
      </c>
      <c r="I29" s="211">
        <f>IF(P$3="J",SUMIF(Deelnemers!B:B,H29,Deelnemers!E:E),0)</f>
        <v>25</v>
      </c>
      <c r="J29" s="13"/>
      <c r="K29" s="211" t="str">
        <f t="shared" si="1"/>
        <v/>
      </c>
      <c r="L29" s="220" t="str">
        <f t="shared" si="2"/>
        <v/>
      </c>
      <c r="M29" s="215" t="str">
        <f t="shared" si="3"/>
        <v/>
      </c>
      <c r="N29" s="216" t="str">
        <f t="shared" si="7"/>
        <v/>
      </c>
      <c r="O29" s="221">
        <v>1</v>
      </c>
      <c r="AB29" s="325">
        <f t="shared" si="4"/>
        <v>1</v>
      </c>
    </row>
    <row r="30" spans="1:28" ht="15" customHeight="1" x14ac:dyDescent="0.25">
      <c r="A30" s="218">
        <f>IF(C30=0,"",IF(I30=0,"",MAX(A$2:A29)+1))</f>
        <v>24</v>
      </c>
      <c r="B30" s="219" t="str">
        <f t="shared" si="8"/>
        <v>Fred</v>
      </c>
      <c r="C30" s="211">
        <f>IF(P$3="J",SUMIF(Deelnemers!B:B,B30,Deelnemers!E:E),0)</f>
        <v>23</v>
      </c>
      <c r="D30" s="13"/>
      <c r="E30" s="13"/>
      <c r="F30" s="220" t="str">
        <f t="shared" si="6"/>
        <v/>
      </c>
      <c r="G30" s="215" t="str">
        <f t="shared" si="0"/>
        <v/>
      </c>
      <c r="H30" s="219" t="str">
        <f>Deelnemers!B18</f>
        <v>Jan Zuijlen</v>
      </c>
      <c r="I30" s="211">
        <f>IF(P$3="J",SUMIF(Deelnemers!B:B,H30,Deelnemers!E:E),0)</f>
        <v>36</v>
      </c>
      <c r="J30" s="13"/>
      <c r="K30" s="211" t="str">
        <f t="shared" si="1"/>
        <v/>
      </c>
      <c r="L30" s="220" t="str">
        <f t="shared" si="2"/>
        <v/>
      </c>
      <c r="M30" s="215" t="str">
        <f t="shared" si="3"/>
        <v/>
      </c>
      <c r="N30" s="216" t="str">
        <f t="shared" si="7"/>
        <v/>
      </c>
      <c r="O30" s="221">
        <v>1</v>
      </c>
      <c r="AB30" s="325">
        <f t="shared" si="4"/>
        <v>1</v>
      </c>
    </row>
    <row r="31" spans="1:28" ht="15" customHeight="1" x14ac:dyDescent="0.25">
      <c r="A31" s="218">
        <f>IF(C31=0,"",IF(I31=0,"",MAX(A$2:A30)+1))</f>
        <v>25</v>
      </c>
      <c r="B31" s="219" t="str">
        <f t="shared" si="8"/>
        <v>Fred</v>
      </c>
      <c r="C31" s="211">
        <f>IF(P$3="J",SUMIF(Deelnemers!B:B,B31,Deelnemers!E:E),0)</f>
        <v>23</v>
      </c>
      <c r="D31" s="13"/>
      <c r="E31" s="13"/>
      <c r="F31" s="220" t="str">
        <f t="shared" si="6"/>
        <v/>
      </c>
      <c r="G31" s="215" t="str">
        <f t="shared" si="0"/>
        <v/>
      </c>
      <c r="H31" s="219" t="str">
        <f>Deelnemers!B19</f>
        <v xml:space="preserve">Jordy </v>
      </c>
      <c r="I31" s="211">
        <f>IF(P$3="J",SUMIF(Deelnemers!B:B,H31,Deelnemers!E:E),0)</f>
        <v>31</v>
      </c>
      <c r="J31" s="13"/>
      <c r="K31" s="211" t="str">
        <f t="shared" si="1"/>
        <v/>
      </c>
      <c r="L31" s="220" t="str">
        <f t="shared" si="2"/>
        <v/>
      </c>
      <c r="M31" s="215" t="str">
        <f t="shared" si="3"/>
        <v/>
      </c>
      <c r="N31" s="216" t="str">
        <f t="shared" si="7"/>
        <v/>
      </c>
      <c r="O31" s="221">
        <v>1</v>
      </c>
      <c r="AB31" s="325">
        <f t="shared" si="4"/>
        <v>1</v>
      </c>
    </row>
    <row r="32" spans="1:28" ht="15" customHeight="1" x14ac:dyDescent="0.25">
      <c r="A32" s="218">
        <f>IF(C32=0,"",IF(I32=0,"",MAX(A$2:A31)+1))</f>
        <v>26</v>
      </c>
      <c r="B32" s="219" t="str">
        <f t="shared" si="8"/>
        <v>Fred</v>
      </c>
      <c r="C32" s="211">
        <f>IF(P$3="J",SUMIF(Deelnemers!B:B,B32,Deelnemers!E:E),0)</f>
        <v>23</v>
      </c>
      <c r="D32" s="13"/>
      <c r="E32" s="13"/>
      <c r="F32" s="220" t="str">
        <f t="shared" si="6"/>
        <v/>
      </c>
      <c r="G32" s="215" t="str">
        <f t="shared" si="0"/>
        <v/>
      </c>
      <c r="H32" s="219" t="str">
        <f>Deelnemers!B20</f>
        <v>Mukesh</v>
      </c>
      <c r="I32" s="211">
        <f>IF(P$3="J",SUMIF(Deelnemers!B:B,H32,Deelnemers!E:E),0)</f>
        <v>34</v>
      </c>
      <c r="J32" s="13"/>
      <c r="K32" s="211" t="str">
        <f t="shared" si="1"/>
        <v/>
      </c>
      <c r="L32" s="220" t="str">
        <f t="shared" si="2"/>
        <v/>
      </c>
      <c r="M32" s="215" t="str">
        <f t="shared" si="3"/>
        <v/>
      </c>
      <c r="N32" s="216" t="str">
        <f t="shared" si="7"/>
        <v/>
      </c>
      <c r="O32" s="221">
        <v>1</v>
      </c>
      <c r="AB32" s="325">
        <f t="shared" si="4"/>
        <v>1</v>
      </c>
    </row>
    <row r="33" spans="1:28" ht="15" customHeight="1" x14ac:dyDescent="0.25">
      <c r="A33" s="218">
        <f>IF(C33=0,"",IF(I33=0,"",MAX(A$2:A32)+1))</f>
        <v>27</v>
      </c>
      <c r="B33" s="219" t="str">
        <f t="shared" si="8"/>
        <v>Fred</v>
      </c>
      <c r="C33" s="211">
        <f>IF(P$3="J",SUMIF(Deelnemers!B:B,B33,Deelnemers!E:E),0)</f>
        <v>23</v>
      </c>
      <c r="D33" s="13"/>
      <c r="E33" s="13"/>
      <c r="F33" s="220" t="str">
        <f t="shared" si="6"/>
        <v/>
      </c>
      <c r="G33" s="215" t="str">
        <f t="shared" si="0"/>
        <v/>
      </c>
      <c r="H33" s="219" t="str">
        <f>Deelnemers!B21</f>
        <v>Marco</v>
      </c>
      <c r="I33" s="211">
        <f>IF(P$3="J",SUMIF(Deelnemers!B:B,H33,Deelnemers!E:E),0)</f>
        <v>35</v>
      </c>
      <c r="J33" s="13"/>
      <c r="K33" s="211" t="str">
        <f t="shared" si="1"/>
        <v/>
      </c>
      <c r="L33" s="220" t="str">
        <f t="shared" si="2"/>
        <v/>
      </c>
      <c r="M33" s="215" t="str">
        <f t="shared" si="3"/>
        <v/>
      </c>
      <c r="N33" s="216" t="str">
        <f t="shared" si="7"/>
        <v/>
      </c>
      <c r="O33" s="221">
        <v>1</v>
      </c>
      <c r="AB33" s="325">
        <f t="shared" si="4"/>
        <v>1</v>
      </c>
    </row>
    <row r="34" spans="1:28" ht="15" customHeight="1" x14ac:dyDescent="0.25">
      <c r="A34" s="218" t="str">
        <f>IF(C34=0,"",IF(I34=0,"",MAX(A$2:A33)+1))</f>
        <v/>
      </c>
      <c r="B34" s="219" t="str">
        <f t="shared" si="8"/>
        <v>Fred</v>
      </c>
      <c r="C34" s="211">
        <f>IF(P$3="J",SUMIF(Deelnemers!B:B,B34,Deelnemers!E:E),0)</f>
        <v>23</v>
      </c>
      <c r="D34" s="13"/>
      <c r="E34" s="13"/>
      <c r="F34" s="220" t="str">
        <f t="shared" si="6"/>
        <v/>
      </c>
      <c r="G34" s="215" t="str">
        <f t="shared" si="0"/>
        <v/>
      </c>
      <c r="H34" s="219" t="str">
        <f>Deelnemers!B22</f>
        <v>n</v>
      </c>
      <c r="I34" s="211">
        <f>IF(P$3="J",SUMIF(Deelnemers!B:B,H34,Deelnemers!E:E),0)</f>
        <v>0</v>
      </c>
      <c r="J34" s="13"/>
      <c r="K34" s="211" t="str">
        <f t="shared" si="1"/>
        <v/>
      </c>
      <c r="L34" s="220" t="str">
        <f t="shared" si="2"/>
        <v/>
      </c>
      <c r="M34" s="215" t="str">
        <f t="shared" si="3"/>
        <v/>
      </c>
      <c r="N34" s="216" t="str">
        <f t="shared" si="7"/>
        <v/>
      </c>
      <c r="O34" s="221">
        <v>1</v>
      </c>
      <c r="AB34" s="325">
        <f t="shared" si="4"/>
        <v>0</v>
      </c>
    </row>
    <row r="35" spans="1:28" ht="15" customHeight="1" x14ac:dyDescent="0.25">
      <c r="A35" s="218" t="str">
        <f>IF(C35=0,"",IF(I35=0,"",MAX(A$2:A34)+1))</f>
        <v/>
      </c>
      <c r="B35" s="219" t="str">
        <f t="shared" si="8"/>
        <v>Fred</v>
      </c>
      <c r="C35" s="211">
        <f>IF(P$3="J",SUMIF(Deelnemers!B:B,B35,Deelnemers!E:E),0)</f>
        <v>23</v>
      </c>
      <c r="D35" s="13"/>
      <c r="E35" s="13"/>
      <c r="F35" s="220" t="str">
        <f t="shared" si="6"/>
        <v/>
      </c>
      <c r="G35" s="215" t="str">
        <f t="shared" si="0"/>
        <v/>
      </c>
      <c r="H35" s="219" t="str">
        <f>Deelnemers!B23</f>
        <v>n</v>
      </c>
      <c r="I35" s="211">
        <f>IF(P$3="J",SUMIF(Deelnemers!B:B,H35,Deelnemers!E:E),0)</f>
        <v>0</v>
      </c>
      <c r="J35" s="13"/>
      <c r="K35" s="211" t="str">
        <f t="shared" si="1"/>
        <v/>
      </c>
      <c r="L35" s="220" t="str">
        <f t="shared" si="2"/>
        <v/>
      </c>
      <c r="M35" s="215" t="str">
        <f t="shared" ref="M35:M66" si="9">IF(J35&gt;0,IF(I35-J35=0,R$2,IF(J35&lt;I35,ROUND(J35/I35*T$2,1),Q$2)),"")</f>
        <v/>
      </c>
      <c r="N35" s="216" t="str">
        <f t="shared" si="7"/>
        <v/>
      </c>
      <c r="O35" s="221">
        <v>1</v>
      </c>
      <c r="AB35" s="325">
        <f t="shared" si="4"/>
        <v>0</v>
      </c>
    </row>
    <row r="36" spans="1:28" ht="15" customHeight="1" x14ac:dyDescent="0.25">
      <c r="A36" s="218" t="str">
        <f>IF(C36=0,"",IF(I36=0,"",MAX(A$2:A35)+1))</f>
        <v/>
      </c>
      <c r="B36" s="219" t="str">
        <f t="shared" si="8"/>
        <v>Fred</v>
      </c>
      <c r="C36" s="211">
        <f>IF(P$3="J",SUMIF(Deelnemers!B:B,B36,Deelnemers!E:E),0)</f>
        <v>23</v>
      </c>
      <c r="D36" s="13"/>
      <c r="E36" s="13"/>
      <c r="F36" s="220" t="str">
        <f t="shared" si="6"/>
        <v/>
      </c>
      <c r="G36" s="215" t="str">
        <f t="shared" si="0"/>
        <v/>
      </c>
      <c r="H36" s="219" t="str">
        <f>Deelnemers!B24</f>
        <v>n</v>
      </c>
      <c r="I36" s="211">
        <f>IF(P$3="J",SUMIF(Deelnemers!B:B,H36,Deelnemers!E:E),0)</f>
        <v>0</v>
      </c>
      <c r="J36" s="13"/>
      <c r="K36" s="211" t="str">
        <f t="shared" si="1"/>
        <v/>
      </c>
      <c r="L36" s="220" t="str">
        <f t="shared" si="2"/>
        <v/>
      </c>
      <c r="M36" s="215" t="str">
        <f t="shared" si="9"/>
        <v/>
      </c>
      <c r="N36" s="216" t="str">
        <f t="shared" si="7"/>
        <v/>
      </c>
      <c r="O36" s="221">
        <v>1</v>
      </c>
      <c r="AB36" s="325">
        <f t="shared" si="4"/>
        <v>0</v>
      </c>
    </row>
    <row r="37" spans="1:28" ht="15" customHeight="1" x14ac:dyDescent="0.25">
      <c r="A37" s="218" t="str">
        <f>IF(C37=0,"",IF(I37=0,"",MAX(A$2:A36)+1))</f>
        <v/>
      </c>
      <c r="B37" s="219" t="str">
        <f t="shared" si="8"/>
        <v>Fred</v>
      </c>
      <c r="C37" s="211">
        <f>IF(P$3="J",SUMIF(Deelnemers!B:B,B37,Deelnemers!E:E),0)</f>
        <v>23</v>
      </c>
      <c r="D37" s="13"/>
      <c r="E37" s="13"/>
      <c r="F37" s="220" t="str">
        <f t="shared" si="6"/>
        <v/>
      </c>
      <c r="G37" s="215" t="str">
        <f t="shared" si="0"/>
        <v/>
      </c>
      <c r="H37" s="219" t="str">
        <f>Deelnemers!B25</f>
        <v>n</v>
      </c>
      <c r="I37" s="211">
        <f>IF(P$3="J",SUMIF(Deelnemers!B:B,H37,Deelnemers!E:E),0)</f>
        <v>0</v>
      </c>
      <c r="J37" s="13"/>
      <c r="K37" s="211" t="str">
        <f t="shared" si="1"/>
        <v/>
      </c>
      <c r="L37" s="220" t="str">
        <f t="shared" si="2"/>
        <v/>
      </c>
      <c r="M37" s="215" t="str">
        <f t="shared" si="9"/>
        <v/>
      </c>
      <c r="N37" s="216" t="str">
        <f t="shared" si="7"/>
        <v/>
      </c>
      <c r="O37" s="221">
        <v>1</v>
      </c>
      <c r="AB37" s="325">
        <f t="shared" si="4"/>
        <v>0</v>
      </c>
    </row>
    <row r="38" spans="1:28" ht="15" customHeight="1" x14ac:dyDescent="0.25">
      <c r="A38" s="218">
        <f>IF(C38=0,"",IF(I38=0,"",MAX(A$2:A37)+1))</f>
        <v>28</v>
      </c>
      <c r="B38" s="219" t="str">
        <f>Deelnemers!B9</f>
        <v>Jan Hartog</v>
      </c>
      <c r="C38" s="211">
        <f>IF(P$3="J",SUMIF(Deelnemers!B:B,B38,Deelnemers!E:E),0)</f>
        <v>18</v>
      </c>
      <c r="D38" s="13"/>
      <c r="E38" s="13"/>
      <c r="F38" s="220" t="str">
        <f t="shared" si="6"/>
        <v/>
      </c>
      <c r="G38" s="215" t="str">
        <f t="shared" si="0"/>
        <v/>
      </c>
      <c r="H38" s="219" t="str">
        <f>Deelnemers!B10</f>
        <v>Martijn</v>
      </c>
      <c r="I38" s="211">
        <f>IF(P$3="J",SUMIF(Deelnemers!B:B,H38,Deelnemers!E:E),0)</f>
        <v>13</v>
      </c>
      <c r="J38" s="13"/>
      <c r="K38" s="211" t="str">
        <f t="shared" si="1"/>
        <v/>
      </c>
      <c r="L38" s="220" t="str">
        <f t="shared" si="2"/>
        <v/>
      </c>
      <c r="M38" s="215" t="str">
        <f t="shared" si="9"/>
        <v/>
      </c>
      <c r="N38" s="216" t="str">
        <f t="shared" si="7"/>
        <v/>
      </c>
      <c r="O38" s="221">
        <v>1</v>
      </c>
      <c r="AB38" s="325">
        <f t="shared" si="4"/>
        <v>1</v>
      </c>
    </row>
    <row r="39" spans="1:28" ht="15" customHeight="1" x14ac:dyDescent="0.25">
      <c r="A39" s="218">
        <f>IF(C39=0,"",IF(I39=0,"",MAX(A$2:A38)+1))</f>
        <v>29</v>
      </c>
      <c r="B39" s="219" t="str">
        <f t="shared" ref="B39:B53" si="10">B38</f>
        <v>Jan Hartog</v>
      </c>
      <c r="C39" s="211">
        <f>IF(P$3="J",SUMIF(Deelnemers!B:B,B39,Deelnemers!E:E),0)</f>
        <v>18</v>
      </c>
      <c r="D39" s="13"/>
      <c r="E39" s="13"/>
      <c r="F39" s="220" t="str">
        <f t="shared" si="6"/>
        <v/>
      </c>
      <c r="G39" s="215" t="str">
        <f t="shared" si="0"/>
        <v/>
      </c>
      <c r="H39" s="219" t="str">
        <f>Deelnemers!B11</f>
        <v>Michael</v>
      </c>
      <c r="I39" s="211">
        <f>IF(P$3="J",SUMIF(Deelnemers!B:B,H39,Deelnemers!E:E),0)</f>
        <v>28</v>
      </c>
      <c r="J39" s="13"/>
      <c r="K39" s="211" t="str">
        <f t="shared" si="1"/>
        <v/>
      </c>
      <c r="L39" s="220" t="str">
        <f t="shared" si="2"/>
        <v/>
      </c>
      <c r="M39" s="215" t="str">
        <f t="shared" si="9"/>
        <v/>
      </c>
      <c r="N39" s="216" t="str">
        <f t="shared" si="7"/>
        <v/>
      </c>
      <c r="O39" s="221">
        <v>1</v>
      </c>
      <c r="AB39" s="325">
        <f t="shared" si="4"/>
        <v>1</v>
      </c>
    </row>
    <row r="40" spans="1:28" ht="15" customHeight="1" x14ac:dyDescent="0.25">
      <c r="A40" s="218">
        <f>IF(C40=0,"",IF(I40=0,"",MAX(A$2:A39)+1))</f>
        <v>30</v>
      </c>
      <c r="B40" s="219" t="str">
        <f t="shared" si="10"/>
        <v>Jan Hartog</v>
      </c>
      <c r="C40" s="211">
        <f>IF(P$3="J",SUMIF(Deelnemers!B:B,B40,Deelnemers!E:E),0)</f>
        <v>18</v>
      </c>
      <c r="D40" s="13"/>
      <c r="E40" s="13"/>
      <c r="F40" s="220" t="str">
        <f t="shared" si="6"/>
        <v/>
      </c>
      <c r="G40" s="215" t="str">
        <f t="shared" si="0"/>
        <v/>
      </c>
      <c r="H40" s="219" t="str">
        <f>Deelnemers!B12</f>
        <v>Peter</v>
      </c>
      <c r="I40" s="211">
        <f>IF(P$3="J",SUMIF(Deelnemers!B:B,H40,Deelnemers!E:E),0)</f>
        <v>39</v>
      </c>
      <c r="J40" s="13"/>
      <c r="K40" s="211" t="str">
        <f t="shared" si="1"/>
        <v/>
      </c>
      <c r="L40" s="220" t="str">
        <f t="shared" si="2"/>
        <v/>
      </c>
      <c r="M40" s="215" t="str">
        <f t="shared" si="9"/>
        <v/>
      </c>
      <c r="N40" s="216" t="str">
        <f t="shared" si="7"/>
        <v/>
      </c>
      <c r="O40" s="221">
        <v>1</v>
      </c>
      <c r="AB40" s="325">
        <f t="shared" si="4"/>
        <v>1</v>
      </c>
    </row>
    <row r="41" spans="1:28" ht="15" customHeight="1" x14ac:dyDescent="0.25">
      <c r="A41" s="218">
        <f>IF(C41=0,"",IF(I41=0,"",MAX(A$2:A40)+1))</f>
        <v>31</v>
      </c>
      <c r="B41" s="219" t="str">
        <f t="shared" si="10"/>
        <v>Jan Hartog</v>
      </c>
      <c r="C41" s="211">
        <f>IF(P$3="J",SUMIF(Deelnemers!B:B,B41,Deelnemers!E:E),0)</f>
        <v>18</v>
      </c>
      <c r="D41" s="13"/>
      <c r="E41" s="13"/>
      <c r="F41" s="220" t="str">
        <f t="shared" si="6"/>
        <v/>
      </c>
      <c r="G41" s="215" t="str">
        <f t="shared" si="0"/>
        <v/>
      </c>
      <c r="H41" s="219" t="str">
        <f>Deelnemers!B13</f>
        <v>Piet</v>
      </c>
      <c r="I41" s="211">
        <f>IF(P$3="J",SUMIF(Deelnemers!B:B,H41,Deelnemers!E:E),0)</f>
        <v>44</v>
      </c>
      <c r="J41" s="13"/>
      <c r="K41" s="211" t="str">
        <f t="shared" si="1"/>
        <v/>
      </c>
      <c r="L41" s="220" t="str">
        <f t="shared" si="2"/>
        <v/>
      </c>
      <c r="M41" s="215" t="str">
        <f t="shared" si="9"/>
        <v/>
      </c>
      <c r="N41" s="216" t="str">
        <f t="shared" si="7"/>
        <v/>
      </c>
      <c r="O41" s="221">
        <v>1</v>
      </c>
      <c r="AB41" s="325">
        <f t="shared" si="4"/>
        <v>1</v>
      </c>
    </row>
    <row r="42" spans="1:28" ht="15" customHeight="1" x14ac:dyDescent="0.25">
      <c r="A42" s="218">
        <f>IF(C42=0,"",IF(I42=0,"",MAX(A$2:A41)+1))</f>
        <v>32</v>
      </c>
      <c r="B42" s="219" t="str">
        <f t="shared" si="10"/>
        <v>Jan Hartog</v>
      </c>
      <c r="C42" s="211">
        <f>IF(P$3="J",SUMIF(Deelnemers!B:B,B42,Deelnemers!E:E),0)</f>
        <v>18</v>
      </c>
      <c r="D42" s="13"/>
      <c r="E42" s="13"/>
      <c r="F42" s="220" t="str">
        <f t="shared" si="6"/>
        <v/>
      </c>
      <c r="G42" s="215" t="str">
        <f t="shared" si="0"/>
        <v/>
      </c>
      <c r="H42" s="219" t="str">
        <f>Deelnemers!B14</f>
        <v>Tukker</v>
      </c>
      <c r="I42" s="211">
        <f>IF(P$3="J",SUMIF(Deelnemers!B:B,H42,Deelnemers!E:E),0)</f>
        <v>22</v>
      </c>
      <c r="J42" s="13"/>
      <c r="K42" s="211" t="str">
        <f t="shared" si="1"/>
        <v/>
      </c>
      <c r="L42" s="220" t="str">
        <f t="shared" si="2"/>
        <v/>
      </c>
      <c r="M42" s="215" t="str">
        <f t="shared" si="9"/>
        <v/>
      </c>
      <c r="N42" s="216" t="str">
        <f t="shared" si="7"/>
        <v/>
      </c>
      <c r="O42" s="221">
        <v>1</v>
      </c>
      <c r="AB42" s="325">
        <f t="shared" si="4"/>
        <v>1</v>
      </c>
    </row>
    <row r="43" spans="1:28" ht="15" customHeight="1" x14ac:dyDescent="0.25">
      <c r="A43" s="218">
        <f>IF(C43=0,"",IF(I43=0,"",MAX(A$2:A42)+1))</f>
        <v>33</v>
      </c>
      <c r="B43" s="219" t="str">
        <f t="shared" si="10"/>
        <v>Jan Hartog</v>
      </c>
      <c r="C43" s="211">
        <f>IF(P$3="J",SUMIF(Deelnemers!B:B,B43,Deelnemers!E:E),0)</f>
        <v>18</v>
      </c>
      <c r="D43" s="13"/>
      <c r="E43" s="13"/>
      <c r="F43" s="220" t="str">
        <f t="shared" si="6"/>
        <v/>
      </c>
      <c r="G43" s="215" t="str">
        <f t="shared" si="0"/>
        <v/>
      </c>
      <c r="H43" s="219" t="str">
        <f>Deelnemers!B15</f>
        <v>Bernard</v>
      </c>
      <c r="I43" s="211">
        <f>IF(P$3="J",SUMIF(Deelnemers!B:B,H43,Deelnemers!E:E),0)</f>
        <v>31</v>
      </c>
      <c r="J43" s="13"/>
      <c r="K43" s="211" t="str">
        <f t="shared" si="1"/>
        <v/>
      </c>
      <c r="L43" s="220" t="str">
        <f t="shared" si="2"/>
        <v/>
      </c>
      <c r="M43" s="215" t="str">
        <f t="shared" si="9"/>
        <v/>
      </c>
      <c r="N43" s="216" t="str">
        <f t="shared" si="7"/>
        <v/>
      </c>
      <c r="O43" s="221">
        <v>1</v>
      </c>
      <c r="AB43" s="325">
        <f t="shared" si="4"/>
        <v>1</v>
      </c>
    </row>
    <row r="44" spans="1:28" ht="15" customHeight="1" x14ac:dyDescent="0.25">
      <c r="A44" s="218">
        <f>IF(C44=0,"",IF(I44=0,"",MAX(A$2:A43)+1))</f>
        <v>34</v>
      </c>
      <c r="B44" s="219" t="str">
        <f t="shared" si="10"/>
        <v>Jan Hartog</v>
      </c>
      <c r="C44" s="211">
        <f>IF(P$3="J",SUMIF(Deelnemers!B:B,B44,Deelnemers!E:E),0)</f>
        <v>18</v>
      </c>
      <c r="D44" s="13"/>
      <c r="E44" s="13"/>
      <c r="F44" s="220" t="str">
        <f t="shared" si="6"/>
        <v/>
      </c>
      <c r="G44" s="215" t="str">
        <f t="shared" si="0"/>
        <v/>
      </c>
      <c r="H44" s="219" t="str">
        <f>Deelnemers!B16</f>
        <v>Jan de Hoorn</v>
      </c>
      <c r="I44" s="211">
        <f>IF(P$3="J",SUMIF(Deelnemers!B:B,H44,Deelnemers!E:E),0)</f>
        <v>23</v>
      </c>
      <c r="J44" s="13"/>
      <c r="K44" s="211" t="str">
        <f t="shared" si="1"/>
        <v/>
      </c>
      <c r="L44" s="220" t="str">
        <f t="shared" si="2"/>
        <v/>
      </c>
      <c r="M44" s="215" t="str">
        <f t="shared" si="9"/>
        <v/>
      </c>
      <c r="N44" s="216" t="str">
        <f t="shared" si="7"/>
        <v/>
      </c>
      <c r="O44" s="221">
        <v>1</v>
      </c>
      <c r="AB44" s="325">
        <f t="shared" si="4"/>
        <v>1</v>
      </c>
    </row>
    <row r="45" spans="1:28" ht="15" customHeight="1" x14ac:dyDescent="0.25">
      <c r="A45" s="218">
        <f>IF(C45=0,"",IF(I45=0,"",MAX(A$2:A44)+1))</f>
        <v>35</v>
      </c>
      <c r="B45" s="219" t="str">
        <f t="shared" si="10"/>
        <v>Jan Hartog</v>
      </c>
      <c r="C45" s="211">
        <f>IF(P$3="J",SUMIF(Deelnemers!B:B,B45,Deelnemers!E:E),0)</f>
        <v>18</v>
      </c>
      <c r="D45" s="13"/>
      <c r="E45" s="13"/>
      <c r="F45" s="220" t="str">
        <f t="shared" si="6"/>
        <v/>
      </c>
      <c r="G45" s="215" t="str">
        <f t="shared" si="0"/>
        <v/>
      </c>
      <c r="H45" s="219" t="str">
        <f>Deelnemers!B17</f>
        <v>Bas</v>
      </c>
      <c r="I45" s="211">
        <f>IF(P$3="J",SUMIF(Deelnemers!B:B,H45,Deelnemers!E:E),0)</f>
        <v>25</v>
      </c>
      <c r="J45" s="13"/>
      <c r="K45" s="211" t="str">
        <f t="shared" si="1"/>
        <v/>
      </c>
      <c r="L45" s="220" t="str">
        <f t="shared" si="2"/>
        <v/>
      </c>
      <c r="M45" s="215" t="str">
        <f t="shared" si="9"/>
        <v/>
      </c>
      <c r="N45" s="216" t="str">
        <f t="shared" si="7"/>
        <v/>
      </c>
      <c r="O45" s="221">
        <v>1</v>
      </c>
      <c r="AB45" s="325">
        <f t="shared" si="4"/>
        <v>1</v>
      </c>
    </row>
    <row r="46" spans="1:28" ht="15" customHeight="1" x14ac:dyDescent="0.25">
      <c r="A46" s="218">
        <f>IF(C46=0,"",IF(I46=0,"",MAX(A$2:A45)+1))</f>
        <v>36</v>
      </c>
      <c r="B46" s="219" t="str">
        <f t="shared" si="10"/>
        <v>Jan Hartog</v>
      </c>
      <c r="C46" s="211">
        <f>IF(P$3="J",SUMIF(Deelnemers!B:B,B46,Deelnemers!E:E),0)</f>
        <v>18</v>
      </c>
      <c r="D46" s="13"/>
      <c r="E46" s="13"/>
      <c r="F46" s="220" t="str">
        <f t="shared" si="6"/>
        <v/>
      </c>
      <c r="G46" s="215" t="str">
        <f t="shared" si="0"/>
        <v/>
      </c>
      <c r="H46" s="219" t="str">
        <f>Deelnemers!B18</f>
        <v>Jan Zuijlen</v>
      </c>
      <c r="I46" s="211">
        <f>IF(P$3="J",SUMIF(Deelnemers!B:B,H46,Deelnemers!E:E),0)</f>
        <v>36</v>
      </c>
      <c r="J46" s="13"/>
      <c r="K46" s="211" t="str">
        <f t="shared" si="1"/>
        <v/>
      </c>
      <c r="L46" s="220" t="str">
        <f t="shared" si="2"/>
        <v/>
      </c>
      <c r="M46" s="215" t="str">
        <f t="shared" si="9"/>
        <v/>
      </c>
      <c r="N46" s="216" t="str">
        <f t="shared" si="7"/>
        <v/>
      </c>
      <c r="O46" s="221">
        <v>1</v>
      </c>
      <c r="AB46" s="325">
        <f t="shared" si="4"/>
        <v>1</v>
      </c>
    </row>
    <row r="47" spans="1:28" ht="15" customHeight="1" x14ac:dyDescent="0.25">
      <c r="A47" s="218">
        <f>IF(C47=0,"",IF(I47=0,"",MAX(A$2:A46)+1))</f>
        <v>37</v>
      </c>
      <c r="B47" s="219" t="str">
        <f t="shared" si="10"/>
        <v>Jan Hartog</v>
      </c>
      <c r="C47" s="211">
        <f>IF(P$3="J",SUMIF(Deelnemers!B:B,B47,Deelnemers!E:E),0)</f>
        <v>18</v>
      </c>
      <c r="D47" s="13"/>
      <c r="E47" s="13"/>
      <c r="F47" s="220" t="str">
        <f t="shared" si="6"/>
        <v/>
      </c>
      <c r="G47" s="215" t="str">
        <f t="shared" si="0"/>
        <v/>
      </c>
      <c r="H47" s="219" t="str">
        <f>Deelnemers!B19</f>
        <v xml:space="preserve">Jordy </v>
      </c>
      <c r="I47" s="211">
        <f>IF(P$3="J",SUMIF(Deelnemers!B:B,H47,Deelnemers!E:E),0)</f>
        <v>31</v>
      </c>
      <c r="J47" s="13"/>
      <c r="K47" s="211" t="str">
        <f t="shared" si="1"/>
        <v/>
      </c>
      <c r="L47" s="220" t="str">
        <f t="shared" si="2"/>
        <v/>
      </c>
      <c r="M47" s="215" t="str">
        <f t="shared" si="9"/>
        <v/>
      </c>
      <c r="N47" s="216" t="str">
        <f t="shared" si="7"/>
        <v/>
      </c>
      <c r="O47" s="221">
        <v>1</v>
      </c>
      <c r="AB47" s="325">
        <f t="shared" si="4"/>
        <v>1</v>
      </c>
    </row>
    <row r="48" spans="1:28" ht="15" customHeight="1" x14ac:dyDescent="0.25">
      <c r="A48" s="218">
        <f>IF(C48=0,"",IF(I48=0,"",MAX(A$2:A47)+1))</f>
        <v>38</v>
      </c>
      <c r="B48" s="219" t="str">
        <f t="shared" si="10"/>
        <v>Jan Hartog</v>
      </c>
      <c r="C48" s="211">
        <f>IF(P$3="J",SUMIF(Deelnemers!B:B,B48,Deelnemers!E:E),0)</f>
        <v>18</v>
      </c>
      <c r="D48" s="13"/>
      <c r="E48" s="13"/>
      <c r="F48" s="220" t="str">
        <f t="shared" si="6"/>
        <v/>
      </c>
      <c r="G48" s="215" t="str">
        <f t="shared" si="0"/>
        <v/>
      </c>
      <c r="H48" s="219" t="str">
        <f>Deelnemers!B20</f>
        <v>Mukesh</v>
      </c>
      <c r="I48" s="211">
        <f>IF(P$3="J",SUMIF(Deelnemers!B:B,H48,Deelnemers!E:E),0)</f>
        <v>34</v>
      </c>
      <c r="J48" s="13"/>
      <c r="K48" s="211" t="str">
        <f t="shared" si="1"/>
        <v/>
      </c>
      <c r="L48" s="220" t="str">
        <f t="shared" si="2"/>
        <v/>
      </c>
      <c r="M48" s="215" t="str">
        <f t="shared" si="9"/>
        <v/>
      </c>
      <c r="N48" s="216" t="str">
        <f t="shared" si="7"/>
        <v/>
      </c>
      <c r="O48" s="221">
        <v>1</v>
      </c>
      <c r="AB48" s="325">
        <f t="shared" si="4"/>
        <v>1</v>
      </c>
    </row>
    <row r="49" spans="1:28" ht="15" customHeight="1" x14ac:dyDescent="0.25">
      <c r="A49" s="218">
        <f>IF(C49=0,"",IF(I49=0,"",MAX(A$2:A48)+1))</f>
        <v>39</v>
      </c>
      <c r="B49" s="219" t="str">
        <f t="shared" si="10"/>
        <v>Jan Hartog</v>
      </c>
      <c r="C49" s="211">
        <f>IF(P$3="J",SUMIF(Deelnemers!B:B,B49,Deelnemers!E:E),0)</f>
        <v>18</v>
      </c>
      <c r="D49" s="13"/>
      <c r="E49" s="13"/>
      <c r="F49" s="220" t="str">
        <f t="shared" si="6"/>
        <v/>
      </c>
      <c r="G49" s="215" t="str">
        <f t="shared" si="0"/>
        <v/>
      </c>
      <c r="H49" s="219" t="str">
        <f>Deelnemers!B21</f>
        <v>Marco</v>
      </c>
      <c r="I49" s="211">
        <f>IF(P$3="J",SUMIF(Deelnemers!B:B,H49,Deelnemers!E:E),0)</f>
        <v>35</v>
      </c>
      <c r="J49" s="13"/>
      <c r="K49" s="211" t="str">
        <f t="shared" si="1"/>
        <v/>
      </c>
      <c r="L49" s="220" t="str">
        <f t="shared" si="2"/>
        <v/>
      </c>
      <c r="M49" s="215" t="str">
        <f t="shared" si="9"/>
        <v/>
      </c>
      <c r="N49" s="216" t="str">
        <f t="shared" si="7"/>
        <v/>
      </c>
      <c r="O49" s="221">
        <v>1</v>
      </c>
      <c r="AB49" s="325">
        <f t="shared" si="4"/>
        <v>1</v>
      </c>
    </row>
    <row r="50" spans="1:28" ht="15" customHeight="1" x14ac:dyDescent="0.25">
      <c r="A50" s="218" t="str">
        <f>IF(C50=0,"",IF(I50=0,"",MAX(A$2:A49)+1))</f>
        <v/>
      </c>
      <c r="B50" s="219" t="str">
        <f t="shared" si="10"/>
        <v>Jan Hartog</v>
      </c>
      <c r="C50" s="211">
        <f>IF(P$3="J",SUMIF(Deelnemers!B:B,B50,Deelnemers!E:E),0)</f>
        <v>18</v>
      </c>
      <c r="D50" s="13"/>
      <c r="E50" s="13"/>
      <c r="F50" s="220" t="str">
        <f t="shared" si="6"/>
        <v/>
      </c>
      <c r="G50" s="215" t="str">
        <f t="shared" si="0"/>
        <v/>
      </c>
      <c r="H50" s="219" t="str">
        <f>Deelnemers!B22</f>
        <v>n</v>
      </c>
      <c r="I50" s="211">
        <f>IF(P$3="J",SUMIF(Deelnemers!B:B,H50,Deelnemers!E:E),0)</f>
        <v>0</v>
      </c>
      <c r="J50" s="13"/>
      <c r="K50" s="211" t="str">
        <f t="shared" si="1"/>
        <v/>
      </c>
      <c r="L50" s="220" t="str">
        <f t="shared" si="2"/>
        <v/>
      </c>
      <c r="M50" s="215" t="str">
        <f t="shared" si="9"/>
        <v/>
      </c>
      <c r="N50" s="216" t="str">
        <f t="shared" si="7"/>
        <v/>
      </c>
      <c r="O50" s="221">
        <v>1</v>
      </c>
      <c r="AB50" s="325">
        <f t="shared" si="4"/>
        <v>0</v>
      </c>
    </row>
    <row r="51" spans="1:28" ht="15" customHeight="1" x14ac:dyDescent="0.25">
      <c r="A51" s="218" t="str">
        <f>IF(C51=0,"",IF(I51=0,"",MAX(A$2:A50)+1))</f>
        <v/>
      </c>
      <c r="B51" s="219" t="str">
        <f t="shared" si="10"/>
        <v>Jan Hartog</v>
      </c>
      <c r="C51" s="211">
        <f>IF(P$3="J",SUMIF(Deelnemers!B:B,B51,Deelnemers!E:E),0)</f>
        <v>18</v>
      </c>
      <c r="D51" s="13"/>
      <c r="E51" s="13"/>
      <c r="F51" s="220" t="str">
        <f t="shared" si="6"/>
        <v/>
      </c>
      <c r="G51" s="215" t="str">
        <f t="shared" si="0"/>
        <v/>
      </c>
      <c r="H51" s="219" t="str">
        <f>Deelnemers!B23</f>
        <v>n</v>
      </c>
      <c r="I51" s="211">
        <f>IF(P$3="J",SUMIF(Deelnemers!B:B,H51,Deelnemers!E:E),0)</f>
        <v>0</v>
      </c>
      <c r="J51" s="13"/>
      <c r="K51" s="211" t="str">
        <f t="shared" si="1"/>
        <v/>
      </c>
      <c r="L51" s="220" t="str">
        <f t="shared" si="2"/>
        <v/>
      </c>
      <c r="M51" s="215" t="str">
        <f t="shared" si="9"/>
        <v/>
      </c>
      <c r="N51" s="216" t="str">
        <f t="shared" si="7"/>
        <v/>
      </c>
      <c r="O51" s="221">
        <v>1</v>
      </c>
      <c r="AB51" s="325">
        <f t="shared" si="4"/>
        <v>0</v>
      </c>
    </row>
    <row r="52" spans="1:28" ht="15" customHeight="1" x14ac:dyDescent="0.25">
      <c r="A52" s="218" t="str">
        <f>IF(C52=0,"",IF(I52=0,"",MAX(A$2:A51)+1))</f>
        <v/>
      </c>
      <c r="B52" s="219" t="str">
        <f t="shared" si="10"/>
        <v>Jan Hartog</v>
      </c>
      <c r="C52" s="211">
        <f>IF(P$3="J",SUMIF(Deelnemers!B:B,B52,Deelnemers!E:E),0)</f>
        <v>18</v>
      </c>
      <c r="D52" s="13"/>
      <c r="E52" s="13"/>
      <c r="F52" s="220" t="str">
        <f t="shared" si="6"/>
        <v/>
      </c>
      <c r="G52" s="215" t="str">
        <f t="shared" si="0"/>
        <v/>
      </c>
      <c r="H52" s="219" t="str">
        <f>Deelnemers!B24</f>
        <v>n</v>
      </c>
      <c r="I52" s="211">
        <f>IF(P$3="J",SUMIF(Deelnemers!B:B,H52,Deelnemers!E:E),0)</f>
        <v>0</v>
      </c>
      <c r="J52" s="13"/>
      <c r="K52" s="211" t="str">
        <f t="shared" si="1"/>
        <v/>
      </c>
      <c r="L52" s="220" t="str">
        <f t="shared" si="2"/>
        <v/>
      </c>
      <c r="M52" s="215" t="str">
        <f t="shared" si="9"/>
        <v/>
      </c>
      <c r="N52" s="216" t="str">
        <f t="shared" si="7"/>
        <v/>
      </c>
      <c r="O52" s="221">
        <v>1</v>
      </c>
      <c r="AB52" s="325">
        <f t="shared" si="4"/>
        <v>0</v>
      </c>
    </row>
    <row r="53" spans="1:28" ht="15" customHeight="1" x14ac:dyDescent="0.25">
      <c r="A53" s="218" t="str">
        <f>IF(C53=0,"",IF(I53=0,"",MAX(A$2:A52)+1))</f>
        <v/>
      </c>
      <c r="B53" s="219" t="str">
        <f t="shared" si="10"/>
        <v>Jan Hartog</v>
      </c>
      <c r="C53" s="211">
        <f>IF(P$3="J",SUMIF(Deelnemers!B:B,B53,Deelnemers!E:E),0)</f>
        <v>18</v>
      </c>
      <c r="D53" s="13"/>
      <c r="E53" s="13"/>
      <c r="F53" s="220" t="str">
        <f t="shared" si="6"/>
        <v/>
      </c>
      <c r="G53" s="215" t="str">
        <f t="shared" si="0"/>
        <v/>
      </c>
      <c r="H53" s="219" t="str">
        <f>Deelnemers!B25</f>
        <v>n</v>
      </c>
      <c r="I53" s="211">
        <f>IF(P$3="J",SUMIF(Deelnemers!B:B,H53,Deelnemers!E:E),0)</f>
        <v>0</v>
      </c>
      <c r="J53" s="13"/>
      <c r="K53" s="211" t="str">
        <f t="shared" si="1"/>
        <v/>
      </c>
      <c r="L53" s="220" t="str">
        <f t="shared" si="2"/>
        <v/>
      </c>
      <c r="M53" s="215" t="str">
        <f t="shared" si="9"/>
        <v/>
      </c>
      <c r="N53" s="216" t="str">
        <f t="shared" si="7"/>
        <v/>
      </c>
      <c r="O53" s="221">
        <v>1</v>
      </c>
      <c r="AB53" s="325">
        <f t="shared" si="4"/>
        <v>0</v>
      </c>
    </row>
    <row r="54" spans="1:28" ht="15" customHeight="1" x14ac:dyDescent="0.25">
      <c r="A54" s="218">
        <f>IF(C54=0,"",IF(I54=0,"",MAX(A$2:A53)+1))</f>
        <v>40</v>
      </c>
      <c r="B54" s="219" t="str">
        <f>Deelnemers!B10</f>
        <v>Martijn</v>
      </c>
      <c r="C54" s="211">
        <f>IF(P$3="J",SUMIF(Deelnemers!B:B,B54,Deelnemers!E:E),0)</f>
        <v>13</v>
      </c>
      <c r="D54" s="13"/>
      <c r="E54" s="13"/>
      <c r="F54" s="220" t="str">
        <f t="shared" si="6"/>
        <v/>
      </c>
      <c r="G54" s="215" t="str">
        <f t="shared" si="0"/>
        <v/>
      </c>
      <c r="H54" s="219" t="str">
        <f>Deelnemers!B11</f>
        <v>Michael</v>
      </c>
      <c r="I54" s="211">
        <f>IF(P$3="J",SUMIF(Deelnemers!B:B,H54,Deelnemers!E:E),0)</f>
        <v>28</v>
      </c>
      <c r="J54" s="13"/>
      <c r="K54" s="211" t="str">
        <f t="shared" si="1"/>
        <v/>
      </c>
      <c r="L54" s="220" t="str">
        <f t="shared" si="2"/>
        <v/>
      </c>
      <c r="M54" s="215" t="str">
        <f t="shared" si="9"/>
        <v/>
      </c>
      <c r="N54" s="216" t="str">
        <f t="shared" si="7"/>
        <v/>
      </c>
      <c r="O54" s="221">
        <v>1</v>
      </c>
      <c r="AB54" s="325">
        <f t="shared" si="4"/>
        <v>1</v>
      </c>
    </row>
    <row r="55" spans="1:28" ht="15" customHeight="1" x14ac:dyDescent="0.25">
      <c r="A55" s="218">
        <f>IF(C55=0,"",IF(I55=0,"",MAX(A$2:A54)+1))</f>
        <v>41</v>
      </c>
      <c r="B55" s="219" t="str">
        <f t="shared" ref="B55:B68" si="11">B54</f>
        <v>Martijn</v>
      </c>
      <c r="C55" s="211">
        <f>IF(P$3="J",SUMIF(Deelnemers!B:B,B55,Deelnemers!E:E),0)</f>
        <v>13</v>
      </c>
      <c r="D55" s="13"/>
      <c r="E55" s="13"/>
      <c r="F55" s="220" t="str">
        <f t="shared" si="6"/>
        <v/>
      </c>
      <c r="G55" s="215" t="str">
        <f t="shared" si="0"/>
        <v/>
      </c>
      <c r="H55" s="219" t="str">
        <f>Deelnemers!B12</f>
        <v>Peter</v>
      </c>
      <c r="I55" s="211">
        <f>IF(P$3="J",SUMIF(Deelnemers!B:B,H55,Deelnemers!E:E),0)</f>
        <v>39</v>
      </c>
      <c r="J55" s="13"/>
      <c r="K55" s="211" t="str">
        <f t="shared" si="1"/>
        <v/>
      </c>
      <c r="L55" s="220" t="str">
        <f t="shared" si="2"/>
        <v/>
      </c>
      <c r="M55" s="215" t="str">
        <f t="shared" si="9"/>
        <v/>
      </c>
      <c r="N55" s="216" t="str">
        <f t="shared" si="7"/>
        <v/>
      </c>
      <c r="O55" s="221">
        <v>1</v>
      </c>
      <c r="AB55" s="325">
        <f t="shared" si="4"/>
        <v>1</v>
      </c>
    </row>
    <row r="56" spans="1:28" ht="15" customHeight="1" x14ac:dyDescent="0.25">
      <c r="A56" s="218">
        <f>IF(C56=0,"",IF(I56=0,"",MAX(A$2:A55)+1))</f>
        <v>42</v>
      </c>
      <c r="B56" s="219" t="str">
        <f t="shared" si="11"/>
        <v>Martijn</v>
      </c>
      <c r="C56" s="211">
        <f>IF(P$3="J",SUMIF(Deelnemers!B:B,B56,Deelnemers!E:E),0)</f>
        <v>13</v>
      </c>
      <c r="D56" s="13"/>
      <c r="E56" s="13"/>
      <c r="F56" s="220" t="str">
        <f t="shared" si="6"/>
        <v/>
      </c>
      <c r="G56" s="215" t="str">
        <f t="shared" si="0"/>
        <v/>
      </c>
      <c r="H56" s="219" t="str">
        <f>Deelnemers!B13</f>
        <v>Piet</v>
      </c>
      <c r="I56" s="211">
        <f>IF(P$3="J",SUMIF(Deelnemers!B:B,H56,Deelnemers!E:E),0)</f>
        <v>44</v>
      </c>
      <c r="J56" s="13"/>
      <c r="K56" s="211" t="str">
        <f t="shared" si="1"/>
        <v/>
      </c>
      <c r="L56" s="220" t="str">
        <f t="shared" si="2"/>
        <v/>
      </c>
      <c r="M56" s="215" t="str">
        <f t="shared" si="9"/>
        <v/>
      </c>
      <c r="N56" s="216" t="str">
        <f t="shared" si="7"/>
        <v/>
      </c>
      <c r="O56" s="221">
        <v>1</v>
      </c>
      <c r="AB56" s="325">
        <f t="shared" si="4"/>
        <v>1</v>
      </c>
    </row>
    <row r="57" spans="1:28" ht="15" customHeight="1" x14ac:dyDescent="0.25">
      <c r="A57" s="218">
        <f>IF(C57=0,"",IF(I57=0,"",MAX(A$2:A56)+1))</f>
        <v>43</v>
      </c>
      <c r="B57" s="219" t="str">
        <f t="shared" si="11"/>
        <v>Martijn</v>
      </c>
      <c r="C57" s="211">
        <f>IF(P$3="J",SUMIF(Deelnemers!B:B,B57,Deelnemers!E:E),0)</f>
        <v>13</v>
      </c>
      <c r="D57" s="13"/>
      <c r="E57" s="13"/>
      <c r="F57" s="220" t="str">
        <f t="shared" si="6"/>
        <v/>
      </c>
      <c r="G57" s="215" t="str">
        <f t="shared" si="0"/>
        <v/>
      </c>
      <c r="H57" s="219" t="str">
        <f>Deelnemers!B14</f>
        <v>Tukker</v>
      </c>
      <c r="I57" s="211">
        <f>IF(P$3="J",SUMIF(Deelnemers!B:B,H57,Deelnemers!E:E),0)</f>
        <v>22</v>
      </c>
      <c r="J57" s="13"/>
      <c r="K57" s="211" t="str">
        <f t="shared" si="1"/>
        <v/>
      </c>
      <c r="L57" s="220" t="str">
        <f t="shared" si="2"/>
        <v/>
      </c>
      <c r="M57" s="215" t="str">
        <f t="shared" si="9"/>
        <v/>
      </c>
      <c r="N57" s="216" t="str">
        <f t="shared" si="7"/>
        <v/>
      </c>
      <c r="O57" s="221">
        <v>1</v>
      </c>
      <c r="AB57" s="325">
        <f t="shared" si="4"/>
        <v>1</v>
      </c>
    </row>
    <row r="58" spans="1:28" ht="15" customHeight="1" x14ac:dyDescent="0.25">
      <c r="A58" s="218">
        <f>IF(C58=0,"",IF(I58=0,"",MAX(A$2:A57)+1))</f>
        <v>44</v>
      </c>
      <c r="B58" s="219" t="str">
        <f t="shared" si="11"/>
        <v>Martijn</v>
      </c>
      <c r="C58" s="211">
        <f>IF(P$3="J",SUMIF(Deelnemers!B:B,B58,Deelnemers!E:E),0)</f>
        <v>13</v>
      </c>
      <c r="D58" s="13"/>
      <c r="E58" s="13"/>
      <c r="F58" s="220" t="str">
        <f t="shared" si="6"/>
        <v/>
      </c>
      <c r="G58" s="215" t="str">
        <f t="shared" si="0"/>
        <v/>
      </c>
      <c r="H58" s="219" t="str">
        <f>Deelnemers!B15</f>
        <v>Bernard</v>
      </c>
      <c r="I58" s="211">
        <f>IF(P$3="J",SUMIF(Deelnemers!B:B,H58,Deelnemers!E:E),0)</f>
        <v>31</v>
      </c>
      <c r="J58" s="13"/>
      <c r="K58" s="211" t="str">
        <f t="shared" si="1"/>
        <v/>
      </c>
      <c r="L58" s="220" t="str">
        <f t="shared" si="2"/>
        <v/>
      </c>
      <c r="M58" s="215" t="str">
        <f t="shared" si="9"/>
        <v/>
      </c>
      <c r="N58" s="216" t="str">
        <f t="shared" si="7"/>
        <v/>
      </c>
      <c r="O58" s="221">
        <v>1</v>
      </c>
      <c r="AB58" s="325">
        <f t="shared" si="4"/>
        <v>1</v>
      </c>
    </row>
    <row r="59" spans="1:28" ht="15" customHeight="1" x14ac:dyDescent="0.25">
      <c r="A59" s="218">
        <f>IF(C59=0,"",IF(I59=0,"",MAX(A$2:A58)+1))</f>
        <v>45</v>
      </c>
      <c r="B59" s="219" t="str">
        <f t="shared" si="11"/>
        <v>Martijn</v>
      </c>
      <c r="C59" s="211">
        <f>IF(P$3="J",SUMIF(Deelnemers!B:B,B59,Deelnemers!E:E),0)</f>
        <v>13</v>
      </c>
      <c r="D59" s="13"/>
      <c r="E59" s="13"/>
      <c r="F59" s="220" t="str">
        <f t="shared" si="6"/>
        <v/>
      </c>
      <c r="G59" s="215" t="str">
        <f t="shared" si="0"/>
        <v/>
      </c>
      <c r="H59" s="219" t="str">
        <f>Deelnemers!B16</f>
        <v>Jan de Hoorn</v>
      </c>
      <c r="I59" s="211">
        <f>IF(P$3="J",SUMIF(Deelnemers!B:B,H59,Deelnemers!E:E),0)</f>
        <v>23</v>
      </c>
      <c r="J59" s="13"/>
      <c r="K59" s="211" t="str">
        <f t="shared" si="1"/>
        <v/>
      </c>
      <c r="L59" s="220" t="str">
        <f t="shared" si="2"/>
        <v/>
      </c>
      <c r="M59" s="215" t="str">
        <f t="shared" si="9"/>
        <v/>
      </c>
      <c r="N59" s="216" t="str">
        <f t="shared" si="7"/>
        <v/>
      </c>
      <c r="O59" s="221">
        <v>1</v>
      </c>
      <c r="AB59" s="325">
        <f t="shared" si="4"/>
        <v>1</v>
      </c>
    </row>
    <row r="60" spans="1:28" ht="15" customHeight="1" x14ac:dyDescent="0.25">
      <c r="A60" s="218">
        <f>IF(C60=0,"",IF(I60=0,"",MAX(A$2:A59)+1))</f>
        <v>46</v>
      </c>
      <c r="B60" s="219" t="str">
        <f t="shared" si="11"/>
        <v>Martijn</v>
      </c>
      <c r="C60" s="211">
        <f>IF(P$3="J",SUMIF(Deelnemers!B:B,B60,Deelnemers!E:E),0)</f>
        <v>13</v>
      </c>
      <c r="D60" s="13"/>
      <c r="E60" s="13"/>
      <c r="F60" s="220" t="str">
        <f t="shared" si="6"/>
        <v/>
      </c>
      <c r="G60" s="215" t="str">
        <f t="shared" si="0"/>
        <v/>
      </c>
      <c r="H60" s="219" t="str">
        <f>Deelnemers!B17</f>
        <v>Bas</v>
      </c>
      <c r="I60" s="211">
        <f>IF(P$3="J",SUMIF(Deelnemers!B:B,H60,Deelnemers!E:E),0)</f>
        <v>25</v>
      </c>
      <c r="J60" s="13"/>
      <c r="K60" s="211" t="str">
        <f t="shared" si="1"/>
        <v/>
      </c>
      <c r="L60" s="220" t="str">
        <f t="shared" si="2"/>
        <v/>
      </c>
      <c r="M60" s="215" t="str">
        <f t="shared" si="9"/>
        <v/>
      </c>
      <c r="N60" s="216" t="str">
        <f t="shared" si="7"/>
        <v/>
      </c>
      <c r="O60" s="221">
        <v>1</v>
      </c>
      <c r="AB60" s="325">
        <f t="shared" si="4"/>
        <v>1</v>
      </c>
    </row>
    <row r="61" spans="1:28" ht="15" customHeight="1" x14ac:dyDescent="0.25">
      <c r="A61" s="218">
        <f>IF(C61=0,"",IF(I61=0,"",MAX(A$2:A60)+1))</f>
        <v>47</v>
      </c>
      <c r="B61" s="219" t="str">
        <f t="shared" si="11"/>
        <v>Martijn</v>
      </c>
      <c r="C61" s="211">
        <f>IF(P$3="J",SUMIF(Deelnemers!B:B,B61,Deelnemers!E:E),0)</f>
        <v>13</v>
      </c>
      <c r="D61" s="13"/>
      <c r="E61" s="13"/>
      <c r="F61" s="220" t="str">
        <f t="shared" si="6"/>
        <v/>
      </c>
      <c r="G61" s="215" t="str">
        <f t="shared" si="0"/>
        <v/>
      </c>
      <c r="H61" s="219" t="str">
        <f>Deelnemers!B18</f>
        <v>Jan Zuijlen</v>
      </c>
      <c r="I61" s="211">
        <f>IF(P$3="J",SUMIF(Deelnemers!B:B,H61,Deelnemers!E:E),0)</f>
        <v>36</v>
      </c>
      <c r="J61" s="13"/>
      <c r="K61" s="211" t="str">
        <f t="shared" si="1"/>
        <v/>
      </c>
      <c r="L61" s="220" t="str">
        <f t="shared" si="2"/>
        <v/>
      </c>
      <c r="M61" s="215" t="str">
        <f t="shared" si="9"/>
        <v/>
      </c>
      <c r="N61" s="216" t="str">
        <f t="shared" si="7"/>
        <v/>
      </c>
      <c r="O61" s="221">
        <v>1</v>
      </c>
      <c r="AB61" s="325">
        <f t="shared" si="4"/>
        <v>1</v>
      </c>
    </row>
    <row r="62" spans="1:28" ht="15" customHeight="1" x14ac:dyDescent="0.25">
      <c r="A62" s="218">
        <f>IF(C62=0,"",IF(I62=0,"",MAX(A$2:A61)+1))</f>
        <v>48</v>
      </c>
      <c r="B62" s="219" t="str">
        <f t="shared" si="11"/>
        <v>Martijn</v>
      </c>
      <c r="C62" s="211">
        <f>IF(P$3="J",SUMIF(Deelnemers!B:B,B62,Deelnemers!E:E),0)</f>
        <v>13</v>
      </c>
      <c r="D62" s="13"/>
      <c r="E62" s="13"/>
      <c r="F62" s="220" t="str">
        <f t="shared" si="6"/>
        <v/>
      </c>
      <c r="G62" s="215" t="str">
        <f t="shared" si="0"/>
        <v/>
      </c>
      <c r="H62" s="219" t="str">
        <f>Deelnemers!B19</f>
        <v xml:space="preserve">Jordy </v>
      </c>
      <c r="I62" s="211">
        <f>IF(P$3="J",SUMIF(Deelnemers!B:B,H62,Deelnemers!E:E),0)</f>
        <v>31</v>
      </c>
      <c r="J62" s="13"/>
      <c r="K62" s="211" t="str">
        <f t="shared" si="1"/>
        <v/>
      </c>
      <c r="L62" s="220" t="str">
        <f t="shared" si="2"/>
        <v/>
      </c>
      <c r="M62" s="215" t="str">
        <f t="shared" si="9"/>
        <v/>
      </c>
      <c r="N62" s="216" t="str">
        <f t="shared" si="7"/>
        <v/>
      </c>
      <c r="O62" s="221">
        <v>1</v>
      </c>
      <c r="AB62" s="325">
        <f t="shared" si="4"/>
        <v>1</v>
      </c>
    </row>
    <row r="63" spans="1:28" ht="15" customHeight="1" x14ac:dyDescent="0.25">
      <c r="A63" s="218">
        <f>IF(C63=0,"",IF(I63=0,"",MAX(A$2:A62)+1))</f>
        <v>49</v>
      </c>
      <c r="B63" s="219" t="str">
        <f t="shared" si="11"/>
        <v>Martijn</v>
      </c>
      <c r="C63" s="211">
        <f>IF(P$3="J",SUMIF(Deelnemers!B:B,B63,Deelnemers!E:E),0)</f>
        <v>13</v>
      </c>
      <c r="D63" s="13"/>
      <c r="E63" s="13"/>
      <c r="F63" s="220" t="str">
        <f t="shared" si="6"/>
        <v/>
      </c>
      <c r="G63" s="215" t="str">
        <f t="shared" si="0"/>
        <v/>
      </c>
      <c r="H63" s="219" t="str">
        <f>Deelnemers!B20</f>
        <v>Mukesh</v>
      </c>
      <c r="I63" s="211">
        <f>IF(P$3="J",SUMIF(Deelnemers!B:B,H63,Deelnemers!E:E),0)</f>
        <v>34</v>
      </c>
      <c r="J63" s="13"/>
      <c r="K63" s="211" t="str">
        <f t="shared" si="1"/>
        <v/>
      </c>
      <c r="L63" s="220" t="str">
        <f t="shared" si="2"/>
        <v/>
      </c>
      <c r="M63" s="215" t="str">
        <f t="shared" si="9"/>
        <v/>
      </c>
      <c r="N63" s="216" t="str">
        <f t="shared" si="7"/>
        <v/>
      </c>
      <c r="O63" s="221">
        <v>1</v>
      </c>
      <c r="AB63" s="325">
        <f t="shared" si="4"/>
        <v>1</v>
      </c>
    </row>
    <row r="64" spans="1:28" ht="15" customHeight="1" x14ac:dyDescent="0.25">
      <c r="A64" s="218">
        <f>IF(C64=0,"",IF(I64=0,"",MAX(A$2:A63)+1))</f>
        <v>50</v>
      </c>
      <c r="B64" s="219" t="str">
        <f t="shared" si="11"/>
        <v>Martijn</v>
      </c>
      <c r="C64" s="211">
        <f>IF(P$3="J",SUMIF(Deelnemers!B:B,B64,Deelnemers!E:E),0)</f>
        <v>13</v>
      </c>
      <c r="D64" s="13"/>
      <c r="E64" s="13"/>
      <c r="F64" s="220" t="str">
        <f t="shared" si="6"/>
        <v/>
      </c>
      <c r="G64" s="215" t="str">
        <f t="shared" si="0"/>
        <v/>
      </c>
      <c r="H64" s="219" t="str">
        <f>Deelnemers!B21</f>
        <v>Marco</v>
      </c>
      <c r="I64" s="211">
        <f>IF(P$3="J",SUMIF(Deelnemers!B:B,H64,Deelnemers!E:E),0)</f>
        <v>35</v>
      </c>
      <c r="J64" s="13"/>
      <c r="K64" s="211" t="str">
        <f t="shared" si="1"/>
        <v/>
      </c>
      <c r="L64" s="220" t="str">
        <f t="shared" si="2"/>
        <v/>
      </c>
      <c r="M64" s="215" t="str">
        <f t="shared" si="9"/>
        <v/>
      </c>
      <c r="N64" s="216" t="str">
        <f t="shared" si="7"/>
        <v/>
      </c>
      <c r="O64" s="221">
        <v>1</v>
      </c>
      <c r="AB64" s="325">
        <f t="shared" si="4"/>
        <v>1</v>
      </c>
    </row>
    <row r="65" spans="1:28" ht="15" customHeight="1" x14ac:dyDescent="0.25">
      <c r="A65" s="218" t="str">
        <f>IF(C65=0,"",IF(I65=0,"",MAX(A$2:A64)+1))</f>
        <v/>
      </c>
      <c r="B65" s="219" t="str">
        <f t="shared" si="11"/>
        <v>Martijn</v>
      </c>
      <c r="C65" s="211">
        <f>IF(P$3="J",SUMIF(Deelnemers!B:B,B65,Deelnemers!E:E),0)</f>
        <v>13</v>
      </c>
      <c r="D65" s="13"/>
      <c r="E65" s="13"/>
      <c r="F65" s="220" t="str">
        <f t="shared" si="6"/>
        <v/>
      </c>
      <c r="G65" s="215" t="str">
        <f t="shared" si="0"/>
        <v/>
      </c>
      <c r="H65" s="219" t="str">
        <f>Deelnemers!B22</f>
        <v>n</v>
      </c>
      <c r="I65" s="211">
        <f>IF(P$3="J",SUMIF(Deelnemers!B:B,H65,Deelnemers!E:E),0)</f>
        <v>0</v>
      </c>
      <c r="J65" s="13"/>
      <c r="K65" s="211" t="str">
        <f t="shared" si="1"/>
        <v/>
      </c>
      <c r="L65" s="220" t="str">
        <f t="shared" si="2"/>
        <v/>
      </c>
      <c r="M65" s="215" t="str">
        <f t="shared" si="9"/>
        <v/>
      </c>
      <c r="N65" s="216" t="str">
        <f t="shared" si="7"/>
        <v/>
      </c>
      <c r="O65" s="221">
        <v>1</v>
      </c>
      <c r="AB65" s="325">
        <f t="shared" si="4"/>
        <v>0</v>
      </c>
    </row>
    <row r="66" spans="1:28" ht="15" customHeight="1" x14ac:dyDescent="0.25">
      <c r="A66" s="218" t="str">
        <f>IF(C66=0,"",IF(I66=0,"",MAX(A$2:A65)+1))</f>
        <v/>
      </c>
      <c r="B66" s="219" t="str">
        <f t="shared" si="11"/>
        <v>Martijn</v>
      </c>
      <c r="C66" s="211">
        <f>IF(P$3="J",SUMIF(Deelnemers!B:B,B66,Deelnemers!E:E),0)</f>
        <v>13</v>
      </c>
      <c r="D66" s="13"/>
      <c r="E66" s="13"/>
      <c r="F66" s="220" t="str">
        <f t="shared" si="6"/>
        <v/>
      </c>
      <c r="G66" s="215" t="str">
        <f t="shared" si="0"/>
        <v/>
      </c>
      <c r="H66" s="219" t="str">
        <f>Deelnemers!B23</f>
        <v>n</v>
      </c>
      <c r="I66" s="211">
        <f>IF(P$3="J",SUMIF(Deelnemers!B:B,H66,Deelnemers!E:E),0)</f>
        <v>0</v>
      </c>
      <c r="J66" s="13"/>
      <c r="K66" s="211" t="str">
        <f t="shared" si="1"/>
        <v/>
      </c>
      <c r="L66" s="220" t="str">
        <f t="shared" si="2"/>
        <v/>
      </c>
      <c r="M66" s="215" t="str">
        <f t="shared" si="9"/>
        <v/>
      </c>
      <c r="N66" s="216" t="str">
        <f t="shared" si="7"/>
        <v/>
      </c>
      <c r="O66" s="221">
        <v>1</v>
      </c>
      <c r="AB66" s="325">
        <f t="shared" si="4"/>
        <v>0</v>
      </c>
    </row>
    <row r="67" spans="1:28" ht="15" customHeight="1" x14ac:dyDescent="0.25">
      <c r="A67" s="218" t="str">
        <f>IF(C67=0,"",IF(I67=0,"",MAX(A$2:A66)+1))</f>
        <v/>
      </c>
      <c r="B67" s="219" t="str">
        <f t="shared" si="11"/>
        <v>Martijn</v>
      </c>
      <c r="C67" s="211">
        <f>IF(P$3="J",SUMIF(Deelnemers!B:B,B67,Deelnemers!E:E),0)</f>
        <v>13</v>
      </c>
      <c r="D67" s="13"/>
      <c r="E67" s="13"/>
      <c r="F67" s="220" t="str">
        <f t="shared" si="6"/>
        <v/>
      </c>
      <c r="G67" s="215" t="str">
        <f t="shared" ref="G67:G130" si="12">IF(D67&gt;0,IF(C67-D67=0,R$2,IF(D67&lt;C67,ROUND(D67/C67*T$2,1),Q$2)),"")</f>
        <v/>
      </c>
      <c r="H67" s="219" t="str">
        <f>Deelnemers!B24</f>
        <v>n</v>
      </c>
      <c r="I67" s="211">
        <f>IF(P$3="J",SUMIF(Deelnemers!B:B,H67,Deelnemers!E:E),0)</f>
        <v>0</v>
      </c>
      <c r="J67" s="13"/>
      <c r="K67" s="211" t="str">
        <f t="shared" ref="K67:K130" si="13">IF(E67&gt;0,E67,"")</f>
        <v/>
      </c>
      <c r="L67" s="220" t="str">
        <f t="shared" ref="L67:L130" si="14">IF(J67&gt;0,ROUND(J67/K67,3),"")</f>
        <v/>
      </c>
      <c r="M67" s="215" t="str">
        <f t="shared" ref="M67:M98" si="15">IF(J67&gt;0,IF(I67-J67=0,R$2,IF(J67&lt;I67,ROUND(J67/I67*T$2,1),Q$2)),"")</f>
        <v/>
      </c>
      <c r="N67" s="216" t="str">
        <f t="shared" si="7"/>
        <v/>
      </c>
      <c r="O67" s="221">
        <v>1</v>
      </c>
      <c r="AB67" s="325">
        <f t="shared" ref="AB67:AB130" si="16">IF(A67="",0,1)</f>
        <v>0</v>
      </c>
    </row>
    <row r="68" spans="1:28" ht="15" customHeight="1" x14ac:dyDescent="0.25">
      <c r="A68" s="218" t="str">
        <f>IF(C68=0,"",IF(I68=0,"",MAX(A$2:A67)+1))</f>
        <v/>
      </c>
      <c r="B68" s="219" t="str">
        <f t="shared" si="11"/>
        <v>Martijn</v>
      </c>
      <c r="C68" s="211">
        <f>IF(P$3="J",SUMIF(Deelnemers!B:B,B68,Deelnemers!E:E),0)</f>
        <v>13</v>
      </c>
      <c r="D68" s="13"/>
      <c r="E68" s="13"/>
      <c r="F68" s="220" t="str">
        <f t="shared" ref="F68:F131" si="17">IF(D68&gt;0,ROUND(D68/E68,3),"")</f>
        <v/>
      </c>
      <c r="G68" s="215" t="str">
        <f t="shared" si="12"/>
        <v/>
      </c>
      <c r="H68" s="219" t="str">
        <f>Deelnemers!B25</f>
        <v>n</v>
      </c>
      <c r="I68" s="211">
        <f>IF(P$3="J",SUMIF(Deelnemers!B:B,H68,Deelnemers!E:E),0)</f>
        <v>0</v>
      </c>
      <c r="J68" s="13"/>
      <c r="K68" s="211" t="str">
        <f t="shared" si="13"/>
        <v/>
      </c>
      <c r="L68" s="220" t="str">
        <f t="shared" si="14"/>
        <v/>
      </c>
      <c r="M68" s="215" t="str">
        <f t="shared" si="15"/>
        <v/>
      </c>
      <c r="N68" s="216" t="str">
        <f t="shared" ref="N68:N131" si="18">IF(E68&gt;0,1,"")</f>
        <v/>
      </c>
      <c r="O68" s="221">
        <v>1</v>
      </c>
      <c r="AB68" s="325">
        <f t="shared" si="16"/>
        <v>0</v>
      </c>
    </row>
    <row r="69" spans="1:28" ht="15" customHeight="1" x14ac:dyDescent="0.25">
      <c r="A69" s="218">
        <f>IF(C69=0,"",IF(I69=0,"",MAX(A$2:A68)+1))</f>
        <v>51</v>
      </c>
      <c r="B69" s="219" t="str">
        <f>Deelnemers!B11</f>
        <v>Michael</v>
      </c>
      <c r="C69" s="211">
        <f>IF(P$3="J",SUMIF(Deelnemers!B:B,B69,Deelnemers!E:E),0)</f>
        <v>28</v>
      </c>
      <c r="D69" s="13"/>
      <c r="E69" s="13"/>
      <c r="F69" s="220" t="str">
        <f t="shared" si="17"/>
        <v/>
      </c>
      <c r="G69" s="215" t="str">
        <f t="shared" si="12"/>
        <v/>
      </c>
      <c r="H69" s="219" t="str">
        <f>Deelnemers!B12</f>
        <v>Peter</v>
      </c>
      <c r="I69" s="211">
        <f>IF(P$3="J",SUMIF(Deelnemers!B:B,H69,Deelnemers!E:E),0)</f>
        <v>39</v>
      </c>
      <c r="J69" s="13"/>
      <c r="K69" s="211" t="str">
        <f t="shared" si="13"/>
        <v/>
      </c>
      <c r="L69" s="220" t="str">
        <f t="shared" si="14"/>
        <v/>
      </c>
      <c r="M69" s="215" t="str">
        <f t="shared" si="15"/>
        <v/>
      </c>
      <c r="N69" s="216" t="str">
        <f t="shared" si="18"/>
        <v/>
      </c>
      <c r="O69" s="221">
        <v>1</v>
      </c>
      <c r="AB69" s="325">
        <f t="shared" si="16"/>
        <v>1</v>
      </c>
    </row>
    <row r="70" spans="1:28" ht="15" customHeight="1" x14ac:dyDescent="0.25">
      <c r="A70" s="218">
        <f>IF(C70=0,"",IF(I70=0,"",MAX(A$2:A69)+1))</f>
        <v>52</v>
      </c>
      <c r="B70" s="219" t="str">
        <f t="shared" ref="B70:B82" si="19">B69</f>
        <v>Michael</v>
      </c>
      <c r="C70" s="211">
        <f>IF(P$3="J",SUMIF(Deelnemers!B:B,B70,Deelnemers!E:E),0)</f>
        <v>28</v>
      </c>
      <c r="D70" s="13"/>
      <c r="E70" s="13"/>
      <c r="F70" s="220" t="str">
        <f t="shared" si="17"/>
        <v/>
      </c>
      <c r="G70" s="215" t="str">
        <f t="shared" si="12"/>
        <v/>
      </c>
      <c r="H70" s="219" t="str">
        <f>Deelnemers!B13</f>
        <v>Piet</v>
      </c>
      <c r="I70" s="211">
        <f>IF(P$3="J",SUMIF(Deelnemers!B:B,H70,Deelnemers!E:E),0)</f>
        <v>44</v>
      </c>
      <c r="J70" s="13"/>
      <c r="K70" s="211" t="str">
        <f t="shared" si="13"/>
        <v/>
      </c>
      <c r="L70" s="220" t="str">
        <f t="shared" si="14"/>
        <v/>
      </c>
      <c r="M70" s="215" t="str">
        <f t="shared" si="15"/>
        <v/>
      </c>
      <c r="N70" s="216" t="str">
        <f t="shared" si="18"/>
        <v/>
      </c>
      <c r="O70" s="221">
        <v>1</v>
      </c>
      <c r="AB70" s="325">
        <f t="shared" si="16"/>
        <v>1</v>
      </c>
    </row>
    <row r="71" spans="1:28" ht="15" customHeight="1" x14ac:dyDescent="0.25">
      <c r="A71" s="218">
        <f>IF(C71=0,"",IF(I71=0,"",MAX(A$2:A70)+1))</f>
        <v>53</v>
      </c>
      <c r="B71" s="219" t="str">
        <f t="shared" si="19"/>
        <v>Michael</v>
      </c>
      <c r="C71" s="211">
        <f>IF(P$3="J",SUMIF(Deelnemers!B:B,B71,Deelnemers!E:E),0)</f>
        <v>28</v>
      </c>
      <c r="D71" s="13"/>
      <c r="E71" s="13"/>
      <c r="F71" s="220" t="str">
        <f t="shared" si="17"/>
        <v/>
      </c>
      <c r="G71" s="215" t="str">
        <f t="shared" si="12"/>
        <v/>
      </c>
      <c r="H71" s="219" t="str">
        <f>Deelnemers!B14</f>
        <v>Tukker</v>
      </c>
      <c r="I71" s="211">
        <f>IF(P$3="J",SUMIF(Deelnemers!B:B,H71,Deelnemers!E:E),0)</f>
        <v>22</v>
      </c>
      <c r="J71" s="13"/>
      <c r="K71" s="211" t="str">
        <f t="shared" si="13"/>
        <v/>
      </c>
      <c r="L71" s="220" t="str">
        <f t="shared" si="14"/>
        <v/>
      </c>
      <c r="M71" s="215" t="str">
        <f t="shared" si="15"/>
        <v/>
      </c>
      <c r="N71" s="216" t="str">
        <f t="shared" si="18"/>
        <v/>
      </c>
      <c r="O71" s="221">
        <v>1</v>
      </c>
      <c r="AB71" s="325">
        <f t="shared" si="16"/>
        <v>1</v>
      </c>
    </row>
    <row r="72" spans="1:28" ht="15" customHeight="1" x14ac:dyDescent="0.25">
      <c r="A72" s="218">
        <f>IF(C72=0,"",IF(I72=0,"",MAX(A$2:A71)+1))</f>
        <v>54</v>
      </c>
      <c r="B72" s="219" t="str">
        <f t="shared" si="19"/>
        <v>Michael</v>
      </c>
      <c r="C72" s="211">
        <f>IF(P$3="J",SUMIF(Deelnemers!B:B,B72,Deelnemers!E:E),0)</f>
        <v>28</v>
      </c>
      <c r="D72" s="13"/>
      <c r="E72" s="13"/>
      <c r="F72" s="220" t="str">
        <f t="shared" si="17"/>
        <v/>
      </c>
      <c r="G72" s="215" t="str">
        <f t="shared" si="12"/>
        <v/>
      </c>
      <c r="H72" s="219" t="str">
        <f>Deelnemers!B15</f>
        <v>Bernard</v>
      </c>
      <c r="I72" s="211">
        <f>IF(P$3="J",SUMIF(Deelnemers!B:B,H72,Deelnemers!E:E),0)</f>
        <v>31</v>
      </c>
      <c r="J72" s="13"/>
      <c r="K72" s="211" t="str">
        <f t="shared" si="13"/>
        <v/>
      </c>
      <c r="L72" s="220" t="str">
        <f t="shared" si="14"/>
        <v/>
      </c>
      <c r="M72" s="215" t="str">
        <f t="shared" si="15"/>
        <v/>
      </c>
      <c r="N72" s="216" t="str">
        <f t="shared" si="18"/>
        <v/>
      </c>
      <c r="O72" s="221">
        <v>1</v>
      </c>
      <c r="AB72" s="325">
        <f t="shared" si="16"/>
        <v>1</v>
      </c>
    </row>
    <row r="73" spans="1:28" ht="15" customHeight="1" x14ac:dyDescent="0.25">
      <c r="A73" s="218">
        <f>IF(C73=0,"",IF(I73=0,"",MAX(A$2:A72)+1))</f>
        <v>55</v>
      </c>
      <c r="B73" s="219" t="str">
        <f t="shared" si="19"/>
        <v>Michael</v>
      </c>
      <c r="C73" s="211">
        <f>IF(P$3="J",SUMIF(Deelnemers!B:B,B73,Deelnemers!E:E),0)</f>
        <v>28</v>
      </c>
      <c r="D73" s="13"/>
      <c r="E73" s="13"/>
      <c r="F73" s="220" t="str">
        <f t="shared" si="17"/>
        <v/>
      </c>
      <c r="G73" s="215" t="str">
        <f t="shared" si="12"/>
        <v/>
      </c>
      <c r="H73" s="219" t="str">
        <f>Deelnemers!B16</f>
        <v>Jan de Hoorn</v>
      </c>
      <c r="I73" s="211">
        <f>IF(P$3="J",SUMIF(Deelnemers!B:B,H73,Deelnemers!E:E),0)</f>
        <v>23</v>
      </c>
      <c r="J73" s="13"/>
      <c r="K73" s="211" t="str">
        <f t="shared" si="13"/>
        <v/>
      </c>
      <c r="L73" s="220" t="str">
        <f t="shared" si="14"/>
        <v/>
      </c>
      <c r="M73" s="215" t="str">
        <f t="shared" si="15"/>
        <v/>
      </c>
      <c r="N73" s="216" t="str">
        <f t="shared" si="18"/>
        <v/>
      </c>
      <c r="O73" s="221">
        <v>1</v>
      </c>
      <c r="AB73" s="325">
        <f t="shared" si="16"/>
        <v>1</v>
      </c>
    </row>
    <row r="74" spans="1:28" ht="15" customHeight="1" x14ac:dyDescent="0.25">
      <c r="A74" s="218">
        <f>IF(C74=0,"",IF(I74=0,"",MAX(A$2:A73)+1))</f>
        <v>56</v>
      </c>
      <c r="B74" s="219" t="str">
        <f t="shared" si="19"/>
        <v>Michael</v>
      </c>
      <c r="C74" s="211">
        <f>IF(P$3="J",SUMIF(Deelnemers!B:B,B74,Deelnemers!E:E),0)</f>
        <v>28</v>
      </c>
      <c r="D74" s="13"/>
      <c r="E74" s="13"/>
      <c r="F74" s="220" t="str">
        <f t="shared" si="17"/>
        <v/>
      </c>
      <c r="G74" s="215" t="str">
        <f t="shared" si="12"/>
        <v/>
      </c>
      <c r="H74" s="219" t="str">
        <f>Deelnemers!B17</f>
        <v>Bas</v>
      </c>
      <c r="I74" s="211">
        <f>IF(P$3="J",SUMIF(Deelnemers!B:B,H74,Deelnemers!E:E),0)</f>
        <v>25</v>
      </c>
      <c r="J74" s="13"/>
      <c r="K74" s="211" t="str">
        <f t="shared" si="13"/>
        <v/>
      </c>
      <c r="L74" s="220" t="str">
        <f t="shared" si="14"/>
        <v/>
      </c>
      <c r="M74" s="215" t="str">
        <f t="shared" si="15"/>
        <v/>
      </c>
      <c r="N74" s="216" t="str">
        <f t="shared" si="18"/>
        <v/>
      </c>
      <c r="O74" s="221">
        <v>1</v>
      </c>
      <c r="AB74" s="325">
        <f t="shared" si="16"/>
        <v>1</v>
      </c>
    </row>
    <row r="75" spans="1:28" ht="15" customHeight="1" x14ac:dyDescent="0.25">
      <c r="A75" s="218">
        <f>IF(C75=0,"",IF(I75=0,"",MAX(A$2:A74)+1))</f>
        <v>57</v>
      </c>
      <c r="B75" s="219" t="str">
        <f t="shared" si="19"/>
        <v>Michael</v>
      </c>
      <c r="C75" s="211">
        <f>IF(P$3="J",SUMIF(Deelnemers!B:B,B75,Deelnemers!E:E),0)</f>
        <v>28</v>
      </c>
      <c r="D75" s="13"/>
      <c r="E75" s="13"/>
      <c r="F75" s="220" t="str">
        <f t="shared" si="17"/>
        <v/>
      </c>
      <c r="G75" s="215" t="str">
        <f t="shared" si="12"/>
        <v/>
      </c>
      <c r="H75" s="219" t="str">
        <f>Deelnemers!B18</f>
        <v>Jan Zuijlen</v>
      </c>
      <c r="I75" s="211">
        <f>IF(P$3="J",SUMIF(Deelnemers!B:B,H75,Deelnemers!E:E),0)</f>
        <v>36</v>
      </c>
      <c r="J75" s="13"/>
      <c r="K75" s="211" t="str">
        <f t="shared" si="13"/>
        <v/>
      </c>
      <c r="L75" s="220" t="str">
        <f t="shared" si="14"/>
        <v/>
      </c>
      <c r="M75" s="215" t="str">
        <f t="shared" si="15"/>
        <v/>
      </c>
      <c r="N75" s="216" t="str">
        <f t="shared" si="18"/>
        <v/>
      </c>
      <c r="O75" s="221">
        <v>1</v>
      </c>
      <c r="AB75" s="325">
        <f t="shared" si="16"/>
        <v>1</v>
      </c>
    </row>
    <row r="76" spans="1:28" ht="15" customHeight="1" x14ac:dyDescent="0.25">
      <c r="A76" s="218">
        <f>IF(C76=0,"",IF(I76=0,"",MAX(A$2:A75)+1))</f>
        <v>58</v>
      </c>
      <c r="B76" s="219" t="str">
        <f t="shared" si="19"/>
        <v>Michael</v>
      </c>
      <c r="C76" s="211">
        <f>IF(P$3="J",SUMIF(Deelnemers!B:B,B76,Deelnemers!E:E),0)</f>
        <v>28</v>
      </c>
      <c r="D76" s="13"/>
      <c r="E76" s="13"/>
      <c r="F76" s="220" t="str">
        <f t="shared" si="17"/>
        <v/>
      </c>
      <c r="G76" s="215" t="str">
        <f t="shared" si="12"/>
        <v/>
      </c>
      <c r="H76" s="219" t="str">
        <f>Deelnemers!B19</f>
        <v xml:space="preserve">Jordy </v>
      </c>
      <c r="I76" s="211">
        <f>IF(P$3="J",SUMIF(Deelnemers!B:B,H76,Deelnemers!E:E),0)</f>
        <v>31</v>
      </c>
      <c r="J76" s="13"/>
      <c r="K76" s="211" t="str">
        <f t="shared" si="13"/>
        <v/>
      </c>
      <c r="L76" s="220" t="str">
        <f t="shared" si="14"/>
        <v/>
      </c>
      <c r="M76" s="215" t="str">
        <f t="shared" si="15"/>
        <v/>
      </c>
      <c r="N76" s="216" t="str">
        <f t="shared" si="18"/>
        <v/>
      </c>
      <c r="O76" s="221">
        <v>1</v>
      </c>
      <c r="AB76" s="325">
        <f t="shared" si="16"/>
        <v>1</v>
      </c>
    </row>
    <row r="77" spans="1:28" ht="15" customHeight="1" x14ac:dyDescent="0.25">
      <c r="A77" s="218">
        <f>IF(C77=0,"",IF(I77=0,"",MAX(A$2:A76)+1))</f>
        <v>59</v>
      </c>
      <c r="B77" s="219" t="str">
        <f t="shared" si="19"/>
        <v>Michael</v>
      </c>
      <c r="C77" s="211">
        <f>IF(P$3="J",SUMIF(Deelnemers!B:B,B77,Deelnemers!E:E),0)</f>
        <v>28</v>
      </c>
      <c r="D77" s="13"/>
      <c r="E77" s="13"/>
      <c r="F77" s="220" t="str">
        <f t="shared" si="17"/>
        <v/>
      </c>
      <c r="G77" s="215" t="str">
        <f t="shared" si="12"/>
        <v/>
      </c>
      <c r="H77" s="219" t="str">
        <f>Deelnemers!B20</f>
        <v>Mukesh</v>
      </c>
      <c r="I77" s="211">
        <f>IF(P$3="J",SUMIF(Deelnemers!B:B,H77,Deelnemers!E:E),0)</f>
        <v>34</v>
      </c>
      <c r="J77" s="13"/>
      <c r="K77" s="211" t="str">
        <f t="shared" si="13"/>
        <v/>
      </c>
      <c r="L77" s="220" t="str">
        <f t="shared" si="14"/>
        <v/>
      </c>
      <c r="M77" s="215" t="str">
        <f t="shared" si="15"/>
        <v/>
      </c>
      <c r="N77" s="216" t="str">
        <f t="shared" si="18"/>
        <v/>
      </c>
      <c r="O77" s="221">
        <v>1</v>
      </c>
      <c r="AB77" s="325">
        <f t="shared" si="16"/>
        <v>1</v>
      </c>
    </row>
    <row r="78" spans="1:28" ht="15" customHeight="1" x14ac:dyDescent="0.25">
      <c r="A78" s="218">
        <f>IF(C78=0,"",IF(I78=0,"",MAX(A$2:A77)+1))</f>
        <v>60</v>
      </c>
      <c r="B78" s="219" t="str">
        <f t="shared" si="19"/>
        <v>Michael</v>
      </c>
      <c r="C78" s="211">
        <f>IF(P$3="J",SUMIF(Deelnemers!B:B,B78,Deelnemers!E:E),0)</f>
        <v>28</v>
      </c>
      <c r="D78" s="13"/>
      <c r="E78" s="13"/>
      <c r="F78" s="220" t="str">
        <f t="shared" si="17"/>
        <v/>
      </c>
      <c r="G78" s="215" t="str">
        <f t="shared" si="12"/>
        <v/>
      </c>
      <c r="H78" s="219" t="str">
        <f>Deelnemers!B21</f>
        <v>Marco</v>
      </c>
      <c r="I78" s="211">
        <f>IF(P$3="J",SUMIF(Deelnemers!B:B,H78,Deelnemers!E:E),0)</f>
        <v>35</v>
      </c>
      <c r="J78" s="13"/>
      <c r="K78" s="211" t="str">
        <f t="shared" si="13"/>
        <v/>
      </c>
      <c r="L78" s="220" t="str">
        <f t="shared" si="14"/>
        <v/>
      </c>
      <c r="M78" s="215" t="str">
        <f t="shared" si="15"/>
        <v/>
      </c>
      <c r="N78" s="216" t="str">
        <f t="shared" si="18"/>
        <v/>
      </c>
      <c r="O78" s="221">
        <v>1</v>
      </c>
      <c r="AB78" s="325">
        <f t="shared" si="16"/>
        <v>1</v>
      </c>
    </row>
    <row r="79" spans="1:28" ht="15" customHeight="1" x14ac:dyDescent="0.25">
      <c r="A79" s="218" t="str">
        <f>IF(C79=0,"",IF(I79=0,"",MAX(A$2:A78)+1))</f>
        <v/>
      </c>
      <c r="B79" s="219" t="str">
        <f t="shared" si="19"/>
        <v>Michael</v>
      </c>
      <c r="C79" s="211">
        <f>IF(P$3="J",SUMIF(Deelnemers!B:B,B79,Deelnemers!E:E),0)</f>
        <v>28</v>
      </c>
      <c r="D79" s="13"/>
      <c r="E79" s="13"/>
      <c r="F79" s="220" t="str">
        <f t="shared" si="17"/>
        <v/>
      </c>
      <c r="G79" s="215" t="str">
        <f t="shared" si="12"/>
        <v/>
      </c>
      <c r="H79" s="219" t="str">
        <f>Deelnemers!B22</f>
        <v>n</v>
      </c>
      <c r="I79" s="211">
        <f>IF(P$3="J",SUMIF(Deelnemers!B:B,H79,Deelnemers!E:E),0)</f>
        <v>0</v>
      </c>
      <c r="J79" s="13"/>
      <c r="K79" s="211" t="str">
        <f t="shared" si="13"/>
        <v/>
      </c>
      <c r="L79" s="220" t="str">
        <f t="shared" si="14"/>
        <v/>
      </c>
      <c r="M79" s="215" t="str">
        <f t="shared" si="15"/>
        <v/>
      </c>
      <c r="N79" s="216" t="str">
        <f t="shared" si="18"/>
        <v/>
      </c>
      <c r="O79" s="221">
        <v>1</v>
      </c>
      <c r="AB79" s="325">
        <f t="shared" si="16"/>
        <v>0</v>
      </c>
    </row>
    <row r="80" spans="1:28" ht="15" customHeight="1" x14ac:dyDescent="0.25">
      <c r="A80" s="218" t="str">
        <f>IF(C80=0,"",IF(I80=0,"",MAX(A$2:A79)+1))</f>
        <v/>
      </c>
      <c r="B80" s="219" t="str">
        <f t="shared" si="19"/>
        <v>Michael</v>
      </c>
      <c r="C80" s="211">
        <f>IF(P$3="J",SUMIF(Deelnemers!B:B,B80,Deelnemers!E:E),0)</f>
        <v>28</v>
      </c>
      <c r="D80" s="13"/>
      <c r="E80" s="13"/>
      <c r="F80" s="220" t="str">
        <f t="shared" si="17"/>
        <v/>
      </c>
      <c r="G80" s="215" t="str">
        <f t="shared" si="12"/>
        <v/>
      </c>
      <c r="H80" s="219" t="str">
        <f>Deelnemers!B23</f>
        <v>n</v>
      </c>
      <c r="I80" s="211">
        <f>IF(P$3="J",SUMIF(Deelnemers!B:B,H80,Deelnemers!E:E),0)</f>
        <v>0</v>
      </c>
      <c r="J80" s="13"/>
      <c r="K80" s="211" t="str">
        <f t="shared" si="13"/>
        <v/>
      </c>
      <c r="L80" s="220" t="str">
        <f t="shared" si="14"/>
        <v/>
      </c>
      <c r="M80" s="215" t="str">
        <f t="shared" si="15"/>
        <v/>
      </c>
      <c r="N80" s="216" t="str">
        <f t="shared" si="18"/>
        <v/>
      </c>
      <c r="O80" s="221">
        <v>1</v>
      </c>
      <c r="AB80" s="325">
        <f t="shared" si="16"/>
        <v>0</v>
      </c>
    </row>
    <row r="81" spans="1:28" ht="15" customHeight="1" x14ac:dyDescent="0.25">
      <c r="A81" s="218" t="str">
        <f>IF(C81=0,"",IF(I81=0,"",MAX(A$2:A80)+1))</f>
        <v/>
      </c>
      <c r="B81" s="219" t="str">
        <f t="shared" si="19"/>
        <v>Michael</v>
      </c>
      <c r="C81" s="211">
        <f>IF(P$3="J",SUMIF(Deelnemers!B:B,B81,Deelnemers!E:E),0)</f>
        <v>28</v>
      </c>
      <c r="D81" s="13"/>
      <c r="E81" s="13"/>
      <c r="F81" s="220" t="str">
        <f t="shared" si="17"/>
        <v/>
      </c>
      <c r="G81" s="215" t="str">
        <f t="shared" si="12"/>
        <v/>
      </c>
      <c r="H81" s="219" t="str">
        <f>Deelnemers!B24</f>
        <v>n</v>
      </c>
      <c r="I81" s="211">
        <f>IF(P$3="J",SUMIF(Deelnemers!B:B,H81,Deelnemers!E:E),0)</f>
        <v>0</v>
      </c>
      <c r="J81" s="13"/>
      <c r="K81" s="211" t="str">
        <f t="shared" si="13"/>
        <v/>
      </c>
      <c r="L81" s="220" t="str">
        <f t="shared" si="14"/>
        <v/>
      </c>
      <c r="M81" s="215" t="str">
        <f t="shared" si="15"/>
        <v/>
      </c>
      <c r="N81" s="216" t="str">
        <f t="shared" si="18"/>
        <v/>
      </c>
      <c r="O81" s="221">
        <v>1</v>
      </c>
      <c r="AB81" s="325">
        <f t="shared" si="16"/>
        <v>0</v>
      </c>
    </row>
    <row r="82" spans="1:28" ht="15" customHeight="1" x14ac:dyDescent="0.25">
      <c r="A82" s="218" t="str">
        <f>IF(C82=0,"",IF(I82=0,"",MAX(A$2:A81)+1))</f>
        <v/>
      </c>
      <c r="B82" s="219" t="str">
        <f t="shared" si="19"/>
        <v>Michael</v>
      </c>
      <c r="C82" s="211">
        <f>IF(P$3="J",SUMIF(Deelnemers!B:B,B82,Deelnemers!E:E),0)</f>
        <v>28</v>
      </c>
      <c r="D82" s="13"/>
      <c r="E82" s="13"/>
      <c r="F82" s="220" t="str">
        <f t="shared" si="17"/>
        <v/>
      </c>
      <c r="G82" s="215" t="str">
        <f t="shared" si="12"/>
        <v/>
      </c>
      <c r="H82" s="219" t="str">
        <f>Deelnemers!B25</f>
        <v>n</v>
      </c>
      <c r="I82" s="211">
        <f>IF(P$3="J",SUMIF(Deelnemers!B:B,H82,Deelnemers!E:E),0)</f>
        <v>0</v>
      </c>
      <c r="J82" s="13"/>
      <c r="K82" s="211" t="str">
        <f t="shared" si="13"/>
        <v/>
      </c>
      <c r="L82" s="220" t="str">
        <f t="shared" si="14"/>
        <v/>
      </c>
      <c r="M82" s="215" t="str">
        <f t="shared" si="15"/>
        <v/>
      </c>
      <c r="N82" s="216" t="str">
        <f t="shared" si="18"/>
        <v/>
      </c>
      <c r="O82" s="221">
        <v>1</v>
      </c>
      <c r="AB82" s="325">
        <f t="shared" si="16"/>
        <v>0</v>
      </c>
    </row>
    <row r="83" spans="1:28" ht="15" customHeight="1" x14ac:dyDescent="0.25">
      <c r="A83" s="218">
        <f>IF(C83=0,"",IF(I83=0,"",MAX(A$2:A82)+1))</f>
        <v>61</v>
      </c>
      <c r="B83" s="219" t="str">
        <f>Deelnemers!B12</f>
        <v>Peter</v>
      </c>
      <c r="C83" s="211">
        <f>IF(P$3="J",SUMIF(Deelnemers!B:B,B83,Deelnemers!E:E),0)</f>
        <v>39</v>
      </c>
      <c r="D83" s="13"/>
      <c r="E83" s="13"/>
      <c r="F83" s="220" t="str">
        <f t="shared" si="17"/>
        <v/>
      </c>
      <c r="G83" s="215" t="str">
        <f t="shared" si="12"/>
        <v/>
      </c>
      <c r="H83" s="219" t="str">
        <f>Deelnemers!B13</f>
        <v>Piet</v>
      </c>
      <c r="I83" s="211">
        <f>IF(P$3="J",SUMIF(Deelnemers!B:B,H83,Deelnemers!E:E),0)</f>
        <v>44</v>
      </c>
      <c r="J83" s="13"/>
      <c r="K83" s="211" t="str">
        <f t="shared" si="13"/>
        <v/>
      </c>
      <c r="L83" s="220" t="str">
        <f t="shared" si="14"/>
        <v/>
      </c>
      <c r="M83" s="215" t="str">
        <f t="shared" si="15"/>
        <v/>
      </c>
      <c r="N83" s="216" t="str">
        <f t="shared" si="18"/>
        <v/>
      </c>
      <c r="O83" s="221">
        <v>1</v>
      </c>
      <c r="AB83" s="325">
        <f t="shared" si="16"/>
        <v>1</v>
      </c>
    </row>
    <row r="84" spans="1:28" ht="15" customHeight="1" x14ac:dyDescent="0.25">
      <c r="A84" s="218">
        <f>IF(C84=0,"",IF(I84=0,"",MAX(A$2:A83)+1))</f>
        <v>62</v>
      </c>
      <c r="B84" s="219" t="str">
        <f t="shared" ref="B84:B95" si="20">B83</f>
        <v>Peter</v>
      </c>
      <c r="C84" s="211">
        <f>IF(P$3="J",SUMIF(Deelnemers!B:B,B84,Deelnemers!E:E),0)</f>
        <v>39</v>
      </c>
      <c r="D84" s="13"/>
      <c r="E84" s="13"/>
      <c r="F84" s="220" t="str">
        <f t="shared" si="17"/>
        <v/>
      </c>
      <c r="G84" s="215" t="str">
        <f t="shared" si="12"/>
        <v/>
      </c>
      <c r="H84" s="219" t="str">
        <f>Deelnemers!B14</f>
        <v>Tukker</v>
      </c>
      <c r="I84" s="211">
        <f>IF(P$3="J",SUMIF(Deelnemers!B:B,H84,Deelnemers!E:E),0)</f>
        <v>22</v>
      </c>
      <c r="J84" s="13"/>
      <c r="K84" s="211" t="str">
        <f t="shared" si="13"/>
        <v/>
      </c>
      <c r="L84" s="220" t="str">
        <f t="shared" si="14"/>
        <v/>
      </c>
      <c r="M84" s="215" t="str">
        <f t="shared" si="15"/>
        <v/>
      </c>
      <c r="N84" s="216" t="str">
        <f t="shared" si="18"/>
        <v/>
      </c>
      <c r="O84" s="221">
        <v>1</v>
      </c>
      <c r="AB84" s="325">
        <f t="shared" si="16"/>
        <v>1</v>
      </c>
    </row>
    <row r="85" spans="1:28" ht="15" customHeight="1" x14ac:dyDescent="0.25">
      <c r="A85" s="218">
        <f>IF(C85=0,"",IF(I85=0,"",MAX(A$2:A84)+1))</f>
        <v>63</v>
      </c>
      <c r="B85" s="219" t="str">
        <f t="shared" si="20"/>
        <v>Peter</v>
      </c>
      <c r="C85" s="211">
        <f>IF(P$3="J",SUMIF(Deelnemers!B:B,B85,Deelnemers!E:E),0)</f>
        <v>39</v>
      </c>
      <c r="D85" s="13"/>
      <c r="E85" s="13"/>
      <c r="F85" s="220" t="str">
        <f t="shared" si="17"/>
        <v/>
      </c>
      <c r="G85" s="215" t="str">
        <f t="shared" si="12"/>
        <v/>
      </c>
      <c r="H85" s="219" t="str">
        <f>Deelnemers!B15</f>
        <v>Bernard</v>
      </c>
      <c r="I85" s="211">
        <f>IF(P$3="J",SUMIF(Deelnemers!B:B,H85,Deelnemers!E:E),0)</f>
        <v>31</v>
      </c>
      <c r="J85" s="13"/>
      <c r="K85" s="211" t="str">
        <f t="shared" si="13"/>
        <v/>
      </c>
      <c r="L85" s="220" t="str">
        <f t="shared" si="14"/>
        <v/>
      </c>
      <c r="M85" s="215" t="str">
        <f t="shared" si="15"/>
        <v/>
      </c>
      <c r="N85" s="216" t="str">
        <f t="shared" si="18"/>
        <v/>
      </c>
      <c r="O85" s="221">
        <v>1</v>
      </c>
      <c r="AB85" s="325">
        <f t="shared" si="16"/>
        <v>1</v>
      </c>
    </row>
    <row r="86" spans="1:28" ht="15" customHeight="1" x14ac:dyDescent="0.25">
      <c r="A86" s="218">
        <f>IF(C86=0,"",IF(I86=0,"",MAX(A$2:A85)+1))</f>
        <v>64</v>
      </c>
      <c r="B86" s="219" t="str">
        <f t="shared" si="20"/>
        <v>Peter</v>
      </c>
      <c r="C86" s="211">
        <f>IF(P$3="J",SUMIF(Deelnemers!B:B,B86,Deelnemers!E:E),0)</f>
        <v>39</v>
      </c>
      <c r="D86" s="13"/>
      <c r="E86" s="13"/>
      <c r="F86" s="220" t="str">
        <f t="shared" si="17"/>
        <v/>
      </c>
      <c r="G86" s="215" t="str">
        <f t="shared" si="12"/>
        <v/>
      </c>
      <c r="H86" s="219" t="str">
        <f>Deelnemers!B16</f>
        <v>Jan de Hoorn</v>
      </c>
      <c r="I86" s="211">
        <f>IF(P$3="J",SUMIF(Deelnemers!B:B,H86,Deelnemers!E:E),0)</f>
        <v>23</v>
      </c>
      <c r="J86" s="13"/>
      <c r="K86" s="211" t="str">
        <f t="shared" si="13"/>
        <v/>
      </c>
      <c r="L86" s="220" t="str">
        <f t="shared" si="14"/>
        <v/>
      </c>
      <c r="M86" s="215" t="str">
        <f t="shared" si="15"/>
        <v/>
      </c>
      <c r="N86" s="216" t="str">
        <f t="shared" si="18"/>
        <v/>
      </c>
      <c r="O86" s="221">
        <v>1</v>
      </c>
      <c r="AB86" s="325">
        <f t="shared" si="16"/>
        <v>1</v>
      </c>
    </row>
    <row r="87" spans="1:28" ht="15" customHeight="1" x14ac:dyDescent="0.25">
      <c r="A87" s="218">
        <f>IF(C87=0,"",IF(I87=0,"",MAX(A$2:A86)+1))</f>
        <v>65</v>
      </c>
      <c r="B87" s="219" t="str">
        <f t="shared" si="20"/>
        <v>Peter</v>
      </c>
      <c r="C87" s="211">
        <f>IF(P$3="J",SUMIF(Deelnemers!B:B,B87,Deelnemers!E:E),0)</f>
        <v>39</v>
      </c>
      <c r="D87" s="13"/>
      <c r="E87" s="13"/>
      <c r="F87" s="220" t="str">
        <f t="shared" si="17"/>
        <v/>
      </c>
      <c r="G87" s="215" t="str">
        <f t="shared" si="12"/>
        <v/>
      </c>
      <c r="H87" s="219" t="str">
        <f>Deelnemers!B17</f>
        <v>Bas</v>
      </c>
      <c r="I87" s="211">
        <f>IF(P$3="J",SUMIF(Deelnemers!B:B,H87,Deelnemers!E:E),0)</f>
        <v>25</v>
      </c>
      <c r="J87" s="13"/>
      <c r="K87" s="211" t="str">
        <f t="shared" si="13"/>
        <v/>
      </c>
      <c r="L87" s="220" t="str">
        <f t="shared" si="14"/>
        <v/>
      </c>
      <c r="M87" s="215" t="str">
        <f t="shared" si="15"/>
        <v/>
      </c>
      <c r="N87" s="216" t="str">
        <f t="shared" si="18"/>
        <v/>
      </c>
      <c r="O87" s="221">
        <v>1</v>
      </c>
      <c r="AB87" s="325">
        <f t="shared" si="16"/>
        <v>1</v>
      </c>
    </row>
    <row r="88" spans="1:28" ht="15" customHeight="1" x14ac:dyDescent="0.25">
      <c r="A88" s="218">
        <f>IF(C88=0,"",IF(I88=0,"",MAX(A$2:A87)+1))</f>
        <v>66</v>
      </c>
      <c r="B88" s="219" t="str">
        <f t="shared" si="20"/>
        <v>Peter</v>
      </c>
      <c r="C88" s="211">
        <f>IF(P$3="J",SUMIF(Deelnemers!B:B,B88,Deelnemers!E:E),0)</f>
        <v>39</v>
      </c>
      <c r="D88" s="13"/>
      <c r="E88" s="13"/>
      <c r="F88" s="220" t="str">
        <f t="shared" si="17"/>
        <v/>
      </c>
      <c r="G88" s="215" t="str">
        <f t="shared" si="12"/>
        <v/>
      </c>
      <c r="H88" s="219" t="str">
        <f>Deelnemers!B18</f>
        <v>Jan Zuijlen</v>
      </c>
      <c r="I88" s="211">
        <f>IF(P$3="J",SUMIF(Deelnemers!B:B,H88,Deelnemers!E:E),0)</f>
        <v>36</v>
      </c>
      <c r="J88" s="13"/>
      <c r="K88" s="211" t="str">
        <f t="shared" si="13"/>
        <v/>
      </c>
      <c r="L88" s="220" t="str">
        <f t="shared" si="14"/>
        <v/>
      </c>
      <c r="M88" s="215" t="str">
        <f t="shared" si="15"/>
        <v/>
      </c>
      <c r="N88" s="216" t="str">
        <f t="shared" si="18"/>
        <v/>
      </c>
      <c r="O88" s="221">
        <v>1</v>
      </c>
      <c r="AB88" s="325">
        <f t="shared" si="16"/>
        <v>1</v>
      </c>
    </row>
    <row r="89" spans="1:28" ht="15" customHeight="1" x14ac:dyDescent="0.25">
      <c r="A89" s="218">
        <f>IF(C89=0,"",IF(I89=0,"",MAX(A$2:A88)+1))</f>
        <v>67</v>
      </c>
      <c r="B89" s="219" t="str">
        <f t="shared" si="20"/>
        <v>Peter</v>
      </c>
      <c r="C89" s="211">
        <f>IF(P$3="J",SUMIF(Deelnemers!B:B,B89,Deelnemers!E:E),0)</f>
        <v>39</v>
      </c>
      <c r="D89" s="13"/>
      <c r="E89" s="13"/>
      <c r="F89" s="220" t="str">
        <f t="shared" si="17"/>
        <v/>
      </c>
      <c r="G89" s="215" t="str">
        <f t="shared" si="12"/>
        <v/>
      </c>
      <c r="H89" s="219" t="str">
        <f>Deelnemers!B19</f>
        <v xml:space="preserve">Jordy </v>
      </c>
      <c r="I89" s="211">
        <f>IF(P$3="J",SUMIF(Deelnemers!B:B,H89,Deelnemers!E:E),0)</f>
        <v>31</v>
      </c>
      <c r="J89" s="13"/>
      <c r="K89" s="211" t="str">
        <f t="shared" si="13"/>
        <v/>
      </c>
      <c r="L89" s="220" t="str">
        <f t="shared" si="14"/>
        <v/>
      </c>
      <c r="M89" s="215" t="str">
        <f t="shared" si="15"/>
        <v/>
      </c>
      <c r="N89" s="216" t="str">
        <f t="shared" si="18"/>
        <v/>
      </c>
      <c r="O89" s="221">
        <v>1</v>
      </c>
      <c r="AB89" s="325">
        <f t="shared" si="16"/>
        <v>1</v>
      </c>
    </row>
    <row r="90" spans="1:28" ht="15" customHeight="1" x14ac:dyDescent="0.25">
      <c r="A90" s="218">
        <f>IF(C90=0,"",IF(I90=0,"",MAX(A$2:A89)+1))</f>
        <v>68</v>
      </c>
      <c r="B90" s="219" t="str">
        <f t="shared" si="20"/>
        <v>Peter</v>
      </c>
      <c r="C90" s="211">
        <f>IF(P$3="J",SUMIF(Deelnemers!B:B,B90,Deelnemers!E:E),0)</f>
        <v>39</v>
      </c>
      <c r="D90" s="13"/>
      <c r="E90" s="13"/>
      <c r="F90" s="220" t="str">
        <f t="shared" si="17"/>
        <v/>
      </c>
      <c r="G90" s="215" t="str">
        <f t="shared" si="12"/>
        <v/>
      </c>
      <c r="H90" s="219" t="str">
        <f>Deelnemers!B20</f>
        <v>Mukesh</v>
      </c>
      <c r="I90" s="211">
        <f>IF(P$3="J",SUMIF(Deelnemers!B:B,H90,Deelnemers!E:E),0)</f>
        <v>34</v>
      </c>
      <c r="J90" s="13"/>
      <c r="K90" s="211" t="str">
        <f t="shared" si="13"/>
        <v/>
      </c>
      <c r="L90" s="220" t="str">
        <f t="shared" si="14"/>
        <v/>
      </c>
      <c r="M90" s="215" t="str">
        <f t="shared" si="15"/>
        <v/>
      </c>
      <c r="N90" s="216" t="str">
        <f t="shared" si="18"/>
        <v/>
      </c>
      <c r="O90" s="221">
        <v>1</v>
      </c>
      <c r="AB90" s="325">
        <f t="shared" si="16"/>
        <v>1</v>
      </c>
    </row>
    <row r="91" spans="1:28" ht="15" customHeight="1" x14ac:dyDescent="0.25">
      <c r="A91" s="218">
        <f>IF(C91=0,"",IF(I91=0,"",MAX(A$2:A90)+1))</f>
        <v>69</v>
      </c>
      <c r="B91" s="219" t="str">
        <f t="shared" si="20"/>
        <v>Peter</v>
      </c>
      <c r="C91" s="211">
        <f>IF(P$3="J",SUMIF(Deelnemers!B:B,B91,Deelnemers!E:E),0)</f>
        <v>39</v>
      </c>
      <c r="D91" s="13"/>
      <c r="E91" s="13"/>
      <c r="F91" s="220" t="str">
        <f t="shared" si="17"/>
        <v/>
      </c>
      <c r="G91" s="215" t="str">
        <f t="shared" si="12"/>
        <v/>
      </c>
      <c r="H91" s="219" t="str">
        <f>Deelnemers!B21</f>
        <v>Marco</v>
      </c>
      <c r="I91" s="211">
        <f>IF(P$3="J",SUMIF(Deelnemers!B:B,H91,Deelnemers!E:E),0)</f>
        <v>35</v>
      </c>
      <c r="J91" s="13"/>
      <c r="K91" s="211" t="str">
        <f t="shared" si="13"/>
        <v/>
      </c>
      <c r="L91" s="220" t="str">
        <f t="shared" si="14"/>
        <v/>
      </c>
      <c r="M91" s="215" t="str">
        <f t="shared" si="15"/>
        <v/>
      </c>
      <c r="N91" s="216" t="str">
        <f t="shared" si="18"/>
        <v/>
      </c>
      <c r="O91" s="221">
        <v>1</v>
      </c>
      <c r="AB91" s="325">
        <f t="shared" si="16"/>
        <v>1</v>
      </c>
    </row>
    <row r="92" spans="1:28" ht="15" customHeight="1" x14ac:dyDescent="0.25">
      <c r="A92" s="218" t="str">
        <f>IF(C92=0,"",IF(I92=0,"",MAX(A$2:A91)+1))</f>
        <v/>
      </c>
      <c r="B92" s="219" t="str">
        <f t="shared" si="20"/>
        <v>Peter</v>
      </c>
      <c r="C92" s="211">
        <f>IF(P$3="J",SUMIF(Deelnemers!B:B,B92,Deelnemers!E:E),0)</f>
        <v>39</v>
      </c>
      <c r="D92" s="13"/>
      <c r="E92" s="13"/>
      <c r="F92" s="220" t="str">
        <f t="shared" si="17"/>
        <v/>
      </c>
      <c r="G92" s="215" t="str">
        <f t="shared" si="12"/>
        <v/>
      </c>
      <c r="H92" s="219" t="str">
        <f>Deelnemers!B22</f>
        <v>n</v>
      </c>
      <c r="I92" s="211">
        <f>IF(P$3="J",SUMIF(Deelnemers!B:B,H92,Deelnemers!E:E),0)</f>
        <v>0</v>
      </c>
      <c r="J92" s="13"/>
      <c r="K92" s="211" t="str">
        <f t="shared" si="13"/>
        <v/>
      </c>
      <c r="L92" s="220" t="str">
        <f t="shared" si="14"/>
        <v/>
      </c>
      <c r="M92" s="215" t="str">
        <f t="shared" si="15"/>
        <v/>
      </c>
      <c r="N92" s="216" t="str">
        <f t="shared" si="18"/>
        <v/>
      </c>
      <c r="O92" s="221">
        <v>1</v>
      </c>
      <c r="AB92" s="325">
        <f t="shared" si="16"/>
        <v>0</v>
      </c>
    </row>
    <row r="93" spans="1:28" ht="15" customHeight="1" x14ac:dyDescent="0.25">
      <c r="A93" s="218" t="str">
        <f>IF(C93=0,"",IF(I93=0,"",MAX(A$2:A92)+1))</f>
        <v/>
      </c>
      <c r="B93" s="219" t="str">
        <f t="shared" si="20"/>
        <v>Peter</v>
      </c>
      <c r="C93" s="211">
        <f>IF(P$3="J",SUMIF(Deelnemers!B:B,B93,Deelnemers!E:E),0)</f>
        <v>39</v>
      </c>
      <c r="D93" s="13"/>
      <c r="E93" s="13"/>
      <c r="F93" s="220" t="str">
        <f t="shared" si="17"/>
        <v/>
      </c>
      <c r="G93" s="215" t="str">
        <f t="shared" si="12"/>
        <v/>
      </c>
      <c r="H93" s="219" t="str">
        <f>Deelnemers!B23</f>
        <v>n</v>
      </c>
      <c r="I93" s="211">
        <f>IF(P$3="J",SUMIF(Deelnemers!B:B,H93,Deelnemers!E:E),0)</f>
        <v>0</v>
      </c>
      <c r="J93" s="13"/>
      <c r="K93" s="211" t="str">
        <f t="shared" si="13"/>
        <v/>
      </c>
      <c r="L93" s="220" t="str">
        <f t="shared" si="14"/>
        <v/>
      </c>
      <c r="M93" s="215" t="str">
        <f t="shared" si="15"/>
        <v/>
      </c>
      <c r="N93" s="216" t="str">
        <f t="shared" si="18"/>
        <v/>
      </c>
      <c r="O93" s="221">
        <v>1</v>
      </c>
      <c r="AB93" s="325">
        <f t="shared" si="16"/>
        <v>0</v>
      </c>
    </row>
    <row r="94" spans="1:28" ht="15" customHeight="1" x14ac:dyDescent="0.25">
      <c r="A94" s="218" t="str">
        <f>IF(C94=0,"",IF(I94=0,"",MAX(A$2:A93)+1))</f>
        <v/>
      </c>
      <c r="B94" s="219" t="str">
        <f t="shared" si="20"/>
        <v>Peter</v>
      </c>
      <c r="C94" s="211">
        <f>IF(P$3="J",SUMIF(Deelnemers!B:B,B94,Deelnemers!E:E),0)</f>
        <v>39</v>
      </c>
      <c r="D94" s="13"/>
      <c r="E94" s="13"/>
      <c r="F94" s="220" t="str">
        <f t="shared" si="17"/>
        <v/>
      </c>
      <c r="G94" s="215" t="str">
        <f t="shared" si="12"/>
        <v/>
      </c>
      <c r="H94" s="219" t="str">
        <f>Deelnemers!B24</f>
        <v>n</v>
      </c>
      <c r="I94" s="211">
        <f>IF(P$3="J",SUMIF(Deelnemers!B:B,H94,Deelnemers!E:E),0)</f>
        <v>0</v>
      </c>
      <c r="J94" s="13"/>
      <c r="K94" s="211" t="str">
        <f t="shared" si="13"/>
        <v/>
      </c>
      <c r="L94" s="220" t="str">
        <f t="shared" si="14"/>
        <v/>
      </c>
      <c r="M94" s="215" t="str">
        <f t="shared" si="15"/>
        <v/>
      </c>
      <c r="N94" s="216" t="str">
        <f t="shared" si="18"/>
        <v/>
      </c>
      <c r="O94" s="221">
        <v>1</v>
      </c>
      <c r="AB94" s="325">
        <f t="shared" si="16"/>
        <v>0</v>
      </c>
    </row>
    <row r="95" spans="1:28" ht="15" customHeight="1" x14ac:dyDescent="0.25">
      <c r="A95" s="218" t="str">
        <f>IF(C95=0,"",IF(I95=0,"",MAX(A$2:A94)+1))</f>
        <v/>
      </c>
      <c r="B95" s="219" t="str">
        <f t="shared" si="20"/>
        <v>Peter</v>
      </c>
      <c r="C95" s="211">
        <f>IF(P$3="J",SUMIF(Deelnemers!B:B,B95,Deelnemers!E:E),0)</f>
        <v>39</v>
      </c>
      <c r="D95" s="13"/>
      <c r="E95" s="13"/>
      <c r="F95" s="220" t="str">
        <f t="shared" si="17"/>
        <v/>
      </c>
      <c r="G95" s="215" t="str">
        <f t="shared" si="12"/>
        <v/>
      </c>
      <c r="H95" s="219" t="str">
        <f>Deelnemers!B25</f>
        <v>n</v>
      </c>
      <c r="I95" s="211">
        <f>IF(P$3="J",SUMIF(Deelnemers!B:B,H95,Deelnemers!E:E),0)</f>
        <v>0</v>
      </c>
      <c r="J95" s="13"/>
      <c r="K95" s="211" t="str">
        <f t="shared" si="13"/>
        <v/>
      </c>
      <c r="L95" s="220" t="str">
        <f t="shared" si="14"/>
        <v/>
      </c>
      <c r="M95" s="215" t="str">
        <f t="shared" si="15"/>
        <v/>
      </c>
      <c r="N95" s="216" t="str">
        <f t="shared" si="18"/>
        <v/>
      </c>
      <c r="O95" s="221">
        <v>1</v>
      </c>
      <c r="AB95" s="325">
        <f t="shared" si="16"/>
        <v>0</v>
      </c>
    </row>
    <row r="96" spans="1:28" ht="15" customHeight="1" x14ac:dyDescent="0.25">
      <c r="A96" s="218">
        <f>IF(C96=0,"",IF(I96=0,"",MAX(A$2:A95)+1))</f>
        <v>70</v>
      </c>
      <c r="B96" s="219" t="str">
        <f>Deelnemers!B13</f>
        <v>Piet</v>
      </c>
      <c r="C96" s="211">
        <f>IF(P$3="J",SUMIF(Deelnemers!B:B,B96,Deelnemers!E:E),0)</f>
        <v>44</v>
      </c>
      <c r="D96" s="13"/>
      <c r="E96" s="13"/>
      <c r="F96" s="220" t="str">
        <f t="shared" si="17"/>
        <v/>
      </c>
      <c r="G96" s="215" t="str">
        <f t="shared" si="12"/>
        <v/>
      </c>
      <c r="H96" s="219" t="str">
        <f>Deelnemers!B14</f>
        <v>Tukker</v>
      </c>
      <c r="I96" s="211">
        <f>IF(P$3="J",SUMIF(Deelnemers!B:B,H96,Deelnemers!E:E),0)</f>
        <v>22</v>
      </c>
      <c r="J96" s="13"/>
      <c r="K96" s="211" t="str">
        <f t="shared" si="13"/>
        <v/>
      </c>
      <c r="L96" s="220" t="str">
        <f t="shared" si="14"/>
        <v/>
      </c>
      <c r="M96" s="215" t="str">
        <f t="shared" si="15"/>
        <v/>
      </c>
      <c r="N96" s="216" t="str">
        <f t="shared" si="18"/>
        <v/>
      </c>
      <c r="O96" s="221">
        <v>1</v>
      </c>
      <c r="AB96" s="325">
        <f t="shared" si="16"/>
        <v>1</v>
      </c>
    </row>
    <row r="97" spans="1:28" ht="15" customHeight="1" x14ac:dyDescent="0.25">
      <c r="A97" s="218">
        <f>IF(C97=0,"",IF(I97=0,"",MAX(A$2:A96)+1))</f>
        <v>71</v>
      </c>
      <c r="B97" s="219" t="str">
        <f t="shared" ref="B97:B107" si="21">B96</f>
        <v>Piet</v>
      </c>
      <c r="C97" s="211">
        <f>IF(P$3="J",SUMIF(Deelnemers!B:B,B97,Deelnemers!E:E),0)</f>
        <v>44</v>
      </c>
      <c r="D97" s="13"/>
      <c r="E97" s="13"/>
      <c r="F97" s="220" t="str">
        <f t="shared" si="17"/>
        <v/>
      </c>
      <c r="G97" s="215" t="str">
        <f t="shared" si="12"/>
        <v/>
      </c>
      <c r="H97" s="219" t="str">
        <f>Deelnemers!B15</f>
        <v>Bernard</v>
      </c>
      <c r="I97" s="211">
        <f>IF(P$3="J",SUMIF(Deelnemers!B:B,H97,Deelnemers!E:E),0)</f>
        <v>31</v>
      </c>
      <c r="J97" s="13"/>
      <c r="K97" s="211" t="str">
        <f t="shared" si="13"/>
        <v/>
      </c>
      <c r="L97" s="220" t="str">
        <f t="shared" si="14"/>
        <v/>
      </c>
      <c r="M97" s="215" t="str">
        <f t="shared" si="15"/>
        <v/>
      </c>
      <c r="N97" s="216" t="str">
        <f t="shared" si="18"/>
        <v/>
      </c>
      <c r="O97" s="221">
        <v>1</v>
      </c>
      <c r="AB97" s="325">
        <f t="shared" si="16"/>
        <v>1</v>
      </c>
    </row>
    <row r="98" spans="1:28" ht="15" customHeight="1" x14ac:dyDescent="0.25">
      <c r="A98" s="218">
        <f>IF(C98=0,"",IF(I98=0,"",MAX(A$2:A97)+1))</f>
        <v>72</v>
      </c>
      <c r="B98" s="219" t="str">
        <f t="shared" si="21"/>
        <v>Piet</v>
      </c>
      <c r="C98" s="211">
        <f>IF(P$3="J",SUMIF(Deelnemers!B:B,B98,Deelnemers!E:E),0)</f>
        <v>44</v>
      </c>
      <c r="D98" s="13"/>
      <c r="E98" s="13"/>
      <c r="F98" s="220" t="str">
        <f t="shared" si="17"/>
        <v/>
      </c>
      <c r="G98" s="215" t="str">
        <f t="shared" si="12"/>
        <v/>
      </c>
      <c r="H98" s="219" t="str">
        <f>Deelnemers!B16</f>
        <v>Jan de Hoorn</v>
      </c>
      <c r="I98" s="211">
        <f>IF(P$3="J",SUMIF(Deelnemers!B:B,H98,Deelnemers!E:E),0)</f>
        <v>23</v>
      </c>
      <c r="J98" s="13"/>
      <c r="K98" s="211" t="str">
        <f t="shared" si="13"/>
        <v/>
      </c>
      <c r="L98" s="220" t="str">
        <f t="shared" si="14"/>
        <v/>
      </c>
      <c r="M98" s="215" t="str">
        <f t="shared" si="15"/>
        <v/>
      </c>
      <c r="N98" s="216" t="str">
        <f t="shared" si="18"/>
        <v/>
      </c>
      <c r="O98" s="221">
        <v>1</v>
      </c>
      <c r="AB98" s="325">
        <f t="shared" si="16"/>
        <v>1</v>
      </c>
    </row>
    <row r="99" spans="1:28" ht="15" customHeight="1" x14ac:dyDescent="0.25">
      <c r="A99" s="218">
        <f>IF(C99=0,"",IF(I99=0,"",MAX(A$2:A98)+1))</f>
        <v>73</v>
      </c>
      <c r="B99" s="219" t="str">
        <f t="shared" si="21"/>
        <v>Piet</v>
      </c>
      <c r="C99" s="211">
        <f>IF(P$3="J",SUMIF(Deelnemers!B:B,B99,Deelnemers!E:E),0)</f>
        <v>44</v>
      </c>
      <c r="D99" s="13"/>
      <c r="E99" s="13"/>
      <c r="F99" s="220" t="str">
        <f t="shared" si="17"/>
        <v/>
      </c>
      <c r="G99" s="215" t="str">
        <f t="shared" si="12"/>
        <v/>
      </c>
      <c r="H99" s="219" t="str">
        <f>Deelnemers!B17</f>
        <v>Bas</v>
      </c>
      <c r="I99" s="211">
        <f>IF(P$3="J",SUMIF(Deelnemers!B:B,H99,Deelnemers!E:E),0)</f>
        <v>25</v>
      </c>
      <c r="J99" s="13"/>
      <c r="K99" s="211" t="str">
        <f t="shared" si="13"/>
        <v/>
      </c>
      <c r="L99" s="220" t="str">
        <f t="shared" si="14"/>
        <v/>
      </c>
      <c r="M99" s="215" t="str">
        <f t="shared" ref="M99:M130" si="22">IF(J99&gt;0,IF(I99-J99=0,R$2,IF(J99&lt;I99,ROUND(J99/I99*T$2,1),Q$2)),"")</f>
        <v/>
      </c>
      <c r="N99" s="216" t="str">
        <f t="shared" si="18"/>
        <v/>
      </c>
      <c r="O99" s="221">
        <v>1</v>
      </c>
      <c r="AB99" s="325">
        <f t="shared" si="16"/>
        <v>1</v>
      </c>
    </row>
    <row r="100" spans="1:28" ht="15" customHeight="1" x14ac:dyDescent="0.25">
      <c r="A100" s="218">
        <f>IF(C100=0,"",IF(I100=0,"",MAX(A$2:A99)+1))</f>
        <v>74</v>
      </c>
      <c r="B100" s="219" t="str">
        <f t="shared" si="21"/>
        <v>Piet</v>
      </c>
      <c r="C100" s="211">
        <f>IF(P$3="J",SUMIF(Deelnemers!B:B,B100,Deelnemers!E:E),0)</f>
        <v>44</v>
      </c>
      <c r="D100" s="13"/>
      <c r="E100" s="13"/>
      <c r="F100" s="220" t="str">
        <f t="shared" si="17"/>
        <v/>
      </c>
      <c r="G100" s="215" t="str">
        <f t="shared" si="12"/>
        <v/>
      </c>
      <c r="H100" s="219" t="str">
        <f>Deelnemers!B18</f>
        <v>Jan Zuijlen</v>
      </c>
      <c r="I100" s="211">
        <f>IF(P$3="J",SUMIF(Deelnemers!B:B,H100,Deelnemers!E:E),0)</f>
        <v>36</v>
      </c>
      <c r="J100" s="13"/>
      <c r="K100" s="211" t="str">
        <f t="shared" si="13"/>
        <v/>
      </c>
      <c r="L100" s="220" t="str">
        <f t="shared" si="14"/>
        <v/>
      </c>
      <c r="M100" s="215" t="str">
        <f t="shared" si="22"/>
        <v/>
      </c>
      <c r="N100" s="216" t="str">
        <f t="shared" si="18"/>
        <v/>
      </c>
      <c r="O100" s="221">
        <v>1</v>
      </c>
      <c r="AB100" s="325">
        <f t="shared" si="16"/>
        <v>1</v>
      </c>
    </row>
    <row r="101" spans="1:28" ht="15" customHeight="1" x14ac:dyDescent="0.25">
      <c r="A101" s="218">
        <f>IF(C101=0,"",IF(I101=0,"",MAX(A$2:A100)+1))</f>
        <v>75</v>
      </c>
      <c r="B101" s="219" t="str">
        <f t="shared" si="21"/>
        <v>Piet</v>
      </c>
      <c r="C101" s="211">
        <f>IF(P$3="J",SUMIF(Deelnemers!B:B,B101,Deelnemers!E:E),0)</f>
        <v>44</v>
      </c>
      <c r="D101" s="13"/>
      <c r="E101" s="13"/>
      <c r="F101" s="220" t="str">
        <f t="shared" si="17"/>
        <v/>
      </c>
      <c r="G101" s="215" t="str">
        <f t="shared" si="12"/>
        <v/>
      </c>
      <c r="H101" s="219" t="str">
        <f>Deelnemers!B19</f>
        <v xml:space="preserve">Jordy </v>
      </c>
      <c r="I101" s="211">
        <f>IF(P$3="J",SUMIF(Deelnemers!B:B,H101,Deelnemers!E:E),0)</f>
        <v>31</v>
      </c>
      <c r="J101" s="13"/>
      <c r="K101" s="211" t="str">
        <f t="shared" si="13"/>
        <v/>
      </c>
      <c r="L101" s="220" t="str">
        <f t="shared" si="14"/>
        <v/>
      </c>
      <c r="M101" s="215" t="str">
        <f t="shared" si="22"/>
        <v/>
      </c>
      <c r="N101" s="216" t="str">
        <f t="shared" si="18"/>
        <v/>
      </c>
      <c r="O101" s="221">
        <v>1</v>
      </c>
      <c r="AB101" s="325">
        <f t="shared" si="16"/>
        <v>1</v>
      </c>
    </row>
    <row r="102" spans="1:28" ht="15" customHeight="1" x14ac:dyDescent="0.25">
      <c r="A102" s="218">
        <f>IF(C102=0,"",IF(I102=0,"",MAX(A$2:A101)+1))</f>
        <v>76</v>
      </c>
      <c r="B102" s="219" t="str">
        <f t="shared" si="21"/>
        <v>Piet</v>
      </c>
      <c r="C102" s="211">
        <f>IF(P$3="J",SUMIF(Deelnemers!B:B,B102,Deelnemers!E:E),0)</f>
        <v>44</v>
      </c>
      <c r="D102" s="13"/>
      <c r="E102" s="13"/>
      <c r="F102" s="220" t="str">
        <f t="shared" si="17"/>
        <v/>
      </c>
      <c r="G102" s="215" t="str">
        <f t="shared" si="12"/>
        <v/>
      </c>
      <c r="H102" s="219" t="str">
        <f>Deelnemers!B20</f>
        <v>Mukesh</v>
      </c>
      <c r="I102" s="211">
        <f>IF(P$3="J",SUMIF(Deelnemers!B:B,H102,Deelnemers!E:E),0)</f>
        <v>34</v>
      </c>
      <c r="J102" s="13"/>
      <c r="K102" s="211" t="str">
        <f t="shared" si="13"/>
        <v/>
      </c>
      <c r="L102" s="220" t="str">
        <f t="shared" si="14"/>
        <v/>
      </c>
      <c r="M102" s="215" t="str">
        <f t="shared" si="22"/>
        <v/>
      </c>
      <c r="N102" s="216" t="str">
        <f t="shared" si="18"/>
        <v/>
      </c>
      <c r="O102" s="221">
        <v>1</v>
      </c>
      <c r="AB102" s="325">
        <f t="shared" si="16"/>
        <v>1</v>
      </c>
    </row>
    <row r="103" spans="1:28" ht="15" customHeight="1" x14ac:dyDescent="0.25">
      <c r="A103" s="218">
        <f>IF(C103=0,"",IF(I103=0,"",MAX(A$2:A102)+1))</f>
        <v>77</v>
      </c>
      <c r="B103" s="219" t="str">
        <f t="shared" si="21"/>
        <v>Piet</v>
      </c>
      <c r="C103" s="211">
        <f>IF(P$3="J",SUMIF(Deelnemers!B:B,B103,Deelnemers!E:E),0)</f>
        <v>44</v>
      </c>
      <c r="D103" s="13"/>
      <c r="E103" s="13"/>
      <c r="F103" s="220" t="str">
        <f t="shared" si="17"/>
        <v/>
      </c>
      <c r="G103" s="215" t="str">
        <f t="shared" si="12"/>
        <v/>
      </c>
      <c r="H103" s="219" t="str">
        <f>Deelnemers!B21</f>
        <v>Marco</v>
      </c>
      <c r="I103" s="211">
        <f>IF(P$3="J",SUMIF(Deelnemers!B:B,H103,Deelnemers!E:E),0)</f>
        <v>35</v>
      </c>
      <c r="J103" s="13"/>
      <c r="K103" s="211" t="str">
        <f t="shared" si="13"/>
        <v/>
      </c>
      <c r="L103" s="220" t="str">
        <f t="shared" si="14"/>
        <v/>
      </c>
      <c r="M103" s="215" t="str">
        <f t="shared" si="22"/>
        <v/>
      </c>
      <c r="N103" s="216" t="str">
        <f t="shared" si="18"/>
        <v/>
      </c>
      <c r="O103" s="221">
        <v>1</v>
      </c>
      <c r="AB103" s="325">
        <f t="shared" si="16"/>
        <v>1</v>
      </c>
    </row>
    <row r="104" spans="1:28" ht="15" customHeight="1" x14ac:dyDescent="0.25">
      <c r="A104" s="218" t="str">
        <f>IF(C104=0,"",IF(I104=0,"",MAX(A$2:A103)+1))</f>
        <v/>
      </c>
      <c r="B104" s="219" t="str">
        <f t="shared" si="21"/>
        <v>Piet</v>
      </c>
      <c r="C104" s="211">
        <f>IF(P$3="J",SUMIF(Deelnemers!B:B,B104,Deelnemers!E:E),0)</f>
        <v>44</v>
      </c>
      <c r="D104" s="13"/>
      <c r="E104" s="13"/>
      <c r="F104" s="220" t="str">
        <f t="shared" si="17"/>
        <v/>
      </c>
      <c r="G104" s="215" t="str">
        <f t="shared" si="12"/>
        <v/>
      </c>
      <c r="H104" s="219" t="str">
        <f>Deelnemers!B22</f>
        <v>n</v>
      </c>
      <c r="I104" s="211">
        <f>IF(P$3="J",SUMIF(Deelnemers!B:B,H104,Deelnemers!E:E),0)</f>
        <v>0</v>
      </c>
      <c r="J104" s="13"/>
      <c r="K104" s="211" t="str">
        <f t="shared" si="13"/>
        <v/>
      </c>
      <c r="L104" s="220" t="str">
        <f t="shared" si="14"/>
        <v/>
      </c>
      <c r="M104" s="215" t="str">
        <f t="shared" si="22"/>
        <v/>
      </c>
      <c r="N104" s="216" t="str">
        <f t="shared" si="18"/>
        <v/>
      </c>
      <c r="O104" s="221">
        <v>1</v>
      </c>
      <c r="AB104" s="325">
        <f t="shared" si="16"/>
        <v>0</v>
      </c>
    </row>
    <row r="105" spans="1:28" ht="15" customHeight="1" x14ac:dyDescent="0.25">
      <c r="A105" s="218" t="str">
        <f>IF(C105=0,"",IF(I105=0,"",MAX(A$2:A104)+1))</f>
        <v/>
      </c>
      <c r="B105" s="219" t="str">
        <f t="shared" si="21"/>
        <v>Piet</v>
      </c>
      <c r="C105" s="211">
        <f>IF(P$3="J",SUMIF(Deelnemers!B:B,B105,Deelnemers!E:E),0)</f>
        <v>44</v>
      </c>
      <c r="D105" s="13"/>
      <c r="E105" s="13"/>
      <c r="F105" s="220" t="str">
        <f t="shared" si="17"/>
        <v/>
      </c>
      <c r="G105" s="215" t="str">
        <f t="shared" si="12"/>
        <v/>
      </c>
      <c r="H105" s="219" t="str">
        <f>Deelnemers!B23</f>
        <v>n</v>
      </c>
      <c r="I105" s="211">
        <f>IF(P$3="J",SUMIF(Deelnemers!B:B,H105,Deelnemers!E:E),0)</f>
        <v>0</v>
      </c>
      <c r="J105" s="13"/>
      <c r="K105" s="211" t="str">
        <f t="shared" si="13"/>
        <v/>
      </c>
      <c r="L105" s="220" t="str">
        <f t="shared" si="14"/>
        <v/>
      </c>
      <c r="M105" s="215" t="str">
        <f t="shared" si="22"/>
        <v/>
      </c>
      <c r="N105" s="216" t="str">
        <f t="shared" si="18"/>
        <v/>
      </c>
      <c r="O105" s="221">
        <v>1</v>
      </c>
      <c r="AB105" s="325">
        <f t="shared" si="16"/>
        <v>0</v>
      </c>
    </row>
    <row r="106" spans="1:28" ht="15" customHeight="1" x14ac:dyDescent="0.25">
      <c r="A106" s="218" t="str">
        <f>IF(C106=0,"",IF(I106=0,"",MAX(A$2:A105)+1))</f>
        <v/>
      </c>
      <c r="B106" s="219" t="str">
        <f t="shared" si="21"/>
        <v>Piet</v>
      </c>
      <c r="C106" s="211">
        <f>IF(P$3="J",SUMIF(Deelnemers!B:B,B106,Deelnemers!E:E),0)</f>
        <v>44</v>
      </c>
      <c r="D106" s="13"/>
      <c r="E106" s="13"/>
      <c r="F106" s="220" t="str">
        <f t="shared" si="17"/>
        <v/>
      </c>
      <c r="G106" s="215" t="str">
        <f t="shared" si="12"/>
        <v/>
      </c>
      <c r="H106" s="219" t="str">
        <f>Deelnemers!B24</f>
        <v>n</v>
      </c>
      <c r="I106" s="211">
        <f>IF(P$3="J",SUMIF(Deelnemers!B:B,H106,Deelnemers!E:E),0)</f>
        <v>0</v>
      </c>
      <c r="J106" s="13"/>
      <c r="K106" s="211" t="str">
        <f t="shared" si="13"/>
        <v/>
      </c>
      <c r="L106" s="220" t="str">
        <f t="shared" si="14"/>
        <v/>
      </c>
      <c r="M106" s="215" t="str">
        <f t="shared" si="22"/>
        <v/>
      </c>
      <c r="N106" s="216" t="str">
        <f t="shared" si="18"/>
        <v/>
      </c>
      <c r="O106" s="221">
        <v>1</v>
      </c>
      <c r="AB106" s="325">
        <f t="shared" si="16"/>
        <v>0</v>
      </c>
    </row>
    <row r="107" spans="1:28" ht="15" customHeight="1" x14ac:dyDescent="0.25">
      <c r="A107" s="218" t="str">
        <f>IF(C107=0,"",IF(I107=0,"",MAX(A$2:A106)+1))</f>
        <v/>
      </c>
      <c r="B107" s="219" t="str">
        <f t="shared" si="21"/>
        <v>Piet</v>
      </c>
      <c r="C107" s="211">
        <f>IF(P$3="J",SUMIF(Deelnemers!B:B,B107,Deelnemers!E:E),0)</f>
        <v>44</v>
      </c>
      <c r="D107" s="13"/>
      <c r="E107" s="13"/>
      <c r="F107" s="220" t="str">
        <f t="shared" si="17"/>
        <v/>
      </c>
      <c r="G107" s="215" t="str">
        <f t="shared" si="12"/>
        <v/>
      </c>
      <c r="H107" s="219" t="str">
        <f>Deelnemers!B25</f>
        <v>n</v>
      </c>
      <c r="I107" s="211">
        <f>IF(P$3="J",SUMIF(Deelnemers!B:B,H107,Deelnemers!E:E),0)</f>
        <v>0</v>
      </c>
      <c r="J107" s="13"/>
      <c r="K107" s="211" t="str">
        <f t="shared" si="13"/>
        <v/>
      </c>
      <c r="L107" s="220" t="str">
        <f t="shared" si="14"/>
        <v/>
      </c>
      <c r="M107" s="215" t="str">
        <f t="shared" si="22"/>
        <v/>
      </c>
      <c r="N107" s="216" t="str">
        <f t="shared" si="18"/>
        <v/>
      </c>
      <c r="O107" s="221">
        <v>1</v>
      </c>
      <c r="AB107" s="325">
        <f t="shared" si="16"/>
        <v>0</v>
      </c>
    </row>
    <row r="108" spans="1:28" ht="15" customHeight="1" x14ac:dyDescent="0.25">
      <c r="A108" s="218">
        <f>IF(C108=0,"",IF(I108=0,"",MAX(A$2:A107)+1))</f>
        <v>78</v>
      </c>
      <c r="B108" s="219" t="str">
        <f>Deelnemers!B14</f>
        <v>Tukker</v>
      </c>
      <c r="C108" s="211">
        <f>IF(P$3="J",SUMIF(Deelnemers!B:B,B108,Deelnemers!E:E),0)</f>
        <v>22</v>
      </c>
      <c r="D108" s="13"/>
      <c r="E108" s="13"/>
      <c r="F108" s="220" t="str">
        <f t="shared" si="17"/>
        <v/>
      </c>
      <c r="G108" s="215" t="str">
        <f t="shared" si="12"/>
        <v/>
      </c>
      <c r="H108" s="219" t="str">
        <f>Deelnemers!B15</f>
        <v>Bernard</v>
      </c>
      <c r="I108" s="211">
        <f>IF(P$3="J",SUMIF(Deelnemers!B:B,H108,Deelnemers!E:E),0)</f>
        <v>31</v>
      </c>
      <c r="J108" s="13"/>
      <c r="K108" s="211" t="str">
        <f t="shared" si="13"/>
        <v/>
      </c>
      <c r="L108" s="220" t="str">
        <f t="shared" si="14"/>
        <v/>
      </c>
      <c r="M108" s="215" t="str">
        <f t="shared" si="22"/>
        <v/>
      </c>
      <c r="N108" s="216" t="str">
        <f t="shared" si="18"/>
        <v/>
      </c>
      <c r="O108" s="221">
        <v>1</v>
      </c>
      <c r="AB108" s="325">
        <f t="shared" si="16"/>
        <v>1</v>
      </c>
    </row>
    <row r="109" spans="1:28" ht="15" customHeight="1" x14ac:dyDescent="0.25">
      <c r="A109" s="218">
        <f>IF(C109=0,"",IF(I109=0,"",MAX(A$2:A108)+1))</f>
        <v>79</v>
      </c>
      <c r="B109" s="219" t="str">
        <f t="shared" ref="B109:B118" si="23">B108</f>
        <v>Tukker</v>
      </c>
      <c r="C109" s="211">
        <f>IF(P$3="J",SUMIF(Deelnemers!B:B,B109,Deelnemers!E:E),0)</f>
        <v>22</v>
      </c>
      <c r="D109" s="13"/>
      <c r="E109" s="13"/>
      <c r="F109" s="220" t="str">
        <f t="shared" si="17"/>
        <v/>
      </c>
      <c r="G109" s="215" t="str">
        <f t="shared" si="12"/>
        <v/>
      </c>
      <c r="H109" s="219" t="str">
        <f>Deelnemers!B16</f>
        <v>Jan de Hoorn</v>
      </c>
      <c r="I109" s="211">
        <f>IF(P$3="J",SUMIF(Deelnemers!B:B,H109,Deelnemers!E:E),0)</f>
        <v>23</v>
      </c>
      <c r="J109" s="13"/>
      <c r="K109" s="211" t="str">
        <f t="shared" si="13"/>
        <v/>
      </c>
      <c r="L109" s="220" t="str">
        <f t="shared" si="14"/>
        <v/>
      </c>
      <c r="M109" s="215" t="str">
        <f t="shared" si="22"/>
        <v/>
      </c>
      <c r="N109" s="216" t="str">
        <f t="shared" si="18"/>
        <v/>
      </c>
      <c r="O109" s="221">
        <v>1</v>
      </c>
      <c r="AB109" s="325">
        <f t="shared" si="16"/>
        <v>1</v>
      </c>
    </row>
    <row r="110" spans="1:28" ht="15" customHeight="1" x14ac:dyDescent="0.25">
      <c r="A110" s="218">
        <f>IF(C110=0,"",IF(I110=0,"",MAX(A$2:A109)+1))</f>
        <v>80</v>
      </c>
      <c r="B110" s="219" t="str">
        <f t="shared" si="23"/>
        <v>Tukker</v>
      </c>
      <c r="C110" s="211">
        <f>IF(P$3="J",SUMIF(Deelnemers!B:B,B110,Deelnemers!E:E),0)</f>
        <v>22</v>
      </c>
      <c r="D110" s="13"/>
      <c r="E110" s="13"/>
      <c r="F110" s="220" t="str">
        <f t="shared" si="17"/>
        <v/>
      </c>
      <c r="G110" s="215" t="str">
        <f t="shared" si="12"/>
        <v/>
      </c>
      <c r="H110" s="219" t="str">
        <f>Deelnemers!B17</f>
        <v>Bas</v>
      </c>
      <c r="I110" s="211">
        <f>IF(P$3="J",SUMIF(Deelnemers!B:B,H110,Deelnemers!E:E),0)</f>
        <v>25</v>
      </c>
      <c r="J110" s="13"/>
      <c r="K110" s="211" t="str">
        <f t="shared" si="13"/>
        <v/>
      </c>
      <c r="L110" s="220" t="str">
        <f t="shared" si="14"/>
        <v/>
      </c>
      <c r="M110" s="215" t="str">
        <f t="shared" si="22"/>
        <v/>
      </c>
      <c r="N110" s="216" t="str">
        <f t="shared" si="18"/>
        <v/>
      </c>
      <c r="O110" s="221">
        <v>1</v>
      </c>
      <c r="AB110" s="325">
        <f t="shared" si="16"/>
        <v>1</v>
      </c>
    </row>
    <row r="111" spans="1:28" ht="15" customHeight="1" x14ac:dyDescent="0.25">
      <c r="A111" s="218">
        <f>IF(C111=0,"",IF(I111=0,"",MAX(A$2:A110)+1))</f>
        <v>81</v>
      </c>
      <c r="B111" s="219" t="str">
        <f t="shared" si="23"/>
        <v>Tukker</v>
      </c>
      <c r="C111" s="211">
        <f>IF(P$3="J",SUMIF(Deelnemers!B:B,B111,Deelnemers!E:E),0)</f>
        <v>22</v>
      </c>
      <c r="D111" s="13"/>
      <c r="E111" s="13"/>
      <c r="F111" s="220" t="str">
        <f t="shared" si="17"/>
        <v/>
      </c>
      <c r="G111" s="215" t="str">
        <f t="shared" si="12"/>
        <v/>
      </c>
      <c r="H111" s="219" t="str">
        <f>Deelnemers!B18</f>
        <v>Jan Zuijlen</v>
      </c>
      <c r="I111" s="211">
        <f>IF(P$3="J",SUMIF(Deelnemers!B:B,H111,Deelnemers!E:E),0)</f>
        <v>36</v>
      </c>
      <c r="J111" s="13"/>
      <c r="K111" s="211" t="str">
        <f t="shared" si="13"/>
        <v/>
      </c>
      <c r="L111" s="220" t="str">
        <f t="shared" si="14"/>
        <v/>
      </c>
      <c r="M111" s="215" t="str">
        <f t="shared" si="22"/>
        <v/>
      </c>
      <c r="N111" s="216" t="str">
        <f t="shared" si="18"/>
        <v/>
      </c>
      <c r="O111" s="221">
        <v>1</v>
      </c>
      <c r="AB111" s="325">
        <f t="shared" si="16"/>
        <v>1</v>
      </c>
    </row>
    <row r="112" spans="1:28" ht="15" customHeight="1" x14ac:dyDescent="0.25">
      <c r="A112" s="218">
        <f>IF(C112=0,"",IF(I112=0,"",MAX(A$2:A111)+1))</f>
        <v>82</v>
      </c>
      <c r="B112" s="219" t="str">
        <f t="shared" si="23"/>
        <v>Tukker</v>
      </c>
      <c r="C112" s="211">
        <f>IF(P$3="J",SUMIF(Deelnemers!B:B,B112,Deelnemers!E:E),0)</f>
        <v>22</v>
      </c>
      <c r="D112" s="13"/>
      <c r="E112" s="13"/>
      <c r="F112" s="220" t="str">
        <f t="shared" si="17"/>
        <v/>
      </c>
      <c r="G112" s="215" t="str">
        <f t="shared" si="12"/>
        <v/>
      </c>
      <c r="H112" s="219" t="str">
        <f>Deelnemers!B19</f>
        <v xml:space="preserve">Jordy </v>
      </c>
      <c r="I112" s="211">
        <f>IF(P$3="J",SUMIF(Deelnemers!B:B,H112,Deelnemers!E:E),0)</f>
        <v>31</v>
      </c>
      <c r="J112" s="13"/>
      <c r="K112" s="211" t="str">
        <f t="shared" si="13"/>
        <v/>
      </c>
      <c r="L112" s="220" t="str">
        <f t="shared" si="14"/>
        <v/>
      </c>
      <c r="M112" s="215" t="str">
        <f t="shared" si="22"/>
        <v/>
      </c>
      <c r="N112" s="216" t="str">
        <f t="shared" si="18"/>
        <v/>
      </c>
      <c r="O112" s="221">
        <v>1</v>
      </c>
      <c r="AB112" s="325">
        <f t="shared" si="16"/>
        <v>1</v>
      </c>
    </row>
    <row r="113" spans="1:28" ht="15" customHeight="1" x14ac:dyDescent="0.25">
      <c r="A113" s="218">
        <f>IF(C113=0,"",IF(I113=0,"",MAX(A$2:A112)+1))</f>
        <v>83</v>
      </c>
      <c r="B113" s="219" t="str">
        <f t="shared" si="23"/>
        <v>Tukker</v>
      </c>
      <c r="C113" s="211">
        <f>IF(P$3="J",SUMIF(Deelnemers!B:B,B113,Deelnemers!E:E),0)</f>
        <v>22</v>
      </c>
      <c r="D113" s="13"/>
      <c r="E113" s="13"/>
      <c r="F113" s="220" t="str">
        <f t="shared" si="17"/>
        <v/>
      </c>
      <c r="G113" s="215" t="str">
        <f t="shared" si="12"/>
        <v/>
      </c>
      <c r="H113" s="219" t="str">
        <f>Deelnemers!B20</f>
        <v>Mukesh</v>
      </c>
      <c r="I113" s="211">
        <f>IF(P$3="J",SUMIF(Deelnemers!B:B,H113,Deelnemers!E:E),0)</f>
        <v>34</v>
      </c>
      <c r="J113" s="13"/>
      <c r="K113" s="211" t="str">
        <f t="shared" si="13"/>
        <v/>
      </c>
      <c r="L113" s="220" t="str">
        <f t="shared" si="14"/>
        <v/>
      </c>
      <c r="M113" s="215" t="str">
        <f t="shared" si="22"/>
        <v/>
      </c>
      <c r="N113" s="216" t="str">
        <f t="shared" si="18"/>
        <v/>
      </c>
      <c r="O113" s="221">
        <v>1</v>
      </c>
      <c r="AB113" s="325">
        <f t="shared" si="16"/>
        <v>1</v>
      </c>
    </row>
    <row r="114" spans="1:28" ht="15" customHeight="1" x14ac:dyDescent="0.25">
      <c r="A114" s="218">
        <f>IF(C114=0,"",IF(I114=0,"",MAX(A$2:A113)+1))</f>
        <v>84</v>
      </c>
      <c r="B114" s="219" t="str">
        <f t="shared" si="23"/>
        <v>Tukker</v>
      </c>
      <c r="C114" s="211">
        <f>IF(P$3="J",SUMIF(Deelnemers!B:B,B114,Deelnemers!E:E),0)</f>
        <v>22</v>
      </c>
      <c r="D114" s="13"/>
      <c r="E114" s="13"/>
      <c r="F114" s="220" t="str">
        <f t="shared" si="17"/>
        <v/>
      </c>
      <c r="G114" s="215" t="str">
        <f t="shared" si="12"/>
        <v/>
      </c>
      <c r="H114" s="219" t="str">
        <f>Deelnemers!B21</f>
        <v>Marco</v>
      </c>
      <c r="I114" s="211">
        <f>IF(P$3="J",SUMIF(Deelnemers!B:B,H114,Deelnemers!E:E),0)</f>
        <v>35</v>
      </c>
      <c r="J114" s="13"/>
      <c r="K114" s="211" t="str">
        <f t="shared" si="13"/>
        <v/>
      </c>
      <c r="L114" s="220" t="str">
        <f t="shared" si="14"/>
        <v/>
      </c>
      <c r="M114" s="215" t="str">
        <f t="shared" si="22"/>
        <v/>
      </c>
      <c r="N114" s="216" t="str">
        <f t="shared" si="18"/>
        <v/>
      </c>
      <c r="O114" s="221">
        <v>1</v>
      </c>
      <c r="AB114" s="325">
        <f t="shared" si="16"/>
        <v>1</v>
      </c>
    </row>
    <row r="115" spans="1:28" ht="15" customHeight="1" x14ac:dyDescent="0.25">
      <c r="A115" s="218" t="str">
        <f>IF(C115=0,"",IF(I115=0,"",MAX(A$2:A114)+1))</f>
        <v/>
      </c>
      <c r="B115" s="219" t="str">
        <f t="shared" si="23"/>
        <v>Tukker</v>
      </c>
      <c r="C115" s="211">
        <f>IF(P$3="J",SUMIF(Deelnemers!B:B,B115,Deelnemers!E:E),0)</f>
        <v>22</v>
      </c>
      <c r="D115" s="13"/>
      <c r="E115" s="13"/>
      <c r="F115" s="220" t="str">
        <f t="shared" si="17"/>
        <v/>
      </c>
      <c r="G115" s="215" t="str">
        <f t="shared" si="12"/>
        <v/>
      </c>
      <c r="H115" s="219" t="str">
        <f>Deelnemers!B22</f>
        <v>n</v>
      </c>
      <c r="I115" s="211">
        <f>IF(P$3="J",SUMIF(Deelnemers!B:B,H115,Deelnemers!E:E),0)</f>
        <v>0</v>
      </c>
      <c r="J115" s="13"/>
      <c r="K115" s="211" t="str">
        <f t="shared" si="13"/>
        <v/>
      </c>
      <c r="L115" s="220" t="str">
        <f t="shared" si="14"/>
        <v/>
      </c>
      <c r="M115" s="215" t="str">
        <f t="shared" si="22"/>
        <v/>
      </c>
      <c r="N115" s="216" t="str">
        <f t="shared" si="18"/>
        <v/>
      </c>
      <c r="O115" s="221">
        <v>1</v>
      </c>
      <c r="AB115" s="325">
        <f t="shared" si="16"/>
        <v>0</v>
      </c>
    </row>
    <row r="116" spans="1:28" ht="15" customHeight="1" x14ac:dyDescent="0.25">
      <c r="A116" s="218" t="str">
        <f>IF(C116=0,"",IF(I116=0,"",MAX(A$2:A115)+1))</f>
        <v/>
      </c>
      <c r="B116" s="219" t="str">
        <f t="shared" si="23"/>
        <v>Tukker</v>
      </c>
      <c r="C116" s="211">
        <f>IF(P$3="J",SUMIF(Deelnemers!B:B,B116,Deelnemers!E:E),0)</f>
        <v>22</v>
      </c>
      <c r="D116" s="13"/>
      <c r="E116" s="13"/>
      <c r="F116" s="220" t="str">
        <f t="shared" si="17"/>
        <v/>
      </c>
      <c r="G116" s="215" t="str">
        <f t="shared" si="12"/>
        <v/>
      </c>
      <c r="H116" s="219" t="str">
        <f>Deelnemers!B23</f>
        <v>n</v>
      </c>
      <c r="I116" s="211">
        <f>IF(P$3="J",SUMIF(Deelnemers!B:B,H116,Deelnemers!E:E),0)</f>
        <v>0</v>
      </c>
      <c r="J116" s="13"/>
      <c r="K116" s="211" t="str">
        <f t="shared" si="13"/>
        <v/>
      </c>
      <c r="L116" s="220" t="str">
        <f t="shared" si="14"/>
        <v/>
      </c>
      <c r="M116" s="215" t="str">
        <f t="shared" si="22"/>
        <v/>
      </c>
      <c r="N116" s="216" t="str">
        <f t="shared" si="18"/>
        <v/>
      </c>
      <c r="O116" s="221">
        <v>1</v>
      </c>
      <c r="AB116" s="325">
        <f t="shared" si="16"/>
        <v>0</v>
      </c>
    </row>
    <row r="117" spans="1:28" ht="15" customHeight="1" x14ac:dyDescent="0.25">
      <c r="A117" s="218" t="str">
        <f>IF(C117=0,"",IF(I117=0,"",MAX(A$2:A116)+1))</f>
        <v/>
      </c>
      <c r="B117" s="219" t="str">
        <f t="shared" si="23"/>
        <v>Tukker</v>
      </c>
      <c r="C117" s="211">
        <f>IF(P$3="J",SUMIF(Deelnemers!B:B,B117,Deelnemers!E:E),0)</f>
        <v>22</v>
      </c>
      <c r="D117" s="13"/>
      <c r="E117" s="13"/>
      <c r="F117" s="220" t="str">
        <f t="shared" si="17"/>
        <v/>
      </c>
      <c r="G117" s="215" t="str">
        <f t="shared" si="12"/>
        <v/>
      </c>
      <c r="H117" s="219" t="str">
        <f>Deelnemers!B24</f>
        <v>n</v>
      </c>
      <c r="I117" s="211">
        <f>IF(P$3="J",SUMIF(Deelnemers!B:B,H117,Deelnemers!E:E),0)</f>
        <v>0</v>
      </c>
      <c r="J117" s="13"/>
      <c r="K117" s="211" t="str">
        <f t="shared" si="13"/>
        <v/>
      </c>
      <c r="L117" s="220" t="str">
        <f t="shared" si="14"/>
        <v/>
      </c>
      <c r="M117" s="215" t="str">
        <f t="shared" si="22"/>
        <v/>
      </c>
      <c r="N117" s="216" t="str">
        <f t="shared" si="18"/>
        <v/>
      </c>
      <c r="O117" s="221">
        <v>1</v>
      </c>
      <c r="AB117" s="325">
        <f t="shared" si="16"/>
        <v>0</v>
      </c>
    </row>
    <row r="118" spans="1:28" ht="15" customHeight="1" x14ac:dyDescent="0.25">
      <c r="A118" s="218" t="str">
        <f>IF(C118=0,"",IF(I118=0,"",MAX(A$2:A117)+1))</f>
        <v/>
      </c>
      <c r="B118" s="219" t="str">
        <f t="shared" si="23"/>
        <v>Tukker</v>
      </c>
      <c r="C118" s="211">
        <f>IF(P$3="J",SUMIF(Deelnemers!B:B,B118,Deelnemers!E:E),0)</f>
        <v>22</v>
      </c>
      <c r="D118" s="13"/>
      <c r="E118" s="13"/>
      <c r="F118" s="220" t="str">
        <f t="shared" si="17"/>
        <v/>
      </c>
      <c r="G118" s="215" t="str">
        <f t="shared" si="12"/>
        <v/>
      </c>
      <c r="H118" s="219" t="str">
        <f>Deelnemers!B25</f>
        <v>n</v>
      </c>
      <c r="I118" s="211">
        <f>IF(P$3="J",SUMIF(Deelnemers!B:B,H118,Deelnemers!E:E),0)</f>
        <v>0</v>
      </c>
      <c r="J118" s="13"/>
      <c r="K118" s="211" t="str">
        <f t="shared" si="13"/>
        <v/>
      </c>
      <c r="L118" s="220" t="str">
        <f t="shared" si="14"/>
        <v/>
      </c>
      <c r="M118" s="215" t="str">
        <f t="shared" si="22"/>
        <v/>
      </c>
      <c r="N118" s="216" t="str">
        <f t="shared" si="18"/>
        <v/>
      </c>
      <c r="O118" s="221">
        <v>1</v>
      </c>
      <c r="AB118" s="325">
        <f t="shared" si="16"/>
        <v>0</v>
      </c>
    </row>
    <row r="119" spans="1:28" ht="15" customHeight="1" x14ac:dyDescent="0.25">
      <c r="A119" s="218">
        <f>IF(C119=0,"",IF(I119=0,"",MAX(A$2:A118)+1))</f>
        <v>85</v>
      </c>
      <c r="B119" s="219" t="str">
        <f>Deelnemers!B15</f>
        <v>Bernard</v>
      </c>
      <c r="C119" s="211">
        <f>IF(P$3="J",SUMIF(Deelnemers!B:B,B119,Deelnemers!E:E),0)</f>
        <v>31</v>
      </c>
      <c r="D119" s="13"/>
      <c r="E119" s="13"/>
      <c r="F119" s="220" t="str">
        <f t="shared" si="17"/>
        <v/>
      </c>
      <c r="G119" s="215" t="str">
        <f t="shared" si="12"/>
        <v/>
      </c>
      <c r="H119" s="219" t="str">
        <f>Deelnemers!B16</f>
        <v>Jan de Hoorn</v>
      </c>
      <c r="I119" s="211">
        <f>IF(P$3="J",SUMIF(Deelnemers!B:B,H119,Deelnemers!E:E),0)</f>
        <v>23</v>
      </c>
      <c r="J119" s="13"/>
      <c r="K119" s="211" t="str">
        <f t="shared" si="13"/>
        <v/>
      </c>
      <c r="L119" s="220" t="str">
        <f t="shared" si="14"/>
        <v/>
      </c>
      <c r="M119" s="215" t="str">
        <f t="shared" si="22"/>
        <v/>
      </c>
      <c r="N119" s="216" t="str">
        <f t="shared" si="18"/>
        <v/>
      </c>
      <c r="O119" s="221">
        <v>1</v>
      </c>
      <c r="AB119" s="325">
        <f t="shared" si="16"/>
        <v>1</v>
      </c>
    </row>
    <row r="120" spans="1:28" ht="15" customHeight="1" x14ac:dyDescent="0.25">
      <c r="A120" s="218">
        <f>IF(C120=0,"",IF(I120=0,"",MAX(A$2:A119)+1))</f>
        <v>86</v>
      </c>
      <c r="B120" s="219" t="str">
        <f t="shared" ref="B120:B128" si="24">B119</f>
        <v>Bernard</v>
      </c>
      <c r="C120" s="211">
        <f>IF(P$3="J",SUMIF(Deelnemers!B:B,B120,Deelnemers!E:E),0)</f>
        <v>31</v>
      </c>
      <c r="D120" s="13"/>
      <c r="E120" s="13"/>
      <c r="F120" s="220" t="str">
        <f t="shared" si="17"/>
        <v/>
      </c>
      <c r="G120" s="215" t="str">
        <f t="shared" si="12"/>
        <v/>
      </c>
      <c r="H120" s="219" t="str">
        <f>Deelnemers!B17</f>
        <v>Bas</v>
      </c>
      <c r="I120" s="211">
        <f>IF(P$3="J",SUMIF(Deelnemers!B:B,H120,Deelnemers!E:E),0)</f>
        <v>25</v>
      </c>
      <c r="J120" s="13"/>
      <c r="K120" s="211" t="str">
        <f t="shared" si="13"/>
        <v/>
      </c>
      <c r="L120" s="220" t="str">
        <f t="shared" si="14"/>
        <v/>
      </c>
      <c r="M120" s="215" t="str">
        <f t="shared" si="22"/>
        <v/>
      </c>
      <c r="N120" s="216" t="str">
        <f t="shared" si="18"/>
        <v/>
      </c>
      <c r="O120" s="221">
        <v>1</v>
      </c>
      <c r="AB120" s="325">
        <f t="shared" si="16"/>
        <v>1</v>
      </c>
    </row>
    <row r="121" spans="1:28" ht="15" customHeight="1" x14ac:dyDescent="0.25">
      <c r="A121" s="218">
        <f>IF(C121=0,"",IF(I121=0,"",MAX(A$2:A120)+1))</f>
        <v>87</v>
      </c>
      <c r="B121" s="219" t="str">
        <f t="shared" si="24"/>
        <v>Bernard</v>
      </c>
      <c r="C121" s="211">
        <f>IF(P$3="J",SUMIF(Deelnemers!B:B,B121,Deelnemers!E:E),0)</f>
        <v>31</v>
      </c>
      <c r="D121" s="13"/>
      <c r="E121" s="13"/>
      <c r="F121" s="220" t="str">
        <f t="shared" si="17"/>
        <v/>
      </c>
      <c r="G121" s="215" t="str">
        <f t="shared" si="12"/>
        <v/>
      </c>
      <c r="H121" s="219" t="str">
        <f>Deelnemers!B18</f>
        <v>Jan Zuijlen</v>
      </c>
      <c r="I121" s="211">
        <f>IF(P$3="J",SUMIF(Deelnemers!B:B,H121,Deelnemers!E:E),0)</f>
        <v>36</v>
      </c>
      <c r="J121" s="13"/>
      <c r="K121" s="211" t="str">
        <f t="shared" si="13"/>
        <v/>
      </c>
      <c r="L121" s="220" t="str">
        <f t="shared" si="14"/>
        <v/>
      </c>
      <c r="M121" s="215" t="str">
        <f t="shared" si="22"/>
        <v/>
      </c>
      <c r="N121" s="216" t="str">
        <f t="shared" si="18"/>
        <v/>
      </c>
      <c r="O121" s="221">
        <v>1</v>
      </c>
      <c r="AB121" s="325">
        <f t="shared" si="16"/>
        <v>1</v>
      </c>
    </row>
    <row r="122" spans="1:28" ht="15" customHeight="1" x14ac:dyDescent="0.25">
      <c r="A122" s="218">
        <f>IF(C122=0,"",IF(I122=0,"",MAX(A$2:A121)+1))</f>
        <v>88</v>
      </c>
      <c r="B122" s="219" t="str">
        <f t="shared" si="24"/>
        <v>Bernard</v>
      </c>
      <c r="C122" s="211">
        <f>IF(P$3="J",SUMIF(Deelnemers!B:B,B122,Deelnemers!E:E),0)</f>
        <v>31</v>
      </c>
      <c r="D122" s="13"/>
      <c r="E122" s="13"/>
      <c r="F122" s="220" t="str">
        <f t="shared" si="17"/>
        <v/>
      </c>
      <c r="G122" s="215" t="str">
        <f t="shared" si="12"/>
        <v/>
      </c>
      <c r="H122" s="219" t="str">
        <f>Deelnemers!B19</f>
        <v xml:space="preserve">Jordy </v>
      </c>
      <c r="I122" s="211">
        <f>IF(P$3="J",SUMIF(Deelnemers!B:B,H122,Deelnemers!E:E),0)</f>
        <v>31</v>
      </c>
      <c r="J122" s="13"/>
      <c r="K122" s="211" t="str">
        <f t="shared" si="13"/>
        <v/>
      </c>
      <c r="L122" s="220" t="str">
        <f t="shared" si="14"/>
        <v/>
      </c>
      <c r="M122" s="215" t="str">
        <f t="shared" si="22"/>
        <v/>
      </c>
      <c r="N122" s="216" t="str">
        <f t="shared" si="18"/>
        <v/>
      </c>
      <c r="O122" s="221">
        <v>1</v>
      </c>
      <c r="AB122" s="325">
        <f t="shared" si="16"/>
        <v>1</v>
      </c>
    </row>
    <row r="123" spans="1:28" ht="15" customHeight="1" x14ac:dyDescent="0.25">
      <c r="A123" s="218">
        <f>IF(C123=0,"",IF(I123=0,"",MAX(A$2:A122)+1))</f>
        <v>89</v>
      </c>
      <c r="B123" s="219" t="str">
        <f t="shared" si="24"/>
        <v>Bernard</v>
      </c>
      <c r="C123" s="211">
        <f>IF(P$3="J",SUMIF(Deelnemers!B:B,B123,Deelnemers!E:E),0)</f>
        <v>31</v>
      </c>
      <c r="D123" s="13"/>
      <c r="E123" s="13"/>
      <c r="F123" s="220" t="str">
        <f t="shared" si="17"/>
        <v/>
      </c>
      <c r="G123" s="215" t="str">
        <f t="shared" si="12"/>
        <v/>
      </c>
      <c r="H123" s="219" t="str">
        <f>Deelnemers!B20</f>
        <v>Mukesh</v>
      </c>
      <c r="I123" s="211">
        <f>IF(P$3="J",SUMIF(Deelnemers!B:B,H123,Deelnemers!E:E),0)</f>
        <v>34</v>
      </c>
      <c r="J123" s="13"/>
      <c r="K123" s="211" t="str">
        <f t="shared" si="13"/>
        <v/>
      </c>
      <c r="L123" s="220" t="str">
        <f t="shared" si="14"/>
        <v/>
      </c>
      <c r="M123" s="215" t="str">
        <f t="shared" si="22"/>
        <v/>
      </c>
      <c r="N123" s="216" t="str">
        <f t="shared" si="18"/>
        <v/>
      </c>
      <c r="O123" s="221">
        <v>1</v>
      </c>
      <c r="AB123" s="325">
        <f t="shared" si="16"/>
        <v>1</v>
      </c>
    </row>
    <row r="124" spans="1:28" ht="15" customHeight="1" x14ac:dyDescent="0.25">
      <c r="A124" s="218">
        <f>IF(C124=0,"",IF(I124=0,"",MAX(A$2:A123)+1))</f>
        <v>90</v>
      </c>
      <c r="B124" s="219" t="str">
        <f t="shared" si="24"/>
        <v>Bernard</v>
      </c>
      <c r="C124" s="211">
        <f>IF(P$3="J",SUMIF(Deelnemers!B:B,B124,Deelnemers!E:E),0)</f>
        <v>31</v>
      </c>
      <c r="D124" s="13"/>
      <c r="E124" s="13"/>
      <c r="F124" s="220" t="str">
        <f t="shared" si="17"/>
        <v/>
      </c>
      <c r="G124" s="215" t="str">
        <f t="shared" si="12"/>
        <v/>
      </c>
      <c r="H124" s="219" t="str">
        <f>Deelnemers!B21</f>
        <v>Marco</v>
      </c>
      <c r="I124" s="211">
        <f>IF(P$3="J",SUMIF(Deelnemers!B:B,H124,Deelnemers!E:E),0)</f>
        <v>35</v>
      </c>
      <c r="J124" s="13"/>
      <c r="K124" s="211" t="str">
        <f t="shared" si="13"/>
        <v/>
      </c>
      <c r="L124" s="220" t="str">
        <f t="shared" si="14"/>
        <v/>
      </c>
      <c r="M124" s="215" t="str">
        <f t="shared" si="22"/>
        <v/>
      </c>
      <c r="N124" s="216" t="str">
        <f t="shared" si="18"/>
        <v/>
      </c>
      <c r="O124" s="221">
        <v>1</v>
      </c>
      <c r="AB124" s="325">
        <f t="shared" si="16"/>
        <v>1</v>
      </c>
    </row>
    <row r="125" spans="1:28" ht="15" customHeight="1" x14ac:dyDescent="0.25">
      <c r="A125" s="218" t="str">
        <f>IF(C125=0,"",IF(I125=0,"",MAX(A$2:A124)+1))</f>
        <v/>
      </c>
      <c r="B125" s="219" t="str">
        <f t="shared" si="24"/>
        <v>Bernard</v>
      </c>
      <c r="C125" s="211">
        <f>IF(P$3="J",SUMIF(Deelnemers!B:B,B125,Deelnemers!E:E),0)</f>
        <v>31</v>
      </c>
      <c r="D125" s="13"/>
      <c r="E125" s="13"/>
      <c r="F125" s="220" t="str">
        <f t="shared" si="17"/>
        <v/>
      </c>
      <c r="G125" s="215" t="str">
        <f t="shared" si="12"/>
        <v/>
      </c>
      <c r="H125" s="219" t="str">
        <f>Deelnemers!B22</f>
        <v>n</v>
      </c>
      <c r="I125" s="211">
        <f>IF(P$3="J",SUMIF(Deelnemers!B:B,H125,Deelnemers!E:E),0)</f>
        <v>0</v>
      </c>
      <c r="J125" s="13"/>
      <c r="K125" s="211" t="str">
        <f t="shared" si="13"/>
        <v/>
      </c>
      <c r="L125" s="220" t="str">
        <f t="shared" si="14"/>
        <v/>
      </c>
      <c r="M125" s="215" t="str">
        <f t="shared" si="22"/>
        <v/>
      </c>
      <c r="N125" s="216" t="str">
        <f t="shared" si="18"/>
        <v/>
      </c>
      <c r="O125" s="221">
        <v>1</v>
      </c>
      <c r="AB125" s="325">
        <f t="shared" si="16"/>
        <v>0</v>
      </c>
    </row>
    <row r="126" spans="1:28" ht="15" customHeight="1" x14ac:dyDescent="0.25">
      <c r="A126" s="218" t="str">
        <f>IF(C126=0,"",IF(I126=0,"",MAX(A$2:A125)+1))</f>
        <v/>
      </c>
      <c r="B126" s="219" t="str">
        <f t="shared" si="24"/>
        <v>Bernard</v>
      </c>
      <c r="C126" s="211">
        <f>IF(P$3="J",SUMIF(Deelnemers!B:B,B126,Deelnemers!E:E),0)</f>
        <v>31</v>
      </c>
      <c r="D126" s="13"/>
      <c r="E126" s="13"/>
      <c r="F126" s="220" t="str">
        <f t="shared" si="17"/>
        <v/>
      </c>
      <c r="G126" s="215" t="str">
        <f t="shared" si="12"/>
        <v/>
      </c>
      <c r="H126" s="219" t="str">
        <f>Deelnemers!B23</f>
        <v>n</v>
      </c>
      <c r="I126" s="211">
        <f>IF(P$3="J",SUMIF(Deelnemers!B:B,H126,Deelnemers!E:E),0)</f>
        <v>0</v>
      </c>
      <c r="J126" s="13"/>
      <c r="K126" s="211" t="str">
        <f t="shared" si="13"/>
        <v/>
      </c>
      <c r="L126" s="220" t="str">
        <f t="shared" si="14"/>
        <v/>
      </c>
      <c r="M126" s="215" t="str">
        <f t="shared" si="22"/>
        <v/>
      </c>
      <c r="N126" s="216" t="str">
        <f t="shared" si="18"/>
        <v/>
      </c>
      <c r="O126" s="221">
        <v>1</v>
      </c>
      <c r="AB126" s="325">
        <f t="shared" si="16"/>
        <v>0</v>
      </c>
    </row>
    <row r="127" spans="1:28" ht="15" customHeight="1" x14ac:dyDescent="0.25">
      <c r="A127" s="218" t="str">
        <f>IF(C127=0,"",IF(I127=0,"",MAX(A$2:A126)+1))</f>
        <v/>
      </c>
      <c r="B127" s="219" t="str">
        <f t="shared" si="24"/>
        <v>Bernard</v>
      </c>
      <c r="C127" s="211">
        <f>IF(P$3="J",SUMIF(Deelnemers!B:B,B127,Deelnemers!E:E),0)</f>
        <v>31</v>
      </c>
      <c r="D127" s="13"/>
      <c r="E127" s="13"/>
      <c r="F127" s="220" t="str">
        <f t="shared" si="17"/>
        <v/>
      </c>
      <c r="G127" s="215" t="str">
        <f t="shared" si="12"/>
        <v/>
      </c>
      <c r="H127" s="219" t="str">
        <f>Deelnemers!B24</f>
        <v>n</v>
      </c>
      <c r="I127" s="211">
        <f>IF(P$3="J",SUMIF(Deelnemers!B:B,H127,Deelnemers!E:E),0)</f>
        <v>0</v>
      </c>
      <c r="J127" s="13"/>
      <c r="K127" s="211" t="str">
        <f t="shared" si="13"/>
        <v/>
      </c>
      <c r="L127" s="220" t="str">
        <f t="shared" si="14"/>
        <v/>
      </c>
      <c r="M127" s="215" t="str">
        <f t="shared" si="22"/>
        <v/>
      </c>
      <c r="N127" s="216" t="str">
        <f t="shared" si="18"/>
        <v/>
      </c>
      <c r="O127" s="221">
        <v>1</v>
      </c>
      <c r="AB127" s="325">
        <f t="shared" si="16"/>
        <v>0</v>
      </c>
    </row>
    <row r="128" spans="1:28" ht="15" customHeight="1" x14ac:dyDescent="0.25">
      <c r="A128" s="218" t="str">
        <f>IF(C128=0,"",IF(I128=0,"",MAX(A$2:A127)+1))</f>
        <v/>
      </c>
      <c r="B128" s="219" t="str">
        <f t="shared" si="24"/>
        <v>Bernard</v>
      </c>
      <c r="C128" s="211">
        <f>IF(P$3="J",SUMIF(Deelnemers!B:B,B128,Deelnemers!E:E),0)</f>
        <v>31</v>
      </c>
      <c r="D128" s="13"/>
      <c r="E128" s="13"/>
      <c r="F128" s="220" t="str">
        <f t="shared" si="17"/>
        <v/>
      </c>
      <c r="G128" s="215" t="str">
        <f t="shared" si="12"/>
        <v/>
      </c>
      <c r="H128" s="219" t="str">
        <f>Deelnemers!B25</f>
        <v>n</v>
      </c>
      <c r="I128" s="211">
        <f>IF(P$3="J",SUMIF(Deelnemers!B:B,H128,Deelnemers!E:E),0)</f>
        <v>0</v>
      </c>
      <c r="J128" s="13"/>
      <c r="K128" s="211" t="str">
        <f t="shared" si="13"/>
        <v/>
      </c>
      <c r="L128" s="220" t="str">
        <f t="shared" si="14"/>
        <v/>
      </c>
      <c r="M128" s="215" t="str">
        <f t="shared" si="22"/>
        <v/>
      </c>
      <c r="N128" s="216" t="str">
        <f t="shared" si="18"/>
        <v/>
      </c>
      <c r="O128" s="221">
        <v>1</v>
      </c>
      <c r="AB128" s="325">
        <f t="shared" si="16"/>
        <v>0</v>
      </c>
    </row>
    <row r="129" spans="1:28" ht="15" customHeight="1" x14ac:dyDescent="0.25">
      <c r="A129" s="218">
        <f>IF(C129=0,"",IF(I129=0,"",MAX(A$2:A128)+1))</f>
        <v>91</v>
      </c>
      <c r="B129" s="219" t="str">
        <f>Deelnemers!B16</f>
        <v>Jan de Hoorn</v>
      </c>
      <c r="C129" s="211">
        <f>IF(P$3="J",SUMIF(Deelnemers!B:B,B129,Deelnemers!E:E),0)</f>
        <v>23</v>
      </c>
      <c r="D129" s="13"/>
      <c r="E129" s="13"/>
      <c r="F129" s="220" t="str">
        <f t="shared" si="17"/>
        <v/>
      </c>
      <c r="G129" s="215" t="str">
        <f t="shared" si="12"/>
        <v/>
      </c>
      <c r="H129" s="219" t="str">
        <f>Deelnemers!B17</f>
        <v>Bas</v>
      </c>
      <c r="I129" s="211">
        <f>IF(P$3="J",SUMIF(Deelnemers!B:B,H129,Deelnemers!E:E),0)</f>
        <v>25</v>
      </c>
      <c r="J129" s="13"/>
      <c r="K129" s="211" t="str">
        <f t="shared" si="13"/>
        <v/>
      </c>
      <c r="L129" s="220" t="str">
        <f t="shared" si="14"/>
        <v/>
      </c>
      <c r="M129" s="215" t="str">
        <f t="shared" si="22"/>
        <v/>
      </c>
      <c r="N129" s="216" t="str">
        <f t="shared" si="18"/>
        <v/>
      </c>
      <c r="O129" s="221">
        <v>1</v>
      </c>
      <c r="AB129" s="325">
        <f t="shared" si="16"/>
        <v>1</v>
      </c>
    </row>
    <row r="130" spans="1:28" ht="15" customHeight="1" x14ac:dyDescent="0.25">
      <c r="A130" s="218">
        <f>IF(C130=0,"",IF(I130=0,"",MAX(A$2:A129)+1))</f>
        <v>92</v>
      </c>
      <c r="B130" s="219" t="str">
        <f t="shared" ref="B130:B137" si="25">B129</f>
        <v>Jan de Hoorn</v>
      </c>
      <c r="C130" s="211">
        <f>IF(P$3="J",SUMIF(Deelnemers!B:B,B130,Deelnemers!E:E),0)</f>
        <v>23</v>
      </c>
      <c r="D130" s="13"/>
      <c r="E130" s="13"/>
      <c r="F130" s="220" t="str">
        <f t="shared" si="17"/>
        <v/>
      </c>
      <c r="G130" s="215" t="str">
        <f t="shared" si="12"/>
        <v/>
      </c>
      <c r="H130" s="219" t="str">
        <f>Deelnemers!B18</f>
        <v>Jan Zuijlen</v>
      </c>
      <c r="I130" s="211">
        <f>IF(P$3="J",SUMIF(Deelnemers!B:B,H130,Deelnemers!E:E),0)</f>
        <v>36</v>
      </c>
      <c r="J130" s="13"/>
      <c r="K130" s="211" t="str">
        <f t="shared" si="13"/>
        <v/>
      </c>
      <c r="L130" s="220" t="str">
        <f t="shared" si="14"/>
        <v/>
      </c>
      <c r="M130" s="215" t="str">
        <f t="shared" si="22"/>
        <v/>
      </c>
      <c r="N130" s="216" t="str">
        <f t="shared" si="18"/>
        <v/>
      </c>
      <c r="O130" s="221">
        <v>1</v>
      </c>
      <c r="AB130" s="325">
        <f t="shared" si="16"/>
        <v>1</v>
      </c>
    </row>
    <row r="131" spans="1:28" ht="15" customHeight="1" x14ac:dyDescent="0.25">
      <c r="A131" s="218">
        <f>IF(C131=0,"",IF(I131=0,"",MAX(A$2:A130)+1))</f>
        <v>93</v>
      </c>
      <c r="B131" s="219" t="str">
        <f t="shared" si="25"/>
        <v>Jan de Hoorn</v>
      </c>
      <c r="C131" s="211">
        <f>IF(P$3="J",SUMIF(Deelnemers!B:B,B131,Deelnemers!E:E),0)</f>
        <v>23</v>
      </c>
      <c r="D131" s="13"/>
      <c r="E131" s="13"/>
      <c r="F131" s="220" t="str">
        <f t="shared" si="17"/>
        <v/>
      </c>
      <c r="G131" s="215" t="str">
        <f t="shared" ref="G131:G194" si="26">IF(D131&gt;0,IF(C131-D131=0,R$2,IF(D131&lt;C131,ROUND(D131/C131*T$2,1),Q$2)),"")</f>
        <v/>
      </c>
      <c r="H131" s="219" t="str">
        <f>Deelnemers!B19</f>
        <v xml:space="preserve">Jordy </v>
      </c>
      <c r="I131" s="211">
        <f>IF(P$3="J",SUMIF(Deelnemers!B:B,H131,Deelnemers!E:E),0)</f>
        <v>31</v>
      </c>
      <c r="J131" s="13"/>
      <c r="K131" s="211" t="str">
        <f t="shared" ref="K131:K173" si="27">IF(E131&gt;0,E131,"")</f>
        <v/>
      </c>
      <c r="L131" s="220" t="str">
        <f t="shared" ref="L131:L173" si="28">IF(J131&gt;0,ROUND(J131/K131,3),"")</f>
        <v/>
      </c>
      <c r="M131" s="215" t="str">
        <f t="shared" ref="M131:M162" si="29">IF(J131&gt;0,IF(I131-J131=0,R$2,IF(J131&lt;I131,ROUND(J131/I131*T$2,1),Q$2)),"")</f>
        <v/>
      </c>
      <c r="N131" s="216" t="str">
        <f t="shared" si="18"/>
        <v/>
      </c>
      <c r="O131" s="221">
        <v>1</v>
      </c>
      <c r="AB131" s="325">
        <f t="shared" ref="AB131:AB194" si="30">IF(A131="",0,1)</f>
        <v>1</v>
      </c>
    </row>
    <row r="132" spans="1:28" ht="15" customHeight="1" x14ac:dyDescent="0.25">
      <c r="A132" s="218">
        <f>IF(C132=0,"",IF(I132=0,"",MAX(A$2:A131)+1))</f>
        <v>94</v>
      </c>
      <c r="B132" s="219" t="str">
        <f t="shared" si="25"/>
        <v>Jan de Hoorn</v>
      </c>
      <c r="C132" s="211">
        <f>IF(P$3="J",SUMIF(Deelnemers!B:B,B132,Deelnemers!E:E),0)</f>
        <v>23</v>
      </c>
      <c r="D132" s="13"/>
      <c r="E132" s="13"/>
      <c r="F132" s="220" t="str">
        <f t="shared" ref="F132:F173" si="31">IF(D132&gt;0,ROUND(D132/E132,3),"")</f>
        <v/>
      </c>
      <c r="G132" s="215" t="str">
        <f t="shared" si="26"/>
        <v/>
      </c>
      <c r="H132" s="219" t="str">
        <f>Deelnemers!B20</f>
        <v>Mukesh</v>
      </c>
      <c r="I132" s="211">
        <f>IF(P$3="J",SUMIF(Deelnemers!B:B,H132,Deelnemers!E:E),0)</f>
        <v>34</v>
      </c>
      <c r="J132" s="13"/>
      <c r="K132" s="211" t="str">
        <f t="shared" si="27"/>
        <v/>
      </c>
      <c r="L132" s="220" t="str">
        <f t="shared" si="28"/>
        <v/>
      </c>
      <c r="M132" s="215" t="str">
        <f t="shared" si="29"/>
        <v/>
      </c>
      <c r="N132" s="216" t="str">
        <f t="shared" ref="N132:N173" si="32">IF(E132&gt;0,1,"")</f>
        <v/>
      </c>
      <c r="O132" s="221">
        <v>1</v>
      </c>
      <c r="AB132" s="325">
        <f t="shared" si="30"/>
        <v>1</v>
      </c>
    </row>
    <row r="133" spans="1:28" ht="15" customHeight="1" x14ac:dyDescent="0.25">
      <c r="A133" s="218">
        <f>IF(C133=0,"",IF(I133=0,"",MAX(A$2:A132)+1))</f>
        <v>95</v>
      </c>
      <c r="B133" s="219" t="str">
        <f t="shared" si="25"/>
        <v>Jan de Hoorn</v>
      </c>
      <c r="C133" s="211">
        <f>IF(P$3="J",SUMIF(Deelnemers!B:B,B133,Deelnemers!E:E),0)</f>
        <v>23</v>
      </c>
      <c r="D133" s="13"/>
      <c r="E133" s="13"/>
      <c r="F133" s="220" t="str">
        <f t="shared" si="31"/>
        <v/>
      </c>
      <c r="G133" s="215" t="str">
        <f t="shared" si="26"/>
        <v/>
      </c>
      <c r="H133" s="219" t="str">
        <f>Deelnemers!B21</f>
        <v>Marco</v>
      </c>
      <c r="I133" s="211">
        <f>IF(P$3="J",SUMIF(Deelnemers!B:B,H133,Deelnemers!E:E),0)</f>
        <v>35</v>
      </c>
      <c r="J133" s="13"/>
      <c r="K133" s="211" t="str">
        <f t="shared" si="27"/>
        <v/>
      </c>
      <c r="L133" s="220" t="str">
        <f t="shared" si="28"/>
        <v/>
      </c>
      <c r="M133" s="215" t="str">
        <f t="shared" si="29"/>
        <v/>
      </c>
      <c r="N133" s="216" t="str">
        <f t="shared" si="32"/>
        <v/>
      </c>
      <c r="O133" s="221">
        <v>1</v>
      </c>
      <c r="AB133" s="325">
        <f t="shared" si="30"/>
        <v>1</v>
      </c>
    </row>
    <row r="134" spans="1:28" ht="15" customHeight="1" x14ac:dyDescent="0.25">
      <c r="A134" s="218" t="str">
        <f>IF(C134=0,"",IF(I134=0,"",MAX(A$2:A133)+1))</f>
        <v/>
      </c>
      <c r="B134" s="219" t="str">
        <f t="shared" si="25"/>
        <v>Jan de Hoorn</v>
      </c>
      <c r="C134" s="211">
        <f>IF(P$3="J",SUMIF(Deelnemers!B:B,B134,Deelnemers!E:E),0)</f>
        <v>23</v>
      </c>
      <c r="D134" s="13"/>
      <c r="E134" s="13"/>
      <c r="F134" s="220" t="str">
        <f t="shared" si="31"/>
        <v/>
      </c>
      <c r="G134" s="215" t="str">
        <f t="shared" si="26"/>
        <v/>
      </c>
      <c r="H134" s="219" t="str">
        <f>Deelnemers!B22</f>
        <v>n</v>
      </c>
      <c r="I134" s="211">
        <f>IF(P$3="J",SUMIF(Deelnemers!B:B,H134,Deelnemers!E:E),0)</f>
        <v>0</v>
      </c>
      <c r="J134" s="13"/>
      <c r="K134" s="211" t="str">
        <f t="shared" si="27"/>
        <v/>
      </c>
      <c r="L134" s="220" t="str">
        <f t="shared" si="28"/>
        <v/>
      </c>
      <c r="M134" s="215" t="str">
        <f t="shared" si="29"/>
        <v/>
      </c>
      <c r="N134" s="216" t="str">
        <f t="shared" si="32"/>
        <v/>
      </c>
      <c r="O134" s="221">
        <v>1</v>
      </c>
      <c r="AB134" s="325">
        <f t="shared" si="30"/>
        <v>0</v>
      </c>
    </row>
    <row r="135" spans="1:28" ht="15" customHeight="1" x14ac:dyDescent="0.25">
      <c r="A135" s="218" t="str">
        <f>IF(C135=0,"",IF(I135=0,"",MAX(A$2:A134)+1))</f>
        <v/>
      </c>
      <c r="B135" s="219" t="str">
        <f t="shared" si="25"/>
        <v>Jan de Hoorn</v>
      </c>
      <c r="C135" s="211">
        <f>IF(P$3="J",SUMIF(Deelnemers!B:B,B135,Deelnemers!E:E),0)</f>
        <v>23</v>
      </c>
      <c r="D135" s="13"/>
      <c r="E135" s="13"/>
      <c r="F135" s="220" t="str">
        <f t="shared" si="31"/>
        <v/>
      </c>
      <c r="G135" s="215" t="str">
        <f t="shared" si="26"/>
        <v/>
      </c>
      <c r="H135" s="219" t="str">
        <f>Deelnemers!B23</f>
        <v>n</v>
      </c>
      <c r="I135" s="211">
        <f>IF(P$3="J",SUMIF(Deelnemers!B:B,H135,Deelnemers!E:E),0)</f>
        <v>0</v>
      </c>
      <c r="J135" s="13"/>
      <c r="K135" s="211" t="str">
        <f t="shared" si="27"/>
        <v/>
      </c>
      <c r="L135" s="220" t="str">
        <f t="shared" si="28"/>
        <v/>
      </c>
      <c r="M135" s="215" t="str">
        <f t="shared" si="29"/>
        <v/>
      </c>
      <c r="N135" s="216" t="str">
        <f t="shared" si="32"/>
        <v/>
      </c>
      <c r="O135" s="221">
        <v>1</v>
      </c>
      <c r="AB135" s="325">
        <f t="shared" si="30"/>
        <v>0</v>
      </c>
    </row>
    <row r="136" spans="1:28" ht="15" customHeight="1" x14ac:dyDescent="0.25">
      <c r="A136" s="218" t="str">
        <f>IF(C136=0,"",IF(I136=0,"",MAX(A$2:A135)+1))</f>
        <v/>
      </c>
      <c r="B136" s="219" t="str">
        <f t="shared" si="25"/>
        <v>Jan de Hoorn</v>
      </c>
      <c r="C136" s="211">
        <f>IF(P$3="J",SUMIF(Deelnemers!B:B,B136,Deelnemers!E:E),0)</f>
        <v>23</v>
      </c>
      <c r="D136" s="13"/>
      <c r="E136" s="13"/>
      <c r="F136" s="220" t="str">
        <f t="shared" si="31"/>
        <v/>
      </c>
      <c r="G136" s="215" t="str">
        <f t="shared" si="26"/>
        <v/>
      </c>
      <c r="H136" s="219" t="str">
        <f>Deelnemers!B24</f>
        <v>n</v>
      </c>
      <c r="I136" s="211">
        <f>IF(P$3="J",SUMIF(Deelnemers!B:B,H136,Deelnemers!E:E),0)</f>
        <v>0</v>
      </c>
      <c r="J136" s="13"/>
      <c r="K136" s="211" t="str">
        <f t="shared" si="27"/>
        <v/>
      </c>
      <c r="L136" s="220" t="str">
        <f t="shared" si="28"/>
        <v/>
      </c>
      <c r="M136" s="215" t="str">
        <f t="shared" si="29"/>
        <v/>
      </c>
      <c r="N136" s="216" t="str">
        <f t="shared" si="32"/>
        <v/>
      </c>
      <c r="O136" s="221">
        <v>1</v>
      </c>
      <c r="AB136" s="325">
        <f t="shared" si="30"/>
        <v>0</v>
      </c>
    </row>
    <row r="137" spans="1:28" ht="15" customHeight="1" x14ac:dyDescent="0.25">
      <c r="A137" s="218" t="str">
        <f>IF(C137=0,"",IF(I137=0,"",MAX(A$2:A136)+1))</f>
        <v/>
      </c>
      <c r="B137" s="219" t="str">
        <f t="shared" si="25"/>
        <v>Jan de Hoorn</v>
      </c>
      <c r="C137" s="211">
        <f>IF(P$3="J",SUMIF(Deelnemers!B:B,B137,Deelnemers!E:E),0)</f>
        <v>23</v>
      </c>
      <c r="D137" s="13"/>
      <c r="E137" s="13"/>
      <c r="F137" s="220" t="str">
        <f t="shared" si="31"/>
        <v/>
      </c>
      <c r="G137" s="215" t="str">
        <f t="shared" si="26"/>
        <v/>
      </c>
      <c r="H137" s="219" t="str">
        <f>Deelnemers!B25</f>
        <v>n</v>
      </c>
      <c r="I137" s="211">
        <f>IF(P$3="J",SUMIF(Deelnemers!B:B,H137,Deelnemers!E:E),0)</f>
        <v>0</v>
      </c>
      <c r="J137" s="13"/>
      <c r="K137" s="211" t="str">
        <f t="shared" si="27"/>
        <v/>
      </c>
      <c r="L137" s="220" t="str">
        <f t="shared" si="28"/>
        <v/>
      </c>
      <c r="M137" s="215" t="str">
        <f t="shared" si="29"/>
        <v/>
      </c>
      <c r="N137" s="216" t="str">
        <f t="shared" si="32"/>
        <v/>
      </c>
      <c r="O137" s="221">
        <v>1</v>
      </c>
      <c r="AB137" s="325">
        <f t="shared" si="30"/>
        <v>0</v>
      </c>
    </row>
    <row r="138" spans="1:28" ht="15" customHeight="1" x14ac:dyDescent="0.25">
      <c r="A138" s="218">
        <f>IF(C138=0,"",IF(I138=0,"",MAX(A$2:A137)+1))</f>
        <v>96</v>
      </c>
      <c r="B138" s="219" t="str">
        <f>Deelnemers!B17</f>
        <v>Bas</v>
      </c>
      <c r="C138" s="211">
        <f>IF(P$3="J",SUMIF(Deelnemers!B:B,B138,Deelnemers!E:E),0)</f>
        <v>25</v>
      </c>
      <c r="D138" s="13"/>
      <c r="E138" s="13"/>
      <c r="F138" s="220" t="str">
        <f t="shared" si="31"/>
        <v/>
      </c>
      <c r="G138" s="215" t="str">
        <f t="shared" si="26"/>
        <v/>
      </c>
      <c r="H138" s="219" t="str">
        <f>Deelnemers!B18</f>
        <v>Jan Zuijlen</v>
      </c>
      <c r="I138" s="211">
        <f>IF(P$3="J",SUMIF(Deelnemers!B:B,H138,Deelnemers!E:E),0)</f>
        <v>36</v>
      </c>
      <c r="J138" s="13"/>
      <c r="K138" s="211" t="str">
        <f t="shared" si="27"/>
        <v/>
      </c>
      <c r="L138" s="220" t="str">
        <f t="shared" si="28"/>
        <v/>
      </c>
      <c r="M138" s="215" t="str">
        <f t="shared" si="29"/>
        <v/>
      </c>
      <c r="N138" s="216" t="str">
        <f t="shared" si="32"/>
        <v/>
      </c>
      <c r="O138" s="221">
        <v>1</v>
      </c>
      <c r="AB138" s="325">
        <f t="shared" si="30"/>
        <v>1</v>
      </c>
    </row>
    <row r="139" spans="1:28" ht="15" customHeight="1" x14ac:dyDescent="0.25">
      <c r="A139" s="218">
        <f>IF(C139=0,"",IF(I139=0,"",MAX(A$2:A138)+1))</f>
        <v>97</v>
      </c>
      <c r="B139" s="219" t="str">
        <f t="shared" ref="B139:B145" si="33">B138</f>
        <v>Bas</v>
      </c>
      <c r="C139" s="211">
        <f>IF(P$3="J",SUMIF(Deelnemers!B:B,B139,Deelnemers!E:E),0)</f>
        <v>25</v>
      </c>
      <c r="D139" s="13"/>
      <c r="E139" s="13"/>
      <c r="F139" s="220" t="str">
        <f t="shared" si="31"/>
        <v/>
      </c>
      <c r="G139" s="215" t="str">
        <f t="shared" si="26"/>
        <v/>
      </c>
      <c r="H139" s="219" t="str">
        <f>Deelnemers!B19</f>
        <v xml:space="preserve">Jordy </v>
      </c>
      <c r="I139" s="211">
        <f>IF(P$3="J",SUMIF(Deelnemers!B:B,H139,Deelnemers!E:E),0)</f>
        <v>31</v>
      </c>
      <c r="J139" s="13"/>
      <c r="K139" s="211" t="str">
        <f t="shared" si="27"/>
        <v/>
      </c>
      <c r="L139" s="220" t="str">
        <f t="shared" si="28"/>
        <v/>
      </c>
      <c r="M139" s="215" t="str">
        <f t="shared" si="29"/>
        <v/>
      </c>
      <c r="N139" s="216" t="str">
        <f t="shared" si="32"/>
        <v/>
      </c>
      <c r="O139" s="221">
        <v>1</v>
      </c>
      <c r="AB139" s="325">
        <f t="shared" si="30"/>
        <v>1</v>
      </c>
    </row>
    <row r="140" spans="1:28" ht="15" customHeight="1" x14ac:dyDescent="0.25">
      <c r="A140" s="218">
        <f>IF(C140=0,"",IF(I140=0,"",MAX(A$2:A139)+1))</f>
        <v>98</v>
      </c>
      <c r="B140" s="219" t="str">
        <f t="shared" si="33"/>
        <v>Bas</v>
      </c>
      <c r="C140" s="211">
        <f>IF(P$3="J",SUMIF(Deelnemers!B:B,B140,Deelnemers!E:E),0)</f>
        <v>25</v>
      </c>
      <c r="D140" s="13"/>
      <c r="E140" s="13"/>
      <c r="F140" s="220" t="str">
        <f t="shared" si="31"/>
        <v/>
      </c>
      <c r="G140" s="215" t="str">
        <f t="shared" si="26"/>
        <v/>
      </c>
      <c r="H140" s="219" t="str">
        <f>Deelnemers!B20</f>
        <v>Mukesh</v>
      </c>
      <c r="I140" s="211">
        <f>IF(P$3="J",SUMIF(Deelnemers!B:B,H140,Deelnemers!E:E),0)</f>
        <v>34</v>
      </c>
      <c r="J140" s="13"/>
      <c r="K140" s="211" t="str">
        <f t="shared" si="27"/>
        <v/>
      </c>
      <c r="L140" s="220" t="str">
        <f t="shared" si="28"/>
        <v/>
      </c>
      <c r="M140" s="215" t="str">
        <f t="shared" si="29"/>
        <v/>
      </c>
      <c r="N140" s="216" t="str">
        <f t="shared" si="32"/>
        <v/>
      </c>
      <c r="O140" s="221">
        <v>1</v>
      </c>
      <c r="AB140" s="325">
        <f t="shared" si="30"/>
        <v>1</v>
      </c>
    </row>
    <row r="141" spans="1:28" ht="15" customHeight="1" x14ac:dyDescent="0.25">
      <c r="A141" s="218">
        <f>IF(C141=0,"",IF(I141=0,"",MAX(A$2:A140)+1))</f>
        <v>99</v>
      </c>
      <c r="B141" s="219" t="str">
        <f t="shared" si="33"/>
        <v>Bas</v>
      </c>
      <c r="C141" s="211">
        <f>IF(P$3="J",SUMIF(Deelnemers!B:B,B141,Deelnemers!E:E),0)</f>
        <v>25</v>
      </c>
      <c r="D141" s="13"/>
      <c r="E141" s="13"/>
      <c r="F141" s="220" t="str">
        <f t="shared" si="31"/>
        <v/>
      </c>
      <c r="G141" s="215" t="str">
        <f t="shared" si="26"/>
        <v/>
      </c>
      <c r="H141" s="219" t="str">
        <f>Deelnemers!B21</f>
        <v>Marco</v>
      </c>
      <c r="I141" s="211">
        <f>IF(P$3="J",SUMIF(Deelnemers!B:B,H141,Deelnemers!E:E),0)</f>
        <v>35</v>
      </c>
      <c r="J141" s="13"/>
      <c r="K141" s="211" t="str">
        <f t="shared" si="27"/>
        <v/>
      </c>
      <c r="L141" s="220" t="str">
        <f t="shared" si="28"/>
        <v/>
      </c>
      <c r="M141" s="215" t="str">
        <f t="shared" si="29"/>
        <v/>
      </c>
      <c r="N141" s="216" t="str">
        <f t="shared" si="32"/>
        <v/>
      </c>
      <c r="O141" s="221">
        <v>1</v>
      </c>
      <c r="AB141" s="325">
        <f t="shared" si="30"/>
        <v>1</v>
      </c>
    </row>
    <row r="142" spans="1:28" ht="15" customHeight="1" x14ac:dyDescent="0.25">
      <c r="A142" s="218" t="str">
        <f>IF(C142=0,"",IF(I142=0,"",MAX(A$2:A141)+1))</f>
        <v/>
      </c>
      <c r="B142" s="219" t="str">
        <f t="shared" si="33"/>
        <v>Bas</v>
      </c>
      <c r="C142" s="211">
        <f>IF(P$3="J",SUMIF(Deelnemers!B:B,B142,Deelnemers!E:E),0)</f>
        <v>25</v>
      </c>
      <c r="D142" s="13"/>
      <c r="E142" s="13"/>
      <c r="F142" s="220" t="str">
        <f t="shared" si="31"/>
        <v/>
      </c>
      <c r="G142" s="215" t="str">
        <f t="shared" si="26"/>
        <v/>
      </c>
      <c r="H142" s="219" t="str">
        <f>Deelnemers!B22</f>
        <v>n</v>
      </c>
      <c r="I142" s="211">
        <f>IF(P$3="J",SUMIF(Deelnemers!B:B,H142,Deelnemers!E:E),0)</f>
        <v>0</v>
      </c>
      <c r="J142" s="13"/>
      <c r="K142" s="211" t="str">
        <f t="shared" si="27"/>
        <v/>
      </c>
      <c r="L142" s="220" t="str">
        <f t="shared" si="28"/>
        <v/>
      </c>
      <c r="M142" s="215" t="str">
        <f t="shared" si="29"/>
        <v/>
      </c>
      <c r="N142" s="216" t="str">
        <f t="shared" si="32"/>
        <v/>
      </c>
      <c r="O142" s="221">
        <v>1</v>
      </c>
      <c r="AB142" s="325">
        <f t="shared" si="30"/>
        <v>0</v>
      </c>
    </row>
    <row r="143" spans="1:28" ht="15" customHeight="1" x14ac:dyDescent="0.25">
      <c r="A143" s="218" t="str">
        <f>IF(C143=0,"",IF(I143=0,"",MAX(A$2:A142)+1))</f>
        <v/>
      </c>
      <c r="B143" s="219" t="str">
        <f t="shared" si="33"/>
        <v>Bas</v>
      </c>
      <c r="C143" s="211">
        <f>IF(P$3="J",SUMIF(Deelnemers!B:B,B143,Deelnemers!E:E),0)</f>
        <v>25</v>
      </c>
      <c r="D143" s="13"/>
      <c r="E143" s="13"/>
      <c r="F143" s="220" t="str">
        <f t="shared" si="31"/>
        <v/>
      </c>
      <c r="G143" s="215" t="str">
        <f t="shared" si="26"/>
        <v/>
      </c>
      <c r="H143" s="219" t="str">
        <f>Deelnemers!B23</f>
        <v>n</v>
      </c>
      <c r="I143" s="211">
        <f>IF(P$3="J",SUMIF(Deelnemers!B:B,H143,Deelnemers!E:E),0)</f>
        <v>0</v>
      </c>
      <c r="J143" s="13"/>
      <c r="K143" s="211" t="str">
        <f t="shared" si="27"/>
        <v/>
      </c>
      <c r="L143" s="220" t="str">
        <f t="shared" si="28"/>
        <v/>
      </c>
      <c r="M143" s="215" t="str">
        <f t="shared" si="29"/>
        <v/>
      </c>
      <c r="N143" s="216" t="str">
        <f t="shared" si="32"/>
        <v/>
      </c>
      <c r="O143" s="221">
        <v>1</v>
      </c>
      <c r="AB143" s="325">
        <f t="shared" si="30"/>
        <v>0</v>
      </c>
    </row>
    <row r="144" spans="1:28" ht="15" customHeight="1" x14ac:dyDescent="0.25">
      <c r="A144" s="218" t="str">
        <f>IF(C144=0,"",IF(I144=0,"",MAX(A$2:A143)+1))</f>
        <v/>
      </c>
      <c r="B144" s="219" t="str">
        <f t="shared" si="33"/>
        <v>Bas</v>
      </c>
      <c r="C144" s="211">
        <f>IF(P$3="J",SUMIF(Deelnemers!B:B,B144,Deelnemers!E:E),0)</f>
        <v>25</v>
      </c>
      <c r="D144" s="13"/>
      <c r="E144" s="13"/>
      <c r="F144" s="220" t="str">
        <f t="shared" si="31"/>
        <v/>
      </c>
      <c r="G144" s="215" t="str">
        <f t="shared" si="26"/>
        <v/>
      </c>
      <c r="H144" s="219" t="str">
        <f>Deelnemers!B24</f>
        <v>n</v>
      </c>
      <c r="I144" s="211">
        <f>IF(P$3="J",SUMIF(Deelnemers!B:B,H144,Deelnemers!E:E),0)</f>
        <v>0</v>
      </c>
      <c r="J144" s="13"/>
      <c r="K144" s="211" t="str">
        <f t="shared" si="27"/>
        <v/>
      </c>
      <c r="L144" s="220" t="str">
        <f t="shared" si="28"/>
        <v/>
      </c>
      <c r="M144" s="215" t="str">
        <f t="shared" si="29"/>
        <v/>
      </c>
      <c r="N144" s="216" t="str">
        <f t="shared" si="32"/>
        <v/>
      </c>
      <c r="O144" s="221">
        <v>1</v>
      </c>
      <c r="AB144" s="325">
        <f t="shared" si="30"/>
        <v>0</v>
      </c>
    </row>
    <row r="145" spans="1:28" ht="15" customHeight="1" x14ac:dyDescent="0.25">
      <c r="A145" s="218" t="str">
        <f>IF(C145=0,"",IF(I145=0,"",MAX(A$2:A144)+1))</f>
        <v/>
      </c>
      <c r="B145" s="219" t="str">
        <f t="shared" si="33"/>
        <v>Bas</v>
      </c>
      <c r="C145" s="211">
        <f>IF(P$3="J",SUMIF(Deelnemers!B:B,B145,Deelnemers!E:E),0)</f>
        <v>25</v>
      </c>
      <c r="D145" s="13"/>
      <c r="E145" s="13"/>
      <c r="F145" s="220" t="str">
        <f t="shared" si="31"/>
        <v/>
      </c>
      <c r="G145" s="215" t="str">
        <f t="shared" si="26"/>
        <v/>
      </c>
      <c r="H145" s="219" t="str">
        <f>Deelnemers!B25</f>
        <v>n</v>
      </c>
      <c r="I145" s="211">
        <f>IF(P$3="J",SUMIF(Deelnemers!B:B,H145,Deelnemers!E:E),0)</f>
        <v>0</v>
      </c>
      <c r="J145" s="13"/>
      <c r="K145" s="211" t="str">
        <f t="shared" si="27"/>
        <v/>
      </c>
      <c r="L145" s="220" t="str">
        <f t="shared" si="28"/>
        <v/>
      </c>
      <c r="M145" s="215" t="str">
        <f t="shared" si="29"/>
        <v/>
      </c>
      <c r="N145" s="216" t="str">
        <f t="shared" si="32"/>
        <v/>
      </c>
      <c r="O145" s="221">
        <v>1</v>
      </c>
      <c r="AB145" s="325">
        <f t="shared" si="30"/>
        <v>0</v>
      </c>
    </row>
    <row r="146" spans="1:28" ht="15" customHeight="1" x14ac:dyDescent="0.25">
      <c r="A146" s="218">
        <f>IF(C146=0,"",IF(I146=0,"",MAX(A$2:A145)+1))</f>
        <v>100</v>
      </c>
      <c r="B146" s="219" t="str">
        <f>Deelnemers!B18</f>
        <v>Jan Zuijlen</v>
      </c>
      <c r="C146" s="211">
        <f>IF(P$3="J",SUMIF(Deelnemers!B:B,B146,Deelnemers!E:E),0)</f>
        <v>36</v>
      </c>
      <c r="D146" s="13"/>
      <c r="E146" s="13"/>
      <c r="F146" s="220" t="str">
        <f t="shared" si="31"/>
        <v/>
      </c>
      <c r="G146" s="215" t="str">
        <f t="shared" si="26"/>
        <v/>
      </c>
      <c r="H146" s="219" t="str">
        <f>Deelnemers!B19</f>
        <v xml:space="preserve">Jordy </v>
      </c>
      <c r="I146" s="211">
        <f>IF(P$3="J",SUMIF(Deelnemers!B:B,H146,Deelnemers!E:E),0)</f>
        <v>31</v>
      </c>
      <c r="J146" s="13"/>
      <c r="K146" s="211" t="str">
        <f t="shared" si="27"/>
        <v/>
      </c>
      <c r="L146" s="220" t="str">
        <f t="shared" si="28"/>
        <v/>
      </c>
      <c r="M146" s="215" t="str">
        <f t="shared" si="29"/>
        <v/>
      </c>
      <c r="N146" s="216" t="str">
        <f t="shared" si="32"/>
        <v/>
      </c>
      <c r="O146" s="221">
        <v>1</v>
      </c>
      <c r="AB146" s="325">
        <f t="shared" si="30"/>
        <v>1</v>
      </c>
    </row>
    <row r="147" spans="1:28" ht="15" customHeight="1" x14ac:dyDescent="0.25">
      <c r="A147" s="218">
        <f>IF(C147=0,"",IF(I147=0,"",MAX(A$2:A146)+1))</f>
        <v>101</v>
      </c>
      <c r="B147" s="219" t="str">
        <f t="shared" ref="B147:B152" si="34">B146</f>
        <v>Jan Zuijlen</v>
      </c>
      <c r="C147" s="211">
        <f>IF(P$3="J",SUMIF(Deelnemers!B:B,B147,Deelnemers!E:E),0)</f>
        <v>36</v>
      </c>
      <c r="D147" s="13"/>
      <c r="E147" s="13"/>
      <c r="F147" s="220" t="str">
        <f t="shared" si="31"/>
        <v/>
      </c>
      <c r="G147" s="215" t="str">
        <f t="shared" si="26"/>
        <v/>
      </c>
      <c r="H147" s="219" t="str">
        <f>Deelnemers!B20</f>
        <v>Mukesh</v>
      </c>
      <c r="I147" s="211">
        <f>IF(P$3="J",SUMIF(Deelnemers!B:B,H147,Deelnemers!E:E),0)</f>
        <v>34</v>
      </c>
      <c r="J147" s="13"/>
      <c r="K147" s="211" t="str">
        <f t="shared" si="27"/>
        <v/>
      </c>
      <c r="L147" s="220" t="str">
        <f t="shared" si="28"/>
        <v/>
      </c>
      <c r="M147" s="215" t="str">
        <f t="shared" si="29"/>
        <v/>
      </c>
      <c r="N147" s="216" t="str">
        <f t="shared" si="32"/>
        <v/>
      </c>
      <c r="O147" s="221">
        <v>1</v>
      </c>
      <c r="AB147" s="325">
        <f t="shared" si="30"/>
        <v>1</v>
      </c>
    </row>
    <row r="148" spans="1:28" ht="15" customHeight="1" x14ac:dyDescent="0.25">
      <c r="A148" s="218">
        <f>IF(C148=0,"",IF(I148=0,"",MAX(A$2:A147)+1))</f>
        <v>102</v>
      </c>
      <c r="B148" s="219" t="str">
        <f t="shared" si="34"/>
        <v>Jan Zuijlen</v>
      </c>
      <c r="C148" s="211">
        <f>IF(P$3="J",SUMIF(Deelnemers!B:B,B148,Deelnemers!E:E),0)</f>
        <v>36</v>
      </c>
      <c r="D148" s="13"/>
      <c r="E148" s="13"/>
      <c r="F148" s="220" t="str">
        <f t="shared" si="31"/>
        <v/>
      </c>
      <c r="G148" s="215" t="str">
        <f t="shared" si="26"/>
        <v/>
      </c>
      <c r="H148" s="219" t="str">
        <f>Deelnemers!B21</f>
        <v>Marco</v>
      </c>
      <c r="I148" s="211">
        <f>IF(P$3="J",SUMIF(Deelnemers!B:B,H148,Deelnemers!E:E),0)</f>
        <v>35</v>
      </c>
      <c r="J148" s="13"/>
      <c r="K148" s="211" t="str">
        <f t="shared" si="27"/>
        <v/>
      </c>
      <c r="L148" s="220" t="str">
        <f t="shared" si="28"/>
        <v/>
      </c>
      <c r="M148" s="215" t="str">
        <f t="shared" si="29"/>
        <v/>
      </c>
      <c r="N148" s="216" t="str">
        <f t="shared" si="32"/>
        <v/>
      </c>
      <c r="O148" s="221">
        <v>1</v>
      </c>
      <c r="AB148" s="325">
        <f t="shared" si="30"/>
        <v>1</v>
      </c>
    </row>
    <row r="149" spans="1:28" ht="15" customHeight="1" x14ac:dyDescent="0.25">
      <c r="A149" s="218" t="str">
        <f>IF(C149=0,"",IF(I149=0,"",MAX(A$2:A148)+1))</f>
        <v/>
      </c>
      <c r="B149" s="219" t="str">
        <f t="shared" si="34"/>
        <v>Jan Zuijlen</v>
      </c>
      <c r="C149" s="211">
        <f>IF(P$3="J",SUMIF(Deelnemers!B:B,B149,Deelnemers!E:E),0)</f>
        <v>36</v>
      </c>
      <c r="D149" s="13"/>
      <c r="E149" s="13"/>
      <c r="F149" s="220" t="str">
        <f t="shared" si="31"/>
        <v/>
      </c>
      <c r="G149" s="215" t="str">
        <f t="shared" si="26"/>
        <v/>
      </c>
      <c r="H149" s="219" t="str">
        <f>Deelnemers!B22</f>
        <v>n</v>
      </c>
      <c r="I149" s="211">
        <f>IF(P$3="J",SUMIF(Deelnemers!B:B,H149,Deelnemers!E:E),0)</f>
        <v>0</v>
      </c>
      <c r="J149" s="13"/>
      <c r="K149" s="211" t="str">
        <f t="shared" si="27"/>
        <v/>
      </c>
      <c r="L149" s="220" t="str">
        <f t="shared" si="28"/>
        <v/>
      </c>
      <c r="M149" s="215" t="str">
        <f t="shared" si="29"/>
        <v/>
      </c>
      <c r="N149" s="216" t="str">
        <f t="shared" si="32"/>
        <v/>
      </c>
      <c r="O149" s="221">
        <v>1</v>
      </c>
      <c r="AB149" s="325">
        <f t="shared" si="30"/>
        <v>0</v>
      </c>
    </row>
    <row r="150" spans="1:28" ht="15" customHeight="1" x14ac:dyDescent="0.25">
      <c r="A150" s="218" t="str">
        <f>IF(C150=0,"",IF(I150=0,"",MAX(A$2:A149)+1))</f>
        <v/>
      </c>
      <c r="B150" s="219" t="str">
        <f t="shared" si="34"/>
        <v>Jan Zuijlen</v>
      </c>
      <c r="C150" s="211">
        <f>IF(P$3="J",SUMIF(Deelnemers!B:B,B150,Deelnemers!E:E),0)</f>
        <v>36</v>
      </c>
      <c r="D150" s="13"/>
      <c r="E150" s="13"/>
      <c r="F150" s="220" t="str">
        <f t="shared" si="31"/>
        <v/>
      </c>
      <c r="G150" s="215" t="str">
        <f t="shared" si="26"/>
        <v/>
      </c>
      <c r="H150" s="219" t="str">
        <f>Deelnemers!B23</f>
        <v>n</v>
      </c>
      <c r="I150" s="211">
        <f>IF(P$3="J",SUMIF(Deelnemers!B:B,H150,Deelnemers!E:E),0)</f>
        <v>0</v>
      </c>
      <c r="J150" s="13"/>
      <c r="K150" s="211" t="str">
        <f t="shared" si="27"/>
        <v/>
      </c>
      <c r="L150" s="220" t="str">
        <f t="shared" si="28"/>
        <v/>
      </c>
      <c r="M150" s="215" t="str">
        <f t="shared" si="29"/>
        <v/>
      </c>
      <c r="N150" s="216" t="str">
        <f t="shared" si="32"/>
        <v/>
      </c>
      <c r="O150" s="221">
        <v>1</v>
      </c>
      <c r="AB150" s="325">
        <f t="shared" si="30"/>
        <v>0</v>
      </c>
    </row>
    <row r="151" spans="1:28" ht="15" customHeight="1" x14ac:dyDescent="0.25">
      <c r="A151" s="218" t="str">
        <f>IF(C151=0,"",IF(I151=0,"",MAX(A$2:A150)+1))</f>
        <v/>
      </c>
      <c r="B151" s="219" t="str">
        <f t="shared" si="34"/>
        <v>Jan Zuijlen</v>
      </c>
      <c r="C151" s="211">
        <f>IF(P$3="J",SUMIF(Deelnemers!B:B,B151,Deelnemers!E:E),0)</f>
        <v>36</v>
      </c>
      <c r="D151" s="13"/>
      <c r="E151" s="13"/>
      <c r="F151" s="220" t="str">
        <f t="shared" si="31"/>
        <v/>
      </c>
      <c r="G151" s="215" t="str">
        <f t="shared" si="26"/>
        <v/>
      </c>
      <c r="H151" s="219" t="str">
        <f>Deelnemers!B24</f>
        <v>n</v>
      </c>
      <c r="I151" s="211">
        <f>IF(P$3="J",SUMIF(Deelnemers!B:B,H151,Deelnemers!E:E),0)</f>
        <v>0</v>
      </c>
      <c r="J151" s="13"/>
      <c r="K151" s="211" t="str">
        <f t="shared" si="27"/>
        <v/>
      </c>
      <c r="L151" s="220" t="str">
        <f t="shared" si="28"/>
        <v/>
      </c>
      <c r="M151" s="215" t="str">
        <f t="shared" si="29"/>
        <v/>
      </c>
      <c r="N151" s="216" t="str">
        <f t="shared" si="32"/>
        <v/>
      </c>
      <c r="O151" s="221">
        <v>1</v>
      </c>
      <c r="AB151" s="325">
        <f t="shared" si="30"/>
        <v>0</v>
      </c>
    </row>
    <row r="152" spans="1:28" ht="15" customHeight="1" x14ac:dyDescent="0.25">
      <c r="A152" s="218" t="str">
        <f>IF(C152=0,"",IF(I152=0,"",MAX(A$2:A151)+1))</f>
        <v/>
      </c>
      <c r="B152" s="219" t="str">
        <f t="shared" si="34"/>
        <v>Jan Zuijlen</v>
      </c>
      <c r="C152" s="211">
        <f>IF(P$3="J",SUMIF(Deelnemers!B:B,B152,Deelnemers!E:E),0)</f>
        <v>36</v>
      </c>
      <c r="D152" s="13"/>
      <c r="E152" s="13"/>
      <c r="F152" s="220" t="str">
        <f t="shared" si="31"/>
        <v/>
      </c>
      <c r="G152" s="215" t="str">
        <f t="shared" si="26"/>
        <v/>
      </c>
      <c r="H152" s="219" t="str">
        <f>Deelnemers!B25</f>
        <v>n</v>
      </c>
      <c r="I152" s="211">
        <f>IF(P$3="J",SUMIF(Deelnemers!B:B,H152,Deelnemers!E:E),0)</f>
        <v>0</v>
      </c>
      <c r="J152" s="13"/>
      <c r="K152" s="211" t="str">
        <f t="shared" si="27"/>
        <v/>
      </c>
      <c r="L152" s="220" t="str">
        <f t="shared" si="28"/>
        <v/>
      </c>
      <c r="M152" s="215" t="str">
        <f t="shared" si="29"/>
        <v/>
      </c>
      <c r="N152" s="216" t="str">
        <f t="shared" si="32"/>
        <v/>
      </c>
      <c r="O152" s="221">
        <v>1</v>
      </c>
      <c r="AB152" s="325">
        <f t="shared" si="30"/>
        <v>0</v>
      </c>
    </row>
    <row r="153" spans="1:28" ht="15" customHeight="1" x14ac:dyDescent="0.25">
      <c r="A153" s="218">
        <f>IF(C153=0,"",IF(I153=0,"",MAX(A$2:A152)+1))</f>
        <v>103</v>
      </c>
      <c r="B153" s="219" t="str">
        <f>Deelnemers!B19</f>
        <v xml:space="preserve">Jordy </v>
      </c>
      <c r="C153" s="211">
        <f>IF(P$3="J",SUMIF(Deelnemers!B:B,B153,Deelnemers!E:E),0)</f>
        <v>31</v>
      </c>
      <c r="D153" s="13"/>
      <c r="E153" s="13"/>
      <c r="F153" s="220" t="str">
        <f t="shared" si="31"/>
        <v/>
      </c>
      <c r="G153" s="215" t="str">
        <f t="shared" si="26"/>
        <v/>
      </c>
      <c r="H153" s="219" t="str">
        <f>Deelnemers!B20</f>
        <v>Mukesh</v>
      </c>
      <c r="I153" s="211">
        <f>IF(P$3="J",SUMIF(Deelnemers!B:B,H153,Deelnemers!E:E),0)</f>
        <v>34</v>
      </c>
      <c r="J153" s="13"/>
      <c r="K153" s="211" t="str">
        <f t="shared" si="27"/>
        <v/>
      </c>
      <c r="L153" s="220" t="str">
        <f t="shared" si="28"/>
        <v/>
      </c>
      <c r="M153" s="215" t="str">
        <f t="shared" si="29"/>
        <v/>
      </c>
      <c r="N153" s="216" t="str">
        <f t="shared" si="32"/>
        <v/>
      </c>
      <c r="O153" s="221">
        <v>1</v>
      </c>
      <c r="AB153" s="325">
        <f t="shared" si="30"/>
        <v>1</v>
      </c>
    </row>
    <row r="154" spans="1:28" ht="15" customHeight="1" x14ac:dyDescent="0.25">
      <c r="A154" s="218">
        <f>IF(C154=0,"",IF(I154=0,"",MAX(A$2:A153)+1))</f>
        <v>104</v>
      </c>
      <c r="B154" s="219" t="str">
        <f>B153</f>
        <v xml:space="preserve">Jordy </v>
      </c>
      <c r="C154" s="211">
        <f>IF(P$3="J",SUMIF(Deelnemers!B:B,B154,Deelnemers!E:E),0)</f>
        <v>31</v>
      </c>
      <c r="D154" s="13"/>
      <c r="E154" s="13"/>
      <c r="F154" s="220" t="str">
        <f t="shared" si="31"/>
        <v/>
      </c>
      <c r="G154" s="215" t="str">
        <f t="shared" si="26"/>
        <v/>
      </c>
      <c r="H154" s="219" t="str">
        <f>Deelnemers!B21</f>
        <v>Marco</v>
      </c>
      <c r="I154" s="211">
        <f>IF(P$3="J",SUMIF(Deelnemers!B:B,H154,Deelnemers!E:E),0)</f>
        <v>35</v>
      </c>
      <c r="J154" s="13"/>
      <c r="K154" s="211" t="str">
        <f t="shared" si="27"/>
        <v/>
      </c>
      <c r="L154" s="220" t="str">
        <f t="shared" si="28"/>
        <v/>
      </c>
      <c r="M154" s="215" t="str">
        <f t="shared" si="29"/>
        <v/>
      </c>
      <c r="N154" s="216" t="str">
        <f t="shared" si="32"/>
        <v/>
      </c>
      <c r="O154" s="221">
        <v>1</v>
      </c>
      <c r="AB154" s="325">
        <f t="shared" si="30"/>
        <v>1</v>
      </c>
    </row>
    <row r="155" spans="1:28" ht="15" customHeight="1" x14ac:dyDescent="0.25">
      <c r="A155" s="218" t="str">
        <f>IF(C155=0,"",IF(I155=0,"",MAX(A$2:A154)+1))</f>
        <v/>
      </c>
      <c r="B155" s="219" t="str">
        <f>B154</f>
        <v xml:space="preserve">Jordy </v>
      </c>
      <c r="C155" s="211">
        <f>IF(P$3="J",SUMIF(Deelnemers!B:B,B155,Deelnemers!E:E),0)</f>
        <v>31</v>
      </c>
      <c r="D155" s="13"/>
      <c r="E155" s="13"/>
      <c r="F155" s="220" t="str">
        <f t="shared" si="31"/>
        <v/>
      </c>
      <c r="G155" s="215" t="str">
        <f t="shared" si="26"/>
        <v/>
      </c>
      <c r="H155" s="219" t="str">
        <f>Deelnemers!B22</f>
        <v>n</v>
      </c>
      <c r="I155" s="211">
        <f>IF(P$3="J",SUMIF(Deelnemers!B:B,H155,Deelnemers!E:E),0)</f>
        <v>0</v>
      </c>
      <c r="J155" s="13"/>
      <c r="K155" s="211" t="str">
        <f t="shared" si="27"/>
        <v/>
      </c>
      <c r="L155" s="220" t="str">
        <f t="shared" si="28"/>
        <v/>
      </c>
      <c r="M155" s="215" t="str">
        <f t="shared" si="29"/>
        <v/>
      </c>
      <c r="N155" s="216" t="str">
        <f t="shared" si="32"/>
        <v/>
      </c>
      <c r="O155" s="221">
        <v>1</v>
      </c>
      <c r="AB155" s="325">
        <f t="shared" si="30"/>
        <v>0</v>
      </c>
    </row>
    <row r="156" spans="1:28" ht="15" customHeight="1" x14ac:dyDescent="0.25">
      <c r="A156" s="218" t="str">
        <f>IF(C156=0,"",IF(I156=0,"",MAX(A$2:A155)+1))</f>
        <v/>
      </c>
      <c r="B156" s="219" t="str">
        <f>B155</f>
        <v xml:space="preserve">Jordy </v>
      </c>
      <c r="C156" s="211">
        <f>IF(P$3="J",SUMIF(Deelnemers!B:B,B156,Deelnemers!E:E),0)</f>
        <v>31</v>
      </c>
      <c r="D156" s="13"/>
      <c r="E156" s="13"/>
      <c r="F156" s="220" t="str">
        <f t="shared" si="31"/>
        <v/>
      </c>
      <c r="G156" s="215" t="str">
        <f t="shared" si="26"/>
        <v/>
      </c>
      <c r="H156" s="219" t="str">
        <f>Deelnemers!B23</f>
        <v>n</v>
      </c>
      <c r="I156" s="211">
        <f>IF(P$3="J",SUMIF(Deelnemers!B:B,H156,Deelnemers!E:E),0)</f>
        <v>0</v>
      </c>
      <c r="J156" s="13"/>
      <c r="K156" s="211" t="str">
        <f t="shared" si="27"/>
        <v/>
      </c>
      <c r="L156" s="220" t="str">
        <f t="shared" si="28"/>
        <v/>
      </c>
      <c r="M156" s="215" t="str">
        <f t="shared" si="29"/>
        <v/>
      </c>
      <c r="N156" s="216" t="str">
        <f t="shared" si="32"/>
        <v/>
      </c>
      <c r="O156" s="221">
        <v>1</v>
      </c>
      <c r="AB156" s="325">
        <f t="shared" si="30"/>
        <v>0</v>
      </c>
    </row>
    <row r="157" spans="1:28" ht="15" customHeight="1" x14ac:dyDescent="0.25">
      <c r="A157" s="218" t="str">
        <f>IF(C157=0,"",IF(I157=0,"",MAX(A$2:A156)+1))</f>
        <v/>
      </c>
      <c r="B157" s="219" t="str">
        <f>B156</f>
        <v xml:space="preserve">Jordy </v>
      </c>
      <c r="C157" s="211">
        <f>IF(P$3="J",SUMIF(Deelnemers!B:B,B157,Deelnemers!E:E),0)</f>
        <v>31</v>
      </c>
      <c r="D157" s="13"/>
      <c r="E157" s="13"/>
      <c r="F157" s="220" t="str">
        <f t="shared" si="31"/>
        <v/>
      </c>
      <c r="G157" s="215" t="str">
        <f t="shared" si="26"/>
        <v/>
      </c>
      <c r="H157" s="219" t="str">
        <f>Deelnemers!B24</f>
        <v>n</v>
      </c>
      <c r="I157" s="211">
        <f>IF(P$3="J",SUMIF(Deelnemers!B:B,H157,Deelnemers!E:E),0)</f>
        <v>0</v>
      </c>
      <c r="J157" s="13"/>
      <c r="K157" s="211" t="str">
        <f t="shared" si="27"/>
        <v/>
      </c>
      <c r="L157" s="220" t="str">
        <f t="shared" si="28"/>
        <v/>
      </c>
      <c r="M157" s="215" t="str">
        <f t="shared" si="29"/>
        <v/>
      </c>
      <c r="N157" s="216" t="str">
        <f t="shared" si="32"/>
        <v/>
      </c>
      <c r="O157" s="221">
        <v>1</v>
      </c>
      <c r="AB157" s="325">
        <f t="shared" si="30"/>
        <v>0</v>
      </c>
    </row>
    <row r="158" spans="1:28" ht="15" customHeight="1" x14ac:dyDescent="0.25">
      <c r="A158" s="218" t="str">
        <f>IF(C158=0,"",IF(I158=0,"",MAX(A$2:A157)+1))</f>
        <v/>
      </c>
      <c r="B158" s="219" t="str">
        <f>B157</f>
        <v xml:space="preserve">Jordy </v>
      </c>
      <c r="C158" s="211">
        <f>IF(P$3="J",SUMIF(Deelnemers!B:B,B158,Deelnemers!E:E),0)</f>
        <v>31</v>
      </c>
      <c r="D158" s="13"/>
      <c r="E158" s="13"/>
      <c r="F158" s="220" t="str">
        <f t="shared" si="31"/>
        <v/>
      </c>
      <c r="G158" s="215" t="str">
        <f t="shared" si="26"/>
        <v/>
      </c>
      <c r="H158" s="219" t="str">
        <f>Deelnemers!B25</f>
        <v>n</v>
      </c>
      <c r="I158" s="211">
        <f>IF(P$3="J",SUMIF(Deelnemers!B:B,H158,Deelnemers!E:E),0)</f>
        <v>0</v>
      </c>
      <c r="J158" s="13"/>
      <c r="K158" s="211" t="str">
        <f t="shared" si="27"/>
        <v/>
      </c>
      <c r="L158" s="220" t="str">
        <f t="shared" si="28"/>
        <v/>
      </c>
      <c r="M158" s="215" t="str">
        <f t="shared" si="29"/>
        <v/>
      </c>
      <c r="N158" s="216" t="str">
        <f t="shared" si="32"/>
        <v/>
      </c>
      <c r="O158" s="221">
        <v>1</v>
      </c>
      <c r="AB158" s="325">
        <f t="shared" si="30"/>
        <v>0</v>
      </c>
    </row>
    <row r="159" spans="1:28" ht="15" customHeight="1" x14ac:dyDescent="0.25">
      <c r="A159" s="218">
        <f>IF(C159=0,"",IF(I159=0,"",MAX(A$2:A158)+1))</f>
        <v>105</v>
      </c>
      <c r="B159" s="219" t="str">
        <f>Deelnemers!B20</f>
        <v>Mukesh</v>
      </c>
      <c r="C159" s="211">
        <f>IF(P$3="J",SUMIF(Deelnemers!B:B,B159,Deelnemers!E:E),0)</f>
        <v>34</v>
      </c>
      <c r="D159" s="13"/>
      <c r="E159" s="13"/>
      <c r="F159" s="220" t="str">
        <f t="shared" si="31"/>
        <v/>
      </c>
      <c r="G159" s="215" t="str">
        <f t="shared" si="26"/>
        <v/>
      </c>
      <c r="H159" s="219" t="str">
        <f>Deelnemers!B21</f>
        <v>Marco</v>
      </c>
      <c r="I159" s="211">
        <f>IF(P$3="J",SUMIF(Deelnemers!B:B,H159,Deelnemers!E:E),0)</f>
        <v>35</v>
      </c>
      <c r="J159" s="13"/>
      <c r="K159" s="211" t="str">
        <f t="shared" si="27"/>
        <v/>
      </c>
      <c r="L159" s="220" t="str">
        <f t="shared" si="28"/>
        <v/>
      </c>
      <c r="M159" s="215" t="str">
        <f t="shared" si="29"/>
        <v/>
      </c>
      <c r="N159" s="216" t="str">
        <f t="shared" si="32"/>
        <v/>
      </c>
      <c r="O159" s="221">
        <v>1</v>
      </c>
      <c r="AB159" s="325">
        <f t="shared" si="30"/>
        <v>1</v>
      </c>
    </row>
    <row r="160" spans="1:28" ht="15" customHeight="1" x14ac:dyDescent="0.25">
      <c r="A160" s="218" t="str">
        <f>IF(C160=0,"",IF(I160=0,"",MAX(A$2:A159)+1))</f>
        <v/>
      </c>
      <c r="B160" s="219" t="str">
        <f>B159</f>
        <v>Mukesh</v>
      </c>
      <c r="C160" s="211">
        <f>IF(P$3="J",SUMIF(Deelnemers!B:B,B160,Deelnemers!E:E),0)</f>
        <v>34</v>
      </c>
      <c r="D160" s="13"/>
      <c r="E160" s="13"/>
      <c r="F160" s="220" t="str">
        <f t="shared" si="31"/>
        <v/>
      </c>
      <c r="G160" s="215" t="str">
        <f t="shared" si="26"/>
        <v/>
      </c>
      <c r="H160" s="219" t="str">
        <f>Deelnemers!B22</f>
        <v>n</v>
      </c>
      <c r="I160" s="211">
        <f>IF(P$3="J",SUMIF(Deelnemers!B:B,H160,Deelnemers!E:E),0)</f>
        <v>0</v>
      </c>
      <c r="J160" s="13"/>
      <c r="K160" s="211" t="str">
        <f t="shared" si="27"/>
        <v/>
      </c>
      <c r="L160" s="220" t="str">
        <f t="shared" si="28"/>
        <v/>
      </c>
      <c r="M160" s="215" t="str">
        <f t="shared" si="29"/>
        <v/>
      </c>
      <c r="N160" s="216" t="str">
        <f t="shared" si="32"/>
        <v/>
      </c>
      <c r="O160" s="221">
        <v>1</v>
      </c>
      <c r="AB160" s="325">
        <f t="shared" si="30"/>
        <v>0</v>
      </c>
    </row>
    <row r="161" spans="1:28" ht="15" customHeight="1" x14ac:dyDescent="0.25">
      <c r="A161" s="218" t="str">
        <f>IF(C161=0,"",IF(I161=0,"",MAX(A$2:A160)+1))</f>
        <v/>
      </c>
      <c r="B161" s="219" t="str">
        <f>B160</f>
        <v>Mukesh</v>
      </c>
      <c r="C161" s="211">
        <f>IF(P$3="J",SUMIF(Deelnemers!B:B,B161,Deelnemers!E:E),0)</f>
        <v>34</v>
      </c>
      <c r="D161" s="13"/>
      <c r="E161" s="13"/>
      <c r="F161" s="220" t="str">
        <f t="shared" si="31"/>
        <v/>
      </c>
      <c r="G161" s="215" t="str">
        <f t="shared" si="26"/>
        <v/>
      </c>
      <c r="H161" s="219" t="str">
        <f>Deelnemers!B23</f>
        <v>n</v>
      </c>
      <c r="I161" s="211">
        <f>IF(P$3="J",SUMIF(Deelnemers!B:B,H161,Deelnemers!E:E),0)</f>
        <v>0</v>
      </c>
      <c r="J161" s="13"/>
      <c r="K161" s="211" t="str">
        <f t="shared" si="27"/>
        <v/>
      </c>
      <c r="L161" s="220" t="str">
        <f t="shared" si="28"/>
        <v/>
      </c>
      <c r="M161" s="215" t="str">
        <f t="shared" si="29"/>
        <v/>
      </c>
      <c r="N161" s="216" t="str">
        <f t="shared" si="32"/>
        <v/>
      </c>
      <c r="O161" s="221">
        <v>1</v>
      </c>
      <c r="AB161" s="325">
        <f t="shared" si="30"/>
        <v>0</v>
      </c>
    </row>
    <row r="162" spans="1:28" ht="15" customHeight="1" x14ac:dyDescent="0.25">
      <c r="A162" s="218" t="str">
        <f>IF(C162=0,"",IF(I162=0,"",MAX(A$2:A161)+1))</f>
        <v/>
      </c>
      <c r="B162" s="219" t="str">
        <f>B161</f>
        <v>Mukesh</v>
      </c>
      <c r="C162" s="211">
        <f>IF(P$3="J",SUMIF(Deelnemers!B:B,B162,Deelnemers!E:E),0)</f>
        <v>34</v>
      </c>
      <c r="D162" s="13"/>
      <c r="E162" s="13"/>
      <c r="F162" s="220" t="str">
        <f t="shared" si="31"/>
        <v/>
      </c>
      <c r="G162" s="215" t="str">
        <f t="shared" si="26"/>
        <v/>
      </c>
      <c r="H162" s="219" t="str">
        <f>Deelnemers!B24</f>
        <v>n</v>
      </c>
      <c r="I162" s="211">
        <f>IF(P$3="J",SUMIF(Deelnemers!B:B,H162,Deelnemers!E:E),0)</f>
        <v>0</v>
      </c>
      <c r="J162" s="13"/>
      <c r="K162" s="211" t="str">
        <f t="shared" si="27"/>
        <v/>
      </c>
      <c r="L162" s="220" t="str">
        <f t="shared" si="28"/>
        <v/>
      </c>
      <c r="M162" s="215" t="str">
        <f t="shared" si="29"/>
        <v/>
      </c>
      <c r="N162" s="216" t="str">
        <f t="shared" si="32"/>
        <v/>
      </c>
      <c r="O162" s="221">
        <v>1</v>
      </c>
      <c r="AB162" s="325">
        <f t="shared" si="30"/>
        <v>0</v>
      </c>
    </row>
    <row r="163" spans="1:28" ht="15" customHeight="1" x14ac:dyDescent="0.25">
      <c r="A163" s="218" t="str">
        <f>IF(C163=0,"",IF(I163=0,"",MAX(A$2:A162)+1))</f>
        <v/>
      </c>
      <c r="B163" s="219" t="str">
        <f>B162</f>
        <v>Mukesh</v>
      </c>
      <c r="C163" s="211">
        <f>IF(P$3="J",SUMIF(Deelnemers!B:B,B163,Deelnemers!E:E),0)</f>
        <v>34</v>
      </c>
      <c r="D163" s="13"/>
      <c r="E163" s="13"/>
      <c r="F163" s="220" t="str">
        <f t="shared" si="31"/>
        <v/>
      </c>
      <c r="G163" s="215" t="str">
        <f t="shared" si="26"/>
        <v/>
      </c>
      <c r="H163" s="219" t="str">
        <f>Deelnemers!B25</f>
        <v>n</v>
      </c>
      <c r="I163" s="211">
        <f>IF(P$3="J",SUMIF(Deelnemers!B:B,H163,Deelnemers!E:E),0)</f>
        <v>0</v>
      </c>
      <c r="J163" s="13"/>
      <c r="K163" s="211" t="str">
        <f t="shared" si="27"/>
        <v/>
      </c>
      <c r="L163" s="220" t="str">
        <f t="shared" si="28"/>
        <v/>
      </c>
      <c r="M163" s="215" t="str">
        <f t="shared" ref="M163:M173" si="35">IF(J163&gt;0,IF(I163-J163=0,R$2,IF(J163&lt;I163,ROUND(J163/I163*T$2,1),Q$2)),"")</f>
        <v/>
      </c>
      <c r="N163" s="216" t="str">
        <f t="shared" si="32"/>
        <v/>
      </c>
      <c r="O163" s="221">
        <v>1</v>
      </c>
      <c r="AB163" s="325">
        <f t="shared" si="30"/>
        <v>0</v>
      </c>
    </row>
    <row r="164" spans="1:28" ht="15" customHeight="1" x14ac:dyDescent="0.25">
      <c r="A164" s="218" t="str">
        <f>IF(C164=0,"",IF(I164=0,"",MAX(A$2:A163)+1))</f>
        <v/>
      </c>
      <c r="B164" s="219" t="str">
        <f>Deelnemers!B21</f>
        <v>Marco</v>
      </c>
      <c r="C164" s="211">
        <f>IF(P$3="J",SUMIF(Deelnemers!B:B,B164,Deelnemers!E:E),0)</f>
        <v>35</v>
      </c>
      <c r="D164" s="13"/>
      <c r="E164" s="13"/>
      <c r="F164" s="220" t="str">
        <f t="shared" si="31"/>
        <v/>
      </c>
      <c r="G164" s="215" t="str">
        <f t="shared" si="26"/>
        <v/>
      </c>
      <c r="H164" s="219" t="str">
        <f>Deelnemers!B22</f>
        <v>n</v>
      </c>
      <c r="I164" s="211">
        <f>IF(P$3="J",SUMIF(Deelnemers!B:B,H164,Deelnemers!E:E),0)</f>
        <v>0</v>
      </c>
      <c r="J164" s="13"/>
      <c r="K164" s="211" t="str">
        <f t="shared" si="27"/>
        <v/>
      </c>
      <c r="L164" s="220" t="str">
        <f t="shared" si="28"/>
        <v/>
      </c>
      <c r="M164" s="215" t="str">
        <f t="shared" si="35"/>
        <v/>
      </c>
      <c r="N164" s="216" t="str">
        <f t="shared" si="32"/>
        <v/>
      </c>
      <c r="O164" s="221">
        <v>1</v>
      </c>
      <c r="AB164" s="325">
        <f t="shared" si="30"/>
        <v>0</v>
      </c>
    </row>
    <row r="165" spans="1:28" ht="15" customHeight="1" x14ac:dyDescent="0.25">
      <c r="A165" s="218" t="str">
        <f>IF(C165=0,"",IF(I165=0,"",MAX(A$2:A164)+1))</f>
        <v/>
      </c>
      <c r="B165" s="219" t="str">
        <f>B164</f>
        <v>Marco</v>
      </c>
      <c r="C165" s="211">
        <f>IF(P$3="J",SUMIF(Deelnemers!B:B,B165,Deelnemers!E:E),0)</f>
        <v>35</v>
      </c>
      <c r="D165" s="13"/>
      <c r="E165" s="13"/>
      <c r="F165" s="220" t="str">
        <f t="shared" si="31"/>
        <v/>
      </c>
      <c r="G165" s="215" t="str">
        <f t="shared" si="26"/>
        <v/>
      </c>
      <c r="H165" s="219" t="str">
        <f>Deelnemers!B23</f>
        <v>n</v>
      </c>
      <c r="I165" s="211">
        <f>IF(P$3="J",SUMIF(Deelnemers!B:B,H165,Deelnemers!E:E),0)</f>
        <v>0</v>
      </c>
      <c r="J165" s="13"/>
      <c r="K165" s="211" t="str">
        <f t="shared" si="27"/>
        <v/>
      </c>
      <c r="L165" s="220" t="str">
        <f t="shared" si="28"/>
        <v/>
      </c>
      <c r="M165" s="215" t="str">
        <f t="shared" si="35"/>
        <v/>
      </c>
      <c r="N165" s="216" t="str">
        <f t="shared" si="32"/>
        <v/>
      </c>
      <c r="O165" s="221">
        <v>1</v>
      </c>
      <c r="AB165" s="325">
        <f t="shared" si="30"/>
        <v>0</v>
      </c>
    </row>
    <row r="166" spans="1:28" ht="15" customHeight="1" x14ac:dyDescent="0.25">
      <c r="A166" s="218" t="str">
        <f>IF(C166=0,"",IF(I166=0,"",MAX(A$2:A165)+1))</f>
        <v/>
      </c>
      <c r="B166" s="219" t="str">
        <f>B165</f>
        <v>Marco</v>
      </c>
      <c r="C166" s="211">
        <f>IF(P$3="J",SUMIF(Deelnemers!B:B,B166,Deelnemers!E:E),0)</f>
        <v>35</v>
      </c>
      <c r="D166" s="13"/>
      <c r="E166" s="13"/>
      <c r="F166" s="220" t="str">
        <f t="shared" si="31"/>
        <v/>
      </c>
      <c r="G166" s="215" t="str">
        <f t="shared" si="26"/>
        <v/>
      </c>
      <c r="H166" s="219" t="str">
        <f>Deelnemers!B24</f>
        <v>n</v>
      </c>
      <c r="I166" s="211">
        <f>IF(P$3="J",SUMIF(Deelnemers!B:B,H166,Deelnemers!E:E),0)</f>
        <v>0</v>
      </c>
      <c r="J166" s="13"/>
      <c r="K166" s="211" t="str">
        <f t="shared" si="27"/>
        <v/>
      </c>
      <c r="L166" s="220" t="str">
        <f t="shared" si="28"/>
        <v/>
      </c>
      <c r="M166" s="215" t="str">
        <f t="shared" si="35"/>
        <v/>
      </c>
      <c r="N166" s="216" t="str">
        <f t="shared" si="32"/>
        <v/>
      </c>
      <c r="O166" s="221">
        <v>1</v>
      </c>
      <c r="AB166" s="325">
        <f t="shared" si="30"/>
        <v>0</v>
      </c>
    </row>
    <row r="167" spans="1:28" ht="15" customHeight="1" x14ac:dyDescent="0.25">
      <c r="A167" s="218" t="str">
        <f>IF(C167=0,"",IF(I167=0,"",MAX(A$2:A166)+1))</f>
        <v/>
      </c>
      <c r="B167" s="219" t="str">
        <f>B166</f>
        <v>Marco</v>
      </c>
      <c r="C167" s="211">
        <f>IF(P$3="J",SUMIF(Deelnemers!B:B,B167,Deelnemers!E:E),0)</f>
        <v>35</v>
      </c>
      <c r="D167" s="13"/>
      <c r="E167" s="13"/>
      <c r="F167" s="220" t="str">
        <f t="shared" si="31"/>
        <v/>
      </c>
      <c r="G167" s="215" t="str">
        <f t="shared" si="26"/>
        <v/>
      </c>
      <c r="H167" s="219" t="str">
        <f>Deelnemers!B25</f>
        <v>n</v>
      </c>
      <c r="I167" s="211">
        <f>IF(P$3="J",SUMIF(Deelnemers!B:B,H167,Deelnemers!E:E),0)</f>
        <v>0</v>
      </c>
      <c r="J167" s="13"/>
      <c r="K167" s="211" t="str">
        <f t="shared" si="27"/>
        <v/>
      </c>
      <c r="L167" s="220" t="str">
        <f t="shared" si="28"/>
        <v/>
      </c>
      <c r="M167" s="215" t="str">
        <f t="shared" si="35"/>
        <v/>
      </c>
      <c r="N167" s="216" t="str">
        <f t="shared" si="32"/>
        <v/>
      </c>
      <c r="O167" s="221">
        <v>1</v>
      </c>
      <c r="AB167" s="325">
        <f t="shared" si="30"/>
        <v>0</v>
      </c>
    </row>
    <row r="168" spans="1:28" ht="15" customHeight="1" x14ac:dyDescent="0.25">
      <c r="A168" s="218" t="str">
        <f>IF(C168=0,"",IF(I168=0,"",MAX(A$2:A167)+1))</f>
        <v/>
      </c>
      <c r="B168" s="219" t="str">
        <f>Deelnemers!B22</f>
        <v>n</v>
      </c>
      <c r="C168" s="211">
        <f>IF(P$3="J",SUMIF(Deelnemers!B:B,B168,Deelnemers!E:E),0)</f>
        <v>0</v>
      </c>
      <c r="D168" s="13"/>
      <c r="E168" s="13"/>
      <c r="F168" s="220" t="str">
        <f t="shared" si="31"/>
        <v/>
      </c>
      <c r="G168" s="215" t="str">
        <f t="shared" si="26"/>
        <v/>
      </c>
      <c r="H168" s="219" t="str">
        <f>Deelnemers!B23</f>
        <v>n</v>
      </c>
      <c r="I168" s="211">
        <f>IF(P$3="J",SUMIF(Deelnemers!B:B,H168,Deelnemers!E:E),0)</f>
        <v>0</v>
      </c>
      <c r="J168" s="13"/>
      <c r="K168" s="211" t="str">
        <f t="shared" si="27"/>
        <v/>
      </c>
      <c r="L168" s="220" t="str">
        <f t="shared" si="28"/>
        <v/>
      </c>
      <c r="M168" s="215" t="str">
        <f t="shared" si="35"/>
        <v/>
      </c>
      <c r="N168" s="216" t="str">
        <f t="shared" si="32"/>
        <v/>
      </c>
      <c r="O168" s="221">
        <v>1</v>
      </c>
      <c r="AB168" s="325">
        <f t="shared" si="30"/>
        <v>0</v>
      </c>
    </row>
    <row r="169" spans="1:28" ht="15" customHeight="1" x14ac:dyDescent="0.25">
      <c r="A169" s="218" t="str">
        <f>IF(C169=0,"",IF(I169=0,"",MAX(A$2:A168)+1))</f>
        <v/>
      </c>
      <c r="B169" s="219" t="str">
        <f>B168</f>
        <v>n</v>
      </c>
      <c r="C169" s="211">
        <f>IF(P$3="J",SUMIF(Deelnemers!B:B,B169,Deelnemers!E:E),0)</f>
        <v>0</v>
      </c>
      <c r="D169" s="13"/>
      <c r="E169" s="13"/>
      <c r="F169" s="220" t="str">
        <f t="shared" si="31"/>
        <v/>
      </c>
      <c r="G169" s="215" t="str">
        <f t="shared" si="26"/>
        <v/>
      </c>
      <c r="H169" s="219" t="str">
        <f>Deelnemers!B24</f>
        <v>n</v>
      </c>
      <c r="I169" s="211">
        <f>IF(P$3="J",SUMIF(Deelnemers!B:B,H169,Deelnemers!E:E),0)</f>
        <v>0</v>
      </c>
      <c r="J169" s="13"/>
      <c r="K169" s="211" t="str">
        <f t="shared" si="27"/>
        <v/>
      </c>
      <c r="L169" s="220" t="str">
        <f t="shared" si="28"/>
        <v/>
      </c>
      <c r="M169" s="215" t="str">
        <f t="shared" si="35"/>
        <v/>
      </c>
      <c r="N169" s="216" t="str">
        <f t="shared" si="32"/>
        <v/>
      </c>
      <c r="O169" s="221">
        <v>1</v>
      </c>
      <c r="AB169" s="325">
        <f t="shared" si="30"/>
        <v>0</v>
      </c>
    </row>
    <row r="170" spans="1:28" ht="15" customHeight="1" x14ac:dyDescent="0.25">
      <c r="A170" s="218" t="str">
        <f>IF(C170=0,"",IF(I170=0,"",MAX(A$2:A169)+1))</f>
        <v/>
      </c>
      <c r="B170" s="219" t="str">
        <f>B169</f>
        <v>n</v>
      </c>
      <c r="C170" s="211">
        <f>IF(P$3="J",SUMIF(Deelnemers!B:B,B170,Deelnemers!E:E),0)</f>
        <v>0</v>
      </c>
      <c r="D170" s="13"/>
      <c r="E170" s="13"/>
      <c r="F170" s="220" t="str">
        <f t="shared" si="31"/>
        <v/>
      </c>
      <c r="G170" s="215" t="str">
        <f t="shared" si="26"/>
        <v/>
      </c>
      <c r="H170" s="219" t="str">
        <f>Deelnemers!B25</f>
        <v>n</v>
      </c>
      <c r="I170" s="211">
        <f>IF(P$3="J",SUMIF(Deelnemers!B:B,H170,Deelnemers!E:E),0)</f>
        <v>0</v>
      </c>
      <c r="J170" s="13"/>
      <c r="K170" s="211" t="str">
        <f t="shared" si="27"/>
        <v/>
      </c>
      <c r="L170" s="220" t="str">
        <f t="shared" si="28"/>
        <v/>
      </c>
      <c r="M170" s="215" t="str">
        <f t="shared" si="35"/>
        <v/>
      </c>
      <c r="N170" s="216" t="str">
        <f t="shared" si="32"/>
        <v/>
      </c>
      <c r="O170" s="221">
        <v>1</v>
      </c>
      <c r="AB170" s="325">
        <f t="shared" si="30"/>
        <v>0</v>
      </c>
    </row>
    <row r="171" spans="1:28" ht="15" customHeight="1" x14ac:dyDescent="0.25">
      <c r="A171" s="218" t="str">
        <f>IF(C171=0,"",IF(I171=0,"",MAX(A$2:A170)+1))</f>
        <v/>
      </c>
      <c r="B171" s="219" t="str">
        <f>Deelnemers!B23</f>
        <v>n</v>
      </c>
      <c r="C171" s="211">
        <f>IF(P$3="J",SUMIF(Deelnemers!B:B,B171,Deelnemers!E:E),0)</f>
        <v>0</v>
      </c>
      <c r="D171" s="13"/>
      <c r="E171" s="13"/>
      <c r="F171" s="220" t="str">
        <f t="shared" si="31"/>
        <v/>
      </c>
      <c r="G171" s="215" t="str">
        <f t="shared" si="26"/>
        <v/>
      </c>
      <c r="H171" s="219" t="str">
        <f>Deelnemers!B24</f>
        <v>n</v>
      </c>
      <c r="I171" s="211">
        <f>IF(P$3="J",SUMIF(Deelnemers!B:B,H171,Deelnemers!E:E),0)</f>
        <v>0</v>
      </c>
      <c r="J171" s="13"/>
      <c r="K171" s="211" t="str">
        <f t="shared" si="27"/>
        <v/>
      </c>
      <c r="L171" s="220" t="str">
        <f t="shared" si="28"/>
        <v/>
      </c>
      <c r="M171" s="215" t="str">
        <f t="shared" si="35"/>
        <v/>
      </c>
      <c r="N171" s="216" t="str">
        <f t="shared" si="32"/>
        <v/>
      </c>
      <c r="O171" s="221">
        <v>1</v>
      </c>
      <c r="AB171" s="325">
        <f t="shared" si="30"/>
        <v>0</v>
      </c>
    </row>
    <row r="172" spans="1:28" ht="15" customHeight="1" x14ac:dyDescent="0.25">
      <c r="A172" s="218" t="str">
        <f>IF(C172=0,"",IF(I172=0,"",MAX(A$2:A171)+1))</f>
        <v/>
      </c>
      <c r="B172" s="219" t="str">
        <f>B171</f>
        <v>n</v>
      </c>
      <c r="C172" s="211">
        <f>IF(P$3="J",SUMIF(Deelnemers!B:B,B172,Deelnemers!E:E),0)</f>
        <v>0</v>
      </c>
      <c r="D172" s="13"/>
      <c r="E172" s="13"/>
      <c r="F172" s="220" t="str">
        <f t="shared" si="31"/>
        <v/>
      </c>
      <c r="G172" s="215" t="str">
        <f t="shared" si="26"/>
        <v/>
      </c>
      <c r="H172" s="219" t="str">
        <f>Deelnemers!B25</f>
        <v>n</v>
      </c>
      <c r="I172" s="211">
        <f>IF(P$3="J",SUMIF(Deelnemers!B:B,H172,Deelnemers!E:E),0)</f>
        <v>0</v>
      </c>
      <c r="J172" s="13"/>
      <c r="K172" s="211" t="str">
        <f t="shared" si="27"/>
        <v/>
      </c>
      <c r="L172" s="220" t="str">
        <f t="shared" si="28"/>
        <v/>
      </c>
      <c r="M172" s="215" t="str">
        <f t="shared" si="35"/>
        <v/>
      </c>
      <c r="N172" s="216" t="str">
        <f t="shared" si="32"/>
        <v/>
      </c>
      <c r="O172" s="221">
        <v>1</v>
      </c>
      <c r="AB172" s="325">
        <f t="shared" si="30"/>
        <v>0</v>
      </c>
    </row>
    <row r="173" spans="1:28" ht="15" customHeight="1" x14ac:dyDescent="0.25">
      <c r="A173" s="218" t="str">
        <f>IF(C173=0,"",IF(I173=0,"",MAX(A$2:A172)+1))</f>
        <v/>
      </c>
      <c r="B173" s="219" t="str">
        <f>Deelnemers!B24</f>
        <v>n</v>
      </c>
      <c r="C173" s="211">
        <f>IF(P$3="J",SUMIF(Deelnemers!B:B,B173,Deelnemers!E:E),0)</f>
        <v>0</v>
      </c>
      <c r="D173" s="13"/>
      <c r="E173" s="13"/>
      <c r="F173" s="220" t="str">
        <f t="shared" si="31"/>
        <v/>
      </c>
      <c r="G173" s="215" t="str">
        <f t="shared" si="26"/>
        <v/>
      </c>
      <c r="H173" s="219" t="str">
        <f>Deelnemers!B25</f>
        <v>n</v>
      </c>
      <c r="I173" s="211">
        <f>IF(P$3="J",SUMIF(Deelnemers!B:B,H173,Deelnemers!E:E),0)</f>
        <v>0</v>
      </c>
      <c r="J173" s="13"/>
      <c r="K173" s="211" t="str">
        <f t="shared" si="27"/>
        <v/>
      </c>
      <c r="L173" s="220" t="str">
        <f t="shared" si="28"/>
        <v/>
      </c>
      <c r="M173" s="215" t="str">
        <f t="shared" si="35"/>
        <v/>
      </c>
      <c r="N173" s="216" t="str">
        <f t="shared" si="32"/>
        <v/>
      </c>
      <c r="O173" s="221">
        <v>1</v>
      </c>
      <c r="AB173" s="325">
        <f t="shared" si="30"/>
        <v>0</v>
      </c>
    </row>
    <row r="174" spans="1:28" ht="15" customHeight="1" thickBot="1" x14ac:dyDescent="0.3">
      <c r="A174" s="222"/>
      <c r="B174" s="223" t="s">
        <v>73</v>
      </c>
      <c r="C174" s="224">
        <f>MAX(A$2:A174)</f>
        <v>105</v>
      </c>
      <c r="D174" s="225" t="s">
        <v>78</v>
      </c>
      <c r="E174" s="225"/>
      <c r="F174" s="226"/>
      <c r="G174" s="227"/>
      <c r="H174" s="228" t="s">
        <v>76</v>
      </c>
      <c r="I174" s="229">
        <f>SUM(N2:N174)</f>
        <v>5</v>
      </c>
      <c r="J174" s="225"/>
      <c r="K174" s="230" t="s">
        <v>77</v>
      </c>
      <c r="L174" s="231">
        <f>C174-I174</f>
        <v>100</v>
      </c>
      <c r="M174" s="231"/>
      <c r="N174" s="232"/>
      <c r="O174" s="221">
        <v>1</v>
      </c>
      <c r="AB174" s="325">
        <f t="shared" si="30"/>
        <v>0</v>
      </c>
    </row>
    <row r="175" spans="1:28" ht="15" customHeight="1" thickBot="1" x14ac:dyDescent="0.35">
      <c r="A175" s="233">
        <f>IF(C175=0,"",IF(I175=0,"",MAX(A$2:A174)+1))</f>
        <v>106</v>
      </c>
      <c r="B175" s="234" t="str">
        <f t="shared" ref="B175:B238" si="36">B3</f>
        <v>Frans</v>
      </c>
      <c r="C175" s="211">
        <f>IF(P$175="J",SUMIF(Deelnemers!B:B,B175,Deelnemers!E:E),0)</f>
        <v>27</v>
      </c>
      <c r="D175" s="17"/>
      <c r="E175" s="18"/>
      <c r="F175" s="236" t="str">
        <f t="shared" ref="F175:F238" si="37">IF(D175&gt;0,ROUND(D175/E175,3),"")</f>
        <v/>
      </c>
      <c r="G175" s="215" t="str">
        <f t="shared" si="26"/>
        <v/>
      </c>
      <c r="H175" s="234" t="str">
        <f t="shared" ref="H175:H238" si="38">H3</f>
        <v>Fred</v>
      </c>
      <c r="I175" s="211">
        <f>IF(P$175="J",SUMIF(Deelnemers!B:B,H175,Deelnemers!E:E),0)</f>
        <v>23</v>
      </c>
      <c r="J175" s="18"/>
      <c r="K175" s="235" t="str">
        <f t="shared" ref="K175:K238" si="39">IF(E175&gt;0,E175,"")</f>
        <v/>
      </c>
      <c r="L175" s="236" t="str">
        <f t="shared" ref="L175:L238" si="40">IF(J175&gt;0,ROUND(J175/K175,3),"")</f>
        <v/>
      </c>
      <c r="M175" s="215" t="str">
        <f t="shared" ref="M175:M206" si="41">IF(J175&gt;0,IF(I175-J175=0,R$2,IF(J175&lt;I175,ROUND(J175/I175*T$2,1),Q$2)),"")</f>
        <v/>
      </c>
      <c r="N175" s="237" t="str">
        <f t="shared" ref="N175:N238" si="42">IF(E175&gt;0,1,"")</f>
        <v/>
      </c>
      <c r="O175" s="221">
        <v>2</v>
      </c>
      <c r="P175" s="468" t="s">
        <v>121</v>
      </c>
      <c r="AB175" s="325">
        <f t="shared" si="30"/>
        <v>1</v>
      </c>
    </row>
    <row r="176" spans="1:28" ht="15" customHeight="1" x14ac:dyDescent="0.25">
      <c r="A176" s="218">
        <f>IF(C176=0,"",IF(I176=0,"",MAX(A$2:A175)+1))</f>
        <v>107</v>
      </c>
      <c r="B176" s="219" t="str">
        <f t="shared" si="36"/>
        <v>Frans</v>
      </c>
      <c r="C176" s="211">
        <f>IF(P$175="J",SUMIF(Deelnemers!B:B,B176,Deelnemers!E:E),0)</f>
        <v>27</v>
      </c>
      <c r="D176" s="13"/>
      <c r="E176" s="13"/>
      <c r="F176" s="220" t="str">
        <f t="shared" si="37"/>
        <v/>
      </c>
      <c r="G176" s="215" t="str">
        <f t="shared" si="26"/>
        <v/>
      </c>
      <c r="H176" s="219" t="str">
        <f t="shared" si="38"/>
        <v>Jan Hartog</v>
      </c>
      <c r="I176" s="211">
        <f>IF(P$175="J",SUMIF(Deelnemers!B:B,H176,Deelnemers!E:E),0)</f>
        <v>18</v>
      </c>
      <c r="J176" s="13"/>
      <c r="K176" s="211" t="str">
        <f t="shared" si="39"/>
        <v/>
      </c>
      <c r="L176" s="220" t="str">
        <f t="shared" si="40"/>
        <v/>
      </c>
      <c r="M176" s="215" t="str">
        <f t="shared" si="41"/>
        <v/>
      </c>
      <c r="N176" s="216" t="str">
        <f t="shared" si="42"/>
        <v/>
      </c>
      <c r="O176" s="221">
        <v>2</v>
      </c>
      <c r="AB176" s="325">
        <f t="shared" si="30"/>
        <v>1</v>
      </c>
    </row>
    <row r="177" spans="1:28" ht="15" customHeight="1" x14ac:dyDescent="0.25">
      <c r="A177" s="218">
        <f>IF(C177=0,"",IF(I177=0,"",MAX(A$2:A176)+1))</f>
        <v>108</v>
      </c>
      <c r="B177" s="219" t="str">
        <f t="shared" si="36"/>
        <v>Frans</v>
      </c>
      <c r="C177" s="211">
        <f>IF(P$175="J",SUMIF(Deelnemers!B:B,B177,Deelnemers!E:E),0)</f>
        <v>27</v>
      </c>
      <c r="D177" s="13"/>
      <c r="E177" s="13"/>
      <c r="F177" s="220" t="str">
        <f t="shared" si="37"/>
        <v/>
      </c>
      <c r="G177" s="215" t="str">
        <f t="shared" si="26"/>
        <v/>
      </c>
      <c r="H177" s="219" t="str">
        <f t="shared" si="38"/>
        <v>Martijn</v>
      </c>
      <c r="I177" s="211">
        <f>IF(P$175="J",SUMIF(Deelnemers!B:B,H177,Deelnemers!E:E),0)</f>
        <v>13</v>
      </c>
      <c r="J177" s="13"/>
      <c r="K177" s="211" t="str">
        <f t="shared" si="39"/>
        <v/>
      </c>
      <c r="L177" s="220" t="str">
        <f t="shared" si="40"/>
        <v/>
      </c>
      <c r="M177" s="215" t="str">
        <f t="shared" si="41"/>
        <v/>
      </c>
      <c r="N177" s="216" t="str">
        <f t="shared" si="42"/>
        <v/>
      </c>
      <c r="O177" s="221">
        <v>2</v>
      </c>
      <c r="AB177" s="325">
        <f t="shared" si="30"/>
        <v>1</v>
      </c>
    </row>
    <row r="178" spans="1:28" ht="15" customHeight="1" x14ac:dyDescent="0.25">
      <c r="A178" s="218">
        <f>IF(C178=0,"",IF(I178=0,"",MAX(A$2:A177)+1))</f>
        <v>109</v>
      </c>
      <c r="B178" s="219" t="str">
        <f t="shared" si="36"/>
        <v>Frans</v>
      </c>
      <c r="C178" s="211">
        <f>IF(P$175="J",SUMIF(Deelnemers!B:B,B178,Deelnemers!E:E),0)</f>
        <v>27</v>
      </c>
      <c r="D178" s="13"/>
      <c r="E178" s="13"/>
      <c r="F178" s="220" t="str">
        <f t="shared" si="37"/>
        <v/>
      </c>
      <c r="G178" s="215" t="str">
        <f t="shared" si="26"/>
        <v/>
      </c>
      <c r="H178" s="219" t="str">
        <f t="shared" si="38"/>
        <v>Michael</v>
      </c>
      <c r="I178" s="211">
        <f>IF(P$175="J",SUMIF(Deelnemers!B:B,H178,Deelnemers!E:E),0)</f>
        <v>28</v>
      </c>
      <c r="J178" s="13"/>
      <c r="K178" s="211" t="str">
        <f t="shared" si="39"/>
        <v/>
      </c>
      <c r="L178" s="220" t="str">
        <f t="shared" si="40"/>
        <v/>
      </c>
      <c r="M178" s="215" t="str">
        <f t="shared" si="41"/>
        <v/>
      </c>
      <c r="N178" s="216" t="str">
        <f t="shared" si="42"/>
        <v/>
      </c>
      <c r="O178" s="221">
        <v>2</v>
      </c>
      <c r="AB178" s="325">
        <f t="shared" si="30"/>
        <v>1</v>
      </c>
    </row>
    <row r="179" spans="1:28" ht="15" customHeight="1" x14ac:dyDescent="0.25">
      <c r="A179" s="218">
        <f>IF(C179=0,"",IF(I179=0,"",MAX(A$2:A178)+1))</f>
        <v>110</v>
      </c>
      <c r="B179" s="219" t="str">
        <f t="shared" si="36"/>
        <v>Frans</v>
      </c>
      <c r="C179" s="211">
        <f>IF(P$175="J",SUMIF(Deelnemers!B:B,B179,Deelnemers!E:E),0)</f>
        <v>27</v>
      </c>
      <c r="D179" s="13"/>
      <c r="E179" s="13"/>
      <c r="F179" s="220" t="str">
        <f t="shared" si="37"/>
        <v/>
      </c>
      <c r="G179" s="215" t="str">
        <f t="shared" si="26"/>
        <v/>
      </c>
      <c r="H179" s="219" t="str">
        <f t="shared" si="38"/>
        <v>Peter</v>
      </c>
      <c r="I179" s="211">
        <f>IF(P$175="J",SUMIF(Deelnemers!B:B,H179,Deelnemers!E:E),0)</f>
        <v>39</v>
      </c>
      <c r="J179" s="13"/>
      <c r="K179" s="211" t="str">
        <f t="shared" si="39"/>
        <v/>
      </c>
      <c r="L179" s="220" t="str">
        <f t="shared" si="40"/>
        <v/>
      </c>
      <c r="M179" s="215" t="str">
        <f t="shared" si="41"/>
        <v/>
      </c>
      <c r="N179" s="216" t="str">
        <f t="shared" si="42"/>
        <v/>
      </c>
      <c r="O179" s="221">
        <v>2</v>
      </c>
      <c r="AB179" s="325">
        <f t="shared" si="30"/>
        <v>1</v>
      </c>
    </row>
    <row r="180" spans="1:28" ht="15" customHeight="1" x14ac:dyDescent="0.25">
      <c r="A180" s="218">
        <f>IF(C180=0,"",IF(I180=0,"",MAX(A$2:A179)+1))</f>
        <v>111</v>
      </c>
      <c r="B180" s="219" t="str">
        <f t="shared" si="36"/>
        <v>Frans</v>
      </c>
      <c r="C180" s="211">
        <f>IF(P$175="J",SUMIF(Deelnemers!B:B,B180,Deelnemers!E:E),0)</f>
        <v>27</v>
      </c>
      <c r="D180" s="13"/>
      <c r="E180" s="13"/>
      <c r="F180" s="220" t="str">
        <f t="shared" si="37"/>
        <v/>
      </c>
      <c r="G180" s="215" t="str">
        <f t="shared" si="26"/>
        <v/>
      </c>
      <c r="H180" s="219" t="str">
        <f t="shared" si="38"/>
        <v>Piet</v>
      </c>
      <c r="I180" s="211">
        <f>IF(P$175="J",SUMIF(Deelnemers!B:B,H180,Deelnemers!E:E),0)</f>
        <v>44</v>
      </c>
      <c r="J180" s="13"/>
      <c r="K180" s="211" t="str">
        <f t="shared" si="39"/>
        <v/>
      </c>
      <c r="L180" s="220" t="str">
        <f t="shared" si="40"/>
        <v/>
      </c>
      <c r="M180" s="215" t="str">
        <f t="shared" si="41"/>
        <v/>
      </c>
      <c r="N180" s="216" t="str">
        <f t="shared" si="42"/>
        <v/>
      </c>
      <c r="O180" s="221">
        <v>2</v>
      </c>
      <c r="AB180" s="325">
        <f t="shared" si="30"/>
        <v>1</v>
      </c>
    </row>
    <row r="181" spans="1:28" ht="15" customHeight="1" x14ac:dyDescent="0.25">
      <c r="A181" s="218">
        <f>IF(C181=0,"",IF(I181=0,"",MAX(A$2:A180)+1))</f>
        <v>112</v>
      </c>
      <c r="B181" s="219" t="str">
        <f t="shared" si="36"/>
        <v>Frans</v>
      </c>
      <c r="C181" s="211">
        <f>IF(P$175="J",SUMIF(Deelnemers!B:B,B181,Deelnemers!E:E),0)</f>
        <v>27</v>
      </c>
      <c r="D181" s="13"/>
      <c r="E181" s="13"/>
      <c r="F181" s="220" t="str">
        <f t="shared" si="37"/>
        <v/>
      </c>
      <c r="G181" s="215" t="str">
        <f t="shared" si="26"/>
        <v/>
      </c>
      <c r="H181" s="219" t="str">
        <f t="shared" si="38"/>
        <v>Tukker</v>
      </c>
      <c r="I181" s="211">
        <f>IF(P$175="J",SUMIF(Deelnemers!B:B,H181,Deelnemers!E:E),0)</f>
        <v>22</v>
      </c>
      <c r="J181" s="13"/>
      <c r="K181" s="211" t="str">
        <f t="shared" si="39"/>
        <v/>
      </c>
      <c r="L181" s="220" t="str">
        <f t="shared" si="40"/>
        <v/>
      </c>
      <c r="M181" s="215" t="str">
        <f t="shared" si="41"/>
        <v/>
      </c>
      <c r="N181" s="216" t="str">
        <f t="shared" si="42"/>
        <v/>
      </c>
      <c r="O181" s="221">
        <v>2</v>
      </c>
      <c r="AB181" s="325">
        <f t="shared" si="30"/>
        <v>1</v>
      </c>
    </row>
    <row r="182" spans="1:28" ht="15" customHeight="1" x14ac:dyDescent="0.25">
      <c r="A182" s="218">
        <f>IF(C182=0,"",IF(I182=0,"",MAX(A$2:A181)+1))</f>
        <v>113</v>
      </c>
      <c r="B182" s="219" t="str">
        <f t="shared" si="36"/>
        <v>Frans</v>
      </c>
      <c r="C182" s="211">
        <f>IF(P$175="J",SUMIF(Deelnemers!B:B,B182,Deelnemers!E:E),0)</f>
        <v>27</v>
      </c>
      <c r="D182" s="13"/>
      <c r="E182" s="13"/>
      <c r="F182" s="220" t="str">
        <f t="shared" si="37"/>
        <v/>
      </c>
      <c r="G182" s="215" t="str">
        <f t="shared" si="26"/>
        <v/>
      </c>
      <c r="H182" s="219" t="str">
        <f t="shared" si="38"/>
        <v>Bernard</v>
      </c>
      <c r="I182" s="211">
        <f>IF(P$175="J",SUMIF(Deelnemers!B:B,H182,Deelnemers!E:E),0)</f>
        <v>31</v>
      </c>
      <c r="J182" s="13"/>
      <c r="K182" s="211" t="str">
        <f t="shared" si="39"/>
        <v/>
      </c>
      <c r="L182" s="220" t="str">
        <f t="shared" si="40"/>
        <v/>
      </c>
      <c r="M182" s="215" t="str">
        <f t="shared" si="41"/>
        <v/>
      </c>
      <c r="N182" s="216" t="str">
        <f t="shared" si="42"/>
        <v/>
      </c>
      <c r="O182" s="221">
        <v>2</v>
      </c>
      <c r="AB182" s="325">
        <f t="shared" si="30"/>
        <v>1</v>
      </c>
    </row>
    <row r="183" spans="1:28" ht="15" customHeight="1" x14ac:dyDescent="0.25">
      <c r="A183" s="218">
        <f>IF(C183=0,"",IF(I183=0,"",MAX(A$2:A182)+1))</f>
        <v>114</v>
      </c>
      <c r="B183" s="219" t="str">
        <f t="shared" si="36"/>
        <v>Frans</v>
      </c>
      <c r="C183" s="211">
        <f>IF(P$175="J",SUMIF(Deelnemers!B:B,B183,Deelnemers!E:E),0)</f>
        <v>27</v>
      </c>
      <c r="D183" s="13"/>
      <c r="E183" s="13"/>
      <c r="F183" s="220" t="str">
        <f t="shared" si="37"/>
        <v/>
      </c>
      <c r="G183" s="215" t="str">
        <f t="shared" si="26"/>
        <v/>
      </c>
      <c r="H183" s="219" t="str">
        <f t="shared" si="38"/>
        <v>Jan de Hoorn</v>
      </c>
      <c r="I183" s="211">
        <f>IF(P$175="J",SUMIF(Deelnemers!B:B,H183,Deelnemers!E:E),0)</f>
        <v>23</v>
      </c>
      <c r="J183" s="13"/>
      <c r="K183" s="211" t="str">
        <f t="shared" si="39"/>
        <v/>
      </c>
      <c r="L183" s="220" t="str">
        <f t="shared" si="40"/>
        <v/>
      </c>
      <c r="M183" s="215" t="str">
        <f t="shared" si="41"/>
        <v/>
      </c>
      <c r="N183" s="216" t="str">
        <f t="shared" si="42"/>
        <v/>
      </c>
      <c r="O183" s="221">
        <v>2</v>
      </c>
      <c r="AB183" s="325">
        <f t="shared" si="30"/>
        <v>1</v>
      </c>
    </row>
    <row r="184" spans="1:28" ht="15" customHeight="1" x14ac:dyDescent="0.25">
      <c r="A184" s="218">
        <f>IF(C184=0,"",IF(I184=0,"",MAX(A$2:A183)+1))</f>
        <v>115</v>
      </c>
      <c r="B184" s="219" t="str">
        <f t="shared" si="36"/>
        <v>Frans</v>
      </c>
      <c r="C184" s="211">
        <f>IF(P$175="J",SUMIF(Deelnemers!B:B,B184,Deelnemers!E:E),0)</f>
        <v>27</v>
      </c>
      <c r="D184" s="13"/>
      <c r="E184" s="13"/>
      <c r="F184" s="220" t="str">
        <f t="shared" si="37"/>
        <v/>
      </c>
      <c r="G184" s="215" t="str">
        <f t="shared" si="26"/>
        <v/>
      </c>
      <c r="H184" s="219" t="str">
        <f t="shared" si="38"/>
        <v>Bas</v>
      </c>
      <c r="I184" s="211">
        <f>IF(P$175="J",SUMIF(Deelnemers!B:B,H184,Deelnemers!E:E),0)</f>
        <v>25</v>
      </c>
      <c r="J184" s="13"/>
      <c r="K184" s="211" t="str">
        <f t="shared" si="39"/>
        <v/>
      </c>
      <c r="L184" s="220" t="str">
        <f t="shared" si="40"/>
        <v/>
      </c>
      <c r="M184" s="215" t="str">
        <f t="shared" si="41"/>
        <v/>
      </c>
      <c r="N184" s="216" t="str">
        <f t="shared" si="42"/>
        <v/>
      </c>
      <c r="O184" s="221">
        <v>2</v>
      </c>
      <c r="AB184" s="325">
        <f t="shared" si="30"/>
        <v>1</v>
      </c>
    </row>
    <row r="185" spans="1:28" ht="15" customHeight="1" x14ac:dyDescent="0.25">
      <c r="A185" s="218">
        <f>IF(C185=0,"",IF(I185=0,"",MAX(A$2:A184)+1))</f>
        <v>116</v>
      </c>
      <c r="B185" s="219" t="str">
        <f t="shared" si="36"/>
        <v>Frans</v>
      </c>
      <c r="C185" s="211">
        <f>IF(P$175="J",SUMIF(Deelnemers!B:B,B185,Deelnemers!E:E),0)</f>
        <v>27</v>
      </c>
      <c r="D185" s="13"/>
      <c r="E185" s="13"/>
      <c r="F185" s="220" t="str">
        <f t="shared" si="37"/>
        <v/>
      </c>
      <c r="G185" s="215" t="str">
        <f t="shared" si="26"/>
        <v/>
      </c>
      <c r="H185" s="219" t="str">
        <f t="shared" si="38"/>
        <v>Jan Zuijlen</v>
      </c>
      <c r="I185" s="211">
        <f>IF(P$175="J",SUMIF(Deelnemers!B:B,H185,Deelnemers!E:E),0)</f>
        <v>36</v>
      </c>
      <c r="J185" s="13"/>
      <c r="K185" s="211" t="str">
        <f t="shared" si="39"/>
        <v/>
      </c>
      <c r="L185" s="220" t="str">
        <f t="shared" si="40"/>
        <v/>
      </c>
      <c r="M185" s="215" t="str">
        <f t="shared" si="41"/>
        <v/>
      </c>
      <c r="N185" s="216" t="str">
        <f t="shared" si="42"/>
        <v/>
      </c>
      <c r="O185" s="221">
        <v>2</v>
      </c>
      <c r="AB185" s="325">
        <f t="shared" si="30"/>
        <v>1</v>
      </c>
    </row>
    <row r="186" spans="1:28" ht="15" customHeight="1" x14ac:dyDescent="0.25">
      <c r="A186" s="218">
        <f>IF(C186=0,"",IF(I186=0,"",MAX(A$2:A185)+1))</f>
        <v>117</v>
      </c>
      <c r="B186" s="219" t="str">
        <f t="shared" si="36"/>
        <v>Frans</v>
      </c>
      <c r="C186" s="211">
        <f>IF(P$175="J",SUMIF(Deelnemers!B:B,B186,Deelnemers!E:E),0)</f>
        <v>27</v>
      </c>
      <c r="D186" s="13"/>
      <c r="E186" s="13"/>
      <c r="F186" s="220" t="str">
        <f t="shared" si="37"/>
        <v/>
      </c>
      <c r="G186" s="215" t="str">
        <f t="shared" si="26"/>
        <v/>
      </c>
      <c r="H186" s="219" t="str">
        <f t="shared" si="38"/>
        <v xml:space="preserve">Jordy </v>
      </c>
      <c r="I186" s="211">
        <f>IF(P$175="J",SUMIF(Deelnemers!B:B,H186,Deelnemers!E:E),0)</f>
        <v>31</v>
      </c>
      <c r="J186" s="13"/>
      <c r="K186" s="211" t="str">
        <f t="shared" si="39"/>
        <v/>
      </c>
      <c r="L186" s="220" t="str">
        <f t="shared" si="40"/>
        <v/>
      </c>
      <c r="M186" s="215" t="str">
        <f t="shared" si="41"/>
        <v/>
      </c>
      <c r="N186" s="216" t="str">
        <f t="shared" si="42"/>
        <v/>
      </c>
      <c r="O186" s="221">
        <v>2</v>
      </c>
      <c r="AB186" s="325">
        <f t="shared" si="30"/>
        <v>1</v>
      </c>
    </row>
    <row r="187" spans="1:28" ht="15" customHeight="1" x14ac:dyDescent="0.25">
      <c r="A187" s="218">
        <f>IF(C187=0,"",IF(I187=0,"",MAX(A$2:A186)+1))</f>
        <v>118</v>
      </c>
      <c r="B187" s="219" t="str">
        <f t="shared" si="36"/>
        <v>Frans</v>
      </c>
      <c r="C187" s="211">
        <f>IF(P$175="J",SUMIF(Deelnemers!B:B,B187,Deelnemers!E:E),0)</f>
        <v>27</v>
      </c>
      <c r="D187" s="13"/>
      <c r="E187" s="13"/>
      <c r="F187" s="220" t="str">
        <f t="shared" si="37"/>
        <v/>
      </c>
      <c r="G187" s="215" t="str">
        <f t="shared" si="26"/>
        <v/>
      </c>
      <c r="H187" s="219" t="str">
        <f t="shared" si="38"/>
        <v>Mukesh</v>
      </c>
      <c r="I187" s="211">
        <f>IF(P$175="J",SUMIF(Deelnemers!B:B,H187,Deelnemers!E:E),0)</f>
        <v>34</v>
      </c>
      <c r="J187" s="13"/>
      <c r="K187" s="211" t="str">
        <f t="shared" si="39"/>
        <v/>
      </c>
      <c r="L187" s="220" t="str">
        <f t="shared" si="40"/>
        <v/>
      </c>
      <c r="M187" s="215" t="str">
        <f t="shared" si="41"/>
        <v/>
      </c>
      <c r="N187" s="216" t="str">
        <f t="shared" si="42"/>
        <v/>
      </c>
      <c r="O187" s="221">
        <v>2</v>
      </c>
      <c r="AB187" s="325">
        <f t="shared" si="30"/>
        <v>1</v>
      </c>
    </row>
    <row r="188" spans="1:28" ht="15" customHeight="1" x14ac:dyDescent="0.25">
      <c r="A188" s="218">
        <f>IF(C188=0,"",IF(I188=0,"",MAX(A$2:A187)+1))</f>
        <v>119</v>
      </c>
      <c r="B188" s="219" t="str">
        <f t="shared" si="36"/>
        <v>Frans</v>
      </c>
      <c r="C188" s="211">
        <f>IF(P$175="J",SUMIF(Deelnemers!B:B,B188,Deelnemers!E:E),0)</f>
        <v>27</v>
      </c>
      <c r="D188" s="13"/>
      <c r="E188" s="13"/>
      <c r="F188" s="220" t="str">
        <f t="shared" si="37"/>
        <v/>
      </c>
      <c r="G188" s="215" t="str">
        <f t="shared" si="26"/>
        <v/>
      </c>
      <c r="H188" s="219" t="str">
        <f t="shared" si="38"/>
        <v>Marco</v>
      </c>
      <c r="I188" s="211">
        <f>IF(P$175="J",SUMIF(Deelnemers!B:B,H188,Deelnemers!E:E),0)</f>
        <v>35</v>
      </c>
      <c r="J188" s="13"/>
      <c r="K188" s="211" t="str">
        <f t="shared" si="39"/>
        <v/>
      </c>
      <c r="L188" s="220" t="str">
        <f t="shared" si="40"/>
        <v/>
      </c>
      <c r="M188" s="215" t="str">
        <f t="shared" si="41"/>
        <v/>
      </c>
      <c r="N188" s="216" t="str">
        <f t="shared" si="42"/>
        <v/>
      </c>
      <c r="O188" s="221">
        <v>2</v>
      </c>
      <c r="AB188" s="325">
        <f t="shared" si="30"/>
        <v>1</v>
      </c>
    </row>
    <row r="189" spans="1:28" ht="15" customHeight="1" x14ac:dyDescent="0.25">
      <c r="A189" s="218" t="str">
        <f>IF(C189=0,"",IF(I189=0,"",MAX(A$2:A188)+1))</f>
        <v/>
      </c>
      <c r="B189" s="219" t="str">
        <f t="shared" si="36"/>
        <v>Frans</v>
      </c>
      <c r="C189" s="211">
        <f>IF(P$175="J",SUMIF(Deelnemers!B:B,B189,Deelnemers!E:E),0)</f>
        <v>27</v>
      </c>
      <c r="D189" s="13"/>
      <c r="E189" s="13"/>
      <c r="F189" s="220" t="str">
        <f t="shared" si="37"/>
        <v/>
      </c>
      <c r="G189" s="215" t="str">
        <f t="shared" si="26"/>
        <v/>
      </c>
      <c r="H189" s="219" t="str">
        <f t="shared" si="38"/>
        <v>n</v>
      </c>
      <c r="I189" s="211">
        <f>IF(P$175="J",SUMIF(Deelnemers!B:B,H189,Deelnemers!E:E),0)</f>
        <v>0</v>
      </c>
      <c r="J189" s="13"/>
      <c r="K189" s="211" t="str">
        <f t="shared" si="39"/>
        <v/>
      </c>
      <c r="L189" s="220" t="str">
        <f t="shared" si="40"/>
        <v/>
      </c>
      <c r="M189" s="215" t="str">
        <f t="shared" si="41"/>
        <v/>
      </c>
      <c r="N189" s="216" t="str">
        <f t="shared" si="42"/>
        <v/>
      </c>
      <c r="O189" s="221">
        <v>2</v>
      </c>
      <c r="AB189" s="325">
        <f t="shared" si="30"/>
        <v>0</v>
      </c>
    </row>
    <row r="190" spans="1:28" ht="15" customHeight="1" x14ac:dyDescent="0.25">
      <c r="A190" s="218" t="str">
        <f>IF(C190=0,"",IF(I190=0,"",MAX(A$2:A189)+1))</f>
        <v/>
      </c>
      <c r="B190" s="219" t="str">
        <f t="shared" si="36"/>
        <v>Frans</v>
      </c>
      <c r="C190" s="211">
        <f>IF(P$175="J",SUMIF(Deelnemers!B:B,B190,Deelnemers!E:E),0)</f>
        <v>27</v>
      </c>
      <c r="D190" s="13"/>
      <c r="E190" s="13"/>
      <c r="F190" s="220" t="str">
        <f t="shared" si="37"/>
        <v/>
      </c>
      <c r="G190" s="215" t="str">
        <f t="shared" si="26"/>
        <v/>
      </c>
      <c r="H190" s="219" t="str">
        <f t="shared" si="38"/>
        <v>n</v>
      </c>
      <c r="I190" s="211">
        <f>IF(P$175="J",SUMIF(Deelnemers!B:B,H190,Deelnemers!E:E),0)</f>
        <v>0</v>
      </c>
      <c r="J190" s="13"/>
      <c r="K190" s="211" t="str">
        <f t="shared" si="39"/>
        <v/>
      </c>
      <c r="L190" s="220" t="str">
        <f t="shared" si="40"/>
        <v/>
      </c>
      <c r="M190" s="215" t="str">
        <f t="shared" si="41"/>
        <v/>
      </c>
      <c r="N190" s="216" t="str">
        <f t="shared" si="42"/>
        <v/>
      </c>
      <c r="O190" s="221">
        <v>2</v>
      </c>
      <c r="AB190" s="325">
        <f t="shared" si="30"/>
        <v>0</v>
      </c>
    </row>
    <row r="191" spans="1:28" ht="15" customHeight="1" x14ac:dyDescent="0.25">
      <c r="A191" s="218" t="str">
        <f>IF(C191=0,"",IF(I191=0,"",MAX(A$2:A190)+1))</f>
        <v/>
      </c>
      <c r="B191" s="219" t="str">
        <f t="shared" si="36"/>
        <v>Frans</v>
      </c>
      <c r="C191" s="211">
        <f>IF(P$175="J",SUMIF(Deelnemers!B:B,B191,Deelnemers!E:E),0)</f>
        <v>27</v>
      </c>
      <c r="D191" s="13"/>
      <c r="E191" s="13"/>
      <c r="F191" s="220" t="str">
        <f t="shared" si="37"/>
        <v/>
      </c>
      <c r="G191" s="215" t="str">
        <f t="shared" si="26"/>
        <v/>
      </c>
      <c r="H191" s="219" t="str">
        <f t="shared" si="38"/>
        <v>n</v>
      </c>
      <c r="I191" s="211">
        <f>IF(P$175="J",SUMIF(Deelnemers!B:B,H191,Deelnemers!E:E),0)</f>
        <v>0</v>
      </c>
      <c r="J191" s="13"/>
      <c r="K191" s="211" t="str">
        <f t="shared" si="39"/>
        <v/>
      </c>
      <c r="L191" s="220" t="str">
        <f t="shared" si="40"/>
        <v/>
      </c>
      <c r="M191" s="215" t="str">
        <f t="shared" si="41"/>
        <v/>
      </c>
      <c r="N191" s="216" t="str">
        <f t="shared" si="42"/>
        <v/>
      </c>
      <c r="O191" s="221">
        <v>2</v>
      </c>
      <c r="AB191" s="325">
        <f t="shared" si="30"/>
        <v>0</v>
      </c>
    </row>
    <row r="192" spans="1:28" ht="15" customHeight="1" x14ac:dyDescent="0.25">
      <c r="A192" s="218" t="str">
        <f>IF(C192=0,"",IF(I192=0,"",MAX(A$2:A191)+1))</f>
        <v/>
      </c>
      <c r="B192" s="219" t="str">
        <f t="shared" si="36"/>
        <v>Frans</v>
      </c>
      <c r="C192" s="211">
        <f>IF(P$175="J",SUMIF(Deelnemers!B:B,B192,Deelnemers!E:E),0)</f>
        <v>27</v>
      </c>
      <c r="D192" s="13"/>
      <c r="E192" s="13"/>
      <c r="F192" s="220" t="str">
        <f t="shared" si="37"/>
        <v/>
      </c>
      <c r="G192" s="215" t="str">
        <f t="shared" si="26"/>
        <v/>
      </c>
      <c r="H192" s="219" t="str">
        <f t="shared" si="38"/>
        <v>n</v>
      </c>
      <c r="I192" s="211">
        <f>IF(P$175="J",SUMIF(Deelnemers!B:B,H192,Deelnemers!E:E),0)</f>
        <v>0</v>
      </c>
      <c r="J192" s="13"/>
      <c r="K192" s="211" t="str">
        <f t="shared" si="39"/>
        <v/>
      </c>
      <c r="L192" s="220" t="str">
        <f t="shared" si="40"/>
        <v/>
      </c>
      <c r="M192" s="215" t="str">
        <f t="shared" si="41"/>
        <v/>
      </c>
      <c r="N192" s="216" t="str">
        <f t="shared" si="42"/>
        <v/>
      </c>
      <c r="O192" s="221">
        <v>2</v>
      </c>
      <c r="AB192" s="325">
        <f t="shared" si="30"/>
        <v>0</v>
      </c>
    </row>
    <row r="193" spans="1:28" ht="15" customHeight="1" x14ac:dyDescent="0.25">
      <c r="A193" s="218">
        <f>IF(C193=0,"",IF(I193=0,"",MAX(A$2:A192)+1))</f>
        <v>120</v>
      </c>
      <c r="B193" s="219" t="str">
        <f t="shared" si="36"/>
        <v>Fred</v>
      </c>
      <c r="C193" s="211">
        <f>IF(P$175="J",SUMIF(Deelnemers!B:B,B193,Deelnemers!E:E),0)</f>
        <v>23</v>
      </c>
      <c r="D193" s="13"/>
      <c r="E193" s="13"/>
      <c r="F193" s="220" t="str">
        <f t="shared" si="37"/>
        <v/>
      </c>
      <c r="G193" s="215" t="str">
        <f t="shared" si="26"/>
        <v/>
      </c>
      <c r="H193" s="219" t="str">
        <f t="shared" si="38"/>
        <v>Jan Hartog</v>
      </c>
      <c r="I193" s="211">
        <f>IF(P$175="J",SUMIF(Deelnemers!B:B,H193,Deelnemers!E:E),0)</f>
        <v>18</v>
      </c>
      <c r="J193" s="13"/>
      <c r="K193" s="211" t="str">
        <f t="shared" si="39"/>
        <v/>
      </c>
      <c r="L193" s="220" t="str">
        <f t="shared" si="40"/>
        <v/>
      </c>
      <c r="M193" s="215" t="str">
        <f t="shared" si="41"/>
        <v/>
      </c>
      <c r="N193" s="216" t="str">
        <f t="shared" si="42"/>
        <v/>
      </c>
      <c r="O193" s="221">
        <v>2</v>
      </c>
      <c r="AB193" s="325">
        <f t="shared" si="30"/>
        <v>1</v>
      </c>
    </row>
    <row r="194" spans="1:28" ht="15" customHeight="1" x14ac:dyDescent="0.25">
      <c r="A194" s="218">
        <f>IF(C194=0,"",IF(I194=0,"",MAX(A$2:A193)+1))</f>
        <v>121</v>
      </c>
      <c r="B194" s="219" t="str">
        <f t="shared" si="36"/>
        <v>Fred</v>
      </c>
      <c r="C194" s="211">
        <f>IF(P$175="J",SUMIF(Deelnemers!B:B,B194,Deelnemers!E:E),0)</f>
        <v>23</v>
      </c>
      <c r="D194" s="13"/>
      <c r="E194" s="13"/>
      <c r="F194" s="220" t="str">
        <f t="shared" si="37"/>
        <v/>
      </c>
      <c r="G194" s="215" t="str">
        <f t="shared" si="26"/>
        <v/>
      </c>
      <c r="H194" s="219" t="str">
        <f t="shared" si="38"/>
        <v>Martijn</v>
      </c>
      <c r="I194" s="211">
        <f>IF(P$175="J",SUMIF(Deelnemers!B:B,H194,Deelnemers!E:E),0)</f>
        <v>13</v>
      </c>
      <c r="J194" s="13"/>
      <c r="K194" s="211" t="str">
        <f t="shared" si="39"/>
        <v/>
      </c>
      <c r="L194" s="220" t="str">
        <f t="shared" si="40"/>
        <v/>
      </c>
      <c r="M194" s="215" t="str">
        <f t="shared" si="41"/>
        <v/>
      </c>
      <c r="N194" s="216" t="str">
        <f t="shared" si="42"/>
        <v/>
      </c>
      <c r="O194" s="221">
        <v>2</v>
      </c>
      <c r="AB194" s="325">
        <f t="shared" si="30"/>
        <v>1</v>
      </c>
    </row>
    <row r="195" spans="1:28" ht="15" customHeight="1" x14ac:dyDescent="0.25">
      <c r="A195" s="218">
        <f>IF(C195=0,"",IF(I195=0,"",MAX(A$2:A194)+1))</f>
        <v>122</v>
      </c>
      <c r="B195" s="219" t="str">
        <f t="shared" si="36"/>
        <v>Fred</v>
      </c>
      <c r="C195" s="211">
        <f>IF(P$175="J",SUMIF(Deelnemers!B:B,B195,Deelnemers!E:E),0)</f>
        <v>23</v>
      </c>
      <c r="D195" s="13"/>
      <c r="E195" s="13"/>
      <c r="F195" s="220" t="str">
        <f t="shared" si="37"/>
        <v/>
      </c>
      <c r="G195" s="215" t="str">
        <f t="shared" ref="G195:G258" si="43">IF(D195&gt;0,IF(C195-D195=0,R$2,IF(D195&lt;C195,ROUND(D195/C195*T$2,1),Q$2)),"")</f>
        <v/>
      </c>
      <c r="H195" s="219" t="str">
        <f t="shared" si="38"/>
        <v>Michael</v>
      </c>
      <c r="I195" s="211">
        <f>IF(P$175="J",SUMIF(Deelnemers!B:B,H195,Deelnemers!E:E),0)</f>
        <v>28</v>
      </c>
      <c r="J195" s="13"/>
      <c r="K195" s="211" t="str">
        <f t="shared" si="39"/>
        <v/>
      </c>
      <c r="L195" s="220" t="str">
        <f t="shared" si="40"/>
        <v/>
      </c>
      <c r="M195" s="215" t="str">
        <f t="shared" si="41"/>
        <v/>
      </c>
      <c r="N195" s="216" t="str">
        <f t="shared" si="42"/>
        <v/>
      </c>
      <c r="O195" s="221">
        <v>2</v>
      </c>
      <c r="AB195" s="325">
        <f t="shared" ref="AB195:AB258" si="44">IF(A195="",0,1)</f>
        <v>1</v>
      </c>
    </row>
    <row r="196" spans="1:28" ht="15" customHeight="1" x14ac:dyDescent="0.25">
      <c r="A196" s="218">
        <f>IF(C196=0,"",IF(I196=0,"",MAX(A$2:A195)+1))</f>
        <v>123</v>
      </c>
      <c r="B196" s="219" t="str">
        <f t="shared" si="36"/>
        <v>Fred</v>
      </c>
      <c r="C196" s="211">
        <f>IF(P$175="J",SUMIF(Deelnemers!B:B,B196,Deelnemers!E:E),0)</f>
        <v>23</v>
      </c>
      <c r="D196" s="13"/>
      <c r="E196" s="13"/>
      <c r="F196" s="220" t="str">
        <f t="shared" si="37"/>
        <v/>
      </c>
      <c r="G196" s="215" t="str">
        <f t="shared" si="43"/>
        <v/>
      </c>
      <c r="H196" s="219" t="str">
        <f t="shared" si="38"/>
        <v>Peter</v>
      </c>
      <c r="I196" s="211">
        <f>IF(P$175="J",SUMIF(Deelnemers!B:B,H196,Deelnemers!E:E),0)</f>
        <v>39</v>
      </c>
      <c r="J196" s="13"/>
      <c r="K196" s="211" t="str">
        <f t="shared" si="39"/>
        <v/>
      </c>
      <c r="L196" s="220" t="str">
        <f t="shared" si="40"/>
        <v/>
      </c>
      <c r="M196" s="215" t="str">
        <f t="shared" si="41"/>
        <v/>
      </c>
      <c r="N196" s="216" t="str">
        <f t="shared" si="42"/>
        <v/>
      </c>
      <c r="O196" s="221">
        <v>2</v>
      </c>
      <c r="AB196" s="325">
        <f t="shared" si="44"/>
        <v>1</v>
      </c>
    </row>
    <row r="197" spans="1:28" ht="15" customHeight="1" x14ac:dyDescent="0.25">
      <c r="A197" s="218">
        <f>IF(C197=0,"",IF(I197=0,"",MAX(A$2:A196)+1))</f>
        <v>124</v>
      </c>
      <c r="B197" s="219" t="str">
        <f t="shared" si="36"/>
        <v>Fred</v>
      </c>
      <c r="C197" s="211">
        <f>IF(P$175="J",SUMIF(Deelnemers!B:B,B197,Deelnemers!E:E),0)</f>
        <v>23</v>
      </c>
      <c r="D197" s="13"/>
      <c r="E197" s="13"/>
      <c r="F197" s="220" t="str">
        <f t="shared" si="37"/>
        <v/>
      </c>
      <c r="G197" s="215" t="str">
        <f t="shared" si="43"/>
        <v/>
      </c>
      <c r="H197" s="219" t="str">
        <f t="shared" si="38"/>
        <v>Piet</v>
      </c>
      <c r="I197" s="211">
        <f>IF(P$175="J",SUMIF(Deelnemers!B:B,H197,Deelnemers!E:E),0)</f>
        <v>44</v>
      </c>
      <c r="J197" s="13"/>
      <c r="K197" s="211" t="str">
        <f t="shared" si="39"/>
        <v/>
      </c>
      <c r="L197" s="220" t="str">
        <f t="shared" si="40"/>
        <v/>
      </c>
      <c r="M197" s="215" t="str">
        <f t="shared" si="41"/>
        <v/>
      </c>
      <c r="N197" s="216" t="str">
        <f t="shared" si="42"/>
        <v/>
      </c>
      <c r="O197" s="221">
        <v>2</v>
      </c>
      <c r="AB197" s="325">
        <f t="shared" si="44"/>
        <v>1</v>
      </c>
    </row>
    <row r="198" spans="1:28" ht="15" customHeight="1" x14ac:dyDescent="0.25">
      <c r="A198" s="218">
        <f>IF(C198=0,"",IF(I198=0,"",MAX(A$2:A197)+1))</f>
        <v>125</v>
      </c>
      <c r="B198" s="219" t="str">
        <f t="shared" si="36"/>
        <v>Fred</v>
      </c>
      <c r="C198" s="211">
        <f>IF(P$175="J",SUMIF(Deelnemers!B:B,B198,Deelnemers!E:E),0)</f>
        <v>23</v>
      </c>
      <c r="D198" s="13"/>
      <c r="E198" s="13"/>
      <c r="F198" s="220" t="str">
        <f t="shared" si="37"/>
        <v/>
      </c>
      <c r="G198" s="215" t="str">
        <f t="shared" si="43"/>
        <v/>
      </c>
      <c r="H198" s="219" t="str">
        <f t="shared" si="38"/>
        <v>Tukker</v>
      </c>
      <c r="I198" s="211">
        <f>IF(P$175="J",SUMIF(Deelnemers!B:B,H198,Deelnemers!E:E),0)</f>
        <v>22</v>
      </c>
      <c r="J198" s="13"/>
      <c r="K198" s="211" t="str">
        <f t="shared" si="39"/>
        <v/>
      </c>
      <c r="L198" s="220" t="str">
        <f t="shared" si="40"/>
        <v/>
      </c>
      <c r="M198" s="215" t="str">
        <f t="shared" si="41"/>
        <v/>
      </c>
      <c r="N198" s="216" t="str">
        <f t="shared" si="42"/>
        <v/>
      </c>
      <c r="O198" s="221">
        <v>2</v>
      </c>
      <c r="AB198" s="325">
        <f t="shared" si="44"/>
        <v>1</v>
      </c>
    </row>
    <row r="199" spans="1:28" ht="15" customHeight="1" x14ac:dyDescent="0.25">
      <c r="A199" s="218">
        <f>IF(C199=0,"",IF(I199=0,"",MAX(A$2:A198)+1))</f>
        <v>126</v>
      </c>
      <c r="B199" s="219" t="str">
        <f t="shared" si="36"/>
        <v>Fred</v>
      </c>
      <c r="C199" s="211">
        <f>IF(P$175="J",SUMIF(Deelnemers!B:B,B199,Deelnemers!E:E),0)</f>
        <v>23</v>
      </c>
      <c r="D199" s="13"/>
      <c r="E199" s="13"/>
      <c r="F199" s="220" t="str">
        <f t="shared" si="37"/>
        <v/>
      </c>
      <c r="G199" s="215" t="str">
        <f t="shared" si="43"/>
        <v/>
      </c>
      <c r="H199" s="219" t="str">
        <f t="shared" si="38"/>
        <v>Bernard</v>
      </c>
      <c r="I199" s="211">
        <f>IF(P$175="J",SUMIF(Deelnemers!B:B,H199,Deelnemers!E:E),0)</f>
        <v>31</v>
      </c>
      <c r="J199" s="13"/>
      <c r="K199" s="211" t="str">
        <f t="shared" si="39"/>
        <v/>
      </c>
      <c r="L199" s="220" t="str">
        <f t="shared" si="40"/>
        <v/>
      </c>
      <c r="M199" s="215" t="str">
        <f t="shared" si="41"/>
        <v/>
      </c>
      <c r="N199" s="216" t="str">
        <f t="shared" si="42"/>
        <v/>
      </c>
      <c r="O199" s="221">
        <v>2</v>
      </c>
      <c r="AB199" s="325">
        <f t="shared" si="44"/>
        <v>1</v>
      </c>
    </row>
    <row r="200" spans="1:28" ht="15" customHeight="1" x14ac:dyDescent="0.25">
      <c r="A200" s="218">
        <f>IF(C200=0,"",IF(I200=0,"",MAX(A$2:A199)+1))</f>
        <v>127</v>
      </c>
      <c r="B200" s="219" t="str">
        <f t="shared" si="36"/>
        <v>Fred</v>
      </c>
      <c r="C200" s="211">
        <f>IF(P$175="J",SUMIF(Deelnemers!B:B,B200,Deelnemers!E:E),0)</f>
        <v>23</v>
      </c>
      <c r="D200" s="13"/>
      <c r="E200" s="13"/>
      <c r="F200" s="220" t="str">
        <f t="shared" si="37"/>
        <v/>
      </c>
      <c r="G200" s="215" t="str">
        <f t="shared" si="43"/>
        <v/>
      </c>
      <c r="H200" s="219" t="str">
        <f t="shared" si="38"/>
        <v>Jan de Hoorn</v>
      </c>
      <c r="I200" s="211">
        <f>IF(P$175="J",SUMIF(Deelnemers!B:B,H200,Deelnemers!E:E),0)</f>
        <v>23</v>
      </c>
      <c r="J200" s="13"/>
      <c r="K200" s="211" t="str">
        <f t="shared" si="39"/>
        <v/>
      </c>
      <c r="L200" s="220" t="str">
        <f t="shared" si="40"/>
        <v/>
      </c>
      <c r="M200" s="215" t="str">
        <f t="shared" si="41"/>
        <v/>
      </c>
      <c r="N200" s="216" t="str">
        <f t="shared" si="42"/>
        <v/>
      </c>
      <c r="O200" s="221">
        <v>2</v>
      </c>
      <c r="AB200" s="325">
        <f t="shared" si="44"/>
        <v>1</v>
      </c>
    </row>
    <row r="201" spans="1:28" ht="15" customHeight="1" x14ac:dyDescent="0.25">
      <c r="A201" s="218">
        <f>IF(C201=0,"",IF(I201=0,"",MAX(A$2:A200)+1))</f>
        <v>128</v>
      </c>
      <c r="B201" s="219" t="str">
        <f t="shared" si="36"/>
        <v>Fred</v>
      </c>
      <c r="C201" s="211">
        <f>IF(P$175="J",SUMIF(Deelnemers!B:B,B201,Deelnemers!E:E),0)</f>
        <v>23</v>
      </c>
      <c r="D201" s="13"/>
      <c r="E201" s="13"/>
      <c r="F201" s="220" t="str">
        <f t="shared" si="37"/>
        <v/>
      </c>
      <c r="G201" s="215" t="str">
        <f t="shared" si="43"/>
        <v/>
      </c>
      <c r="H201" s="219" t="str">
        <f t="shared" si="38"/>
        <v>Bas</v>
      </c>
      <c r="I201" s="211">
        <f>IF(P$175="J",SUMIF(Deelnemers!B:B,H201,Deelnemers!E:E),0)</f>
        <v>25</v>
      </c>
      <c r="J201" s="13"/>
      <c r="K201" s="211" t="str">
        <f t="shared" si="39"/>
        <v/>
      </c>
      <c r="L201" s="220" t="str">
        <f t="shared" si="40"/>
        <v/>
      </c>
      <c r="M201" s="215" t="str">
        <f t="shared" si="41"/>
        <v/>
      </c>
      <c r="N201" s="216" t="str">
        <f t="shared" si="42"/>
        <v/>
      </c>
      <c r="O201" s="221">
        <v>2</v>
      </c>
      <c r="AB201" s="325">
        <f t="shared" si="44"/>
        <v>1</v>
      </c>
    </row>
    <row r="202" spans="1:28" ht="15" customHeight="1" x14ac:dyDescent="0.25">
      <c r="A202" s="218">
        <f>IF(C202=0,"",IF(I202=0,"",MAX(A$2:A201)+1))</f>
        <v>129</v>
      </c>
      <c r="B202" s="219" t="str">
        <f t="shared" si="36"/>
        <v>Fred</v>
      </c>
      <c r="C202" s="211">
        <f>IF(P$175="J",SUMIF(Deelnemers!B:B,B202,Deelnemers!E:E),0)</f>
        <v>23</v>
      </c>
      <c r="D202" s="13"/>
      <c r="E202" s="13"/>
      <c r="F202" s="220" t="str">
        <f t="shared" si="37"/>
        <v/>
      </c>
      <c r="G202" s="215" t="str">
        <f t="shared" si="43"/>
        <v/>
      </c>
      <c r="H202" s="219" t="str">
        <f t="shared" si="38"/>
        <v>Jan Zuijlen</v>
      </c>
      <c r="I202" s="211">
        <f>IF(P$175="J",SUMIF(Deelnemers!B:B,H202,Deelnemers!E:E),0)</f>
        <v>36</v>
      </c>
      <c r="J202" s="13"/>
      <c r="K202" s="211" t="str">
        <f t="shared" si="39"/>
        <v/>
      </c>
      <c r="L202" s="220" t="str">
        <f t="shared" si="40"/>
        <v/>
      </c>
      <c r="M202" s="215" t="str">
        <f t="shared" si="41"/>
        <v/>
      </c>
      <c r="N202" s="216" t="str">
        <f t="shared" si="42"/>
        <v/>
      </c>
      <c r="O202" s="221">
        <v>2</v>
      </c>
      <c r="AB202" s="325">
        <f t="shared" si="44"/>
        <v>1</v>
      </c>
    </row>
    <row r="203" spans="1:28" ht="15" customHeight="1" x14ac:dyDescent="0.25">
      <c r="A203" s="218">
        <f>IF(C203=0,"",IF(I203=0,"",MAX(A$2:A202)+1))</f>
        <v>130</v>
      </c>
      <c r="B203" s="219" t="str">
        <f t="shared" si="36"/>
        <v>Fred</v>
      </c>
      <c r="C203" s="211">
        <f>IF(P$175="J",SUMIF(Deelnemers!B:B,B203,Deelnemers!E:E),0)</f>
        <v>23</v>
      </c>
      <c r="D203" s="13"/>
      <c r="E203" s="13"/>
      <c r="F203" s="220" t="str">
        <f t="shared" si="37"/>
        <v/>
      </c>
      <c r="G203" s="215" t="str">
        <f t="shared" si="43"/>
        <v/>
      </c>
      <c r="H203" s="219" t="str">
        <f t="shared" si="38"/>
        <v xml:space="preserve">Jordy </v>
      </c>
      <c r="I203" s="211">
        <f>IF(P$175="J",SUMIF(Deelnemers!B:B,H203,Deelnemers!E:E),0)</f>
        <v>31</v>
      </c>
      <c r="J203" s="13"/>
      <c r="K203" s="211" t="str">
        <f t="shared" si="39"/>
        <v/>
      </c>
      <c r="L203" s="220" t="str">
        <f t="shared" si="40"/>
        <v/>
      </c>
      <c r="M203" s="215" t="str">
        <f t="shared" si="41"/>
        <v/>
      </c>
      <c r="N203" s="216" t="str">
        <f t="shared" si="42"/>
        <v/>
      </c>
      <c r="O203" s="221">
        <v>2</v>
      </c>
      <c r="AB203" s="325">
        <f t="shared" si="44"/>
        <v>1</v>
      </c>
    </row>
    <row r="204" spans="1:28" ht="15" customHeight="1" x14ac:dyDescent="0.25">
      <c r="A204" s="218">
        <f>IF(C204=0,"",IF(I204=0,"",MAX(A$2:A203)+1))</f>
        <v>131</v>
      </c>
      <c r="B204" s="219" t="str">
        <f t="shared" si="36"/>
        <v>Fred</v>
      </c>
      <c r="C204" s="211">
        <f>IF(P$175="J",SUMIF(Deelnemers!B:B,B204,Deelnemers!E:E),0)</f>
        <v>23</v>
      </c>
      <c r="D204" s="13"/>
      <c r="E204" s="13"/>
      <c r="F204" s="220" t="str">
        <f t="shared" si="37"/>
        <v/>
      </c>
      <c r="G204" s="215" t="str">
        <f t="shared" si="43"/>
        <v/>
      </c>
      <c r="H204" s="219" t="str">
        <f t="shared" si="38"/>
        <v>Mukesh</v>
      </c>
      <c r="I204" s="211">
        <f>IF(P$175="J",SUMIF(Deelnemers!B:B,H204,Deelnemers!E:E),0)</f>
        <v>34</v>
      </c>
      <c r="J204" s="13"/>
      <c r="K204" s="211" t="str">
        <f t="shared" si="39"/>
        <v/>
      </c>
      <c r="L204" s="220" t="str">
        <f t="shared" si="40"/>
        <v/>
      </c>
      <c r="M204" s="215" t="str">
        <f t="shared" si="41"/>
        <v/>
      </c>
      <c r="N204" s="216" t="str">
        <f t="shared" si="42"/>
        <v/>
      </c>
      <c r="O204" s="221">
        <v>2</v>
      </c>
      <c r="AB204" s="325">
        <f t="shared" si="44"/>
        <v>1</v>
      </c>
    </row>
    <row r="205" spans="1:28" ht="15" customHeight="1" x14ac:dyDescent="0.25">
      <c r="A205" s="218">
        <f>IF(C205=0,"",IF(I205=0,"",MAX(A$2:A204)+1))</f>
        <v>132</v>
      </c>
      <c r="B205" s="219" t="str">
        <f t="shared" si="36"/>
        <v>Fred</v>
      </c>
      <c r="C205" s="211">
        <f>IF(P$175="J",SUMIF(Deelnemers!B:B,B205,Deelnemers!E:E),0)</f>
        <v>23</v>
      </c>
      <c r="D205" s="13"/>
      <c r="E205" s="13"/>
      <c r="F205" s="220" t="str">
        <f t="shared" si="37"/>
        <v/>
      </c>
      <c r="G205" s="215" t="str">
        <f t="shared" si="43"/>
        <v/>
      </c>
      <c r="H205" s="219" t="str">
        <f t="shared" si="38"/>
        <v>Marco</v>
      </c>
      <c r="I205" s="211">
        <f>IF(P$175="J",SUMIF(Deelnemers!B:B,H205,Deelnemers!E:E),0)</f>
        <v>35</v>
      </c>
      <c r="J205" s="13"/>
      <c r="K205" s="211" t="str">
        <f t="shared" si="39"/>
        <v/>
      </c>
      <c r="L205" s="220" t="str">
        <f t="shared" si="40"/>
        <v/>
      </c>
      <c r="M205" s="215" t="str">
        <f t="shared" si="41"/>
        <v/>
      </c>
      <c r="N205" s="216" t="str">
        <f t="shared" si="42"/>
        <v/>
      </c>
      <c r="O205" s="221">
        <v>2</v>
      </c>
      <c r="AB205" s="325">
        <f t="shared" si="44"/>
        <v>1</v>
      </c>
    </row>
    <row r="206" spans="1:28" ht="15" customHeight="1" x14ac:dyDescent="0.25">
      <c r="A206" s="218" t="str">
        <f>IF(C206=0,"",IF(I206=0,"",MAX(A$2:A205)+1))</f>
        <v/>
      </c>
      <c r="B206" s="219" t="str">
        <f t="shared" si="36"/>
        <v>Fred</v>
      </c>
      <c r="C206" s="211">
        <f>IF(P$175="J",SUMIF(Deelnemers!B:B,B206,Deelnemers!E:E),0)</f>
        <v>23</v>
      </c>
      <c r="D206" s="13"/>
      <c r="E206" s="13"/>
      <c r="F206" s="220" t="str">
        <f t="shared" si="37"/>
        <v/>
      </c>
      <c r="G206" s="215" t="str">
        <f t="shared" si="43"/>
        <v/>
      </c>
      <c r="H206" s="219" t="str">
        <f t="shared" si="38"/>
        <v>n</v>
      </c>
      <c r="I206" s="211">
        <f>IF(P$175="J",SUMIF(Deelnemers!B:B,H206,Deelnemers!E:E),0)</f>
        <v>0</v>
      </c>
      <c r="J206" s="13"/>
      <c r="K206" s="211" t="str">
        <f t="shared" si="39"/>
        <v/>
      </c>
      <c r="L206" s="220" t="str">
        <f t="shared" si="40"/>
        <v/>
      </c>
      <c r="M206" s="215" t="str">
        <f t="shared" si="41"/>
        <v/>
      </c>
      <c r="N206" s="216" t="str">
        <f t="shared" si="42"/>
        <v/>
      </c>
      <c r="O206" s="221">
        <v>2</v>
      </c>
      <c r="AB206" s="325">
        <f t="shared" si="44"/>
        <v>0</v>
      </c>
    </row>
    <row r="207" spans="1:28" ht="15" customHeight="1" x14ac:dyDescent="0.25">
      <c r="A207" s="218" t="str">
        <f>IF(C207=0,"",IF(I207=0,"",MAX(A$2:A206)+1))</f>
        <v/>
      </c>
      <c r="B207" s="219" t="str">
        <f t="shared" si="36"/>
        <v>Fred</v>
      </c>
      <c r="C207" s="211">
        <f>IF(P$175="J",SUMIF(Deelnemers!B:B,B207,Deelnemers!E:E),0)</f>
        <v>23</v>
      </c>
      <c r="D207" s="13"/>
      <c r="E207" s="13"/>
      <c r="F207" s="220" t="str">
        <f t="shared" si="37"/>
        <v/>
      </c>
      <c r="G207" s="215" t="str">
        <f t="shared" si="43"/>
        <v/>
      </c>
      <c r="H207" s="219" t="str">
        <f t="shared" si="38"/>
        <v>n</v>
      </c>
      <c r="I207" s="211">
        <f>IF(P$175="J",SUMIF(Deelnemers!B:B,H207,Deelnemers!E:E),0)</f>
        <v>0</v>
      </c>
      <c r="J207" s="13"/>
      <c r="K207" s="211" t="str">
        <f t="shared" si="39"/>
        <v/>
      </c>
      <c r="L207" s="220" t="str">
        <f t="shared" si="40"/>
        <v/>
      </c>
      <c r="M207" s="215" t="str">
        <f t="shared" ref="M207:M238" si="45">IF(J207&gt;0,IF(I207-J207=0,R$2,IF(J207&lt;I207,ROUND(J207/I207*T$2,1),Q$2)),"")</f>
        <v/>
      </c>
      <c r="N207" s="216" t="str">
        <f t="shared" si="42"/>
        <v/>
      </c>
      <c r="O207" s="221">
        <v>2</v>
      </c>
      <c r="AB207" s="325">
        <f t="shared" si="44"/>
        <v>0</v>
      </c>
    </row>
    <row r="208" spans="1:28" ht="15" customHeight="1" x14ac:dyDescent="0.25">
      <c r="A208" s="218" t="str">
        <f>IF(C208=0,"",IF(I208=0,"",MAX(A$2:A207)+1))</f>
        <v/>
      </c>
      <c r="B208" s="219" t="str">
        <f t="shared" si="36"/>
        <v>Fred</v>
      </c>
      <c r="C208" s="211">
        <f>IF(P$175="J",SUMIF(Deelnemers!B:B,B208,Deelnemers!E:E),0)</f>
        <v>23</v>
      </c>
      <c r="D208" s="13"/>
      <c r="E208" s="13"/>
      <c r="F208" s="220" t="str">
        <f t="shared" si="37"/>
        <v/>
      </c>
      <c r="G208" s="215" t="str">
        <f t="shared" si="43"/>
        <v/>
      </c>
      <c r="H208" s="219" t="str">
        <f t="shared" si="38"/>
        <v>n</v>
      </c>
      <c r="I208" s="211">
        <f>IF(P$175="J",SUMIF(Deelnemers!B:B,H208,Deelnemers!E:E),0)</f>
        <v>0</v>
      </c>
      <c r="J208" s="13"/>
      <c r="K208" s="211" t="str">
        <f t="shared" si="39"/>
        <v/>
      </c>
      <c r="L208" s="220" t="str">
        <f t="shared" si="40"/>
        <v/>
      </c>
      <c r="M208" s="215" t="str">
        <f t="shared" si="45"/>
        <v/>
      </c>
      <c r="N208" s="216" t="str">
        <f t="shared" si="42"/>
        <v/>
      </c>
      <c r="O208" s="221">
        <v>2</v>
      </c>
      <c r="AB208" s="325">
        <f t="shared" si="44"/>
        <v>0</v>
      </c>
    </row>
    <row r="209" spans="1:28" ht="15" customHeight="1" x14ac:dyDescent="0.25">
      <c r="A209" s="218" t="str">
        <f>IF(C209=0,"",IF(I209=0,"",MAX(A$2:A208)+1))</f>
        <v/>
      </c>
      <c r="B209" s="219" t="str">
        <f t="shared" si="36"/>
        <v>Fred</v>
      </c>
      <c r="C209" s="211">
        <f>IF(P$175="J",SUMIF(Deelnemers!B:B,B209,Deelnemers!E:E),0)</f>
        <v>23</v>
      </c>
      <c r="D209" s="13"/>
      <c r="E209" s="13"/>
      <c r="F209" s="220" t="str">
        <f t="shared" si="37"/>
        <v/>
      </c>
      <c r="G209" s="215" t="str">
        <f t="shared" si="43"/>
        <v/>
      </c>
      <c r="H209" s="219" t="str">
        <f t="shared" si="38"/>
        <v>n</v>
      </c>
      <c r="I209" s="211">
        <f>IF(P$175="J",SUMIF(Deelnemers!B:B,H209,Deelnemers!E:E),0)</f>
        <v>0</v>
      </c>
      <c r="J209" s="13"/>
      <c r="K209" s="211" t="str">
        <f t="shared" si="39"/>
        <v/>
      </c>
      <c r="L209" s="220" t="str">
        <f t="shared" si="40"/>
        <v/>
      </c>
      <c r="M209" s="215" t="str">
        <f t="shared" si="45"/>
        <v/>
      </c>
      <c r="N209" s="216" t="str">
        <f t="shared" si="42"/>
        <v/>
      </c>
      <c r="O209" s="221">
        <v>2</v>
      </c>
      <c r="AB209" s="325">
        <f t="shared" si="44"/>
        <v>0</v>
      </c>
    </row>
    <row r="210" spans="1:28" ht="15" customHeight="1" x14ac:dyDescent="0.25">
      <c r="A210" s="218">
        <f>IF(C210=0,"",IF(I210=0,"",MAX(A$2:A209)+1))</f>
        <v>133</v>
      </c>
      <c r="B210" s="219" t="str">
        <f t="shared" si="36"/>
        <v>Jan Hartog</v>
      </c>
      <c r="C210" s="211">
        <f>IF(P$175="J",SUMIF(Deelnemers!B:B,B210,Deelnemers!E:E),0)</f>
        <v>18</v>
      </c>
      <c r="D210" s="13"/>
      <c r="E210" s="13"/>
      <c r="F210" s="220" t="str">
        <f t="shared" si="37"/>
        <v/>
      </c>
      <c r="G210" s="215" t="str">
        <f t="shared" si="43"/>
        <v/>
      </c>
      <c r="H210" s="219" t="str">
        <f t="shared" si="38"/>
        <v>Martijn</v>
      </c>
      <c r="I210" s="211">
        <f>IF(P$175="J",SUMIF(Deelnemers!B:B,H210,Deelnemers!E:E),0)</f>
        <v>13</v>
      </c>
      <c r="J210" s="13"/>
      <c r="K210" s="211" t="str">
        <f t="shared" si="39"/>
        <v/>
      </c>
      <c r="L210" s="220" t="str">
        <f t="shared" si="40"/>
        <v/>
      </c>
      <c r="M210" s="215" t="str">
        <f t="shared" si="45"/>
        <v/>
      </c>
      <c r="N210" s="216" t="str">
        <f t="shared" si="42"/>
        <v/>
      </c>
      <c r="O210" s="221">
        <v>2</v>
      </c>
      <c r="AB210" s="325">
        <f t="shared" si="44"/>
        <v>1</v>
      </c>
    </row>
    <row r="211" spans="1:28" ht="15" customHeight="1" x14ac:dyDescent="0.25">
      <c r="A211" s="218">
        <f>IF(C211=0,"",IF(I211=0,"",MAX(A$2:A210)+1))</f>
        <v>134</v>
      </c>
      <c r="B211" s="219" t="str">
        <f t="shared" si="36"/>
        <v>Jan Hartog</v>
      </c>
      <c r="C211" s="211">
        <f>IF(P$175="J",SUMIF(Deelnemers!B:B,B211,Deelnemers!E:E),0)</f>
        <v>18</v>
      </c>
      <c r="D211" s="13"/>
      <c r="E211" s="13"/>
      <c r="F211" s="220" t="str">
        <f t="shared" si="37"/>
        <v/>
      </c>
      <c r="G211" s="215" t="str">
        <f t="shared" si="43"/>
        <v/>
      </c>
      <c r="H211" s="219" t="str">
        <f t="shared" si="38"/>
        <v>Michael</v>
      </c>
      <c r="I211" s="211">
        <f>IF(P$175="J",SUMIF(Deelnemers!B:B,H211,Deelnemers!E:E),0)</f>
        <v>28</v>
      </c>
      <c r="J211" s="13"/>
      <c r="K211" s="211" t="str">
        <f t="shared" si="39"/>
        <v/>
      </c>
      <c r="L211" s="220" t="str">
        <f t="shared" si="40"/>
        <v/>
      </c>
      <c r="M211" s="215" t="str">
        <f t="shared" si="45"/>
        <v/>
      </c>
      <c r="N211" s="216" t="str">
        <f t="shared" si="42"/>
        <v/>
      </c>
      <c r="O211" s="221">
        <v>2</v>
      </c>
      <c r="AB211" s="325">
        <f t="shared" si="44"/>
        <v>1</v>
      </c>
    </row>
    <row r="212" spans="1:28" ht="15" customHeight="1" x14ac:dyDescent="0.25">
      <c r="A212" s="218">
        <f>IF(C212=0,"",IF(I212=0,"",MAX(A$2:A211)+1))</f>
        <v>135</v>
      </c>
      <c r="B212" s="219" t="str">
        <f t="shared" si="36"/>
        <v>Jan Hartog</v>
      </c>
      <c r="C212" s="211">
        <f>IF(P$175="J",SUMIF(Deelnemers!B:B,B212,Deelnemers!E:E),0)</f>
        <v>18</v>
      </c>
      <c r="D212" s="13"/>
      <c r="E212" s="13"/>
      <c r="F212" s="220" t="str">
        <f t="shared" si="37"/>
        <v/>
      </c>
      <c r="G212" s="215" t="str">
        <f t="shared" si="43"/>
        <v/>
      </c>
      <c r="H212" s="219" t="str">
        <f t="shared" si="38"/>
        <v>Peter</v>
      </c>
      <c r="I212" s="211">
        <f>IF(P$175="J",SUMIF(Deelnemers!B:B,H212,Deelnemers!E:E),0)</f>
        <v>39</v>
      </c>
      <c r="J212" s="13"/>
      <c r="K212" s="211" t="str">
        <f t="shared" si="39"/>
        <v/>
      </c>
      <c r="L212" s="220" t="str">
        <f t="shared" si="40"/>
        <v/>
      </c>
      <c r="M212" s="215" t="str">
        <f t="shared" si="45"/>
        <v/>
      </c>
      <c r="N212" s="216" t="str">
        <f t="shared" si="42"/>
        <v/>
      </c>
      <c r="O212" s="221">
        <v>2</v>
      </c>
      <c r="AB212" s="325">
        <f t="shared" si="44"/>
        <v>1</v>
      </c>
    </row>
    <row r="213" spans="1:28" ht="15" customHeight="1" x14ac:dyDescent="0.25">
      <c r="A213" s="218">
        <f>IF(C213=0,"",IF(I213=0,"",MAX(A$2:A212)+1))</f>
        <v>136</v>
      </c>
      <c r="B213" s="219" t="str">
        <f t="shared" si="36"/>
        <v>Jan Hartog</v>
      </c>
      <c r="C213" s="211">
        <f>IF(P$175="J",SUMIF(Deelnemers!B:B,B213,Deelnemers!E:E),0)</f>
        <v>18</v>
      </c>
      <c r="D213" s="13"/>
      <c r="E213" s="13"/>
      <c r="F213" s="220" t="str">
        <f t="shared" si="37"/>
        <v/>
      </c>
      <c r="G213" s="215" t="str">
        <f t="shared" si="43"/>
        <v/>
      </c>
      <c r="H213" s="219" t="str">
        <f t="shared" si="38"/>
        <v>Piet</v>
      </c>
      <c r="I213" s="211">
        <f>IF(P$175="J",SUMIF(Deelnemers!B:B,H213,Deelnemers!E:E),0)</f>
        <v>44</v>
      </c>
      <c r="J213" s="13"/>
      <c r="K213" s="211" t="str">
        <f t="shared" si="39"/>
        <v/>
      </c>
      <c r="L213" s="220" t="str">
        <f t="shared" si="40"/>
        <v/>
      </c>
      <c r="M213" s="215" t="str">
        <f t="shared" si="45"/>
        <v/>
      </c>
      <c r="N213" s="216" t="str">
        <f t="shared" si="42"/>
        <v/>
      </c>
      <c r="O213" s="221">
        <v>2</v>
      </c>
      <c r="AB213" s="325">
        <f t="shared" si="44"/>
        <v>1</v>
      </c>
    </row>
    <row r="214" spans="1:28" ht="15" customHeight="1" x14ac:dyDescent="0.25">
      <c r="A214" s="218">
        <f>IF(C214=0,"",IF(I214=0,"",MAX(A$2:A213)+1))</f>
        <v>137</v>
      </c>
      <c r="B214" s="219" t="str">
        <f t="shared" si="36"/>
        <v>Jan Hartog</v>
      </c>
      <c r="C214" s="211">
        <f>IF(P$175="J",SUMIF(Deelnemers!B:B,B214,Deelnemers!E:E),0)</f>
        <v>18</v>
      </c>
      <c r="D214" s="13"/>
      <c r="E214" s="13"/>
      <c r="F214" s="220" t="str">
        <f t="shared" si="37"/>
        <v/>
      </c>
      <c r="G214" s="215" t="str">
        <f t="shared" si="43"/>
        <v/>
      </c>
      <c r="H214" s="219" t="str">
        <f t="shared" si="38"/>
        <v>Tukker</v>
      </c>
      <c r="I214" s="211">
        <f>IF(P$175="J",SUMIF(Deelnemers!B:B,H214,Deelnemers!E:E),0)</f>
        <v>22</v>
      </c>
      <c r="J214" s="13"/>
      <c r="K214" s="211" t="str">
        <f t="shared" si="39"/>
        <v/>
      </c>
      <c r="L214" s="220" t="str">
        <f t="shared" si="40"/>
        <v/>
      </c>
      <c r="M214" s="215" t="str">
        <f t="shared" si="45"/>
        <v/>
      </c>
      <c r="N214" s="216" t="str">
        <f t="shared" si="42"/>
        <v/>
      </c>
      <c r="O214" s="221">
        <v>2</v>
      </c>
      <c r="AB214" s="325">
        <f t="shared" si="44"/>
        <v>1</v>
      </c>
    </row>
    <row r="215" spans="1:28" ht="15" customHeight="1" x14ac:dyDescent="0.25">
      <c r="A215" s="218">
        <f>IF(C215=0,"",IF(I215=0,"",MAX(A$2:A214)+1))</f>
        <v>138</v>
      </c>
      <c r="B215" s="219" t="str">
        <f t="shared" si="36"/>
        <v>Jan Hartog</v>
      </c>
      <c r="C215" s="211">
        <f>IF(P$175="J",SUMIF(Deelnemers!B:B,B215,Deelnemers!E:E),0)</f>
        <v>18</v>
      </c>
      <c r="D215" s="13"/>
      <c r="E215" s="13"/>
      <c r="F215" s="220" t="str">
        <f t="shared" si="37"/>
        <v/>
      </c>
      <c r="G215" s="215" t="str">
        <f t="shared" si="43"/>
        <v/>
      </c>
      <c r="H215" s="219" t="str">
        <f t="shared" si="38"/>
        <v>Bernard</v>
      </c>
      <c r="I215" s="211">
        <f>IF(P$175="J",SUMIF(Deelnemers!B:B,H215,Deelnemers!E:E),0)</f>
        <v>31</v>
      </c>
      <c r="J215" s="13"/>
      <c r="K215" s="211" t="str">
        <f t="shared" si="39"/>
        <v/>
      </c>
      <c r="L215" s="220" t="str">
        <f t="shared" si="40"/>
        <v/>
      </c>
      <c r="M215" s="215" t="str">
        <f t="shared" si="45"/>
        <v/>
      </c>
      <c r="N215" s="216" t="str">
        <f t="shared" si="42"/>
        <v/>
      </c>
      <c r="O215" s="221">
        <v>2</v>
      </c>
      <c r="AB215" s="325">
        <f t="shared" si="44"/>
        <v>1</v>
      </c>
    </row>
    <row r="216" spans="1:28" ht="15" customHeight="1" x14ac:dyDescent="0.25">
      <c r="A216" s="218">
        <f>IF(C216=0,"",IF(I216=0,"",MAX(A$2:A215)+1))</f>
        <v>139</v>
      </c>
      <c r="B216" s="219" t="str">
        <f t="shared" si="36"/>
        <v>Jan Hartog</v>
      </c>
      <c r="C216" s="211">
        <f>IF(P$175="J",SUMIF(Deelnemers!B:B,B216,Deelnemers!E:E),0)</f>
        <v>18</v>
      </c>
      <c r="D216" s="13"/>
      <c r="E216" s="13"/>
      <c r="F216" s="220" t="str">
        <f t="shared" si="37"/>
        <v/>
      </c>
      <c r="G216" s="215" t="str">
        <f t="shared" si="43"/>
        <v/>
      </c>
      <c r="H216" s="219" t="str">
        <f t="shared" si="38"/>
        <v>Jan de Hoorn</v>
      </c>
      <c r="I216" s="211">
        <f>IF(P$175="J",SUMIF(Deelnemers!B:B,H216,Deelnemers!E:E),0)</f>
        <v>23</v>
      </c>
      <c r="J216" s="13"/>
      <c r="K216" s="211" t="str">
        <f t="shared" si="39"/>
        <v/>
      </c>
      <c r="L216" s="220" t="str">
        <f t="shared" si="40"/>
        <v/>
      </c>
      <c r="M216" s="215" t="str">
        <f t="shared" si="45"/>
        <v/>
      </c>
      <c r="N216" s="216" t="str">
        <f t="shared" si="42"/>
        <v/>
      </c>
      <c r="O216" s="221">
        <v>2</v>
      </c>
      <c r="AB216" s="325">
        <f t="shared" si="44"/>
        <v>1</v>
      </c>
    </row>
    <row r="217" spans="1:28" ht="15" customHeight="1" x14ac:dyDescent="0.25">
      <c r="A217" s="218">
        <f>IF(C217=0,"",IF(I217=0,"",MAX(A$2:A216)+1))</f>
        <v>140</v>
      </c>
      <c r="B217" s="219" t="str">
        <f t="shared" si="36"/>
        <v>Jan Hartog</v>
      </c>
      <c r="C217" s="211">
        <f>IF(P$175="J",SUMIF(Deelnemers!B:B,B217,Deelnemers!E:E),0)</f>
        <v>18</v>
      </c>
      <c r="D217" s="13"/>
      <c r="E217" s="13"/>
      <c r="F217" s="220" t="str">
        <f t="shared" si="37"/>
        <v/>
      </c>
      <c r="G217" s="215" t="str">
        <f t="shared" si="43"/>
        <v/>
      </c>
      <c r="H217" s="219" t="str">
        <f t="shared" si="38"/>
        <v>Bas</v>
      </c>
      <c r="I217" s="211">
        <f>IF(P$175="J",SUMIF(Deelnemers!B:B,H217,Deelnemers!E:E),0)</f>
        <v>25</v>
      </c>
      <c r="J217" s="13"/>
      <c r="K217" s="211" t="str">
        <f t="shared" si="39"/>
        <v/>
      </c>
      <c r="L217" s="220" t="str">
        <f t="shared" si="40"/>
        <v/>
      </c>
      <c r="M217" s="215" t="str">
        <f t="shared" si="45"/>
        <v/>
      </c>
      <c r="N217" s="216" t="str">
        <f t="shared" si="42"/>
        <v/>
      </c>
      <c r="O217" s="221">
        <v>2</v>
      </c>
      <c r="AB217" s="325">
        <f t="shared" si="44"/>
        <v>1</v>
      </c>
    </row>
    <row r="218" spans="1:28" ht="15" customHeight="1" x14ac:dyDescent="0.25">
      <c r="A218" s="218">
        <f>IF(C218=0,"",IF(I218=0,"",MAX(A$2:A217)+1))</f>
        <v>141</v>
      </c>
      <c r="B218" s="219" t="str">
        <f t="shared" si="36"/>
        <v>Jan Hartog</v>
      </c>
      <c r="C218" s="211">
        <f>IF(P$175="J",SUMIF(Deelnemers!B:B,B218,Deelnemers!E:E),0)</f>
        <v>18</v>
      </c>
      <c r="D218" s="13"/>
      <c r="E218" s="13"/>
      <c r="F218" s="220" t="str">
        <f t="shared" si="37"/>
        <v/>
      </c>
      <c r="G218" s="215" t="str">
        <f t="shared" si="43"/>
        <v/>
      </c>
      <c r="H218" s="219" t="str">
        <f t="shared" si="38"/>
        <v>Jan Zuijlen</v>
      </c>
      <c r="I218" s="211">
        <f>IF(P$175="J",SUMIF(Deelnemers!B:B,H218,Deelnemers!E:E),0)</f>
        <v>36</v>
      </c>
      <c r="J218" s="13"/>
      <c r="K218" s="211" t="str">
        <f t="shared" si="39"/>
        <v/>
      </c>
      <c r="L218" s="220" t="str">
        <f t="shared" si="40"/>
        <v/>
      </c>
      <c r="M218" s="215" t="str">
        <f t="shared" si="45"/>
        <v/>
      </c>
      <c r="N218" s="216" t="str">
        <f t="shared" si="42"/>
        <v/>
      </c>
      <c r="O218" s="221">
        <v>2</v>
      </c>
      <c r="AB218" s="325">
        <f t="shared" si="44"/>
        <v>1</v>
      </c>
    </row>
    <row r="219" spans="1:28" ht="15" customHeight="1" x14ac:dyDescent="0.25">
      <c r="A219" s="218">
        <f>IF(C219=0,"",IF(I219=0,"",MAX(A$2:A218)+1))</f>
        <v>142</v>
      </c>
      <c r="B219" s="219" t="str">
        <f t="shared" si="36"/>
        <v>Jan Hartog</v>
      </c>
      <c r="C219" s="211">
        <f>IF(P$175="J",SUMIF(Deelnemers!B:B,B219,Deelnemers!E:E),0)</f>
        <v>18</v>
      </c>
      <c r="D219" s="13"/>
      <c r="E219" s="13"/>
      <c r="F219" s="220" t="str">
        <f t="shared" si="37"/>
        <v/>
      </c>
      <c r="G219" s="215" t="str">
        <f t="shared" si="43"/>
        <v/>
      </c>
      <c r="H219" s="219" t="str">
        <f t="shared" si="38"/>
        <v xml:space="preserve">Jordy </v>
      </c>
      <c r="I219" s="211">
        <f>IF(P$175="J",SUMIF(Deelnemers!B:B,H219,Deelnemers!E:E),0)</f>
        <v>31</v>
      </c>
      <c r="J219" s="13"/>
      <c r="K219" s="211" t="str">
        <f t="shared" si="39"/>
        <v/>
      </c>
      <c r="L219" s="220" t="str">
        <f t="shared" si="40"/>
        <v/>
      </c>
      <c r="M219" s="215" t="str">
        <f t="shared" si="45"/>
        <v/>
      </c>
      <c r="N219" s="216" t="str">
        <f t="shared" si="42"/>
        <v/>
      </c>
      <c r="O219" s="221">
        <v>2</v>
      </c>
      <c r="AB219" s="325">
        <f t="shared" si="44"/>
        <v>1</v>
      </c>
    </row>
    <row r="220" spans="1:28" ht="15" customHeight="1" x14ac:dyDescent="0.25">
      <c r="A220" s="218">
        <f>IF(C220=0,"",IF(I220=0,"",MAX(A$2:A219)+1))</f>
        <v>143</v>
      </c>
      <c r="B220" s="219" t="str">
        <f t="shared" si="36"/>
        <v>Jan Hartog</v>
      </c>
      <c r="C220" s="211">
        <f>IF(P$175="J",SUMIF(Deelnemers!B:B,B220,Deelnemers!E:E),0)</f>
        <v>18</v>
      </c>
      <c r="D220" s="13"/>
      <c r="E220" s="13"/>
      <c r="F220" s="220" t="str">
        <f t="shared" si="37"/>
        <v/>
      </c>
      <c r="G220" s="215" t="str">
        <f t="shared" si="43"/>
        <v/>
      </c>
      <c r="H220" s="219" t="str">
        <f t="shared" si="38"/>
        <v>Mukesh</v>
      </c>
      <c r="I220" s="211">
        <f>IF(P$175="J",SUMIF(Deelnemers!B:B,H220,Deelnemers!E:E),0)</f>
        <v>34</v>
      </c>
      <c r="J220" s="13"/>
      <c r="K220" s="211" t="str">
        <f t="shared" si="39"/>
        <v/>
      </c>
      <c r="L220" s="220" t="str">
        <f t="shared" si="40"/>
        <v/>
      </c>
      <c r="M220" s="215" t="str">
        <f t="shared" si="45"/>
        <v/>
      </c>
      <c r="N220" s="216" t="str">
        <f t="shared" si="42"/>
        <v/>
      </c>
      <c r="O220" s="221">
        <v>2</v>
      </c>
      <c r="AB220" s="325">
        <f t="shared" si="44"/>
        <v>1</v>
      </c>
    </row>
    <row r="221" spans="1:28" ht="15" customHeight="1" x14ac:dyDescent="0.25">
      <c r="A221" s="218">
        <f>IF(C221=0,"",IF(I221=0,"",MAX(A$2:A220)+1))</f>
        <v>144</v>
      </c>
      <c r="B221" s="219" t="str">
        <f t="shared" si="36"/>
        <v>Jan Hartog</v>
      </c>
      <c r="C221" s="211">
        <f>IF(P$175="J",SUMIF(Deelnemers!B:B,B221,Deelnemers!E:E),0)</f>
        <v>18</v>
      </c>
      <c r="D221" s="13"/>
      <c r="E221" s="13"/>
      <c r="F221" s="220" t="str">
        <f t="shared" si="37"/>
        <v/>
      </c>
      <c r="G221" s="215" t="str">
        <f t="shared" si="43"/>
        <v/>
      </c>
      <c r="H221" s="219" t="str">
        <f t="shared" si="38"/>
        <v>Marco</v>
      </c>
      <c r="I221" s="211">
        <f>IF(P$175="J",SUMIF(Deelnemers!B:B,H221,Deelnemers!E:E),0)</f>
        <v>35</v>
      </c>
      <c r="J221" s="13"/>
      <c r="K221" s="211" t="str">
        <f t="shared" si="39"/>
        <v/>
      </c>
      <c r="L221" s="220" t="str">
        <f t="shared" si="40"/>
        <v/>
      </c>
      <c r="M221" s="215" t="str">
        <f t="shared" si="45"/>
        <v/>
      </c>
      <c r="N221" s="216" t="str">
        <f t="shared" si="42"/>
        <v/>
      </c>
      <c r="O221" s="221">
        <v>2</v>
      </c>
      <c r="AB221" s="325">
        <f t="shared" si="44"/>
        <v>1</v>
      </c>
    </row>
    <row r="222" spans="1:28" ht="15" customHeight="1" x14ac:dyDescent="0.25">
      <c r="A222" s="218" t="str">
        <f>IF(C222=0,"",IF(I222=0,"",MAX(A$2:A221)+1))</f>
        <v/>
      </c>
      <c r="B222" s="219" t="str">
        <f t="shared" si="36"/>
        <v>Jan Hartog</v>
      </c>
      <c r="C222" s="211">
        <f>IF(P$175="J",SUMIF(Deelnemers!B:B,B222,Deelnemers!E:E),0)</f>
        <v>18</v>
      </c>
      <c r="D222" s="13"/>
      <c r="E222" s="13"/>
      <c r="F222" s="220" t="str">
        <f t="shared" si="37"/>
        <v/>
      </c>
      <c r="G222" s="215" t="str">
        <f t="shared" si="43"/>
        <v/>
      </c>
      <c r="H222" s="219" t="str">
        <f t="shared" si="38"/>
        <v>n</v>
      </c>
      <c r="I222" s="211">
        <f>IF(P$175="J",SUMIF(Deelnemers!B:B,H222,Deelnemers!E:E),0)</f>
        <v>0</v>
      </c>
      <c r="J222" s="13"/>
      <c r="K222" s="211" t="str">
        <f t="shared" si="39"/>
        <v/>
      </c>
      <c r="L222" s="220" t="str">
        <f t="shared" si="40"/>
        <v/>
      </c>
      <c r="M222" s="215" t="str">
        <f t="shared" si="45"/>
        <v/>
      </c>
      <c r="N222" s="216" t="str">
        <f t="shared" si="42"/>
        <v/>
      </c>
      <c r="O222" s="221">
        <v>2</v>
      </c>
      <c r="AB222" s="325">
        <f t="shared" si="44"/>
        <v>0</v>
      </c>
    </row>
    <row r="223" spans="1:28" ht="15" customHeight="1" x14ac:dyDescent="0.25">
      <c r="A223" s="218" t="str">
        <f>IF(C223=0,"",IF(I223=0,"",MAX(A$2:A222)+1))</f>
        <v/>
      </c>
      <c r="B223" s="219" t="str">
        <f t="shared" si="36"/>
        <v>Jan Hartog</v>
      </c>
      <c r="C223" s="211">
        <f>IF(P$175="J",SUMIF(Deelnemers!B:B,B223,Deelnemers!E:E),0)</f>
        <v>18</v>
      </c>
      <c r="D223" s="13"/>
      <c r="E223" s="13"/>
      <c r="F223" s="220" t="str">
        <f t="shared" si="37"/>
        <v/>
      </c>
      <c r="G223" s="215" t="str">
        <f t="shared" si="43"/>
        <v/>
      </c>
      <c r="H223" s="219" t="str">
        <f t="shared" si="38"/>
        <v>n</v>
      </c>
      <c r="I223" s="211">
        <f>IF(P$175="J",SUMIF(Deelnemers!B:B,H223,Deelnemers!E:E),0)</f>
        <v>0</v>
      </c>
      <c r="J223" s="13"/>
      <c r="K223" s="211" t="str">
        <f t="shared" si="39"/>
        <v/>
      </c>
      <c r="L223" s="220" t="str">
        <f t="shared" si="40"/>
        <v/>
      </c>
      <c r="M223" s="215" t="str">
        <f t="shared" si="45"/>
        <v/>
      </c>
      <c r="N223" s="216" t="str">
        <f t="shared" si="42"/>
        <v/>
      </c>
      <c r="O223" s="221">
        <v>2</v>
      </c>
      <c r="AB223" s="325">
        <f t="shared" si="44"/>
        <v>0</v>
      </c>
    </row>
    <row r="224" spans="1:28" ht="15" customHeight="1" x14ac:dyDescent="0.25">
      <c r="A224" s="218" t="str">
        <f>IF(C224=0,"",IF(I224=0,"",MAX(A$2:A223)+1))</f>
        <v/>
      </c>
      <c r="B224" s="219" t="str">
        <f t="shared" si="36"/>
        <v>Jan Hartog</v>
      </c>
      <c r="C224" s="211">
        <f>IF(P$175="J",SUMIF(Deelnemers!B:B,B224,Deelnemers!E:E),0)</f>
        <v>18</v>
      </c>
      <c r="D224" s="13"/>
      <c r="E224" s="13"/>
      <c r="F224" s="220" t="str">
        <f t="shared" si="37"/>
        <v/>
      </c>
      <c r="G224" s="215" t="str">
        <f t="shared" si="43"/>
        <v/>
      </c>
      <c r="H224" s="219" t="str">
        <f t="shared" si="38"/>
        <v>n</v>
      </c>
      <c r="I224" s="211">
        <f>IF(P$175="J",SUMIF(Deelnemers!B:B,H224,Deelnemers!E:E),0)</f>
        <v>0</v>
      </c>
      <c r="J224" s="13"/>
      <c r="K224" s="211" t="str">
        <f t="shared" si="39"/>
        <v/>
      </c>
      <c r="L224" s="220" t="str">
        <f t="shared" si="40"/>
        <v/>
      </c>
      <c r="M224" s="215" t="str">
        <f t="shared" si="45"/>
        <v/>
      </c>
      <c r="N224" s="216" t="str">
        <f t="shared" si="42"/>
        <v/>
      </c>
      <c r="O224" s="221">
        <v>2</v>
      </c>
      <c r="AB224" s="325">
        <f t="shared" si="44"/>
        <v>0</v>
      </c>
    </row>
    <row r="225" spans="1:28" ht="15" customHeight="1" x14ac:dyDescent="0.25">
      <c r="A225" s="218" t="str">
        <f>IF(C225=0,"",IF(I225=0,"",MAX(A$2:A224)+1))</f>
        <v/>
      </c>
      <c r="B225" s="219" t="str">
        <f t="shared" si="36"/>
        <v>Jan Hartog</v>
      </c>
      <c r="C225" s="211">
        <f>IF(P$175="J",SUMIF(Deelnemers!B:B,B225,Deelnemers!E:E),0)</f>
        <v>18</v>
      </c>
      <c r="D225" s="13"/>
      <c r="E225" s="13"/>
      <c r="F225" s="220" t="str">
        <f t="shared" si="37"/>
        <v/>
      </c>
      <c r="G225" s="215" t="str">
        <f t="shared" si="43"/>
        <v/>
      </c>
      <c r="H225" s="219" t="str">
        <f t="shared" si="38"/>
        <v>n</v>
      </c>
      <c r="I225" s="211">
        <f>IF(P$175="J",SUMIF(Deelnemers!B:B,H225,Deelnemers!E:E),0)</f>
        <v>0</v>
      </c>
      <c r="J225" s="13"/>
      <c r="K225" s="211" t="str">
        <f t="shared" si="39"/>
        <v/>
      </c>
      <c r="L225" s="220" t="str">
        <f t="shared" si="40"/>
        <v/>
      </c>
      <c r="M225" s="215" t="str">
        <f t="shared" si="45"/>
        <v/>
      </c>
      <c r="N225" s="216" t="str">
        <f t="shared" si="42"/>
        <v/>
      </c>
      <c r="O225" s="221">
        <v>2</v>
      </c>
      <c r="AB225" s="325">
        <f t="shared" si="44"/>
        <v>0</v>
      </c>
    </row>
    <row r="226" spans="1:28" ht="15" customHeight="1" x14ac:dyDescent="0.25">
      <c r="A226" s="218">
        <f>IF(C226=0,"",IF(I226=0,"",MAX(A$2:A225)+1))</f>
        <v>145</v>
      </c>
      <c r="B226" s="219" t="str">
        <f t="shared" si="36"/>
        <v>Martijn</v>
      </c>
      <c r="C226" s="211">
        <f>IF(P$175="J",SUMIF(Deelnemers!B:B,B226,Deelnemers!E:E),0)</f>
        <v>13</v>
      </c>
      <c r="D226" s="13"/>
      <c r="E226" s="13"/>
      <c r="F226" s="220" t="str">
        <f t="shared" si="37"/>
        <v/>
      </c>
      <c r="G226" s="215" t="str">
        <f t="shared" si="43"/>
        <v/>
      </c>
      <c r="H226" s="219" t="str">
        <f t="shared" si="38"/>
        <v>Michael</v>
      </c>
      <c r="I226" s="211">
        <f>IF(P$175="J",SUMIF(Deelnemers!B:B,H226,Deelnemers!E:E),0)</f>
        <v>28</v>
      </c>
      <c r="J226" s="13"/>
      <c r="K226" s="211" t="str">
        <f t="shared" si="39"/>
        <v/>
      </c>
      <c r="L226" s="220" t="str">
        <f t="shared" si="40"/>
        <v/>
      </c>
      <c r="M226" s="215" t="str">
        <f t="shared" si="45"/>
        <v/>
      </c>
      <c r="N226" s="216" t="str">
        <f t="shared" si="42"/>
        <v/>
      </c>
      <c r="O226" s="221">
        <v>2</v>
      </c>
      <c r="AB226" s="325">
        <f t="shared" si="44"/>
        <v>1</v>
      </c>
    </row>
    <row r="227" spans="1:28" ht="15" customHeight="1" x14ac:dyDescent="0.25">
      <c r="A227" s="218">
        <f>IF(C227=0,"",IF(I227=0,"",MAX(A$2:A226)+1))</f>
        <v>146</v>
      </c>
      <c r="B227" s="219" t="str">
        <f t="shared" si="36"/>
        <v>Martijn</v>
      </c>
      <c r="C227" s="211">
        <f>IF(P$175="J",SUMIF(Deelnemers!B:B,B227,Deelnemers!E:E),0)</f>
        <v>13</v>
      </c>
      <c r="D227" s="13"/>
      <c r="E227" s="13"/>
      <c r="F227" s="220" t="str">
        <f t="shared" si="37"/>
        <v/>
      </c>
      <c r="G227" s="215" t="str">
        <f t="shared" si="43"/>
        <v/>
      </c>
      <c r="H227" s="219" t="str">
        <f t="shared" si="38"/>
        <v>Peter</v>
      </c>
      <c r="I227" s="211">
        <f>IF(P$175="J",SUMIF(Deelnemers!B:B,H227,Deelnemers!E:E),0)</f>
        <v>39</v>
      </c>
      <c r="J227" s="13"/>
      <c r="K227" s="211" t="str">
        <f t="shared" si="39"/>
        <v/>
      </c>
      <c r="L227" s="220" t="str">
        <f t="shared" si="40"/>
        <v/>
      </c>
      <c r="M227" s="215" t="str">
        <f t="shared" si="45"/>
        <v/>
      </c>
      <c r="N227" s="216" t="str">
        <f t="shared" si="42"/>
        <v/>
      </c>
      <c r="O227" s="221">
        <v>2</v>
      </c>
      <c r="AB227" s="325">
        <f t="shared" si="44"/>
        <v>1</v>
      </c>
    </row>
    <row r="228" spans="1:28" ht="15" customHeight="1" x14ac:dyDescent="0.25">
      <c r="A228" s="218">
        <f>IF(C228=0,"",IF(I228=0,"",MAX(A$2:A227)+1))</f>
        <v>147</v>
      </c>
      <c r="B228" s="219" t="str">
        <f t="shared" si="36"/>
        <v>Martijn</v>
      </c>
      <c r="C228" s="211">
        <f>IF(P$175="J",SUMIF(Deelnemers!B:B,B228,Deelnemers!E:E),0)</f>
        <v>13</v>
      </c>
      <c r="D228" s="13"/>
      <c r="E228" s="13"/>
      <c r="F228" s="220" t="str">
        <f t="shared" si="37"/>
        <v/>
      </c>
      <c r="G228" s="215" t="str">
        <f t="shared" si="43"/>
        <v/>
      </c>
      <c r="H228" s="219" t="str">
        <f t="shared" si="38"/>
        <v>Piet</v>
      </c>
      <c r="I228" s="211">
        <f>IF(P$175="J",SUMIF(Deelnemers!B:B,H228,Deelnemers!E:E),0)</f>
        <v>44</v>
      </c>
      <c r="J228" s="13"/>
      <c r="K228" s="211" t="str">
        <f t="shared" si="39"/>
        <v/>
      </c>
      <c r="L228" s="220" t="str">
        <f t="shared" si="40"/>
        <v/>
      </c>
      <c r="M228" s="215" t="str">
        <f t="shared" si="45"/>
        <v/>
      </c>
      <c r="N228" s="216" t="str">
        <f t="shared" si="42"/>
        <v/>
      </c>
      <c r="O228" s="221">
        <v>2</v>
      </c>
      <c r="AB228" s="325">
        <f t="shared" si="44"/>
        <v>1</v>
      </c>
    </row>
    <row r="229" spans="1:28" ht="15" customHeight="1" x14ac:dyDescent="0.25">
      <c r="A229" s="218">
        <f>IF(C229=0,"",IF(I229=0,"",MAX(A$2:A228)+1))</f>
        <v>148</v>
      </c>
      <c r="B229" s="219" t="str">
        <f t="shared" si="36"/>
        <v>Martijn</v>
      </c>
      <c r="C229" s="211">
        <f>IF(P$175="J",SUMIF(Deelnemers!B:B,B229,Deelnemers!E:E),0)</f>
        <v>13</v>
      </c>
      <c r="D229" s="13"/>
      <c r="E229" s="13"/>
      <c r="F229" s="220" t="str">
        <f t="shared" si="37"/>
        <v/>
      </c>
      <c r="G229" s="215" t="str">
        <f t="shared" si="43"/>
        <v/>
      </c>
      <c r="H229" s="219" t="str">
        <f t="shared" si="38"/>
        <v>Tukker</v>
      </c>
      <c r="I229" s="211">
        <f>IF(P$175="J",SUMIF(Deelnemers!B:B,H229,Deelnemers!E:E),0)</f>
        <v>22</v>
      </c>
      <c r="J229" s="13"/>
      <c r="K229" s="211" t="str">
        <f t="shared" si="39"/>
        <v/>
      </c>
      <c r="L229" s="220" t="str">
        <f t="shared" si="40"/>
        <v/>
      </c>
      <c r="M229" s="215" t="str">
        <f t="shared" si="45"/>
        <v/>
      </c>
      <c r="N229" s="216" t="str">
        <f t="shared" si="42"/>
        <v/>
      </c>
      <c r="O229" s="221">
        <v>2</v>
      </c>
      <c r="AB229" s="325">
        <f t="shared" si="44"/>
        <v>1</v>
      </c>
    </row>
    <row r="230" spans="1:28" ht="15" customHeight="1" x14ac:dyDescent="0.25">
      <c r="A230" s="218">
        <f>IF(C230=0,"",IF(I230=0,"",MAX(A$2:A229)+1))</f>
        <v>149</v>
      </c>
      <c r="B230" s="219" t="str">
        <f t="shared" si="36"/>
        <v>Martijn</v>
      </c>
      <c r="C230" s="211">
        <f>IF(P$175="J",SUMIF(Deelnemers!B:B,B230,Deelnemers!E:E),0)</f>
        <v>13</v>
      </c>
      <c r="D230" s="13"/>
      <c r="E230" s="13"/>
      <c r="F230" s="220" t="str">
        <f t="shared" si="37"/>
        <v/>
      </c>
      <c r="G230" s="215" t="str">
        <f t="shared" si="43"/>
        <v/>
      </c>
      <c r="H230" s="219" t="str">
        <f t="shared" si="38"/>
        <v>Bernard</v>
      </c>
      <c r="I230" s="211">
        <f>IF(P$175="J",SUMIF(Deelnemers!B:B,H230,Deelnemers!E:E),0)</f>
        <v>31</v>
      </c>
      <c r="J230" s="13"/>
      <c r="K230" s="211" t="str">
        <f t="shared" si="39"/>
        <v/>
      </c>
      <c r="L230" s="220" t="str">
        <f t="shared" si="40"/>
        <v/>
      </c>
      <c r="M230" s="215" t="str">
        <f t="shared" si="45"/>
        <v/>
      </c>
      <c r="N230" s="216" t="str">
        <f t="shared" si="42"/>
        <v/>
      </c>
      <c r="O230" s="221">
        <v>2</v>
      </c>
      <c r="AB230" s="325">
        <f t="shared" si="44"/>
        <v>1</v>
      </c>
    </row>
    <row r="231" spans="1:28" ht="15" customHeight="1" x14ac:dyDescent="0.25">
      <c r="A231" s="218">
        <f>IF(C231=0,"",IF(I231=0,"",MAX(A$2:A230)+1))</f>
        <v>150</v>
      </c>
      <c r="B231" s="219" t="str">
        <f t="shared" si="36"/>
        <v>Martijn</v>
      </c>
      <c r="C231" s="211">
        <f>IF(P$175="J",SUMIF(Deelnemers!B:B,B231,Deelnemers!E:E),0)</f>
        <v>13</v>
      </c>
      <c r="D231" s="13"/>
      <c r="E231" s="13"/>
      <c r="F231" s="220" t="str">
        <f t="shared" si="37"/>
        <v/>
      </c>
      <c r="G231" s="215" t="str">
        <f t="shared" si="43"/>
        <v/>
      </c>
      <c r="H231" s="219" t="str">
        <f t="shared" si="38"/>
        <v>Jan de Hoorn</v>
      </c>
      <c r="I231" s="211">
        <f>IF(P$175="J",SUMIF(Deelnemers!B:B,H231,Deelnemers!E:E),0)</f>
        <v>23</v>
      </c>
      <c r="J231" s="13"/>
      <c r="K231" s="211" t="str">
        <f t="shared" si="39"/>
        <v/>
      </c>
      <c r="L231" s="220" t="str">
        <f t="shared" si="40"/>
        <v/>
      </c>
      <c r="M231" s="215" t="str">
        <f t="shared" si="45"/>
        <v/>
      </c>
      <c r="N231" s="216" t="str">
        <f t="shared" si="42"/>
        <v/>
      </c>
      <c r="O231" s="221">
        <v>2</v>
      </c>
      <c r="AB231" s="325">
        <f t="shared" si="44"/>
        <v>1</v>
      </c>
    </row>
    <row r="232" spans="1:28" ht="15" customHeight="1" x14ac:dyDescent="0.25">
      <c r="A232" s="218">
        <f>IF(C232=0,"",IF(I232=0,"",MAX(A$2:A231)+1))</f>
        <v>151</v>
      </c>
      <c r="B232" s="219" t="str">
        <f t="shared" si="36"/>
        <v>Martijn</v>
      </c>
      <c r="C232" s="211">
        <f>IF(P$175="J",SUMIF(Deelnemers!B:B,B232,Deelnemers!E:E),0)</f>
        <v>13</v>
      </c>
      <c r="D232" s="13"/>
      <c r="E232" s="13"/>
      <c r="F232" s="220" t="str">
        <f t="shared" si="37"/>
        <v/>
      </c>
      <c r="G232" s="215" t="str">
        <f t="shared" si="43"/>
        <v/>
      </c>
      <c r="H232" s="219" t="str">
        <f t="shared" si="38"/>
        <v>Bas</v>
      </c>
      <c r="I232" s="211">
        <f>IF(P$175="J",SUMIF(Deelnemers!B:B,H232,Deelnemers!E:E),0)</f>
        <v>25</v>
      </c>
      <c r="J232" s="13"/>
      <c r="K232" s="211" t="str">
        <f t="shared" si="39"/>
        <v/>
      </c>
      <c r="L232" s="220" t="str">
        <f t="shared" si="40"/>
        <v/>
      </c>
      <c r="M232" s="215" t="str">
        <f t="shared" si="45"/>
        <v/>
      </c>
      <c r="N232" s="216" t="str">
        <f t="shared" si="42"/>
        <v/>
      </c>
      <c r="O232" s="221">
        <v>2</v>
      </c>
      <c r="AB232" s="325">
        <f t="shared" si="44"/>
        <v>1</v>
      </c>
    </row>
    <row r="233" spans="1:28" ht="15" customHeight="1" x14ac:dyDescent="0.25">
      <c r="A233" s="218">
        <f>IF(C233=0,"",IF(I233=0,"",MAX(A$2:A232)+1))</f>
        <v>152</v>
      </c>
      <c r="B233" s="219" t="str">
        <f t="shared" si="36"/>
        <v>Martijn</v>
      </c>
      <c r="C233" s="211">
        <f>IF(P$175="J",SUMIF(Deelnemers!B:B,B233,Deelnemers!E:E),0)</f>
        <v>13</v>
      </c>
      <c r="D233" s="13"/>
      <c r="E233" s="13"/>
      <c r="F233" s="220" t="str">
        <f t="shared" si="37"/>
        <v/>
      </c>
      <c r="G233" s="215" t="str">
        <f t="shared" si="43"/>
        <v/>
      </c>
      <c r="H233" s="219" t="str">
        <f t="shared" si="38"/>
        <v>Jan Zuijlen</v>
      </c>
      <c r="I233" s="211">
        <f>IF(P$175="J",SUMIF(Deelnemers!B:B,H233,Deelnemers!E:E),0)</f>
        <v>36</v>
      </c>
      <c r="J233" s="13"/>
      <c r="K233" s="211" t="str">
        <f t="shared" si="39"/>
        <v/>
      </c>
      <c r="L233" s="220" t="str">
        <f t="shared" si="40"/>
        <v/>
      </c>
      <c r="M233" s="215" t="str">
        <f t="shared" si="45"/>
        <v/>
      </c>
      <c r="N233" s="216" t="str">
        <f t="shared" si="42"/>
        <v/>
      </c>
      <c r="O233" s="221">
        <v>2</v>
      </c>
      <c r="AB233" s="325">
        <f t="shared" si="44"/>
        <v>1</v>
      </c>
    </row>
    <row r="234" spans="1:28" ht="15" customHeight="1" x14ac:dyDescent="0.25">
      <c r="A234" s="218">
        <f>IF(C234=0,"",IF(I234=0,"",MAX(A$2:A233)+1))</f>
        <v>153</v>
      </c>
      <c r="B234" s="219" t="str">
        <f t="shared" si="36"/>
        <v>Martijn</v>
      </c>
      <c r="C234" s="211">
        <f>IF(P$175="J",SUMIF(Deelnemers!B:B,B234,Deelnemers!E:E),0)</f>
        <v>13</v>
      </c>
      <c r="D234" s="13"/>
      <c r="E234" s="13"/>
      <c r="F234" s="220" t="str">
        <f t="shared" si="37"/>
        <v/>
      </c>
      <c r="G234" s="215" t="str">
        <f t="shared" si="43"/>
        <v/>
      </c>
      <c r="H234" s="219" t="str">
        <f t="shared" si="38"/>
        <v xml:space="preserve">Jordy </v>
      </c>
      <c r="I234" s="211">
        <f>IF(P$175="J",SUMIF(Deelnemers!B:B,H234,Deelnemers!E:E),0)</f>
        <v>31</v>
      </c>
      <c r="J234" s="13"/>
      <c r="K234" s="211" t="str">
        <f t="shared" si="39"/>
        <v/>
      </c>
      <c r="L234" s="220" t="str">
        <f t="shared" si="40"/>
        <v/>
      </c>
      <c r="M234" s="215" t="str">
        <f t="shared" si="45"/>
        <v/>
      </c>
      <c r="N234" s="216" t="str">
        <f t="shared" si="42"/>
        <v/>
      </c>
      <c r="O234" s="221">
        <v>2</v>
      </c>
      <c r="AB234" s="325">
        <f t="shared" si="44"/>
        <v>1</v>
      </c>
    </row>
    <row r="235" spans="1:28" ht="15" customHeight="1" x14ac:dyDescent="0.25">
      <c r="A235" s="218">
        <f>IF(C235=0,"",IF(I235=0,"",MAX(A$2:A234)+1))</f>
        <v>154</v>
      </c>
      <c r="B235" s="219" t="str">
        <f t="shared" si="36"/>
        <v>Martijn</v>
      </c>
      <c r="C235" s="211">
        <f>IF(P$175="J",SUMIF(Deelnemers!B:B,B235,Deelnemers!E:E),0)</f>
        <v>13</v>
      </c>
      <c r="D235" s="13"/>
      <c r="E235" s="13"/>
      <c r="F235" s="220" t="str">
        <f t="shared" si="37"/>
        <v/>
      </c>
      <c r="G235" s="215" t="str">
        <f t="shared" si="43"/>
        <v/>
      </c>
      <c r="H235" s="219" t="str">
        <f t="shared" si="38"/>
        <v>Mukesh</v>
      </c>
      <c r="I235" s="211">
        <f>IF(P$175="J",SUMIF(Deelnemers!B:B,H235,Deelnemers!E:E),0)</f>
        <v>34</v>
      </c>
      <c r="J235" s="13"/>
      <c r="K235" s="211" t="str">
        <f t="shared" si="39"/>
        <v/>
      </c>
      <c r="L235" s="220" t="str">
        <f t="shared" si="40"/>
        <v/>
      </c>
      <c r="M235" s="215" t="str">
        <f t="shared" si="45"/>
        <v/>
      </c>
      <c r="N235" s="216" t="str">
        <f t="shared" si="42"/>
        <v/>
      </c>
      <c r="O235" s="221">
        <v>2</v>
      </c>
      <c r="AB235" s="325">
        <f t="shared" si="44"/>
        <v>1</v>
      </c>
    </row>
    <row r="236" spans="1:28" ht="15" customHeight="1" x14ac:dyDescent="0.25">
      <c r="A236" s="218">
        <f>IF(C236=0,"",IF(I236=0,"",MAX(A$2:A235)+1))</f>
        <v>155</v>
      </c>
      <c r="B236" s="219" t="str">
        <f t="shared" si="36"/>
        <v>Martijn</v>
      </c>
      <c r="C236" s="211">
        <f>IF(P$175="J",SUMIF(Deelnemers!B:B,B236,Deelnemers!E:E),0)</f>
        <v>13</v>
      </c>
      <c r="D236" s="13"/>
      <c r="E236" s="13"/>
      <c r="F236" s="220" t="str">
        <f t="shared" si="37"/>
        <v/>
      </c>
      <c r="G236" s="215" t="str">
        <f t="shared" si="43"/>
        <v/>
      </c>
      <c r="H236" s="219" t="str">
        <f t="shared" si="38"/>
        <v>Marco</v>
      </c>
      <c r="I236" s="211">
        <f>IF(P$175="J",SUMIF(Deelnemers!B:B,H236,Deelnemers!E:E),0)</f>
        <v>35</v>
      </c>
      <c r="J236" s="13"/>
      <c r="K236" s="211" t="str">
        <f t="shared" si="39"/>
        <v/>
      </c>
      <c r="L236" s="220" t="str">
        <f t="shared" si="40"/>
        <v/>
      </c>
      <c r="M236" s="215" t="str">
        <f t="shared" si="45"/>
        <v/>
      </c>
      <c r="N236" s="216" t="str">
        <f t="shared" si="42"/>
        <v/>
      </c>
      <c r="O236" s="221">
        <v>2</v>
      </c>
      <c r="AB236" s="325">
        <f t="shared" si="44"/>
        <v>1</v>
      </c>
    </row>
    <row r="237" spans="1:28" ht="15" customHeight="1" x14ac:dyDescent="0.25">
      <c r="A237" s="218" t="str">
        <f>IF(C237=0,"",IF(I237=0,"",MAX(A$2:A236)+1))</f>
        <v/>
      </c>
      <c r="B237" s="219" t="str">
        <f t="shared" si="36"/>
        <v>Martijn</v>
      </c>
      <c r="C237" s="211">
        <f>IF(P$175="J",SUMIF(Deelnemers!B:B,B237,Deelnemers!E:E),0)</f>
        <v>13</v>
      </c>
      <c r="D237" s="13"/>
      <c r="E237" s="13"/>
      <c r="F237" s="220" t="str">
        <f t="shared" si="37"/>
        <v/>
      </c>
      <c r="G237" s="215" t="str">
        <f t="shared" si="43"/>
        <v/>
      </c>
      <c r="H237" s="219" t="str">
        <f t="shared" si="38"/>
        <v>n</v>
      </c>
      <c r="I237" s="211">
        <f>IF(P$175="J",SUMIF(Deelnemers!B:B,H237,Deelnemers!E:E),0)</f>
        <v>0</v>
      </c>
      <c r="J237" s="13"/>
      <c r="K237" s="211" t="str">
        <f t="shared" si="39"/>
        <v/>
      </c>
      <c r="L237" s="220" t="str">
        <f t="shared" si="40"/>
        <v/>
      </c>
      <c r="M237" s="215" t="str">
        <f t="shared" si="45"/>
        <v/>
      </c>
      <c r="N237" s="216" t="str">
        <f t="shared" si="42"/>
        <v/>
      </c>
      <c r="O237" s="221">
        <v>2</v>
      </c>
      <c r="AB237" s="325">
        <f t="shared" si="44"/>
        <v>0</v>
      </c>
    </row>
    <row r="238" spans="1:28" ht="15" customHeight="1" x14ac:dyDescent="0.25">
      <c r="A238" s="218" t="str">
        <f>IF(C238=0,"",IF(I238=0,"",MAX(A$2:A237)+1))</f>
        <v/>
      </c>
      <c r="B238" s="219" t="str">
        <f t="shared" si="36"/>
        <v>Martijn</v>
      </c>
      <c r="C238" s="211">
        <f>IF(P$175="J",SUMIF(Deelnemers!B:B,B238,Deelnemers!E:E),0)</f>
        <v>13</v>
      </c>
      <c r="D238" s="13"/>
      <c r="E238" s="13"/>
      <c r="F238" s="220" t="str">
        <f t="shared" si="37"/>
        <v/>
      </c>
      <c r="G238" s="215" t="str">
        <f t="shared" si="43"/>
        <v/>
      </c>
      <c r="H238" s="219" t="str">
        <f t="shared" si="38"/>
        <v>n</v>
      </c>
      <c r="I238" s="211">
        <f>IF(P$175="J",SUMIF(Deelnemers!B:B,H238,Deelnemers!E:E),0)</f>
        <v>0</v>
      </c>
      <c r="J238" s="13"/>
      <c r="K238" s="211" t="str">
        <f t="shared" si="39"/>
        <v/>
      </c>
      <c r="L238" s="220" t="str">
        <f t="shared" si="40"/>
        <v/>
      </c>
      <c r="M238" s="215" t="str">
        <f t="shared" si="45"/>
        <v/>
      </c>
      <c r="N238" s="216" t="str">
        <f t="shared" si="42"/>
        <v/>
      </c>
      <c r="O238" s="221">
        <v>2</v>
      </c>
      <c r="AB238" s="325">
        <f t="shared" si="44"/>
        <v>0</v>
      </c>
    </row>
    <row r="239" spans="1:28" ht="15" customHeight="1" x14ac:dyDescent="0.25">
      <c r="A239" s="218" t="str">
        <f>IF(C239=0,"",IF(I239=0,"",MAX(A$2:A238)+1))</f>
        <v/>
      </c>
      <c r="B239" s="219" t="str">
        <f t="shared" ref="B239:B302" si="46">B67</f>
        <v>Martijn</v>
      </c>
      <c r="C239" s="211">
        <f>IF(P$175="J",SUMIF(Deelnemers!B:B,B239,Deelnemers!E:E),0)</f>
        <v>13</v>
      </c>
      <c r="D239" s="13"/>
      <c r="E239" s="13"/>
      <c r="F239" s="220" t="str">
        <f t="shared" ref="F239:F302" si="47">IF(D239&gt;0,ROUND(D239/E239,3),"")</f>
        <v/>
      </c>
      <c r="G239" s="215" t="str">
        <f t="shared" si="43"/>
        <v/>
      </c>
      <c r="H239" s="219" t="str">
        <f t="shared" ref="H239:H302" si="48">H67</f>
        <v>n</v>
      </c>
      <c r="I239" s="211">
        <f>IF(P$175="J",SUMIF(Deelnemers!B:B,H239,Deelnemers!E:E),0)</f>
        <v>0</v>
      </c>
      <c r="J239" s="13"/>
      <c r="K239" s="211" t="str">
        <f t="shared" ref="K239:K302" si="49">IF(E239&gt;0,E239,"")</f>
        <v/>
      </c>
      <c r="L239" s="220" t="str">
        <f t="shared" ref="L239:L302" si="50">IF(J239&gt;0,ROUND(J239/K239,3),"")</f>
        <v/>
      </c>
      <c r="M239" s="215" t="str">
        <f t="shared" ref="M239:M270" si="51">IF(J239&gt;0,IF(I239-J239=0,R$2,IF(J239&lt;I239,ROUND(J239/I239*T$2,1),Q$2)),"")</f>
        <v/>
      </c>
      <c r="N239" s="216" t="str">
        <f t="shared" ref="N239:N302" si="52">IF(E239&gt;0,1,"")</f>
        <v/>
      </c>
      <c r="O239" s="221">
        <v>2</v>
      </c>
      <c r="AB239" s="325">
        <f t="shared" si="44"/>
        <v>0</v>
      </c>
    </row>
    <row r="240" spans="1:28" ht="15" customHeight="1" x14ac:dyDescent="0.25">
      <c r="A240" s="218" t="str">
        <f>IF(C240=0,"",IF(I240=0,"",MAX(A$2:A239)+1))</f>
        <v/>
      </c>
      <c r="B240" s="219" t="str">
        <f t="shared" si="46"/>
        <v>Martijn</v>
      </c>
      <c r="C240" s="211">
        <f>IF(P$175="J",SUMIF(Deelnemers!B:B,B240,Deelnemers!E:E),0)</f>
        <v>13</v>
      </c>
      <c r="D240" s="13"/>
      <c r="E240" s="13"/>
      <c r="F240" s="220" t="str">
        <f t="shared" si="47"/>
        <v/>
      </c>
      <c r="G240" s="215" t="str">
        <f t="shared" si="43"/>
        <v/>
      </c>
      <c r="H240" s="219" t="str">
        <f t="shared" si="48"/>
        <v>n</v>
      </c>
      <c r="I240" s="211">
        <f>IF(P$175="J",SUMIF(Deelnemers!B:B,H240,Deelnemers!E:E),0)</f>
        <v>0</v>
      </c>
      <c r="J240" s="13"/>
      <c r="K240" s="211" t="str">
        <f t="shared" si="49"/>
        <v/>
      </c>
      <c r="L240" s="220" t="str">
        <f t="shared" si="50"/>
        <v/>
      </c>
      <c r="M240" s="215" t="str">
        <f t="shared" si="51"/>
        <v/>
      </c>
      <c r="N240" s="216" t="str">
        <f t="shared" si="52"/>
        <v/>
      </c>
      <c r="O240" s="221">
        <v>2</v>
      </c>
      <c r="AB240" s="325">
        <f t="shared" si="44"/>
        <v>0</v>
      </c>
    </row>
    <row r="241" spans="1:28" ht="15" customHeight="1" x14ac:dyDescent="0.25">
      <c r="A241" s="218">
        <f>IF(C241=0,"",IF(I241=0,"",MAX(A$2:A240)+1))</f>
        <v>156</v>
      </c>
      <c r="B241" s="219" t="str">
        <f t="shared" si="46"/>
        <v>Michael</v>
      </c>
      <c r="C241" s="211">
        <f>IF(P$175="J",SUMIF(Deelnemers!B:B,B241,Deelnemers!E:E),0)</f>
        <v>28</v>
      </c>
      <c r="D241" s="13"/>
      <c r="E241" s="13"/>
      <c r="F241" s="220" t="str">
        <f t="shared" si="47"/>
        <v/>
      </c>
      <c r="G241" s="215" t="str">
        <f t="shared" si="43"/>
        <v/>
      </c>
      <c r="H241" s="219" t="str">
        <f t="shared" si="48"/>
        <v>Peter</v>
      </c>
      <c r="I241" s="211">
        <f>IF(P$175="J",SUMIF(Deelnemers!B:B,H241,Deelnemers!E:E),0)</f>
        <v>39</v>
      </c>
      <c r="J241" s="13"/>
      <c r="K241" s="211" t="str">
        <f t="shared" si="49"/>
        <v/>
      </c>
      <c r="L241" s="220" t="str">
        <f t="shared" si="50"/>
        <v/>
      </c>
      <c r="M241" s="215" t="str">
        <f t="shared" si="51"/>
        <v/>
      </c>
      <c r="N241" s="216" t="str">
        <f t="shared" si="52"/>
        <v/>
      </c>
      <c r="O241" s="221">
        <v>2</v>
      </c>
      <c r="AB241" s="325">
        <f t="shared" si="44"/>
        <v>1</v>
      </c>
    </row>
    <row r="242" spans="1:28" ht="15" customHeight="1" x14ac:dyDescent="0.25">
      <c r="A242" s="218">
        <f>IF(C242=0,"",IF(I242=0,"",MAX(A$2:A241)+1))</f>
        <v>157</v>
      </c>
      <c r="B242" s="219" t="str">
        <f t="shared" si="46"/>
        <v>Michael</v>
      </c>
      <c r="C242" s="211">
        <f>IF(P$175="J",SUMIF(Deelnemers!B:B,B242,Deelnemers!E:E),0)</f>
        <v>28</v>
      </c>
      <c r="D242" s="13"/>
      <c r="E242" s="13"/>
      <c r="F242" s="220" t="str">
        <f t="shared" si="47"/>
        <v/>
      </c>
      <c r="G242" s="215" t="str">
        <f t="shared" si="43"/>
        <v/>
      </c>
      <c r="H242" s="219" t="str">
        <f t="shared" si="48"/>
        <v>Piet</v>
      </c>
      <c r="I242" s="211">
        <f>IF(P$175="J",SUMIF(Deelnemers!B:B,H242,Deelnemers!E:E),0)</f>
        <v>44</v>
      </c>
      <c r="J242" s="13"/>
      <c r="K242" s="211" t="str">
        <f t="shared" si="49"/>
        <v/>
      </c>
      <c r="L242" s="220" t="str">
        <f t="shared" si="50"/>
        <v/>
      </c>
      <c r="M242" s="215" t="str">
        <f t="shared" si="51"/>
        <v/>
      </c>
      <c r="N242" s="216" t="str">
        <f t="shared" si="52"/>
        <v/>
      </c>
      <c r="O242" s="221">
        <v>2</v>
      </c>
      <c r="AB242" s="325">
        <f t="shared" si="44"/>
        <v>1</v>
      </c>
    </row>
    <row r="243" spans="1:28" ht="15" customHeight="1" x14ac:dyDescent="0.25">
      <c r="A243" s="218">
        <f>IF(C243=0,"",IF(I243=0,"",MAX(A$2:A242)+1))</f>
        <v>158</v>
      </c>
      <c r="B243" s="219" t="str">
        <f t="shared" si="46"/>
        <v>Michael</v>
      </c>
      <c r="C243" s="211">
        <f>IF(P$175="J",SUMIF(Deelnemers!B:B,B243,Deelnemers!E:E),0)</f>
        <v>28</v>
      </c>
      <c r="D243" s="13"/>
      <c r="E243" s="13"/>
      <c r="F243" s="220" t="str">
        <f t="shared" si="47"/>
        <v/>
      </c>
      <c r="G243" s="215" t="str">
        <f t="shared" si="43"/>
        <v/>
      </c>
      <c r="H243" s="219" t="str">
        <f t="shared" si="48"/>
        <v>Tukker</v>
      </c>
      <c r="I243" s="211">
        <f>IF(P$175="J",SUMIF(Deelnemers!B:B,H243,Deelnemers!E:E),0)</f>
        <v>22</v>
      </c>
      <c r="J243" s="13"/>
      <c r="K243" s="211" t="str">
        <f t="shared" si="49"/>
        <v/>
      </c>
      <c r="L243" s="220" t="str">
        <f t="shared" si="50"/>
        <v/>
      </c>
      <c r="M243" s="215" t="str">
        <f t="shared" si="51"/>
        <v/>
      </c>
      <c r="N243" s="216" t="str">
        <f t="shared" si="52"/>
        <v/>
      </c>
      <c r="O243" s="221">
        <v>2</v>
      </c>
      <c r="AB243" s="325">
        <f t="shared" si="44"/>
        <v>1</v>
      </c>
    </row>
    <row r="244" spans="1:28" ht="15" customHeight="1" x14ac:dyDescent="0.25">
      <c r="A244" s="218">
        <f>IF(C244=0,"",IF(I244=0,"",MAX(A$2:A243)+1))</f>
        <v>159</v>
      </c>
      <c r="B244" s="219" t="str">
        <f t="shared" si="46"/>
        <v>Michael</v>
      </c>
      <c r="C244" s="211">
        <f>IF(P$175="J",SUMIF(Deelnemers!B:B,B244,Deelnemers!E:E),0)</f>
        <v>28</v>
      </c>
      <c r="D244" s="13"/>
      <c r="E244" s="13"/>
      <c r="F244" s="220" t="str">
        <f t="shared" si="47"/>
        <v/>
      </c>
      <c r="G244" s="215" t="str">
        <f t="shared" si="43"/>
        <v/>
      </c>
      <c r="H244" s="219" t="str">
        <f t="shared" si="48"/>
        <v>Bernard</v>
      </c>
      <c r="I244" s="211">
        <f>IF(P$175="J",SUMIF(Deelnemers!B:B,H244,Deelnemers!E:E),0)</f>
        <v>31</v>
      </c>
      <c r="J244" s="13"/>
      <c r="K244" s="211" t="str">
        <f t="shared" si="49"/>
        <v/>
      </c>
      <c r="L244" s="220" t="str">
        <f t="shared" si="50"/>
        <v/>
      </c>
      <c r="M244" s="215" t="str">
        <f t="shared" si="51"/>
        <v/>
      </c>
      <c r="N244" s="216" t="str">
        <f t="shared" si="52"/>
        <v/>
      </c>
      <c r="O244" s="221">
        <v>2</v>
      </c>
      <c r="AB244" s="325">
        <f t="shared" si="44"/>
        <v>1</v>
      </c>
    </row>
    <row r="245" spans="1:28" ht="15" customHeight="1" x14ac:dyDescent="0.25">
      <c r="A245" s="218">
        <f>IF(C245=0,"",IF(I245=0,"",MAX(A$2:A244)+1))</f>
        <v>160</v>
      </c>
      <c r="B245" s="219" t="str">
        <f t="shared" si="46"/>
        <v>Michael</v>
      </c>
      <c r="C245" s="211">
        <f>IF(P$175="J",SUMIF(Deelnemers!B:B,B245,Deelnemers!E:E),0)</f>
        <v>28</v>
      </c>
      <c r="D245" s="13"/>
      <c r="E245" s="13"/>
      <c r="F245" s="220" t="str">
        <f t="shared" si="47"/>
        <v/>
      </c>
      <c r="G245" s="215" t="str">
        <f t="shared" si="43"/>
        <v/>
      </c>
      <c r="H245" s="219" t="str">
        <f t="shared" si="48"/>
        <v>Jan de Hoorn</v>
      </c>
      <c r="I245" s="211">
        <f>IF(P$175="J",SUMIF(Deelnemers!B:B,H245,Deelnemers!E:E),0)</f>
        <v>23</v>
      </c>
      <c r="J245" s="13"/>
      <c r="K245" s="211" t="str">
        <f t="shared" si="49"/>
        <v/>
      </c>
      <c r="L245" s="220" t="str">
        <f t="shared" si="50"/>
        <v/>
      </c>
      <c r="M245" s="215" t="str">
        <f t="shared" si="51"/>
        <v/>
      </c>
      <c r="N245" s="216" t="str">
        <f t="shared" si="52"/>
        <v/>
      </c>
      <c r="O245" s="221">
        <v>2</v>
      </c>
      <c r="AB245" s="325">
        <f t="shared" si="44"/>
        <v>1</v>
      </c>
    </row>
    <row r="246" spans="1:28" ht="15" customHeight="1" x14ac:dyDescent="0.25">
      <c r="A246" s="218">
        <f>IF(C246=0,"",IF(I246=0,"",MAX(A$2:A245)+1))</f>
        <v>161</v>
      </c>
      <c r="B246" s="219" t="str">
        <f t="shared" si="46"/>
        <v>Michael</v>
      </c>
      <c r="C246" s="211">
        <f>IF(P$175="J",SUMIF(Deelnemers!B:B,B246,Deelnemers!E:E),0)</f>
        <v>28</v>
      </c>
      <c r="D246" s="13"/>
      <c r="E246" s="13"/>
      <c r="F246" s="220" t="str">
        <f t="shared" si="47"/>
        <v/>
      </c>
      <c r="G246" s="215" t="str">
        <f t="shared" si="43"/>
        <v/>
      </c>
      <c r="H246" s="219" t="str">
        <f t="shared" si="48"/>
        <v>Bas</v>
      </c>
      <c r="I246" s="211">
        <f>IF(P$175="J",SUMIF(Deelnemers!B:B,H246,Deelnemers!E:E),0)</f>
        <v>25</v>
      </c>
      <c r="J246" s="13"/>
      <c r="K246" s="211" t="str">
        <f t="shared" si="49"/>
        <v/>
      </c>
      <c r="L246" s="220" t="str">
        <f t="shared" si="50"/>
        <v/>
      </c>
      <c r="M246" s="215" t="str">
        <f t="shared" si="51"/>
        <v/>
      </c>
      <c r="N246" s="216" t="str">
        <f t="shared" si="52"/>
        <v/>
      </c>
      <c r="O246" s="221">
        <v>2</v>
      </c>
      <c r="AB246" s="325">
        <f t="shared" si="44"/>
        <v>1</v>
      </c>
    </row>
    <row r="247" spans="1:28" ht="15" customHeight="1" x14ac:dyDescent="0.25">
      <c r="A247" s="218">
        <f>IF(C247=0,"",IF(I247=0,"",MAX(A$2:A246)+1))</f>
        <v>162</v>
      </c>
      <c r="B247" s="219" t="str">
        <f t="shared" si="46"/>
        <v>Michael</v>
      </c>
      <c r="C247" s="211">
        <f>IF(P$175="J",SUMIF(Deelnemers!B:B,B247,Deelnemers!E:E),0)</f>
        <v>28</v>
      </c>
      <c r="D247" s="13"/>
      <c r="E247" s="13"/>
      <c r="F247" s="220" t="str">
        <f t="shared" si="47"/>
        <v/>
      </c>
      <c r="G247" s="215" t="str">
        <f t="shared" si="43"/>
        <v/>
      </c>
      <c r="H247" s="219" t="str">
        <f t="shared" si="48"/>
        <v>Jan Zuijlen</v>
      </c>
      <c r="I247" s="211">
        <f>IF(P$175="J",SUMIF(Deelnemers!B:B,H247,Deelnemers!E:E),0)</f>
        <v>36</v>
      </c>
      <c r="J247" s="13"/>
      <c r="K247" s="211" t="str">
        <f t="shared" si="49"/>
        <v/>
      </c>
      <c r="L247" s="220" t="str">
        <f t="shared" si="50"/>
        <v/>
      </c>
      <c r="M247" s="215" t="str">
        <f t="shared" si="51"/>
        <v/>
      </c>
      <c r="N247" s="216" t="str">
        <f t="shared" si="52"/>
        <v/>
      </c>
      <c r="O247" s="221">
        <v>2</v>
      </c>
      <c r="AB247" s="325">
        <f t="shared" si="44"/>
        <v>1</v>
      </c>
    </row>
    <row r="248" spans="1:28" ht="15" customHeight="1" x14ac:dyDescent="0.25">
      <c r="A248" s="218">
        <f>IF(C248=0,"",IF(I248=0,"",MAX(A$2:A247)+1))</f>
        <v>163</v>
      </c>
      <c r="B248" s="219" t="str">
        <f t="shared" si="46"/>
        <v>Michael</v>
      </c>
      <c r="C248" s="211">
        <f>IF(P$175="J",SUMIF(Deelnemers!B:B,B248,Deelnemers!E:E),0)</f>
        <v>28</v>
      </c>
      <c r="D248" s="13"/>
      <c r="E248" s="13"/>
      <c r="F248" s="220" t="str">
        <f t="shared" si="47"/>
        <v/>
      </c>
      <c r="G248" s="215" t="str">
        <f t="shared" si="43"/>
        <v/>
      </c>
      <c r="H248" s="219" t="str">
        <f t="shared" si="48"/>
        <v xml:space="preserve">Jordy </v>
      </c>
      <c r="I248" s="211">
        <f>IF(P$175="J",SUMIF(Deelnemers!B:B,H248,Deelnemers!E:E),0)</f>
        <v>31</v>
      </c>
      <c r="J248" s="13"/>
      <c r="K248" s="211" t="str">
        <f t="shared" si="49"/>
        <v/>
      </c>
      <c r="L248" s="220" t="str">
        <f t="shared" si="50"/>
        <v/>
      </c>
      <c r="M248" s="215" t="str">
        <f t="shared" si="51"/>
        <v/>
      </c>
      <c r="N248" s="216" t="str">
        <f t="shared" si="52"/>
        <v/>
      </c>
      <c r="O248" s="221">
        <v>2</v>
      </c>
      <c r="AB248" s="325">
        <f t="shared" si="44"/>
        <v>1</v>
      </c>
    </row>
    <row r="249" spans="1:28" ht="15" customHeight="1" x14ac:dyDescent="0.25">
      <c r="A249" s="218">
        <f>IF(C249=0,"",IF(I249=0,"",MAX(A$2:A248)+1))</f>
        <v>164</v>
      </c>
      <c r="B249" s="219" t="str">
        <f t="shared" si="46"/>
        <v>Michael</v>
      </c>
      <c r="C249" s="211">
        <f>IF(P$175="J",SUMIF(Deelnemers!B:B,B249,Deelnemers!E:E),0)</f>
        <v>28</v>
      </c>
      <c r="D249" s="13"/>
      <c r="E249" s="13"/>
      <c r="F249" s="220" t="str">
        <f t="shared" si="47"/>
        <v/>
      </c>
      <c r="G249" s="215" t="str">
        <f t="shared" si="43"/>
        <v/>
      </c>
      <c r="H249" s="219" t="str">
        <f t="shared" si="48"/>
        <v>Mukesh</v>
      </c>
      <c r="I249" s="211">
        <f>IF(P$175="J",SUMIF(Deelnemers!B:B,H249,Deelnemers!E:E),0)</f>
        <v>34</v>
      </c>
      <c r="J249" s="13"/>
      <c r="K249" s="211" t="str">
        <f t="shared" si="49"/>
        <v/>
      </c>
      <c r="L249" s="220" t="str">
        <f t="shared" si="50"/>
        <v/>
      </c>
      <c r="M249" s="215" t="str">
        <f t="shared" si="51"/>
        <v/>
      </c>
      <c r="N249" s="216" t="str">
        <f t="shared" si="52"/>
        <v/>
      </c>
      <c r="O249" s="221">
        <v>2</v>
      </c>
      <c r="AB249" s="325">
        <f t="shared" si="44"/>
        <v>1</v>
      </c>
    </row>
    <row r="250" spans="1:28" ht="15" customHeight="1" x14ac:dyDescent="0.25">
      <c r="A250" s="218">
        <f>IF(C250=0,"",IF(I250=0,"",MAX(A$2:A249)+1))</f>
        <v>165</v>
      </c>
      <c r="B250" s="219" t="str">
        <f t="shared" si="46"/>
        <v>Michael</v>
      </c>
      <c r="C250" s="211">
        <f>IF(P$175="J",SUMIF(Deelnemers!B:B,B250,Deelnemers!E:E),0)</f>
        <v>28</v>
      </c>
      <c r="D250" s="13"/>
      <c r="E250" s="13"/>
      <c r="F250" s="220" t="str">
        <f t="shared" si="47"/>
        <v/>
      </c>
      <c r="G250" s="215" t="str">
        <f t="shared" si="43"/>
        <v/>
      </c>
      <c r="H250" s="219" t="str">
        <f t="shared" si="48"/>
        <v>Marco</v>
      </c>
      <c r="I250" s="211">
        <f>IF(P$175="J",SUMIF(Deelnemers!B:B,H250,Deelnemers!E:E),0)</f>
        <v>35</v>
      </c>
      <c r="J250" s="13"/>
      <c r="K250" s="211" t="str">
        <f t="shared" si="49"/>
        <v/>
      </c>
      <c r="L250" s="220" t="str">
        <f t="shared" si="50"/>
        <v/>
      </c>
      <c r="M250" s="215" t="str">
        <f t="shared" si="51"/>
        <v/>
      </c>
      <c r="N250" s="216" t="str">
        <f t="shared" si="52"/>
        <v/>
      </c>
      <c r="O250" s="221">
        <v>2</v>
      </c>
      <c r="AB250" s="325">
        <f t="shared" si="44"/>
        <v>1</v>
      </c>
    </row>
    <row r="251" spans="1:28" ht="15" customHeight="1" x14ac:dyDescent="0.25">
      <c r="A251" s="218" t="str">
        <f>IF(C251=0,"",IF(I251=0,"",MAX(A$2:A250)+1))</f>
        <v/>
      </c>
      <c r="B251" s="219" t="str">
        <f t="shared" si="46"/>
        <v>Michael</v>
      </c>
      <c r="C251" s="211">
        <f>IF(P$175="J",SUMIF(Deelnemers!B:B,B251,Deelnemers!E:E),0)</f>
        <v>28</v>
      </c>
      <c r="D251" s="13"/>
      <c r="E251" s="13"/>
      <c r="F251" s="220" t="str">
        <f t="shared" si="47"/>
        <v/>
      </c>
      <c r="G251" s="215" t="str">
        <f t="shared" si="43"/>
        <v/>
      </c>
      <c r="H251" s="219" t="str">
        <f t="shared" si="48"/>
        <v>n</v>
      </c>
      <c r="I251" s="211">
        <f>IF(P$175="J",SUMIF(Deelnemers!B:B,H251,Deelnemers!E:E),0)</f>
        <v>0</v>
      </c>
      <c r="J251" s="13"/>
      <c r="K251" s="211" t="str">
        <f t="shared" si="49"/>
        <v/>
      </c>
      <c r="L251" s="220" t="str">
        <f t="shared" si="50"/>
        <v/>
      </c>
      <c r="M251" s="215" t="str">
        <f t="shared" si="51"/>
        <v/>
      </c>
      <c r="N251" s="216" t="str">
        <f t="shared" si="52"/>
        <v/>
      </c>
      <c r="O251" s="221">
        <v>2</v>
      </c>
      <c r="AB251" s="325">
        <f t="shared" si="44"/>
        <v>0</v>
      </c>
    </row>
    <row r="252" spans="1:28" ht="15" customHeight="1" x14ac:dyDescent="0.25">
      <c r="A252" s="218" t="str">
        <f>IF(C252=0,"",IF(I252=0,"",MAX(A$2:A251)+1))</f>
        <v/>
      </c>
      <c r="B252" s="219" t="str">
        <f t="shared" si="46"/>
        <v>Michael</v>
      </c>
      <c r="C252" s="211">
        <f>IF(P$175="J",SUMIF(Deelnemers!B:B,B252,Deelnemers!E:E),0)</f>
        <v>28</v>
      </c>
      <c r="D252" s="13"/>
      <c r="E252" s="13"/>
      <c r="F252" s="220" t="str">
        <f t="shared" si="47"/>
        <v/>
      </c>
      <c r="G252" s="215" t="str">
        <f t="shared" si="43"/>
        <v/>
      </c>
      <c r="H252" s="219" t="str">
        <f t="shared" si="48"/>
        <v>n</v>
      </c>
      <c r="I252" s="211">
        <f>IF(P$175="J",SUMIF(Deelnemers!B:B,H252,Deelnemers!E:E),0)</f>
        <v>0</v>
      </c>
      <c r="J252" s="13"/>
      <c r="K252" s="211" t="str">
        <f t="shared" si="49"/>
        <v/>
      </c>
      <c r="L252" s="220" t="str">
        <f t="shared" si="50"/>
        <v/>
      </c>
      <c r="M252" s="215" t="str">
        <f t="shared" si="51"/>
        <v/>
      </c>
      <c r="N252" s="216" t="str">
        <f t="shared" si="52"/>
        <v/>
      </c>
      <c r="O252" s="221">
        <v>2</v>
      </c>
      <c r="AB252" s="325">
        <f t="shared" si="44"/>
        <v>0</v>
      </c>
    </row>
    <row r="253" spans="1:28" ht="15" customHeight="1" x14ac:dyDescent="0.25">
      <c r="A253" s="218" t="str">
        <f>IF(C253=0,"",IF(I253=0,"",MAX(A$2:A252)+1))</f>
        <v/>
      </c>
      <c r="B253" s="219" t="str">
        <f t="shared" si="46"/>
        <v>Michael</v>
      </c>
      <c r="C253" s="211">
        <f>IF(P$175="J",SUMIF(Deelnemers!B:B,B253,Deelnemers!E:E),0)</f>
        <v>28</v>
      </c>
      <c r="D253" s="13"/>
      <c r="E253" s="13"/>
      <c r="F253" s="220" t="str">
        <f t="shared" si="47"/>
        <v/>
      </c>
      <c r="G253" s="215" t="str">
        <f t="shared" si="43"/>
        <v/>
      </c>
      <c r="H253" s="219" t="str">
        <f t="shared" si="48"/>
        <v>n</v>
      </c>
      <c r="I253" s="211">
        <f>IF(P$175="J",SUMIF(Deelnemers!B:B,H253,Deelnemers!E:E),0)</f>
        <v>0</v>
      </c>
      <c r="J253" s="13"/>
      <c r="K253" s="211" t="str">
        <f t="shared" si="49"/>
        <v/>
      </c>
      <c r="L253" s="220" t="str">
        <f t="shared" si="50"/>
        <v/>
      </c>
      <c r="M253" s="215" t="str">
        <f t="shared" si="51"/>
        <v/>
      </c>
      <c r="N253" s="216" t="str">
        <f t="shared" si="52"/>
        <v/>
      </c>
      <c r="O253" s="221">
        <v>2</v>
      </c>
      <c r="AB253" s="325">
        <f t="shared" si="44"/>
        <v>0</v>
      </c>
    </row>
    <row r="254" spans="1:28" ht="15" customHeight="1" x14ac:dyDescent="0.25">
      <c r="A254" s="218" t="str">
        <f>IF(C254=0,"",IF(I254=0,"",MAX(A$2:A253)+1))</f>
        <v/>
      </c>
      <c r="B254" s="219" t="str">
        <f t="shared" si="46"/>
        <v>Michael</v>
      </c>
      <c r="C254" s="211">
        <f>IF(P$175="J",SUMIF(Deelnemers!B:B,B254,Deelnemers!E:E),0)</f>
        <v>28</v>
      </c>
      <c r="D254" s="13"/>
      <c r="E254" s="13"/>
      <c r="F254" s="220" t="str">
        <f t="shared" si="47"/>
        <v/>
      </c>
      <c r="G254" s="215" t="str">
        <f t="shared" si="43"/>
        <v/>
      </c>
      <c r="H254" s="219" t="str">
        <f t="shared" si="48"/>
        <v>n</v>
      </c>
      <c r="I254" s="211">
        <f>IF(P$175="J",SUMIF(Deelnemers!B:B,H254,Deelnemers!E:E),0)</f>
        <v>0</v>
      </c>
      <c r="J254" s="13"/>
      <c r="K254" s="211" t="str">
        <f t="shared" si="49"/>
        <v/>
      </c>
      <c r="L254" s="220" t="str">
        <f t="shared" si="50"/>
        <v/>
      </c>
      <c r="M254" s="215" t="str">
        <f t="shared" si="51"/>
        <v/>
      </c>
      <c r="N254" s="216" t="str">
        <f t="shared" si="52"/>
        <v/>
      </c>
      <c r="O254" s="221">
        <v>2</v>
      </c>
      <c r="AB254" s="325">
        <f t="shared" si="44"/>
        <v>0</v>
      </c>
    </row>
    <row r="255" spans="1:28" ht="15" customHeight="1" x14ac:dyDescent="0.25">
      <c r="A255" s="218">
        <f>IF(C255=0,"",IF(I255=0,"",MAX(A$2:A254)+1))</f>
        <v>166</v>
      </c>
      <c r="B255" s="219" t="str">
        <f t="shared" si="46"/>
        <v>Peter</v>
      </c>
      <c r="C255" s="211">
        <f>IF(P$175="J",SUMIF(Deelnemers!B:B,B255,Deelnemers!E:E),0)</f>
        <v>39</v>
      </c>
      <c r="D255" s="13"/>
      <c r="E255" s="13"/>
      <c r="F255" s="220" t="str">
        <f t="shared" si="47"/>
        <v/>
      </c>
      <c r="G255" s="215" t="str">
        <f t="shared" si="43"/>
        <v/>
      </c>
      <c r="H255" s="219" t="str">
        <f t="shared" si="48"/>
        <v>Piet</v>
      </c>
      <c r="I255" s="211">
        <f>IF(P$175="J",SUMIF(Deelnemers!B:B,H255,Deelnemers!E:E),0)</f>
        <v>44</v>
      </c>
      <c r="J255" s="13"/>
      <c r="K255" s="211" t="str">
        <f t="shared" si="49"/>
        <v/>
      </c>
      <c r="L255" s="220" t="str">
        <f t="shared" si="50"/>
        <v/>
      </c>
      <c r="M255" s="215" t="str">
        <f t="shared" si="51"/>
        <v/>
      </c>
      <c r="N255" s="216" t="str">
        <f t="shared" si="52"/>
        <v/>
      </c>
      <c r="O255" s="221">
        <v>2</v>
      </c>
      <c r="AB255" s="325">
        <f t="shared" si="44"/>
        <v>1</v>
      </c>
    </row>
    <row r="256" spans="1:28" ht="15" customHeight="1" x14ac:dyDescent="0.25">
      <c r="A256" s="218">
        <f>IF(C256=0,"",IF(I256=0,"",MAX(A$2:A255)+1))</f>
        <v>167</v>
      </c>
      <c r="B256" s="219" t="str">
        <f t="shared" si="46"/>
        <v>Peter</v>
      </c>
      <c r="C256" s="211">
        <f>IF(P$175="J",SUMIF(Deelnemers!B:B,B256,Deelnemers!E:E),0)</f>
        <v>39</v>
      </c>
      <c r="D256" s="13"/>
      <c r="E256" s="13"/>
      <c r="F256" s="220" t="str">
        <f t="shared" si="47"/>
        <v/>
      </c>
      <c r="G256" s="215" t="str">
        <f t="shared" si="43"/>
        <v/>
      </c>
      <c r="H256" s="219" t="str">
        <f t="shared" si="48"/>
        <v>Tukker</v>
      </c>
      <c r="I256" s="211">
        <f>IF(P$175="J",SUMIF(Deelnemers!B:B,H256,Deelnemers!E:E),0)</f>
        <v>22</v>
      </c>
      <c r="J256" s="13"/>
      <c r="K256" s="211" t="str">
        <f t="shared" si="49"/>
        <v/>
      </c>
      <c r="L256" s="220" t="str">
        <f t="shared" si="50"/>
        <v/>
      </c>
      <c r="M256" s="215" t="str">
        <f t="shared" si="51"/>
        <v/>
      </c>
      <c r="N256" s="216" t="str">
        <f t="shared" si="52"/>
        <v/>
      </c>
      <c r="O256" s="221">
        <v>2</v>
      </c>
      <c r="AB256" s="325">
        <f t="shared" si="44"/>
        <v>1</v>
      </c>
    </row>
    <row r="257" spans="1:28" ht="15" customHeight="1" x14ac:dyDescent="0.25">
      <c r="A257" s="218">
        <f>IF(C257=0,"",IF(I257=0,"",MAX(A$2:A256)+1))</f>
        <v>168</v>
      </c>
      <c r="B257" s="219" t="str">
        <f t="shared" si="46"/>
        <v>Peter</v>
      </c>
      <c r="C257" s="211">
        <f>IF(P$175="J",SUMIF(Deelnemers!B:B,B257,Deelnemers!E:E),0)</f>
        <v>39</v>
      </c>
      <c r="D257" s="13"/>
      <c r="E257" s="13"/>
      <c r="F257" s="220" t="str">
        <f t="shared" si="47"/>
        <v/>
      </c>
      <c r="G257" s="215" t="str">
        <f t="shared" si="43"/>
        <v/>
      </c>
      <c r="H257" s="219" t="str">
        <f t="shared" si="48"/>
        <v>Bernard</v>
      </c>
      <c r="I257" s="211">
        <f>IF(P$175="J",SUMIF(Deelnemers!B:B,H257,Deelnemers!E:E),0)</f>
        <v>31</v>
      </c>
      <c r="J257" s="13"/>
      <c r="K257" s="211" t="str">
        <f t="shared" si="49"/>
        <v/>
      </c>
      <c r="L257" s="220" t="str">
        <f t="shared" si="50"/>
        <v/>
      </c>
      <c r="M257" s="215" t="str">
        <f t="shared" si="51"/>
        <v/>
      </c>
      <c r="N257" s="216" t="str">
        <f t="shared" si="52"/>
        <v/>
      </c>
      <c r="O257" s="221">
        <v>2</v>
      </c>
      <c r="AB257" s="325">
        <f t="shared" si="44"/>
        <v>1</v>
      </c>
    </row>
    <row r="258" spans="1:28" ht="15" customHeight="1" x14ac:dyDescent="0.25">
      <c r="A258" s="218">
        <f>IF(C258=0,"",IF(I258=0,"",MAX(A$2:A257)+1))</f>
        <v>169</v>
      </c>
      <c r="B258" s="219" t="str">
        <f t="shared" si="46"/>
        <v>Peter</v>
      </c>
      <c r="C258" s="211">
        <f>IF(P$175="J",SUMIF(Deelnemers!B:B,B258,Deelnemers!E:E),0)</f>
        <v>39</v>
      </c>
      <c r="D258" s="13"/>
      <c r="E258" s="13"/>
      <c r="F258" s="220" t="str">
        <f t="shared" si="47"/>
        <v/>
      </c>
      <c r="G258" s="215" t="str">
        <f t="shared" si="43"/>
        <v/>
      </c>
      <c r="H258" s="219" t="str">
        <f t="shared" si="48"/>
        <v>Jan de Hoorn</v>
      </c>
      <c r="I258" s="211">
        <f>IF(P$175="J",SUMIF(Deelnemers!B:B,H258,Deelnemers!E:E),0)</f>
        <v>23</v>
      </c>
      <c r="J258" s="13"/>
      <c r="K258" s="211" t="str">
        <f t="shared" si="49"/>
        <v/>
      </c>
      <c r="L258" s="220" t="str">
        <f t="shared" si="50"/>
        <v/>
      </c>
      <c r="M258" s="215" t="str">
        <f t="shared" si="51"/>
        <v/>
      </c>
      <c r="N258" s="216" t="str">
        <f t="shared" si="52"/>
        <v/>
      </c>
      <c r="O258" s="221">
        <v>2</v>
      </c>
      <c r="AB258" s="325">
        <f t="shared" si="44"/>
        <v>1</v>
      </c>
    </row>
    <row r="259" spans="1:28" ht="15" customHeight="1" x14ac:dyDescent="0.25">
      <c r="A259" s="218">
        <f>IF(C259=0,"",IF(I259=0,"",MAX(A$2:A258)+1))</f>
        <v>170</v>
      </c>
      <c r="B259" s="219" t="str">
        <f t="shared" si="46"/>
        <v>Peter</v>
      </c>
      <c r="C259" s="211">
        <f>IF(P$175="J",SUMIF(Deelnemers!B:B,B259,Deelnemers!E:E),0)</f>
        <v>39</v>
      </c>
      <c r="D259" s="13"/>
      <c r="E259" s="13"/>
      <c r="F259" s="220" t="str">
        <f t="shared" si="47"/>
        <v/>
      </c>
      <c r="G259" s="215" t="str">
        <f t="shared" ref="G259:G322" si="53">IF(D259&gt;0,IF(C259-D259=0,R$2,IF(D259&lt;C259,ROUND(D259/C259*T$2,1),Q$2)),"")</f>
        <v/>
      </c>
      <c r="H259" s="219" t="str">
        <f t="shared" si="48"/>
        <v>Bas</v>
      </c>
      <c r="I259" s="211">
        <f>IF(P$175="J",SUMIF(Deelnemers!B:B,H259,Deelnemers!E:E),0)</f>
        <v>25</v>
      </c>
      <c r="J259" s="13"/>
      <c r="K259" s="211" t="str">
        <f t="shared" si="49"/>
        <v/>
      </c>
      <c r="L259" s="220" t="str">
        <f t="shared" si="50"/>
        <v/>
      </c>
      <c r="M259" s="215" t="str">
        <f t="shared" si="51"/>
        <v/>
      </c>
      <c r="N259" s="216" t="str">
        <f t="shared" si="52"/>
        <v/>
      </c>
      <c r="O259" s="221">
        <v>2</v>
      </c>
      <c r="AB259" s="325">
        <f t="shared" ref="AB259:AB322" si="54">IF(A259="",0,1)</f>
        <v>1</v>
      </c>
    </row>
    <row r="260" spans="1:28" ht="15" customHeight="1" x14ac:dyDescent="0.25">
      <c r="A260" s="218">
        <f>IF(C260=0,"",IF(I260=0,"",MAX(A$2:A259)+1))</f>
        <v>171</v>
      </c>
      <c r="B260" s="219" t="str">
        <f t="shared" si="46"/>
        <v>Peter</v>
      </c>
      <c r="C260" s="211">
        <f>IF(P$175="J",SUMIF(Deelnemers!B:B,B260,Deelnemers!E:E),0)</f>
        <v>39</v>
      </c>
      <c r="D260" s="13"/>
      <c r="E260" s="13"/>
      <c r="F260" s="220" t="str">
        <f t="shared" si="47"/>
        <v/>
      </c>
      <c r="G260" s="215" t="str">
        <f t="shared" si="53"/>
        <v/>
      </c>
      <c r="H260" s="219" t="str">
        <f t="shared" si="48"/>
        <v>Jan Zuijlen</v>
      </c>
      <c r="I260" s="211">
        <f>IF(P$175="J",SUMIF(Deelnemers!B:B,H260,Deelnemers!E:E),0)</f>
        <v>36</v>
      </c>
      <c r="J260" s="13"/>
      <c r="K260" s="211" t="str">
        <f t="shared" si="49"/>
        <v/>
      </c>
      <c r="L260" s="220" t="str">
        <f t="shared" si="50"/>
        <v/>
      </c>
      <c r="M260" s="215" t="str">
        <f t="shared" si="51"/>
        <v/>
      </c>
      <c r="N260" s="216" t="str">
        <f t="shared" si="52"/>
        <v/>
      </c>
      <c r="O260" s="221">
        <v>2</v>
      </c>
      <c r="AB260" s="325">
        <f t="shared" si="54"/>
        <v>1</v>
      </c>
    </row>
    <row r="261" spans="1:28" ht="15" customHeight="1" x14ac:dyDescent="0.25">
      <c r="A261" s="218">
        <f>IF(C261=0,"",IF(I261=0,"",MAX(A$2:A260)+1))</f>
        <v>172</v>
      </c>
      <c r="B261" s="219" t="str">
        <f t="shared" si="46"/>
        <v>Peter</v>
      </c>
      <c r="C261" s="211">
        <f>IF(P$175="J",SUMIF(Deelnemers!B:B,B261,Deelnemers!E:E),0)</f>
        <v>39</v>
      </c>
      <c r="D261" s="13"/>
      <c r="E261" s="13"/>
      <c r="F261" s="220" t="str">
        <f t="shared" si="47"/>
        <v/>
      </c>
      <c r="G261" s="215" t="str">
        <f t="shared" si="53"/>
        <v/>
      </c>
      <c r="H261" s="219" t="str">
        <f t="shared" si="48"/>
        <v xml:space="preserve">Jordy </v>
      </c>
      <c r="I261" s="211">
        <f>IF(P$175="J",SUMIF(Deelnemers!B:B,H261,Deelnemers!E:E),0)</f>
        <v>31</v>
      </c>
      <c r="J261" s="13"/>
      <c r="K261" s="211" t="str">
        <f t="shared" si="49"/>
        <v/>
      </c>
      <c r="L261" s="220" t="str">
        <f t="shared" si="50"/>
        <v/>
      </c>
      <c r="M261" s="215" t="str">
        <f t="shared" si="51"/>
        <v/>
      </c>
      <c r="N261" s="216" t="str">
        <f t="shared" si="52"/>
        <v/>
      </c>
      <c r="O261" s="221">
        <v>2</v>
      </c>
      <c r="AB261" s="325">
        <f t="shared" si="54"/>
        <v>1</v>
      </c>
    </row>
    <row r="262" spans="1:28" ht="15" customHeight="1" x14ac:dyDescent="0.25">
      <c r="A262" s="218">
        <f>IF(C262=0,"",IF(I262=0,"",MAX(A$2:A261)+1))</f>
        <v>173</v>
      </c>
      <c r="B262" s="219" t="str">
        <f t="shared" si="46"/>
        <v>Peter</v>
      </c>
      <c r="C262" s="211">
        <f>IF(P$175="J",SUMIF(Deelnemers!B:B,B262,Deelnemers!E:E),0)</f>
        <v>39</v>
      </c>
      <c r="D262" s="13"/>
      <c r="E262" s="13"/>
      <c r="F262" s="220" t="str">
        <f t="shared" si="47"/>
        <v/>
      </c>
      <c r="G262" s="215" t="str">
        <f t="shared" si="53"/>
        <v/>
      </c>
      <c r="H262" s="219" t="str">
        <f t="shared" si="48"/>
        <v>Mukesh</v>
      </c>
      <c r="I262" s="211">
        <f>IF(P$175="J",SUMIF(Deelnemers!B:B,H262,Deelnemers!E:E),0)</f>
        <v>34</v>
      </c>
      <c r="J262" s="13"/>
      <c r="K262" s="211" t="str">
        <f t="shared" si="49"/>
        <v/>
      </c>
      <c r="L262" s="220" t="str">
        <f t="shared" si="50"/>
        <v/>
      </c>
      <c r="M262" s="215" t="str">
        <f t="shared" si="51"/>
        <v/>
      </c>
      <c r="N262" s="216" t="str">
        <f t="shared" si="52"/>
        <v/>
      </c>
      <c r="O262" s="221">
        <v>2</v>
      </c>
      <c r="AB262" s="325">
        <f t="shared" si="54"/>
        <v>1</v>
      </c>
    </row>
    <row r="263" spans="1:28" ht="15" customHeight="1" x14ac:dyDescent="0.25">
      <c r="A263" s="218">
        <f>IF(C263=0,"",IF(I263=0,"",MAX(A$2:A262)+1))</f>
        <v>174</v>
      </c>
      <c r="B263" s="219" t="str">
        <f t="shared" si="46"/>
        <v>Peter</v>
      </c>
      <c r="C263" s="211">
        <f>IF(P$175="J",SUMIF(Deelnemers!B:B,B263,Deelnemers!E:E),0)</f>
        <v>39</v>
      </c>
      <c r="D263" s="13"/>
      <c r="E263" s="13"/>
      <c r="F263" s="220" t="str">
        <f t="shared" si="47"/>
        <v/>
      </c>
      <c r="G263" s="215" t="str">
        <f t="shared" si="53"/>
        <v/>
      </c>
      <c r="H263" s="219" t="str">
        <f t="shared" si="48"/>
        <v>Marco</v>
      </c>
      <c r="I263" s="211">
        <f>IF(P$175="J",SUMIF(Deelnemers!B:B,H263,Deelnemers!E:E),0)</f>
        <v>35</v>
      </c>
      <c r="J263" s="13"/>
      <c r="K263" s="211" t="str">
        <f t="shared" si="49"/>
        <v/>
      </c>
      <c r="L263" s="220" t="str">
        <f t="shared" si="50"/>
        <v/>
      </c>
      <c r="M263" s="215" t="str">
        <f t="shared" si="51"/>
        <v/>
      </c>
      <c r="N263" s="216" t="str">
        <f t="shared" si="52"/>
        <v/>
      </c>
      <c r="O263" s="221">
        <v>2</v>
      </c>
      <c r="AB263" s="325">
        <f t="shared" si="54"/>
        <v>1</v>
      </c>
    </row>
    <row r="264" spans="1:28" ht="15" customHeight="1" x14ac:dyDescent="0.25">
      <c r="A264" s="218" t="str">
        <f>IF(C264=0,"",IF(I264=0,"",MAX(A$2:A263)+1))</f>
        <v/>
      </c>
      <c r="B264" s="219" t="str">
        <f t="shared" si="46"/>
        <v>Peter</v>
      </c>
      <c r="C264" s="211">
        <f>IF(P$175="J",SUMIF(Deelnemers!B:B,B264,Deelnemers!E:E),0)</f>
        <v>39</v>
      </c>
      <c r="D264" s="13"/>
      <c r="E264" s="13"/>
      <c r="F264" s="220" t="str">
        <f t="shared" si="47"/>
        <v/>
      </c>
      <c r="G264" s="215" t="str">
        <f t="shared" si="53"/>
        <v/>
      </c>
      <c r="H264" s="219" t="str">
        <f t="shared" si="48"/>
        <v>n</v>
      </c>
      <c r="I264" s="211">
        <f>IF(P$175="J",SUMIF(Deelnemers!B:B,H264,Deelnemers!E:E),0)</f>
        <v>0</v>
      </c>
      <c r="J264" s="13"/>
      <c r="K264" s="211" t="str">
        <f t="shared" si="49"/>
        <v/>
      </c>
      <c r="L264" s="220" t="str">
        <f t="shared" si="50"/>
        <v/>
      </c>
      <c r="M264" s="215" t="str">
        <f t="shared" si="51"/>
        <v/>
      </c>
      <c r="N264" s="216" t="str">
        <f t="shared" si="52"/>
        <v/>
      </c>
      <c r="O264" s="221">
        <v>2</v>
      </c>
      <c r="AB264" s="325">
        <f t="shared" si="54"/>
        <v>0</v>
      </c>
    </row>
    <row r="265" spans="1:28" ht="15" customHeight="1" x14ac:dyDescent="0.25">
      <c r="A265" s="218" t="str">
        <f>IF(C265=0,"",IF(I265=0,"",MAX(A$2:A264)+1))</f>
        <v/>
      </c>
      <c r="B265" s="219" t="str">
        <f t="shared" si="46"/>
        <v>Peter</v>
      </c>
      <c r="C265" s="211">
        <f>IF(P$175="J",SUMIF(Deelnemers!B:B,B265,Deelnemers!E:E),0)</f>
        <v>39</v>
      </c>
      <c r="D265" s="13"/>
      <c r="E265" s="13"/>
      <c r="F265" s="220" t="str">
        <f t="shared" si="47"/>
        <v/>
      </c>
      <c r="G265" s="215" t="str">
        <f t="shared" si="53"/>
        <v/>
      </c>
      <c r="H265" s="219" t="str">
        <f t="shared" si="48"/>
        <v>n</v>
      </c>
      <c r="I265" s="211">
        <f>IF(P$175="J",SUMIF(Deelnemers!B:B,H265,Deelnemers!E:E),0)</f>
        <v>0</v>
      </c>
      <c r="J265" s="13"/>
      <c r="K265" s="211" t="str">
        <f t="shared" si="49"/>
        <v/>
      </c>
      <c r="L265" s="220" t="str">
        <f t="shared" si="50"/>
        <v/>
      </c>
      <c r="M265" s="215" t="str">
        <f t="shared" si="51"/>
        <v/>
      </c>
      <c r="N265" s="216" t="str">
        <f t="shared" si="52"/>
        <v/>
      </c>
      <c r="O265" s="221">
        <v>2</v>
      </c>
      <c r="AB265" s="325">
        <f t="shared" si="54"/>
        <v>0</v>
      </c>
    </row>
    <row r="266" spans="1:28" ht="15" customHeight="1" x14ac:dyDescent="0.25">
      <c r="A266" s="218" t="str">
        <f>IF(C266=0,"",IF(I266=0,"",MAX(A$2:A265)+1))</f>
        <v/>
      </c>
      <c r="B266" s="219" t="str">
        <f t="shared" si="46"/>
        <v>Peter</v>
      </c>
      <c r="C266" s="211">
        <f>IF(P$175="J",SUMIF(Deelnemers!B:B,B266,Deelnemers!E:E),0)</f>
        <v>39</v>
      </c>
      <c r="D266" s="13"/>
      <c r="E266" s="13"/>
      <c r="F266" s="220" t="str">
        <f t="shared" si="47"/>
        <v/>
      </c>
      <c r="G266" s="215" t="str">
        <f t="shared" si="53"/>
        <v/>
      </c>
      <c r="H266" s="219" t="str">
        <f t="shared" si="48"/>
        <v>n</v>
      </c>
      <c r="I266" s="211">
        <f>IF(P$175="J",SUMIF(Deelnemers!B:B,H266,Deelnemers!E:E),0)</f>
        <v>0</v>
      </c>
      <c r="J266" s="13"/>
      <c r="K266" s="211" t="str">
        <f t="shared" si="49"/>
        <v/>
      </c>
      <c r="L266" s="220" t="str">
        <f t="shared" si="50"/>
        <v/>
      </c>
      <c r="M266" s="215" t="str">
        <f t="shared" si="51"/>
        <v/>
      </c>
      <c r="N266" s="216" t="str">
        <f t="shared" si="52"/>
        <v/>
      </c>
      <c r="O266" s="221">
        <v>2</v>
      </c>
      <c r="AB266" s="325">
        <f t="shared" si="54"/>
        <v>0</v>
      </c>
    </row>
    <row r="267" spans="1:28" ht="15" customHeight="1" x14ac:dyDescent="0.25">
      <c r="A267" s="218" t="str">
        <f>IF(C267=0,"",IF(I267=0,"",MAX(A$2:A266)+1))</f>
        <v/>
      </c>
      <c r="B267" s="219" t="str">
        <f t="shared" si="46"/>
        <v>Peter</v>
      </c>
      <c r="C267" s="211">
        <f>IF(P$175="J",SUMIF(Deelnemers!B:B,B267,Deelnemers!E:E),0)</f>
        <v>39</v>
      </c>
      <c r="D267" s="13"/>
      <c r="E267" s="13"/>
      <c r="F267" s="220" t="str">
        <f t="shared" si="47"/>
        <v/>
      </c>
      <c r="G267" s="215" t="str">
        <f t="shared" si="53"/>
        <v/>
      </c>
      <c r="H267" s="219" t="str">
        <f t="shared" si="48"/>
        <v>n</v>
      </c>
      <c r="I267" s="211">
        <f>IF(P$175="J",SUMIF(Deelnemers!B:B,H267,Deelnemers!E:E),0)</f>
        <v>0</v>
      </c>
      <c r="J267" s="13"/>
      <c r="K267" s="211" t="str">
        <f t="shared" si="49"/>
        <v/>
      </c>
      <c r="L267" s="220" t="str">
        <f t="shared" si="50"/>
        <v/>
      </c>
      <c r="M267" s="215" t="str">
        <f t="shared" si="51"/>
        <v/>
      </c>
      <c r="N267" s="216" t="str">
        <f t="shared" si="52"/>
        <v/>
      </c>
      <c r="O267" s="221">
        <v>2</v>
      </c>
      <c r="AB267" s="325">
        <f t="shared" si="54"/>
        <v>0</v>
      </c>
    </row>
    <row r="268" spans="1:28" ht="15" customHeight="1" x14ac:dyDescent="0.25">
      <c r="A268" s="218">
        <f>IF(C268=0,"",IF(I268=0,"",MAX(A$2:A267)+1))</f>
        <v>175</v>
      </c>
      <c r="B268" s="219" t="str">
        <f t="shared" si="46"/>
        <v>Piet</v>
      </c>
      <c r="C268" s="211">
        <f>IF(P$175="J",SUMIF(Deelnemers!B:B,B268,Deelnemers!E:E),0)</f>
        <v>44</v>
      </c>
      <c r="D268" s="13"/>
      <c r="E268" s="13"/>
      <c r="F268" s="220" t="str">
        <f t="shared" si="47"/>
        <v/>
      </c>
      <c r="G268" s="215" t="str">
        <f t="shared" si="53"/>
        <v/>
      </c>
      <c r="H268" s="219" t="str">
        <f t="shared" si="48"/>
        <v>Tukker</v>
      </c>
      <c r="I268" s="211">
        <f>IF(P$175="J",SUMIF(Deelnemers!B:B,H268,Deelnemers!E:E),0)</f>
        <v>22</v>
      </c>
      <c r="J268" s="13"/>
      <c r="K268" s="211" t="str">
        <f t="shared" si="49"/>
        <v/>
      </c>
      <c r="L268" s="220" t="str">
        <f t="shared" si="50"/>
        <v/>
      </c>
      <c r="M268" s="215" t="str">
        <f t="shared" si="51"/>
        <v/>
      </c>
      <c r="N268" s="216" t="str">
        <f t="shared" si="52"/>
        <v/>
      </c>
      <c r="O268" s="221">
        <v>2</v>
      </c>
      <c r="AB268" s="325">
        <f t="shared" si="54"/>
        <v>1</v>
      </c>
    </row>
    <row r="269" spans="1:28" ht="15" customHeight="1" x14ac:dyDescent="0.25">
      <c r="A269" s="218">
        <f>IF(C269=0,"",IF(I269=0,"",MAX(A$2:A268)+1))</f>
        <v>176</v>
      </c>
      <c r="B269" s="219" t="str">
        <f t="shared" si="46"/>
        <v>Piet</v>
      </c>
      <c r="C269" s="211">
        <f>IF(P$175="J",SUMIF(Deelnemers!B:B,B269,Deelnemers!E:E),0)</f>
        <v>44</v>
      </c>
      <c r="D269" s="13"/>
      <c r="E269" s="13"/>
      <c r="F269" s="220" t="str">
        <f t="shared" si="47"/>
        <v/>
      </c>
      <c r="G269" s="215" t="str">
        <f t="shared" si="53"/>
        <v/>
      </c>
      <c r="H269" s="219" t="str">
        <f t="shared" si="48"/>
        <v>Bernard</v>
      </c>
      <c r="I269" s="211">
        <f>IF(P$175="J",SUMIF(Deelnemers!B:B,H269,Deelnemers!E:E),0)</f>
        <v>31</v>
      </c>
      <c r="J269" s="13"/>
      <c r="K269" s="211" t="str">
        <f t="shared" si="49"/>
        <v/>
      </c>
      <c r="L269" s="220" t="str">
        <f t="shared" si="50"/>
        <v/>
      </c>
      <c r="M269" s="215" t="str">
        <f t="shared" si="51"/>
        <v/>
      </c>
      <c r="N269" s="216" t="str">
        <f t="shared" si="52"/>
        <v/>
      </c>
      <c r="O269" s="221">
        <v>2</v>
      </c>
      <c r="AB269" s="325">
        <f t="shared" si="54"/>
        <v>1</v>
      </c>
    </row>
    <row r="270" spans="1:28" ht="15" customHeight="1" x14ac:dyDescent="0.25">
      <c r="A270" s="218">
        <f>IF(C270=0,"",IF(I270=0,"",MAX(A$2:A269)+1))</f>
        <v>177</v>
      </c>
      <c r="B270" s="219" t="str">
        <f t="shared" si="46"/>
        <v>Piet</v>
      </c>
      <c r="C270" s="211">
        <f>IF(P$175="J",SUMIF(Deelnemers!B:B,B270,Deelnemers!E:E),0)</f>
        <v>44</v>
      </c>
      <c r="D270" s="13"/>
      <c r="E270" s="13"/>
      <c r="F270" s="220" t="str">
        <f t="shared" si="47"/>
        <v/>
      </c>
      <c r="G270" s="215" t="str">
        <f t="shared" si="53"/>
        <v/>
      </c>
      <c r="H270" s="219" t="str">
        <f t="shared" si="48"/>
        <v>Jan de Hoorn</v>
      </c>
      <c r="I270" s="211">
        <f>IF(P$175="J",SUMIF(Deelnemers!B:B,H270,Deelnemers!E:E),0)</f>
        <v>23</v>
      </c>
      <c r="J270" s="13"/>
      <c r="K270" s="211" t="str">
        <f t="shared" si="49"/>
        <v/>
      </c>
      <c r="L270" s="220" t="str">
        <f t="shared" si="50"/>
        <v/>
      </c>
      <c r="M270" s="215" t="str">
        <f t="shared" si="51"/>
        <v/>
      </c>
      <c r="N270" s="216" t="str">
        <f t="shared" si="52"/>
        <v/>
      </c>
      <c r="O270" s="221">
        <v>2</v>
      </c>
      <c r="AB270" s="325">
        <f t="shared" si="54"/>
        <v>1</v>
      </c>
    </row>
    <row r="271" spans="1:28" ht="15" customHeight="1" x14ac:dyDescent="0.25">
      <c r="A271" s="218">
        <f>IF(C271=0,"",IF(I271=0,"",MAX(A$2:A270)+1))</f>
        <v>178</v>
      </c>
      <c r="B271" s="219" t="str">
        <f t="shared" si="46"/>
        <v>Piet</v>
      </c>
      <c r="C271" s="211">
        <f>IF(P$175="J",SUMIF(Deelnemers!B:B,B271,Deelnemers!E:E),0)</f>
        <v>44</v>
      </c>
      <c r="D271" s="13"/>
      <c r="E271" s="13"/>
      <c r="F271" s="220" t="str">
        <f t="shared" si="47"/>
        <v/>
      </c>
      <c r="G271" s="215" t="str">
        <f t="shared" si="53"/>
        <v/>
      </c>
      <c r="H271" s="219" t="str">
        <f t="shared" si="48"/>
        <v>Bas</v>
      </c>
      <c r="I271" s="211">
        <f>IF(P$175="J",SUMIF(Deelnemers!B:B,H271,Deelnemers!E:E),0)</f>
        <v>25</v>
      </c>
      <c r="J271" s="13"/>
      <c r="K271" s="211" t="str">
        <f t="shared" si="49"/>
        <v/>
      </c>
      <c r="L271" s="220" t="str">
        <f t="shared" si="50"/>
        <v/>
      </c>
      <c r="M271" s="215" t="str">
        <f t="shared" ref="M271:M302" si="55">IF(J271&gt;0,IF(I271-J271=0,R$2,IF(J271&lt;I271,ROUND(J271/I271*T$2,1),Q$2)),"")</f>
        <v/>
      </c>
      <c r="N271" s="216" t="str">
        <f t="shared" si="52"/>
        <v/>
      </c>
      <c r="O271" s="221">
        <v>2</v>
      </c>
      <c r="AB271" s="325">
        <f t="shared" si="54"/>
        <v>1</v>
      </c>
    </row>
    <row r="272" spans="1:28" ht="15" customHeight="1" x14ac:dyDescent="0.25">
      <c r="A272" s="218">
        <f>IF(C272=0,"",IF(I272=0,"",MAX(A$2:A271)+1))</f>
        <v>179</v>
      </c>
      <c r="B272" s="219" t="str">
        <f t="shared" si="46"/>
        <v>Piet</v>
      </c>
      <c r="C272" s="211">
        <f>IF(P$175="J",SUMIF(Deelnemers!B:B,B272,Deelnemers!E:E),0)</f>
        <v>44</v>
      </c>
      <c r="D272" s="13"/>
      <c r="E272" s="13"/>
      <c r="F272" s="220" t="str">
        <f t="shared" si="47"/>
        <v/>
      </c>
      <c r="G272" s="215" t="str">
        <f t="shared" si="53"/>
        <v/>
      </c>
      <c r="H272" s="219" t="str">
        <f t="shared" si="48"/>
        <v>Jan Zuijlen</v>
      </c>
      <c r="I272" s="211">
        <f>IF(P$175="J",SUMIF(Deelnemers!B:B,H272,Deelnemers!E:E),0)</f>
        <v>36</v>
      </c>
      <c r="J272" s="13"/>
      <c r="K272" s="211" t="str">
        <f t="shared" si="49"/>
        <v/>
      </c>
      <c r="L272" s="220" t="str">
        <f t="shared" si="50"/>
        <v/>
      </c>
      <c r="M272" s="215" t="str">
        <f t="shared" si="55"/>
        <v/>
      </c>
      <c r="N272" s="216" t="str">
        <f t="shared" si="52"/>
        <v/>
      </c>
      <c r="O272" s="221">
        <v>2</v>
      </c>
      <c r="AB272" s="325">
        <f t="shared" si="54"/>
        <v>1</v>
      </c>
    </row>
    <row r="273" spans="1:28" ht="15" customHeight="1" x14ac:dyDescent="0.25">
      <c r="A273" s="218">
        <f>IF(C273=0,"",IF(I273=0,"",MAX(A$2:A272)+1))</f>
        <v>180</v>
      </c>
      <c r="B273" s="219" t="str">
        <f t="shared" si="46"/>
        <v>Piet</v>
      </c>
      <c r="C273" s="211">
        <f>IF(P$175="J",SUMIF(Deelnemers!B:B,B273,Deelnemers!E:E),0)</f>
        <v>44</v>
      </c>
      <c r="D273" s="13"/>
      <c r="E273" s="13"/>
      <c r="F273" s="220" t="str">
        <f t="shared" si="47"/>
        <v/>
      </c>
      <c r="G273" s="215" t="str">
        <f t="shared" si="53"/>
        <v/>
      </c>
      <c r="H273" s="219" t="str">
        <f t="shared" si="48"/>
        <v xml:space="preserve">Jordy </v>
      </c>
      <c r="I273" s="211">
        <f>IF(P$175="J",SUMIF(Deelnemers!B:B,H273,Deelnemers!E:E),0)</f>
        <v>31</v>
      </c>
      <c r="J273" s="13"/>
      <c r="K273" s="211" t="str">
        <f t="shared" si="49"/>
        <v/>
      </c>
      <c r="L273" s="220" t="str">
        <f t="shared" si="50"/>
        <v/>
      </c>
      <c r="M273" s="215" t="str">
        <f t="shared" si="55"/>
        <v/>
      </c>
      <c r="N273" s="216" t="str">
        <f t="shared" si="52"/>
        <v/>
      </c>
      <c r="O273" s="221">
        <v>2</v>
      </c>
      <c r="AB273" s="325">
        <f t="shared" si="54"/>
        <v>1</v>
      </c>
    </row>
    <row r="274" spans="1:28" ht="15" customHeight="1" x14ac:dyDescent="0.25">
      <c r="A274" s="218">
        <f>IF(C274=0,"",IF(I274=0,"",MAX(A$2:A273)+1))</f>
        <v>181</v>
      </c>
      <c r="B274" s="219" t="str">
        <f t="shared" si="46"/>
        <v>Piet</v>
      </c>
      <c r="C274" s="211">
        <f>IF(P$175="J",SUMIF(Deelnemers!B:B,B274,Deelnemers!E:E),0)</f>
        <v>44</v>
      </c>
      <c r="D274" s="13"/>
      <c r="E274" s="13"/>
      <c r="F274" s="220" t="str">
        <f t="shared" si="47"/>
        <v/>
      </c>
      <c r="G274" s="215" t="str">
        <f t="shared" si="53"/>
        <v/>
      </c>
      <c r="H274" s="219" t="str">
        <f t="shared" si="48"/>
        <v>Mukesh</v>
      </c>
      <c r="I274" s="211">
        <f>IF(P$175="J",SUMIF(Deelnemers!B:B,H274,Deelnemers!E:E),0)</f>
        <v>34</v>
      </c>
      <c r="J274" s="13"/>
      <c r="K274" s="211" t="str">
        <f t="shared" si="49"/>
        <v/>
      </c>
      <c r="L274" s="220" t="str">
        <f t="shared" si="50"/>
        <v/>
      </c>
      <c r="M274" s="215" t="str">
        <f t="shared" si="55"/>
        <v/>
      </c>
      <c r="N274" s="216" t="str">
        <f t="shared" si="52"/>
        <v/>
      </c>
      <c r="O274" s="221">
        <v>2</v>
      </c>
      <c r="AB274" s="325">
        <f t="shared" si="54"/>
        <v>1</v>
      </c>
    </row>
    <row r="275" spans="1:28" ht="15" customHeight="1" x14ac:dyDescent="0.25">
      <c r="A275" s="218">
        <f>IF(C275=0,"",IF(I275=0,"",MAX(A$2:A274)+1))</f>
        <v>182</v>
      </c>
      <c r="B275" s="219" t="str">
        <f t="shared" si="46"/>
        <v>Piet</v>
      </c>
      <c r="C275" s="211">
        <f>IF(P$175="J",SUMIF(Deelnemers!B:B,B275,Deelnemers!E:E),0)</f>
        <v>44</v>
      </c>
      <c r="D275" s="13"/>
      <c r="E275" s="13"/>
      <c r="F275" s="220" t="str">
        <f t="shared" si="47"/>
        <v/>
      </c>
      <c r="G275" s="215" t="str">
        <f t="shared" si="53"/>
        <v/>
      </c>
      <c r="H275" s="219" t="str">
        <f t="shared" si="48"/>
        <v>Marco</v>
      </c>
      <c r="I275" s="211">
        <f>IF(P$175="J",SUMIF(Deelnemers!B:B,H275,Deelnemers!E:E),0)</f>
        <v>35</v>
      </c>
      <c r="J275" s="13"/>
      <c r="K275" s="211" t="str">
        <f t="shared" si="49"/>
        <v/>
      </c>
      <c r="L275" s="220" t="str">
        <f t="shared" si="50"/>
        <v/>
      </c>
      <c r="M275" s="215" t="str">
        <f t="shared" si="55"/>
        <v/>
      </c>
      <c r="N275" s="216" t="str">
        <f t="shared" si="52"/>
        <v/>
      </c>
      <c r="O275" s="221">
        <v>2</v>
      </c>
      <c r="AB275" s="325">
        <f t="shared" si="54"/>
        <v>1</v>
      </c>
    </row>
    <row r="276" spans="1:28" ht="15" customHeight="1" x14ac:dyDescent="0.25">
      <c r="A276" s="218" t="str">
        <f>IF(C276=0,"",IF(I276=0,"",MAX(A$2:A275)+1))</f>
        <v/>
      </c>
      <c r="B276" s="219" t="str">
        <f t="shared" si="46"/>
        <v>Piet</v>
      </c>
      <c r="C276" s="211">
        <f>IF(P$175="J",SUMIF(Deelnemers!B:B,B276,Deelnemers!E:E),0)</f>
        <v>44</v>
      </c>
      <c r="D276" s="13"/>
      <c r="E276" s="13"/>
      <c r="F276" s="220" t="str">
        <f t="shared" si="47"/>
        <v/>
      </c>
      <c r="G276" s="215" t="str">
        <f t="shared" si="53"/>
        <v/>
      </c>
      <c r="H276" s="219" t="str">
        <f t="shared" si="48"/>
        <v>n</v>
      </c>
      <c r="I276" s="211">
        <f>IF(P$175="J",SUMIF(Deelnemers!B:B,H276,Deelnemers!E:E),0)</f>
        <v>0</v>
      </c>
      <c r="J276" s="13"/>
      <c r="K276" s="211" t="str">
        <f t="shared" si="49"/>
        <v/>
      </c>
      <c r="L276" s="220" t="str">
        <f t="shared" si="50"/>
        <v/>
      </c>
      <c r="M276" s="215" t="str">
        <f t="shared" si="55"/>
        <v/>
      </c>
      <c r="N276" s="216" t="str">
        <f t="shared" si="52"/>
        <v/>
      </c>
      <c r="O276" s="221">
        <v>2</v>
      </c>
      <c r="AB276" s="325">
        <f t="shared" si="54"/>
        <v>0</v>
      </c>
    </row>
    <row r="277" spans="1:28" ht="15" customHeight="1" x14ac:dyDescent="0.25">
      <c r="A277" s="218" t="str">
        <f>IF(C277=0,"",IF(I277=0,"",MAX(A$2:A276)+1))</f>
        <v/>
      </c>
      <c r="B277" s="219" t="str">
        <f t="shared" si="46"/>
        <v>Piet</v>
      </c>
      <c r="C277" s="211">
        <f>IF(P$175="J",SUMIF(Deelnemers!B:B,B277,Deelnemers!E:E),0)</f>
        <v>44</v>
      </c>
      <c r="D277" s="13"/>
      <c r="E277" s="13"/>
      <c r="F277" s="220" t="str">
        <f t="shared" si="47"/>
        <v/>
      </c>
      <c r="G277" s="215" t="str">
        <f t="shared" si="53"/>
        <v/>
      </c>
      <c r="H277" s="219" t="str">
        <f t="shared" si="48"/>
        <v>n</v>
      </c>
      <c r="I277" s="211">
        <f>IF(P$175="J",SUMIF(Deelnemers!B:B,H277,Deelnemers!E:E),0)</f>
        <v>0</v>
      </c>
      <c r="J277" s="13"/>
      <c r="K277" s="211" t="str">
        <f t="shared" si="49"/>
        <v/>
      </c>
      <c r="L277" s="220" t="str">
        <f t="shared" si="50"/>
        <v/>
      </c>
      <c r="M277" s="215" t="str">
        <f t="shared" si="55"/>
        <v/>
      </c>
      <c r="N277" s="216" t="str">
        <f t="shared" si="52"/>
        <v/>
      </c>
      <c r="O277" s="221">
        <v>2</v>
      </c>
      <c r="AB277" s="325">
        <f t="shared" si="54"/>
        <v>0</v>
      </c>
    </row>
    <row r="278" spans="1:28" ht="15" customHeight="1" x14ac:dyDescent="0.25">
      <c r="A278" s="218" t="str">
        <f>IF(C278=0,"",IF(I278=0,"",MAX(A$2:A277)+1))</f>
        <v/>
      </c>
      <c r="B278" s="219" t="str">
        <f t="shared" si="46"/>
        <v>Piet</v>
      </c>
      <c r="C278" s="211">
        <f>IF(P$175="J",SUMIF(Deelnemers!B:B,B278,Deelnemers!E:E),0)</f>
        <v>44</v>
      </c>
      <c r="D278" s="13"/>
      <c r="E278" s="13"/>
      <c r="F278" s="220" t="str">
        <f t="shared" si="47"/>
        <v/>
      </c>
      <c r="G278" s="215" t="str">
        <f t="shared" si="53"/>
        <v/>
      </c>
      <c r="H278" s="219" t="str">
        <f t="shared" si="48"/>
        <v>n</v>
      </c>
      <c r="I278" s="211">
        <f>IF(P$175="J",SUMIF(Deelnemers!B:B,H278,Deelnemers!E:E),0)</f>
        <v>0</v>
      </c>
      <c r="J278" s="13"/>
      <c r="K278" s="211" t="str">
        <f t="shared" si="49"/>
        <v/>
      </c>
      <c r="L278" s="220" t="str">
        <f t="shared" si="50"/>
        <v/>
      </c>
      <c r="M278" s="215" t="str">
        <f t="shared" si="55"/>
        <v/>
      </c>
      <c r="N278" s="216" t="str">
        <f t="shared" si="52"/>
        <v/>
      </c>
      <c r="O278" s="221">
        <v>2</v>
      </c>
      <c r="AB278" s="325">
        <f t="shared" si="54"/>
        <v>0</v>
      </c>
    </row>
    <row r="279" spans="1:28" ht="15" customHeight="1" x14ac:dyDescent="0.25">
      <c r="A279" s="218" t="str">
        <f>IF(C279=0,"",IF(I279=0,"",MAX(A$2:A278)+1))</f>
        <v/>
      </c>
      <c r="B279" s="219" t="str">
        <f t="shared" si="46"/>
        <v>Piet</v>
      </c>
      <c r="C279" s="211">
        <f>IF(P$175="J",SUMIF(Deelnemers!B:B,B279,Deelnemers!E:E),0)</f>
        <v>44</v>
      </c>
      <c r="D279" s="13"/>
      <c r="E279" s="13"/>
      <c r="F279" s="220" t="str">
        <f t="shared" si="47"/>
        <v/>
      </c>
      <c r="G279" s="215" t="str">
        <f t="shared" si="53"/>
        <v/>
      </c>
      <c r="H279" s="219" t="str">
        <f t="shared" si="48"/>
        <v>n</v>
      </c>
      <c r="I279" s="211">
        <f>IF(P$175="J",SUMIF(Deelnemers!B:B,H279,Deelnemers!E:E),0)</f>
        <v>0</v>
      </c>
      <c r="J279" s="13"/>
      <c r="K279" s="211" t="str">
        <f t="shared" si="49"/>
        <v/>
      </c>
      <c r="L279" s="220" t="str">
        <f t="shared" si="50"/>
        <v/>
      </c>
      <c r="M279" s="215" t="str">
        <f t="shared" si="55"/>
        <v/>
      </c>
      <c r="N279" s="216" t="str">
        <f t="shared" si="52"/>
        <v/>
      </c>
      <c r="O279" s="221">
        <v>2</v>
      </c>
      <c r="AB279" s="325">
        <f t="shared" si="54"/>
        <v>0</v>
      </c>
    </row>
    <row r="280" spans="1:28" ht="15" customHeight="1" x14ac:dyDescent="0.25">
      <c r="A280" s="218">
        <f>IF(C280=0,"",IF(I280=0,"",MAX(A$2:A279)+1))</f>
        <v>183</v>
      </c>
      <c r="B280" s="219" t="str">
        <f t="shared" si="46"/>
        <v>Tukker</v>
      </c>
      <c r="C280" s="211">
        <f>IF(P$175="J",SUMIF(Deelnemers!B:B,B280,Deelnemers!E:E),0)</f>
        <v>22</v>
      </c>
      <c r="D280" s="13"/>
      <c r="E280" s="13"/>
      <c r="F280" s="220" t="str">
        <f t="shared" si="47"/>
        <v/>
      </c>
      <c r="G280" s="215" t="str">
        <f t="shared" si="53"/>
        <v/>
      </c>
      <c r="H280" s="219" t="str">
        <f t="shared" si="48"/>
        <v>Bernard</v>
      </c>
      <c r="I280" s="211">
        <f>IF(P$175="J",SUMIF(Deelnemers!B:B,H280,Deelnemers!E:E),0)</f>
        <v>31</v>
      </c>
      <c r="J280" s="13"/>
      <c r="K280" s="211" t="str">
        <f t="shared" si="49"/>
        <v/>
      </c>
      <c r="L280" s="220" t="str">
        <f t="shared" si="50"/>
        <v/>
      </c>
      <c r="M280" s="215" t="str">
        <f t="shared" si="55"/>
        <v/>
      </c>
      <c r="N280" s="216" t="str">
        <f t="shared" si="52"/>
        <v/>
      </c>
      <c r="O280" s="221">
        <v>2</v>
      </c>
      <c r="AB280" s="325">
        <f t="shared" si="54"/>
        <v>1</v>
      </c>
    </row>
    <row r="281" spans="1:28" ht="15" customHeight="1" x14ac:dyDescent="0.25">
      <c r="A281" s="218">
        <f>IF(C281=0,"",IF(I281=0,"",MAX(A$2:A280)+1))</f>
        <v>184</v>
      </c>
      <c r="B281" s="219" t="str">
        <f t="shared" si="46"/>
        <v>Tukker</v>
      </c>
      <c r="C281" s="211">
        <f>IF(P$175="J",SUMIF(Deelnemers!B:B,B281,Deelnemers!E:E),0)</f>
        <v>22</v>
      </c>
      <c r="D281" s="13"/>
      <c r="E281" s="13"/>
      <c r="F281" s="220" t="str">
        <f t="shared" si="47"/>
        <v/>
      </c>
      <c r="G281" s="215" t="str">
        <f t="shared" si="53"/>
        <v/>
      </c>
      <c r="H281" s="219" t="str">
        <f t="shared" si="48"/>
        <v>Jan de Hoorn</v>
      </c>
      <c r="I281" s="211">
        <f>IF(P$175="J",SUMIF(Deelnemers!B:B,H281,Deelnemers!E:E),0)</f>
        <v>23</v>
      </c>
      <c r="J281" s="13"/>
      <c r="K281" s="211" t="str">
        <f t="shared" si="49"/>
        <v/>
      </c>
      <c r="L281" s="220" t="str">
        <f t="shared" si="50"/>
        <v/>
      </c>
      <c r="M281" s="215" t="str">
        <f t="shared" si="55"/>
        <v/>
      </c>
      <c r="N281" s="216" t="str">
        <f t="shared" si="52"/>
        <v/>
      </c>
      <c r="O281" s="221">
        <v>2</v>
      </c>
      <c r="AB281" s="325">
        <f t="shared" si="54"/>
        <v>1</v>
      </c>
    </row>
    <row r="282" spans="1:28" ht="15" customHeight="1" x14ac:dyDescent="0.25">
      <c r="A282" s="218">
        <f>IF(C282=0,"",IF(I282=0,"",MAX(A$2:A281)+1))</f>
        <v>185</v>
      </c>
      <c r="B282" s="219" t="str">
        <f t="shared" si="46"/>
        <v>Tukker</v>
      </c>
      <c r="C282" s="211">
        <f>IF(P$175="J",SUMIF(Deelnemers!B:B,B282,Deelnemers!E:E),0)</f>
        <v>22</v>
      </c>
      <c r="D282" s="13"/>
      <c r="E282" s="13"/>
      <c r="F282" s="220" t="str">
        <f t="shared" si="47"/>
        <v/>
      </c>
      <c r="G282" s="215" t="str">
        <f t="shared" si="53"/>
        <v/>
      </c>
      <c r="H282" s="219" t="str">
        <f t="shared" si="48"/>
        <v>Bas</v>
      </c>
      <c r="I282" s="211">
        <f>IF(P$175="J",SUMIF(Deelnemers!B:B,H282,Deelnemers!E:E),0)</f>
        <v>25</v>
      </c>
      <c r="J282" s="13"/>
      <c r="K282" s="211" t="str">
        <f t="shared" si="49"/>
        <v/>
      </c>
      <c r="L282" s="220" t="str">
        <f t="shared" si="50"/>
        <v/>
      </c>
      <c r="M282" s="215" t="str">
        <f t="shared" si="55"/>
        <v/>
      </c>
      <c r="N282" s="216" t="str">
        <f t="shared" si="52"/>
        <v/>
      </c>
      <c r="O282" s="221">
        <v>2</v>
      </c>
      <c r="AB282" s="325">
        <f t="shared" si="54"/>
        <v>1</v>
      </c>
    </row>
    <row r="283" spans="1:28" ht="15" customHeight="1" x14ac:dyDescent="0.25">
      <c r="A283" s="218">
        <f>IF(C283=0,"",IF(I283=0,"",MAX(A$2:A282)+1))</f>
        <v>186</v>
      </c>
      <c r="B283" s="219" t="str">
        <f t="shared" si="46"/>
        <v>Tukker</v>
      </c>
      <c r="C283" s="211">
        <f>IF(P$175="J",SUMIF(Deelnemers!B:B,B283,Deelnemers!E:E),0)</f>
        <v>22</v>
      </c>
      <c r="D283" s="13"/>
      <c r="E283" s="13"/>
      <c r="F283" s="220" t="str">
        <f t="shared" si="47"/>
        <v/>
      </c>
      <c r="G283" s="215" t="str">
        <f t="shared" si="53"/>
        <v/>
      </c>
      <c r="H283" s="219" t="str">
        <f t="shared" si="48"/>
        <v>Jan Zuijlen</v>
      </c>
      <c r="I283" s="211">
        <f>IF(P$175="J",SUMIF(Deelnemers!B:B,H283,Deelnemers!E:E),0)</f>
        <v>36</v>
      </c>
      <c r="J283" s="13"/>
      <c r="K283" s="211" t="str">
        <f t="shared" si="49"/>
        <v/>
      </c>
      <c r="L283" s="220" t="str">
        <f t="shared" si="50"/>
        <v/>
      </c>
      <c r="M283" s="215" t="str">
        <f t="shared" si="55"/>
        <v/>
      </c>
      <c r="N283" s="216" t="str">
        <f t="shared" si="52"/>
        <v/>
      </c>
      <c r="O283" s="221">
        <v>2</v>
      </c>
      <c r="AB283" s="325">
        <f t="shared" si="54"/>
        <v>1</v>
      </c>
    </row>
    <row r="284" spans="1:28" ht="15" customHeight="1" x14ac:dyDescent="0.25">
      <c r="A284" s="218">
        <f>IF(C284=0,"",IF(I284=0,"",MAX(A$2:A283)+1))</f>
        <v>187</v>
      </c>
      <c r="B284" s="219" t="str">
        <f t="shared" si="46"/>
        <v>Tukker</v>
      </c>
      <c r="C284" s="211">
        <f>IF(P$175="J",SUMIF(Deelnemers!B:B,B284,Deelnemers!E:E),0)</f>
        <v>22</v>
      </c>
      <c r="D284" s="13"/>
      <c r="E284" s="13"/>
      <c r="F284" s="220" t="str">
        <f t="shared" si="47"/>
        <v/>
      </c>
      <c r="G284" s="215" t="str">
        <f t="shared" si="53"/>
        <v/>
      </c>
      <c r="H284" s="219" t="str">
        <f t="shared" si="48"/>
        <v xml:space="preserve">Jordy </v>
      </c>
      <c r="I284" s="211">
        <f>IF(P$175="J",SUMIF(Deelnemers!B:B,H284,Deelnemers!E:E),0)</f>
        <v>31</v>
      </c>
      <c r="J284" s="13"/>
      <c r="K284" s="211" t="str">
        <f t="shared" si="49"/>
        <v/>
      </c>
      <c r="L284" s="220" t="str">
        <f t="shared" si="50"/>
        <v/>
      </c>
      <c r="M284" s="215" t="str">
        <f t="shared" si="55"/>
        <v/>
      </c>
      <c r="N284" s="216" t="str">
        <f t="shared" si="52"/>
        <v/>
      </c>
      <c r="O284" s="221">
        <v>2</v>
      </c>
      <c r="AB284" s="325">
        <f t="shared" si="54"/>
        <v>1</v>
      </c>
    </row>
    <row r="285" spans="1:28" ht="15" customHeight="1" x14ac:dyDescent="0.25">
      <c r="A285" s="218">
        <f>IF(C285=0,"",IF(I285=0,"",MAX(A$2:A284)+1))</f>
        <v>188</v>
      </c>
      <c r="B285" s="219" t="str">
        <f t="shared" si="46"/>
        <v>Tukker</v>
      </c>
      <c r="C285" s="211">
        <f>IF(P$175="J",SUMIF(Deelnemers!B:B,B285,Deelnemers!E:E),0)</f>
        <v>22</v>
      </c>
      <c r="D285" s="13"/>
      <c r="E285" s="13"/>
      <c r="F285" s="220" t="str">
        <f t="shared" si="47"/>
        <v/>
      </c>
      <c r="G285" s="215" t="str">
        <f t="shared" si="53"/>
        <v/>
      </c>
      <c r="H285" s="219" t="str">
        <f t="shared" si="48"/>
        <v>Mukesh</v>
      </c>
      <c r="I285" s="211">
        <f>IF(P$175="J",SUMIF(Deelnemers!B:B,H285,Deelnemers!E:E),0)</f>
        <v>34</v>
      </c>
      <c r="J285" s="13"/>
      <c r="K285" s="211" t="str">
        <f t="shared" si="49"/>
        <v/>
      </c>
      <c r="L285" s="220" t="str">
        <f t="shared" si="50"/>
        <v/>
      </c>
      <c r="M285" s="215" t="str">
        <f t="shared" si="55"/>
        <v/>
      </c>
      <c r="N285" s="216" t="str">
        <f t="shared" si="52"/>
        <v/>
      </c>
      <c r="O285" s="221">
        <v>2</v>
      </c>
      <c r="AB285" s="325">
        <f t="shared" si="54"/>
        <v>1</v>
      </c>
    </row>
    <row r="286" spans="1:28" ht="15" customHeight="1" x14ac:dyDescent="0.25">
      <c r="A286" s="218">
        <f>IF(C286=0,"",IF(I286=0,"",MAX(A$2:A285)+1))</f>
        <v>189</v>
      </c>
      <c r="B286" s="219" t="str">
        <f t="shared" si="46"/>
        <v>Tukker</v>
      </c>
      <c r="C286" s="211">
        <f>IF(P$175="J",SUMIF(Deelnemers!B:B,B286,Deelnemers!E:E),0)</f>
        <v>22</v>
      </c>
      <c r="D286" s="13"/>
      <c r="E286" s="13"/>
      <c r="F286" s="220" t="str">
        <f t="shared" si="47"/>
        <v/>
      </c>
      <c r="G286" s="215" t="str">
        <f t="shared" si="53"/>
        <v/>
      </c>
      <c r="H286" s="219" t="str">
        <f t="shared" si="48"/>
        <v>Marco</v>
      </c>
      <c r="I286" s="211">
        <f>IF(P$175="J",SUMIF(Deelnemers!B:B,H286,Deelnemers!E:E),0)</f>
        <v>35</v>
      </c>
      <c r="J286" s="13"/>
      <c r="K286" s="211" t="str">
        <f t="shared" si="49"/>
        <v/>
      </c>
      <c r="L286" s="220" t="str">
        <f t="shared" si="50"/>
        <v/>
      </c>
      <c r="M286" s="215" t="str">
        <f t="shared" si="55"/>
        <v/>
      </c>
      <c r="N286" s="216" t="str">
        <f t="shared" si="52"/>
        <v/>
      </c>
      <c r="O286" s="221">
        <v>2</v>
      </c>
      <c r="AB286" s="325">
        <f t="shared" si="54"/>
        <v>1</v>
      </c>
    </row>
    <row r="287" spans="1:28" ht="15" customHeight="1" x14ac:dyDescent="0.25">
      <c r="A287" s="218" t="str">
        <f>IF(C287=0,"",IF(I287=0,"",MAX(A$2:A286)+1))</f>
        <v/>
      </c>
      <c r="B287" s="219" t="str">
        <f t="shared" si="46"/>
        <v>Tukker</v>
      </c>
      <c r="C287" s="211">
        <f>IF(P$175="J",SUMIF(Deelnemers!B:B,B287,Deelnemers!E:E),0)</f>
        <v>22</v>
      </c>
      <c r="D287" s="13"/>
      <c r="E287" s="13"/>
      <c r="F287" s="220" t="str">
        <f t="shared" si="47"/>
        <v/>
      </c>
      <c r="G287" s="215" t="str">
        <f t="shared" si="53"/>
        <v/>
      </c>
      <c r="H287" s="219" t="str">
        <f t="shared" si="48"/>
        <v>n</v>
      </c>
      <c r="I287" s="211">
        <f>IF(P$175="J",SUMIF(Deelnemers!B:B,H287,Deelnemers!E:E),0)</f>
        <v>0</v>
      </c>
      <c r="J287" s="13"/>
      <c r="K287" s="211" t="str">
        <f t="shared" si="49"/>
        <v/>
      </c>
      <c r="L287" s="220" t="str">
        <f t="shared" si="50"/>
        <v/>
      </c>
      <c r="M287" s="215" t="str">
        <f t="shared" si="55"/>
        <v/>
      </c>
      <c r="N287" s="216" t="str">
        <f t="shared" si="52"/>
        <v/>
      </c>
      <c r="O287" s="221">
        <v>2</v>
      </c>
      <c r="AB287" s="325">
        <f t="shared" si="54"/>
        <v>0</v>
      </c>
    </row>
    <row r="288" spans="1:28" ht="15" customHeight="1" x14ac:dyDescent="0.25">
      <c r="A288" s="218" t="str">
        <f>IF(C288=0,"",IF(I288=0,"",MAX(A$2:A287)+1))</f>
        <v/>
      </c>
      <c r="B288" s="219" t="str">
        <f t="shared" si="46"/>
        <v>Tukker</v>
      </c>
      <c r="C288" s="211">
        <f>IF(P$175="J",SUMIF(Deelnemers!B:B,B288,Deelnemers!E:E),0)</f>
        <v>22</v>
      </c>
      <c r="D288" s="13"/>
      <c r="E288" s="13"/>
      <c r="F288" s="220" t="str">
        <f t="shared" si="47"/>
        <v/>
      </c>
      <c r="G288" s="215" t="str">
        <f t="shared" si="53"/>
        <v/>
      </c>
      <c r="H288" s="219" t="str">
        <f t="shared" si="48"/>
        <v>n</v>
      </c>
      <c r="I288" s="211">
        <f>IF(P$175="J",SUMIF(Deelnemers!B:B,H288,Deelnemers!E:E),0)</f>
        <v>0</v>
      </c>
      <c r="J288" s="13"/>
      <c r="K288" s="211" t="str">
        <f t="shared" si="49"/>
        <v/>
      </c>
      <c r="L288" s="220" t="str">
        <f t="shared" si="50"/>
        <v/>
      </c>
      <c r="M288" s="215" t="str">
        <f t="shared" si="55"/>
        <v/>
      </c>
      <c r="N288" s="216" t="str">
        <f t="shared" si="52"/>
        <v/>
      </c>
      <c r="O288" s="221">
        <v>2</v>
      </c>
      <c r="AB288" s="325">
        <f t="shared" si="54"/>
        <v>0</v>
      </c>
    </row>
    <row r="289" spans="1:28" ht="15" customHeight="1" x14ac:dyDescent="0.25">
      <c r="A289" s="218" t="str">
        <f>IF(C289=0,"",IF(I289=0,"",MAX(A$2:A288)+1))</f>
        <v/>
      </c>
      <c r="B289" s="219" t="str">
        <f t="shared" si="46"/>
        <v>Tukker</v>
      </c>
      <c r="C289" s="211">
        <f>IF(P$175="J",SUMIF(Deelnemers!B:B,B289,Deelnemers!E:E),0)</f>
        <v>22</v>
      </c>
      <c r="D289" s="13"/>
      <c r="E289" s="13"/>
      <c r="F289" s="220" t="str">
        <f t="shared" si="47"/>
        <v/>
      </c>
      <c r="G289" s="215" t="str">
        <f t="shared" si="53"/>
        <v/>
      </c>
      <c r="H289" s="219" t="str">
        <f t="shared" si="48"/>
        <v>n</v>
      </c>
      <c r="I289" s="211">
        <f>IF(P$175="J",SUMIF(Deelnemers!B:B,H289,Deelnemers!E:E),0)</f>
        <v>0</v>
      </c>
      <c r="J289" s="13"/>
      <c r="K289" s="211" t="str">
        <f t="shared" si="49"/>
        <v/>
      </c>
      <c r="L289" s="220" t="str">
        <f t="shared" si="50"/>
        <v/>
      </c>
      <c r="M289" s="215" t="str">
        <f t="shared" si="55"/>
        <v/>
      </c>
      <c r="N289" s="216" t="str">
        <f t="shared" si="52"/>
        <v/>
      </c>
      <c r="O289" s="221">
        <v>2</v>
      </c>
      <c r="AB289" s="325">
        <f t="shared" si="54"/>
        <v>0</v>
      </c>
    </row>
    <row r="290" spans="1:28" ht="15" customHeight="1" x14ac:dyDescent="0.25">
      <c r="A290" s="218" t="str">
        <f>IF(C290=0,"",IF(I290=0,"",MAX(A$2:A289)+1))</f>
        <v/>
      </c>
      <c r="B290" s="219" t="str">
        <f t="shared" si="46"/>
        <v>Tukker</v>
      </c>
      <c r="C290" s="211">
        <f>IF(P$175="J",SUMIF(Deelnemers!B:B,B290,Deelnemers!E:E),0)</f>
        <v>22</v>
      </c>
      <c r="D290" s="13"/>
      <c r="E290" s="13"/>
      <c r="F290" s="220" t="str">
        <f t="shared" si="47"/>
        <v/>
      </c>
      <c r="G290" s="215" t="str">
        <f t="shared" si="53"/>
        <v/>
      </c>
      <c r="H290" s="219" t="str">
        <f t="shared" si="48"/>
        <v>n</v>
      </c>
      <c r="I290" s="211">
        <f>IF(P$175="J",SUMIF(Deelnemers!B:B,H290,Deelnemers!E:E),0)</f>
        <v>0</v>
      </c>
      <c r="J290" s="13"/>
      <c r="K290" s="211" t="str">
        <f t="shared" si="49"/>
        <v/>
      </c>
      <c r="L290" s="220" t="str">
        <f t="shared" si="50"/>
        <v/>
      </c>
      <c r="M290" s="215" t="str">
        <f t="shared" si="55"/>
        <v/>
      </c>
      <c r="N290" s="216" t="str">
        <f t="shared" si="52"/>
        <v/>
      </c>
      <c r="O290" s="221">
        <v>2</v>
      </c>
      <c r="AB290" s="325">
        <f t="shared" si="54"/>
        <v>0</v>
      </c>
    </row>
    <row r="291" spans="1:28" ht="15" customHeight="1" x14ac:dyDescent="0.25">
      <c r="A291" s="218">
        <f>IF(C291=0,"",IF(I291=0,"",MAX(A$2:A290)+1))</f>
        <v>190</v>
      </c>
      <c r="B291" s="219" t="str">
        <f t="shared" si="46"/>
        <v>Bernard</v>
      </c>
      <c r="C291" s="211">
        <f>IF(P$175="J",SUMIF(Deelnemers!B:B,B291,Deelnemers!E:E),0)</f>
        <v>31</v>
      </c>
      <c r="D291" s="13"/>
      <c r="E291" s="13"/>
      <c r="F291" s="220" t="str">
        <f t="shared" si="47"/>
        <v/>
      </c>
      <c r="G291" s="215" t="str">
        <f t="shared" si="53"/>
        <v/>
      </c>
      <c r="H291" s="219" t="str">
        <f t="shared" si="48"/>
        <v>Jan de Hoorn</v>
      </c>
      <c r="I291" s="211">
        <f>IF(P$175="J",SUMIF(Deelnemers!B:B,H291,Deelnemers!E:E),0)</f>
        <v>23</v>
      </c>
      <c r="J291" s="13"/>
      <c r="K291" s="211" t="str">
        <f t="shared" si="49"/>
        <v/>
      </c>
      <c r="L291" s="220" t="str">
        <f t="shared" si="50"/>
        <v/>
      </c>
      <c r="M291" s="215" t="str">
        <f t="shared" si="55"/>
        <v/>
      </c>
      <c r="N291" s="216" t="str">
        <f t="shared" si="52"/>
        <v/>
      </c>
      <c r="O291" s="221">
        <v>2</v>
      </c>
      <c r="AB291" s="325">
        <f t="shared" si="54"/>
        <v>1</v>
      </c>
    </row>
    <row r="292" spans="1:28" ht="15" customHeight="1" x14ac:dyDescent="0.25">
      <c r="A292" s="218">
        <f>IF(C292=0,"",IF(I292=0,"",MAX(A$2:A291)+1))</f>
        <v>191</v>
      </c>
      <c r="B292" s="219" t="str">
        <f t="shared" si="46"/>
        <v>Bernard</v>
      </c>
      <c r="C292" s="211">
        <f>IF(P$175="J",SUMIF(Deelnemers!B:B,B292,Deelnemers!E:E),0)</f>
        <v>31</v>
      </c>
      <c r="D292" s="13"/>
      <c r="E292" s="13"/>
      <c r="F292" s="220" t="str">
        <f t="shared" si="47"/>
        <v/>
      </c>
      <c r="G292" s="215" t="str">
        <f t="shared" si="53"/>
        <v/>
      </c>
      <c r="H292" s="219" t="str">
        <f t="shared" si="48"/>
        <v>Bas</v>
      </c>
      <c r="I292" s="211">
        <f>IF(P$175="J",SUMIF(Deelnemers!B:B,H292,Deelnemers!E:E),0)</f>
        <v>25</v>
      </c>
      <c r="J292" s="13"/>
      <c r="K292" s="211" t="str">
        <f t="shared" si="49"/>
        <v/>
      </c>
      <c r="L292" s="220" t="str">
        <f t="shared" si="50"/>
        <v/>
      </c>
      <c r="M292" s="215" t="str">
        <f t="shared" si="55"/>
        <v/>
      </c>
      <c r="N292" s="216" t="str">
        <f t="shared" si="52"/>
        <v/>
      </c>
      <c r="O292" s="221">
        <v>2</v>
      </c>
      <c r="AB292" s="325">
        <f t="shared" si="54"/>
        <v>1</v>
      </c>
    </row>
    <row r="293" spans="1:28" ht="15" customHeight="1" x14ac:dyDescent="0.25">
      <c r="A293" s="218">
        <f>IF(C293=0,"",IF(I293=0,"",MAX(A$2:A292)+1))</f>
        <v>192</v>
      </c>
      <c r="B293" s="219" t="str">
        <f t="shared" si="46"/>
        <v>Bernard</v>
      </c>
      <c r="C293" s="211">
        <f>IF(P$175="J",SUMIF(Deelnemers!B:B,B293,Deelnemers!E:E),0)</f>
        <v>31</v>
      </c>
      <c r="D293" s="13"/>
      <c r="E293" s="13"/>
      <c r="F293" s="220" t="str">
        <f t="shared" si="47"/>
        <v/>
      </c>
      <c r="G293" s="215" t="str">
        <f t="shared" si="53"/>
        <v/>
      </c>
      <c r="H293" s="219" t="str">
        <f t="shared" si="48"/>
        <v>Jan Zuijlen</v>
      </c>
      <c r="I293" s="211">
        <f>IF(P$175="J",SUMIF(Deelnemers!B:B,H293,Deelnemers!E:E),0)</f>
        <v>36</v>
      </c>
      <c r="J293" s="13"/>
      <c r="K293" s="211" t="str">
        <f t="shared" si="49"/>
        <v/>
      </c>
      <c r="L293" s="220" t="str">
        <f t="shared" si="50"/>
        <v/>
      </c>
      <c r="M293" s="215" t="str">
        <f t="shared" si="55"/>
        <v/>
      </c>
      <c r="N293" s="216" t="str">
        <f t="shared" si="52"/>
        <v/>
      </c>
      <c r="O293" s="221">
        <v>2</v>
      </c>
      <c r="AB293" s="325">
        <f t="shared" si="54"/>
        <v>1</v>
      </c>
    </row>
    <row r="294" spans="1:28" ht="15" customHeight="1" x14ac:dyDescent="0.25">
      <c r="A294" s="218">
        <f>IF(C294=0,"",IF(I294=0,"",MAX(A$2:A293)+1))</f>
        <v>193</v>
      </c>
      <c r="B294" s="219" t="str">
        <f t="shared" si="46"/>
        <v>Bernard</v>
      </c>
      <c r="C294" s="211">
        <f>IF(P$175="J",SUMIF(Deelnemers!B:B,B294,Deelnemers!E:E),0)</f>
        <v>31</v>
      </c>
      <c r="D294" s="13"/>
      <c r="E294" s="13"/>
      <c r="F294" s="220" t="str">
        <f t="shared" si="47"/>
        <v/>
      </c>
      <c r="G294" s="215" t="str">
        <f t="shared" si="53"/>
        <v/>
      </c>
      <c r="H294" s="219" t="str">
        <f t="shared" si="48"/>
        <v xml:space="preserve">Jordy </v>
      </c>
      <c r="I294" s="211">
        <f>IF(P$175="J",SUMIF(Deelnemers!B:B,H294,Deelnemers!E:E),0)</f>
        <v>31</v>
      </c>
      <c r="J294" s="13"/>
      <c r="K294" s="211" t="str">
        <f t="shared" si="49"/>
        <v/>
      </c>
      <c r="L294" s="220" t="str">
        <f t="shared" si="50"/>
        <v/>
      </c>
      <c r="M294" s="215" t="str">
        <f t="shared" si="55"/>
        <v/>
      </c>
      <c r="N294" s="216" t="str">
        <f t="shared" si="52"/>
        <v/>
      </c>
      <c r="O294" s="221">
        <v>2</v>
      </c>
      <c r="AB294" s="325">
        <f t="shared" si="54"/>
        <v>1</v>
      </c>
    </row>
    <row r="295" spans="1:28" ht="15" customHeight="1" x14ac:dyDescent="0.25">
      <c r="A295" s="218">
        <f>IF(C295=0,"",IF(I295=0,"",MAX(A$2:A294)+1))</f>
        <v>194</v>
      </c>
      <c r="B295" s="219" t="str">
        <f t="shared" si="46"/>
        <v>Bernard</v>
      </c>
      <c r="C295" s="211">
        <f>IF(P$175="J",SUMIF(Deelnemers!B:B,B295,Deelnemers!E:E),0)</f>
        <v>31</v>
      </c>
      <c r="D295" s="13"/>
      <c r="E295" s="13"/>
      <c r="F295" s="220" t="str">
        <f t="shared" si="47"/>
        <v/>
      </c>
      <c r="G295" s="215" t="str">
        <f t="shared" si="53"/>
        <v/>
      </c>
      <c r="H295" s="219" t="str">
        <f t="shared" si="48"/>
        <v>Mukesh</v>
      </c>
      <c r="I295" s="211">
        <f>IF(P$175="J",SUMIF(Deelnemers!B:B,H295,Deelnemers!E:E),0)</f>
        <v>34</v>
      </c>
      <c r="J295" s="13"/>
      <c r="K295" s="211" t="str">
        <f t="shared" si="49"/>
        <v/>
      </c>
      <c r="L295" s="220" t="str">
        <f t="shared" si="50"/>
        <v/>
      </c>
      <c r="M295" s="215" t="str">
        <f t="shared" si="55"/>
        <v/>
      </c>
      <c r="N295" s="216" t="str">
        <f t="shared" si="52"/>
        <v/>
      </c>
      <c r="O295" s="221">
        <v>2</v>
      </c>
      <c r="AB295" s="325">
        <f t="shared" si="54"/>
        <v>1</v>
      </c>
    </row>
    <row r="296" spans="1:28" ht="15" customHeight="1" x14ac:dyDescent="0.25">
      <c r="A296" s="218">
        <f>IF(C296=0,"",IF(I296=0,"",MAX(A$2:A295)+1))</f>
        <v>195</v>
      </c>
      <c r="B296" s="219" t="str">
        <f t="shared" si="46"/>
        <v>Bernard</v>
      </c>
      <c r="C296" s="211">
        <f>IF(P$175="J",SUMIF(Deelnemers!B:B,B296,Deelnemers!E:E),0)</f>
        <v>31</v>
      </c>
      <c r="D296" s="13"/>
      <c r="E296" s="13"/>
      <c r="F296" s="220" t="str">
        <f t="shared" si="47"/>
        <v/>
      </c>
      <c r="G296" s="215" t="str">
        <f t="shared" si="53"/>
        <v/>
      </c>
      <c r="H296" s="219" t="str">
        <f t="shared" si="48"/>
        <v>Marco</v>
      </c>
      <c r="I296" s="211">
        <f>IF(P$175="J",SUMIF(Deelnemers!B:B,H296,Deelnemers!E:E),0)</f>
        <v>35</v>
      </c>
      <c r="J296" s="13"/>
      <c r="K296" s="211" t="str">
        <f t="shared" si="49"/>
        <v/>
      </c>
      <c r="L296" s="220" t="str">
        <f t="shared" si="50"/>
        <v/>
      </c>
      <c r="M296" s="215" t="str">
        <f t="shared" si="55"/>
        <v/>
      </c>
      <c r="N296" s="216" t="str">
        <f t="shared" si="52"/>
        <v/>
      </c>
      <c r="O296" s="221">
        <v>2</v>
      </c>
      <c r="AB296" s="325">
        <f t="shared" si="54"/>
        <v>1</v>
      </c>
    </row>
    <row r="297" spans="1:28" ht="15" customHeight="1" x14ac:dyDescent="0.25">
      <c r="A297" s="218" t="str">
        <f>IF(C297=0,"",IF(I297=0,"",MAX(A$2:A296)+1))</f>
        <v/>
      </c>
      <c r="B297" s="219" t="str">
        <f t="shared" si="46"/>
        <v>Bernard</v>
      </c>
      <c r="C297" s="211">
        <f>IF(P$175="J",SUMIF(Deelnemers!B:B,B297,Deelnemers!E:E),0)</f>
        <v>31</v>
      </c>
      <c r="D297" s="13"/>
      <c r="E297" s="13"/>
      <c r="F297" s="220" t="str">
        <f t="shared" si="47"/>
        <v/>
      </c>
      <c r="G297" s="215" t="str">
        <f t="shared" si="53"/>
        <v/>
      </c>
      <c r="H297" s="219" t="str">
        <f t="shared" si="48"/>
        <v>n</v>
      </c>
      <c r="I297" s="211">
        <f>IF(P$175="J",SUMIF(Deelnemers!B:B,H297,Deelnemers!E:E),0)</f>
        <v>0</v>
      </c>
      <c r="J297" s="13"/>
      <c r="K297" s="211" t="str">
        <f t="shared" si="49"/>
        <v/>
      </c>
      <c r="L297" s="220" t="str">
        <f t="shared" si="50"/>
        <v/>
      </c>
      <c r="M297" s="215" t="str">
        <f t="shared" si="55"/>
        <v/>
      </c>
      <c r="N297" s="216" t="str">
        <f t="shared" si="52"/>
        <v/>
      </c>
      <c r="O297" s="221">
        <v>2</v>
      </c>
      <c r="AB297" s="325">
        <f t="shared" si="54"/>
        <v>0</v>
      </c>
    </row>
    <row r="298" spans="1:28" ht="15" customHeight="1" x14ac:dyDescent="0.25">
      <c r="A298" s="218" t="str">
        <f>IF(C298=0,"",IF(I298=0,"",MAX(A$2:A297)+1))</f>
        <v/>
      </c>
      <c r="B298" s="219" t="str">
        <f t="shared" si="46"/>
        <v>Bernard</v>
      </c>
      <c r="C298" s="211">
        <f>IF(P$175="J",SUMIF(Deelnemers!B:B,B298,Deelnemers!E:E),0)</f>
        <v>31</v>
      </c>
      <c r="D298" s="13"/>
      <c r="E298" s="13"/>
      <c r="F298" s="220" t="str">
        <f t="shared" si="47"/>
        <v/>
      </c>
      <c r="G298" s="215" t="str">
        <f t="shared" si="53"/>
        <v/>
      </c>
      <c r="H298" s="219" t="str">
        <f t="shared" si="48"/>
        <v>n</v>
      </c>
      <c r="I298" s="211">
        <f>IF(P$175="J",SUMIF(Deelnemers!B:B,H298,Deelnemers!E:E),0)</f>
        <v>0</v>
      </c>
      <c r="J298" s="13"/>
      <c r="K298" s="211" t="str">
        <f t="shared" si="49"/>
        <v/>
      </c>
      <c r="L298" s="220" t="str">
        <f t="shared" si="50"/>
        <v/>
      </c>
      <c r="M298" s="215" t="str">
        <f t="shared" si="55"/>
        <v/>
      </c>
      <c r="N298" s="216" t="str">
        <f t="shared" si="52"/>
        <v/>
      </c>
      <c r="O298" s="221">
        <v>2</v>
      </c>
      <c r="AB298" s="325">
        <f t="shared" si="54"/>
        <v>0</v>
      </c>
    </row>
    <row r="299" spans="1:28" ht="15" customHeight="1" x14ac:dyDescent="0.25">
      <c r="A299" s="218" t="str">
        <f>IF(C299=0,"",IF(I299=0,"",MAX(A$2:A298)+1))</f>
        <v/>
      </c>
      <c r="B299" s="219" t="str">
        <f t="shared" si="46"/>
        <v>Bernard</v>
      </c>
      <c r="C299" s="211">
        <f>IF(P$175="J",SUMIF(Deelnemers!B:B,B299,Deelnemers!E:E),0)</f>
        <v>31</v>
      </c>
      <c r="D299" s="13"/>
      <c r="E299" s="13"/>
      <c r="F299" s="220" t="str">
        <f t="shared" si="47"/>
        <v/>
      </c>
      <c r="G299" s="215" t="str">
        <f t="shared" si="53"/>
        <v/>
      </c>
      <c r="H299" s="219" t="str">
        <f t="shared" si="48"/>
        <v>n</v>
      </c>
      <c r="I299" s="211">
        <f>IF(P$175="J",SUMIF(Deelnemers!B:B,H299,Deelnemers!E:E),0)</f>
        <v>0</v>
      </c>
      <c r="J299" s="13"/>
      <c r="K299" s="211" t="str">
        <f t="shared" si="49"/>
        <v/>
      </c>
      <c r="L299" s="220" t="str">
        <f t="shared" si="50"/>
        <v/>
      </c>
      <c r="M299" s="215" t="str">
        <f t="shared" si="55"/>
        <v/>
      </c>
      <c r="N299" s="216" t="str">
        <f t="shared" si="52"/>
        <v/>
      </c>
      <c r="O299" s="221">
        <v>2</v>
      </c>
      <c r="AB299" s="325">
        <f t="shared" si="54"/>
        <v>0</v>
      </c>
    </row>
    <row r="300" spans="1:28" ht="15" customHeight="1" x14ac:dyDescent="0.25">
      <c r="A300" s="218" t="str">
        <f>IF(C300=0,"",IF(I300=0,"",MAX(A$2:A299)+1))</f>
        <v/>
      </c>
      <c r="B300" s="219" t="str">
        <f t="shared" si="46"/>
        <v>Bernard</v>
      </c>
      <c r="C300" s="211">
        <f>IF(P$175="J",SUMIF(Deelnemers!B:B,B300,Deelnemers!E:E),0)</f>
        <v>31</v>
      </c>
      <c r="D300" s="13"/>
      <c r="E300" s="13"/>
      <c r="F300" s="220" t="str">
        <f t="shared" si="47"/>
        <v/>
      </c>
      <c r="G300" s="215" t="str">
        <f t="shared" si="53"/>
        <v/>
      </c>
      <c r="H300" s="219" t="str">
        <f t="shared" si="48"/>
        <v>n</v>
      </c>
      <c r="I300" s="211">
        <f>IF(P$175="J",SUMIF(Deelnemers!B:B,H300,Deelnemers!E:E),0)</f>
        <v>0</v>
      </c>
      <c r="J300" s="13"/>
      <c r="K300" s="211" t="str">
        <f t="shared" si="49"/>
        <v/>
      </c>
      <c r="L300" s="220" t="str">
        <f t="shared" si="50"/>
        <v/>
      </c>
      <c r="M300" s="215" t="str">
        <f t="shared" si="55"/>
        <v/>
      </c>
      <c r="N300" s="216" t="str">
        <f t="shared" si="52"/>
        <v/>
      </c>
      <c r="O300" s="221">
        <v>2</v>
      </c>
      <c r="AB300" s="325">
        <f t="shared" si="54"/>
        <v>0</v>
      </c>
    </row>
    <row r="301" spans="1:28" ht="15" customHeight="1" x14ac:dyDescent="0.25">
      <c r="A301" s="218">
        <f>IF(C301=0,"",IF(I301=0,"",MAX(A$2:A300)+1))</f>
        <v>196</v>
      </c>
      <c r="B301" s="219" t="str">
        <f t="shared" si="46"/>
        <v>Jan de Hoorn</v>
      </c>
      <c r="C301" s="211">
        <f>IF(P$175="J",SUMIF(Deelnemers!B:B,B301,Deelnemers!E:E),0)</f>
        <v>23</v>
      </c>
      <c r="D301" s="13"/>
      <c r="E301" s="13"/>
      <c r="F301" s="220" t="str">
        <f t="shared" si="47"/>
        <v/>
      </c>
      <c r="G301" s="215" t="str">
        <f t="shared" si="53"/>
        <v/>
      </c>
      <c r="H301" s="219" t="str">
        <f t="shared" si="48"/>
        <v>Bas</v>
      </c>
      <c r="I301" s="211">
        <f>IF(P$175="J",SUMIF(Deelnemers!B:B,H301,Deelnemers!E:E),0)</f>
        <v>25</v>
      </c>
      <c r="J301" s="13"/>
      <c r="K301" s="211" t="str">
        <f t="shared" si="49"/>
        <v/>
      </c>
      <c r="L301" s="220" t="str">
        <f t="shared" si="50"/>
        <v/>
      </c>
      <c r="M301" s="215" t="str">
        <f t="shared" si="55"/>
        <v/>
      </c>
      <c r="N301" s="216" t="str">
        <f t="shared" si="52"/>
        <v/>
      </c>
      <c r="O301" s="221">
        <v>2</v>
      </c>
      <c r="AB301" s="325">
        <f t="shared" si="54"/>
        <v>1</v>
      </c>
    </row>
    <row r="302" spans="1:28" ht="15" customHeight="1" x14ac:dyDescent="0.25">
      <c r="A302" s="218">
        <f>IF(C302=0,"",IF(I302=0,"",MAX(A$2:A301)+1))</f>
        <v>197</v>
      </c>
      <c r="B302" s="219" t="str">
        <f t="shared" si="46"/>
        <v>Jan de Hoorn</v>
      </c>
      <c r="C302" s="211">
        <f>IF(P$175="J",SUMIF(Deelnemers!B:B,B302,Deelnemers!E:E),0)</f>
        <v>23</v>
      </c>
      <c r="D302" s="13"/>
      <c r="E302" s="13"/>
      <c r="F302" s="220" t="str">
        <f t="shared" si="47"/>
        <v/>
      </c>
      <c r="G302" s="215" t="str">
        <f t="shared" si="53"/>
        <v/>
      </c>
      <c r="H302" s="219" t="str">
        <f t="shared" si="48"/>
        <v>Jan Zuijlen</v>
      </c>
      <c r="I302" s="211">
        <f>IF(P$175="J",SUMIF(Deelnemers!B:B,H302,Deelnemers!E:E),0)</f>
        <v>36</v>
      </c>
      <c r="J302" s="13"/>
      <c r="K302" s="211" t="str">
        <f t="shared" si="49"/>
        <v/>
      </c>
      <c r="L302" s="220" t="str">
        <f t="shared" si="50"/>
        <v/>
      </c>
      <c r="M302" s="215" t="str">
        <f t="shared" si="55"/>
        <v/>
      </c>
      <c r="N302" s="216" t="str">
        <f t="shared" si="52"/>
        <v/>
      </c>
      <c r="O302" s="221">
        <v>2</v>
      </c>
      <c r="AB302" s="325">
        <f t="shared" si="54"/>
        <v>1</v>
      </c>
    </row>
    <row r="303" spans="1:28" ht="15" customHeight="1" x14ac:dyDescent="0.25">
      <c r="A303" s="218">
        <f>IF(C303=0,"",IF(I303=0,"",MAX(A$2:A302)+1))</f>
        <v>198</v>
      </c>
      <c r="B303" s="219" t="str">
        <f t="shared" ref="B303:B345" si="56">B131</f>
        <v>Jan de Hoorn</v>
      </c>
      <c r="C303" s="211">
        <f>IF(P$175="J",SUMIF(Deelnemers!B:B,B303,Deelnemers!E:E),0)</f>
        <v>23</v>
      </c>
      <c r="D303" s="13"/>
      <c r="E303" s="13"/>
      <c r="F303" s="220" t="str">
        <f t="shared" ref="F303:F345" si="57">IF(D303&gt;0,ROUND(D303/E303,3),"")</f>
        <v/>
      </c>
      <c r="G303" s="215" t="str">
        <f t="shared" si="53"/>
        <v/>
      </c>
      <c r="H303" s="219" t="str">
        <f t="shared" ref="H303:H345" si="58">H131</f>
        <v xml:space="preserve">Jordy </v>
      </c>
      <c r="I303" s="211">
        <f>IF(P$175="J",SUMIF(Deelnemers!B:B,H303,Deelnemers!E:E),0)</f>
        <v>31</v>
      </c>
      <c r="J303" s="13"/>
      <c r="K303" s="211" t="str">
        <f t="shared" ref="K303:K345" si="59">IF(E303&gt;0,E303,"")</f>
        <v/>
      </c>
      <c r="L303" s="220" t="str">
        <f t="shared" ref="L303:L345" si="60">IF(J303&gt;0,ROUND(J303/K303,3),"")</f>
        <v/>
      </c>
      <c r="M303" s="215" t="str">
        <f t="shared" ref="M303:M334" si="61">IF(J303&gt;0,IF(I303-J303=0,R$2,IF(J303&lt;I303,ROUND(J303/I303*T$2,1),Q$2)),"")</f>
        <v/>
      </c>
      <c r="N303" s="216" t="str">
        <f t="shared" ref="N303:N345" si="62">IF(E303&gt;0,1,"")</f>
        <v/>
      </c>
      <c r="O303" s="221">
        <v>2</v>
      </c>
      <c r="AB303" s="325">
        <f t="shared" si="54"/>
        <v>1</v>
      </c>
    </row>
    <row r="304" spans="1:28" ht="15" customHeight="1" x14ac:dyDescent="0.25">
      <c r="A304" s="218">
        <f>IF(C304=0,"",IF(I304=0,"",MAX(A$2:A303)+1))</f>
        <v>199</v>
      </c>
      <c r="B304" s="219" t="str">
        <f t="shared" si="56"/>
        <v>Jan de Hoorn</v>
      </c>
      <c r="C304" s="211">
        <f>IF(P$175="J",SUMIF(Deelnemers!B:B,B304,Deelnemers!E:E),0)</f>
        <v>23</v>
      </c>
      <c r="D304" s="13"/>
      <c r="E304" s="13"/>
      <c r="F304" s="220" t="str">
        <f t="shared" si="57"/>
        <v/>
      </c>
      <c r="G304" s="215" t="str">
        <f t="shared" si="53"/>
        <v/>
      </c>
      <c r="H304" s="219" t="str">
        <f t="shared" si="58"/>
        <v>Mukesh</v>
      </c>
      <c r="I304" s="211">
        <f>IF(P$175="J",SUMIF(Deelnemers!B:B,H304,Deelnemers!E:E),0)</f>
        <v>34</v>
      </c>
      <c r="J304" s="13"/>
      <c r="K304" s="211" t="str">
        <f t="shared" si="59"/>
        <v/>
      </c>
      <c r="L304" s="220" t="str">
        <f t="shared" si="60"/>
        <v/>
      </c>
      <c r="M304" s="215" t="str">
        <f t="shared" si="61"/>
        <v/>
      </c>
      <c r="N304" s="216" t="str">
        <f t="shared" si="62"/>
        <v/>
      </c>
      <c r="O304" s="221">
        <v>2</v>
      </c>
      <c r="AB304" s="325">
        <f t="shared" si="54"/>
        <v>1</v>
      </c>
    </row>
    <row r="305" spans="1:28" ht="15" customHeight="1" x14ac:dyDescent="0.25">
      <c r="A305" s="218">
        <f>IF(C305=0,"",IF(I305=0,"",MAX(A$2:A304)+1))</f>
        <v>200</v>
      </c>
      <c r="B305" s="219" t="str">
        <f t="shared" si="56"/>
        <v>Jan de Hoorn</v>
      </c>
      <c r="C305" s="211">
        <f>IF(P$175="J",SUMIF(Deelnemers!B:B,B305,Deelnemers!E:E),0)</f>
        <v>23</v>
      </c>
      <c r="D305" s="13"/>
      <c r="E305" s="13"/>
      <c r="F305" s="220" t="str">
        <f t="shared" si="57"/>
        <v/>
      </c>
      <c r="G305" s="215" t="str">
        <f t="shared" si="53"/>
        <v/>
      </c>
      <c r="H305" s="219" t="str">
        <f t="shared" si="58"/>
        <v>Marco</v>
      </c>
      <c r="I305" s="211">
        <f>IF(P$175="J",SUMIF(Deelnemers!B:B,H305,Deelnemers!E:E),0)</f>
        <v>35</v>
      </c>
      <c r="J305" s="13"/>
      <c r="K305" s="211" t="str">
        <f t="shared" si="59"/>
        <v/>
      </c>
      <c r="L305" s="220" t="str">
        <f t="shared" si="60"/>
        <v/>
      </c>
      <c r="M305" s="215" t="str">
        <f t="shared" si="61"/>
        <v/>
      </c>
      <c r="N305" s="216" t="str">
        <f t="shared" si="62"/>
        <v/>
      </c>
      <c r="O305" s="221">
        <v>2</v>
      </c>
      <c r="AB305" s="325">
        <f t="shared" si="54"/>
        <v>1</v>
      </c>
    </row>
    <row r="306" spans="1:28" ht="15" customHeight="1" x14ac:dyDescent="0.25">
      <c r="A306" s="218" t="str">
        <f>IF(C306=0,"",IF(I306=0,"",MAX(A$2:A305)+1))</f>
        <v/>
      </c>
      <c r="B306" s="219" t="str">
        <f t="shared" si="56"/>
        <v>Jan de Hoorn</v>
      </c>
      <c r="C306" s="211">
        <f>IF(P$175="J",SUMIF(Deelnemers!B:B,B306,Deelnemers!E:E),0)</f>
        <v>23</v>
      </c>
      <c r="D306" s="13"/>
      <c r="E306" s="13"/>
      <c r="F306" s="220" t="str">
        <f t="shared" si="57"/>
        <v/>
      </c>
      <c r="G306" s="215" t="str">
        <f t="shared" si="53"/>
        <v/>
      </c>
      <c r="H306" s="219" t="str">
        <f t="shared" si="58"/>
        <v>n</v>
      </c>
      <c r="I306" s="211">
        <f>IF(P$175="J",SUMIF(Deelnemers!B:B,H306,Deelnemers!E:E),0)</f>
        <v>0</v>
      </c>
      <c r="J306" s="13"/>
      <c r="K306" s="211" t="str">
        <f t="shared" si="59"/>
        <v/>
      </c>
      <c r="L306" s="220" t="str">
        <f t="shared" si="60"/>
        <v/>
      </c>
      <c r="M306" s="215" t="str">
        <f t="shared" si="61"/>
        <v/>
      </c>
      <c r="N306" s="216" t="str">
        <f t="shared" si="62"/>
        <v/>
      </c>
      <c r="O306" s="221">
        <v>2</v>
      </c>
      <c r="AB306" s="325">
        <f t="shared" si="54"/>
        <v>0</v>
      </c>
    </row>
    <row r="307" spans="1:28" ht="15" customHeight="1" x14ac:dyDescent="0.25">
      <c r="A307" s="218" t="str">
        <f>IF(C307=0,"",IF(I307=0,"",MAX(A$2:A306)+1))</f>
        <v/>
      </c>
      <c r="B307" s="219" t="str">
        <f t="shared" si="56"/>
        <v>Jan de Hoorn</v>
      </c>
      <c r="C307" s="211">
        <f>IF(P$175="J",SUMIF(Deelnemers!B:B,B307,Deelnemers!E:E),0)</f>
        <v>23</v>
      </c>
      <c r="D307" s="13"/>
      <c r="E307" s="13"/>
      <c r="F307" s="220" t="str">
        <f t="shared" si="57"/>
        <v/>
      </c>
      <c r="G307" s="215" t="str">
        <f t="shared" si="53"/>
        <v/>
      </c>
      <c r="H307" s="219" t="str">
        <f t="shared" si="58"/>
        <v>n</v>
      </c>
      <c r="I307" s="211">
        <f>IF(P$175="J",SUMIF(Deelnemers!B:B,H307,Deelnemers!E:E),0)</f>
        <v>0</v>
      </c>
      <c r="J307" s="13"/>
      <c r="K307" s="211" t="str">
        <f t="shared" si="59"/>
        <v/>
      </c>
      <c r="L307" s="220" t="str">
        <f t="shared" si="60"/>
        <v/>
      </c>
      <c r="M307" s="215" t="str">
        <f t="shared" si="61"/>
        <v/>
      </c>
      <c r="N307" s="216" t="str">
        <f t="shared" si="62"/>
        <v/>
      </c>
      <c r="O307" s="221">
        <v>2</v>
      </c>
      <c r="AB307" s="325">
        <f t="shared" si="54"/>
        <v>0</v>
      </c>
    </row>
    <row r="308" spans="1:28" ht="15" customHeight="1" x14ac:dyDescent="0.25">
      <c r="A308" s="218" t="str">
        <f>IF(C308=0,"",IF(I308=0,"",MAX(A$2:A307)+1))</f>
        <v/>
      </c>
      <c r="B308" s="219" t="str">
        <f t="shared" si="56"/>
        <v>Jan de Hoorn</v>
      </c>
      <c r="C308" s="211">
        <f>IF(P$175="J",SUMIF(Deelnemers!B:B,B308,Deelnemers!E:E),0)</f>
        <v>23</v>
      </c>
      <c r="D308" s="13"/>
      <c r="E308" s="13"/>
      <c r="F308" s="220" t="str">
        <f t="shared" si="57"/>
        <v/>
      </c>
      <c r="G308" s="215" t="str">
        <f t="shared" si="53"/>
        <v/>
      </c>
      <c r="H308" s="219" t="str">
        <f t="shared" si="58"/>
        <v>n</v>
      </c>
      <c r="I308" s="211">
        <f>IF(P$175="J",SUMIF(Deelnemers!B:B,H308,Deelnemers!E:E),0)</f>
        <v>0</v>
      </c>
      <c r="J308" s="13"/>
      <c r="K308" s="211" t="str">
        <f t="shared" si="59"/>
        <v/>
      </c>
      <c r="L308" s="220" t="str">
        <f t="shared" si="60"/>
        <v/>
      </c>
      <c r="M308" s="215" t="str">
        <f t="shared" si="61"/>
        <v/>
      </c>
      <c r="N308" s="216" t="str">
        <f t="shared" si="62"/>
        <v/>
      </c>
      <c r="O308" s="221">
        <v>2</v>
      </c>
      <c r="AB308" s="325">
        <f t="shared" si="54"/>
        <v>0</v>
      </c>
    </row>
    <row r="309" spans="1:28" ht="15" customHeight="1" x14ac:dyDescent="0.25">
      <c r="A309" s="218" t="str">
        <f>IF(C309=0,"",IF(I309=0,"",MAX(A$2:A308)+1))</f>
        <v/>
      </c>
      <c r="B309" s="219" t="str">
        <f t="shared" si="56"/>
        <v>Jan de Hoorn</v>
      </c>
      <c r="C309" s="211">
        <f>IF(P$175="J",SUMIF(Deelnemers!B:B,B309,Deelnemers!E:E),0)</f>
        <v>23</v>
      </c>
      <c r="D309" s="13"/>
      <c r="E309" s="13"/>
      <c r="F309" s="220" t="str">
        <f t="shared" si="57"/>
        <v/>
      </c>
      <c r="G309" s="215" t="str">
        <f t="shared" si="53"/>
        <v/>
      </c>
      <c r="H309" s="219" t="str">
        <f t="shared" si="58"/>
        <v>n</v>
      </c>
      <c r="I309" s="211">
        <f>IF(P$175="J",SUMIF(Deelnemers!B:B,H309,Deelnemers!E:E),0)</f>
        <v>0</v>
      </c>
      <c r="J309" s="13"/>
      <c r="K309" s="211" t="str">
        <f t="shared" si="59"/>
        <v/>
      </c>
      <c r="L309" s="220" t="str">
        <f t="shared" si="60"/>
        <v/>
      </c>
      <c r="M309" s="215" t="str">
        <f t="shared" si="61"/>
        <v/>
      </c>
      <c r="N309" s="216" t="str">
        <f t="shared" si="62"/>
        <v/>
      </c>
      <c r="O309" s="221">
        <v>2</v>
      </c>
      <c r="AB309" s="325">
        <f t="shared" si="54"/>
        <v>0</v>
      </c>
    </row>
    <row r="310" spans="1:28" ht="15" customHeight="1" x14ac:dyDescent="0.25">
      <c r="A310" s="218">
        <f>IF(C310=0,"",IF(I310=0,"",MAX(A$2:A309)+1))</f>
        <v>201</v>
      </c>
      <c r="B310" s="219" t="str">
        <f t="shared" si="56"/>
        <v>Bas</v>
      </c>
      <c r="C310" s="211">
        <f>IF(P$175="J",SUMIF(Deelnemers!B:B,B310,Deelnemers!E:E),0)</f>
        <v>25</v>
      </c>
      <c r="D310" s="13"/>
      <c r="E310" s="13"/>
      <c r="F310" s="220" t="str">
        <f t="shared" si="57"/>
        <v/>
      </c>
      <c r="G310" s="215" t="str">
        <f t="shared" si="53"/>
        <v/>
      </c>
      <c r="H310" s="219" t="str">
        <f t="shared" si="58"/>
        <v>Jan Zuijlen</v>
      </c>
      <c r="I310" s="211">
        <f>IF(P$175="J",SUMIF(Deelnemers!B:B,H310,Deelnemers!E:E),0)</f>
        <v>36</v>
      </c>
      <c r="J310" s="13"/>
      <c r="K310" s="211" t="str">
        <f t="shared" si="59"/>
        <v/>
      </c>
      <c r="L310" s="220" t="str">
        <f t="shared" si="60"/>
        <v/>
      </c>
      <c r="M310" s="215" t="str">
        <f t="shared" si="61"/>
        <v/>
      </c>
      <c r="N310" s="216" t="str">
        <f t="shared" si="62"/>
        <v/>
      </c>
      <c r="O310" s="221">
        <v>2</v>
      </c>
      <c r="AB310" s="325">
        <f t="shared" si="54"/>
        <v>1</v>
      </c>
    </row>
    <row r="311" spans="1:28" ht="15" customHeight="1" x14ac:dyDescent="0.25">
      <c r="A311" s="218">
        <f>IF(C311=0,"",IF(I311=0,"",MAX(A$2:A310)+1))</f>
        <v>202</v>
      </c>
      <c r="B311" s="219" t="str">
        <f t="shared" si="56"/>
        <v>Bas</v>
      </c>
      <c r="C311" s="211">
        <f>IF(P$175="J",SUMIF(Deelnemers!B:B,B311,Deelnemers!E:E),0)</f>
        <v>25</v>
      </c>
      <c r="D311" s="13"/>
      <c r="E311" s="13"/>
      <c r="F311" s="220" t="str">
        <f t="shared" si="57"/>
        <v/>
      </c>
      <c r="G311" s="215" t="str">
        <f t="shared" si="53"/>
        <v/>
      </c>
      <c r="H311" s="219" t="str">
        <f t="shared" si="58"/>
        <v xml:space="preserve">Jordy </v>
      </c>
      <c r="I311" s="211">
        <f>IF(P$175="J",SUMIF(Deelnemers!B:B,H311,Deelnemers!E:E),0)</f>
        <v>31</v>
      </c>
      <c r="J311" s="13"/>
      <c r="K311" s="211" t="str">
        <f t="shared" si="59"/>
        <v/>
      </c>
      <c r="L311" s="220" t="str">
        <f t="shared" si="60"/>
        <v/>
      </c>
      <c r="M311" s="215" t="str">
        <f t="shared" si="61"/>
        <v/>
      </c>
      <c r="N311" s="216" t="str">
        <f t="shared" si="62"/>
        <v/>
      </c>
      <c r="O311" s="221">
        <v>2</v>
      </c>
      <c r="AB311" s="325">
        <f t="shared" si="54"/>
        <v>1</v>
      </c>
    </row>
    <row r="312" spans="1:28" ht="15" customHeight="1" x14ac:dyDescent="0.25">
      <c r="A312" s="218">
        <f>IF(C312=0,"",IF(I312=0,"",MAX(A$2:A311)+1))</f>
        <v>203</v>
      </c>
      <c r="B312" s="219" t="str">
        <f t="shared" si="56"/>
        <v>Bas</v>
      </c>
      <c r="C312" s="211">
        <f>IF(P$175="J",SUMIF(Deelnemers!B:B,B312,Deelnemers!E:E),0)</f>
        <v>25</v>
      </c>
      <c r="D312" s="13"/>
      <c r="E312" s="13"/>
      <c r="F312" s="220" t="str">
        <f t="shared" si="57"/>
        <v/>
      </c>
      <c r="G312" s="215" t="str">
        <f t="shared" si="53"/>
        <v/>
      </c>
      <c r="H312" s="219" t="str">
        <f t="shared" si="58"/>
        <v>Mukesh</v>
      </c>
      <c r="I312" s="211">
        <f>IF(P$175="J",SUMIF(Deelnemers!B:B,H312,Deelnemers!E:E),0)</f>
        <v>34</v>
      </c>
      <c r="J312" s="13"/>
      <c r="K312" s="211" t="str">
        <f t="shared" si="59"/>
        <v/>
      </c>
      <c r="L312" s="220" t="str">
        <f t="shared" si="60"/>
        <v/>
      </c>
      <c r="M312" s="215" t="str">
        <f t="shared" si="61"/>
        <v/>
      </c>
      <c r="N312" s="216" t="str">
        <f t="shared" si="62"/>
        <v/>
      </c>
      <c r="O312" s="221">
        <v>2</v>
      </c>
      <c r="AB312" s="325">
        <f t="shared" si="54"/>
        <v>1</v>
      </c>
    </row>
    <row r="313" spans="1:28" ht="15" customHeight="1" x14ac:dyDescent="0.25">
      <c r="A313" s="218">
        <f>IF(C313=0,"",IF(I313=0,"",MAX(A$2:A312)+1))</f>
        <v>204</v>
      </c>
      <c r="B313" s="219" t="str">
        <f t="shared" si="56"/>
        <v>Bas</v>
      </c>
      <c r="C313" s="211">
        <f>IF(P$175="J",SUMIF(Deelnemers!B:B,B313,Deelnemers!E:E),0)</f>
        <v>25</v>
      </c>
      <c r="D313" s="13"/>
      <c r="E313" s="13"/>
      <c r="F313" s="220" t="str">
        <f t="shared" si="57"/>
        <v/>
      </c>
      <c r="G313" s="215" t="str">
        <f t="shared" si="53"/>
        <v/>
      </c>
      <c r="H313" s="219" t="str">
        <f t="shared" si="58"/>
        <v>Marco</v>
      </c>
      <c r="I313" s="211">
        <f>IF(P$175="J",SUMIF(Deelnemers!B:B,H313,Deelnemers!E:E),0)</f>
        <v>35</v>
      </c>
      <c r="J313" s="13"/>
      <c r="K313" s="211" t="str">
        <f t="shared" si="59"/>
        <v/>
      </c>
      <c r="L313" s="220" t="str">
        <f t="shared" si="60"/>
        <v/>
      </c>
      <c r="M313" s="215" t="str">
        <f t="shared" si="61"/>
        <v/>
      </c>
      <c r="N313" s="216" t="str">
        <f t="shared" si="62"/>
        <v/>
      </c>
      <c r="O313" s="221">
        <v>2</v>
      </c>
      <c r="AB313" s="325">
        <f t="shared" si="54"/>
        <v>1</v>
      </c>
    </row>
    <row r="314" spans="1:28" ht="15" customHeight="1" x14ac:dyDescent="0.25">
      <c r="A314" s="218" t="str">
        <f>IF(C314=0,"",IF(I314=0,"",MAX(A$2:A313)+1))</f>
        <v/>
      </c>
      <c r="B314" s="219" t="str">
        <f t="shared" si="56"/>
        <v>Bas</v>
      </c>
      <c r="C314" s="211">
        <f>IF(P$175="J",SUMIF(Deelnemers!B:B,B314,Deelnemers!E:E),0)</f>
        <v>25</v>
      </c>
      <c r="D314" s="13"/>
      <c r="E314" s="13"/>
      <c r="F314" s="220" t="str">
        <f t="shared" si="57"/>
        <v/>
      </c>
      <c r="G314" s="215" t="str">
        <f t="shared" si="53"/>
        <v/>
      </c>
      <c r="H314" s="219" t="str">
        <f t="shared" si="58"/>
        <v>n</v>
      </c>
      <c r="I314" s="211">
        <f>IF(P$175="J",SUMIF(Deelnemers!B:B,H314,Deelnemers!E:E),0)</f>
        <v>0</v>
      </c>
      <c r="J314" s="13"/>
      <c r="K314" s="211" t="str">
        <f t="shared" si="59"/>
        <v/>
      </c>
      <c r="L314" s="220" t="str">
        <f t="shared" si="60"/>
        <v/>
      </c>
      <c r="M314" s="215" t="str">
        <f t="shared" si="61"/>
        <v/>
      </c>
      <c r="N314" s="216" t="str">
        <f t="shared" si="62"/>
        <v/>
      </c>
      <c r="O314" s="221">
        <v>2</v>
      </c>
      <c r="AB314" s="325">
        <f t="shared" si="54"/>
        <v>0</v>
      </c>
    </row>
    <row r="315" spans="1:28" ht="15" customHeight="1" x14ac:dyDescent="0.25">
      <c r="A315" s="218" t="str">
        <f>IF(C315=0,"",IF(I315=0,"",MAX(A$2:A314)+1))</f>
        <v/>
      </c>
      <c r="B315" s="219" t="str">
        <f t="shared" si="56"/>
        <v>Bas</v>
      </c>
      <c r="C315" s="211">
        <f>IF(P$175="J",SUMIF(Deelnemers!B:B,B315,Deelnemers!E:E),0)</f>
        <v>25</v>
      </c>
      <c r="D315" s="13"/>
      <c r="E315" s="13"/>
      <c r="F315" s="220" t="str">
        <f t="shared" si="57"/>
        <v/>
      </c>
      <c r="G315" s="215" t="str">
        <f t="shared" si="53"/>
        <v/>
      </c>
      <c r="H315" s="219" t="str">
        <f t="shared" si="58"/>
        <v>n</v>
      </c>
      <c r="I315" s="211">
        <f>IF(P$175="J",SUMIF(Deelnemers!B:B,H315,Deelnemers!E:E),0)</f>
        <v>0</v>
      </c>
      <c r="J315" s="13"/>
      <c r="K315" s="211" t="str">
        <f t="shared" si="59"/>
        <v/>
      </c>
      <c r="L315" s="220" t="str">
        <f t="shared" si="60"/>
        <v/>
      </c>
      <c r="M315" s="215" t="str">
        <f t="shared" si="61"/>
        <v/>
      </c>
      <c r="N315" s="216" t="str">
        <f t="shared" si="62"/>
        <v/>
      </c>
      <c r="O315" s="221">
        <v>2</v>
      </c>
      <c r="AB315" s="325">
        <f t="shared" si="54"/>
        <v>0</v>
      </c>
    </row>
    <row r="316" spans="1:28" ht="15" customHeight="1" x14ac:dyDescent="0.25">
      <c r="A316" s="218" t="str">
        <f>IF(C316=0,"",IF(I316=0,"",MAX(A$2:A315)+1))</f>
        <v/>
      </c>
      <c r="B316" s="219" t="str">
        <f t="shared" si="56"/>
        <v>Bas</v>
      </c>
      <c r="C316" s="211">
        <f>IF(P$175="J",SUMIF(Deelnemers!B:B,B316,Deelnemers!E:E),0)</f>
        <v>25</v>
      </c>
      <c r="D316" s="13"/>
      <c r="E316" s="13"/>
      <c r="F316" s="220" t="str">
        <f t="shared" si="57"/>
        <v/>
      </c>
      <c r="G316" s="215" t="str">
        <f t="shared" si="53"/>
        <v/>
      </c>
      <c r="H316" s="219" t="str">
        <f t="shared" si="58"/>
        <v>n</v>
      </c>
      <c r="I316" s="211">
        <f>IF(P$175="J",SUMIF(Deelnemers!B:B,H316,Deelnemers!E:E),0)</f>
        <v>0</v>
      </c>
      <c r="J316" s="13"/>
      <c r="K316" s="211" t="str">
        <f t="shared" si="59"/>
        <v/>
      </c>
      <c r="L316" s="220" t="str">
        <f t="shared" si="60"/>
        <v/>
      </c>
      <c r="M316" s="215" t="str">
        <f t="shared" si="61"/>
        <v/>
      </c>
      <c r="N316" s="216" t="str">
        <f t="shared" si="62"/>
        <v/>
      </c>
      <c r="O316" s="221">
        <v>2</v>
      </c>
      <c r="AB316" s="325">
        <f t="shared" si="54"/>
        <v>0</v>
      </c>
    </row>
    <row r="317" spans="1:28" ht="15" customHeight="1" x14ac:dyDescent="0.25">
      <c r="A317" s="218" t="str">
        <f>IF(C317=0,"",IF(I317=0,"",MAX(A$2:A316)+1))</f>
        <v/>
      </c>
      <c r="B317" s="219" t="str">
        <f t="shared" si="56"/>
        <v>Bas</v>
      </c>
      <c r="C317" s="211">
        <f>IF(P$175="J",SUMIF(Deelnemers!B:B,B317,Deelnemers!E:E),0)</f>
        <v>25</v>
      </c>
      <c r="D317" s="13"/>
      <c r="E317" s="13"/>
      <c r="F317" s="220" t="str">
        <f t="shared" si="57"/>
        <v/>
      </c>
      <c r="G317" s="215" t="str">
        <f t="shared" si="53"/>
        <v/>
      </c>
      <c r="H317" s="219" t="str">
        <f t="shared" si="58"/>
        <v>n</v>
      </c>
      <c r="I317" s="211">
        <f>IF(P$175="J",SUMIF(Deelnemers!B:B,H317,Deelnemers!E:E),0)</f>
        <v>0</v>
      </c>
      <c r="J317" s="13"/>
      <c r="K317" s="211" t="str">
        <f t="shared" si="59"/>
        <v/>
      </c>
      <c r="L317" s="220" t="str">
        <f t="shared" si="60"/>
        <v/>
      </c>
      <c r="M317" s="215" t="str">
        <f t="shared" si="61"/>
        <v/>
      </c>
      <c r="N317" s="216" t="str">
        <f t="shared" si="62"/>
        <v/>
      </c>
      <c r="O317" s="221">
        <v>2</v>
      </c>
      <c r="AB317" s="325">
        <f t="shared" si="54"/>
        <v>0</v>
      </c>
    </row>
    <row r="318" spans="1:28" ht="15" customHeight="1" x14ac:dyDescent="0.25">
      <c r="A318" s="218">
        <f>IF(C318=0,"",IF(I318=0,"",MAX(A$2:A317)+1))</f>
        <v>205</v>
      </c>
      <c r="B318" s="219" t="str">
        <f t="shared" si="56"/>
        <v>Jan Zuijlen</v>
      </c>
      <c r="C318" s="211">
        <f>IF(P$175="J",SUMIF(Deelnemers!B:B,B318,Deelnemers!E:E),0)</f>
        <v>36</v>
      </c>
      <c r="D318" s="13"/>
      <c r="E318" s="13"/>
      <c r="F318" s="220" t="str">
        <f t="shared" si="57"/>
        <v/>
      </c>
      <c r="G318" s="215" t="str">
        <f t="shared" si="53"/>
        <v/>
      </c>
      <c r="H318" s="219" t="str">
        <f t="shared" si="58"/>
        <v xml:space="preserve">Jordy </v>
      </c>
      <c r="I318" s="211">
        <f>IF(P$175="J",SUMIF(Deelnemers!B:B,H318,Deelnemers!E:E),0)</f>
        <v>31</v>
      </c>
      <c r="J318" s="13"/>
      <c r="K318" s="211" t="str">
        <f t="shared" si="59"/>
        <v/>
      </c>
      <c r="L318" s="220" t="str">
        <f t="shared" si="60"/>
        <v/>
      </c>
      <c r="M318" s="215" t="str">
        <f t="shared" si="61"/>
        <v/>
      </c>
      <c r="N318" s="216" t="str">
        <f t="shared" si="62"/>
        <v/>
      </c>
      <c r="O318" s="221">
        <v>2</v>
      </c>
      <c r="AB318" s="325">
        <f t="shared" si="54"/>
        <v>1</v>
      </c>
    </row>
    <row r="319" spans="1:28" ht="15" customHeight="1" x14ac:dyDescent="0.25">
      <c r="A319" s="218">
        <f>IF(C319=0,"",IF(I319=0,"",MAX(A$2:A318)+1))</f>
        <v>206</v>
      </c>
      <c r="B319" s="219" t="str">
        <f t="shared" si="56"/>
        <v>Jan Zuijlen</v>
      </c>
      <c r="C319" s="211">
        <f>IF(P$175="J",SUMIF(Deelnemers!B:B,B319,Deelnemers!E:E),0)</f>
        <v>36</v>
      </c>
      <c r="D319" s="13"/>
      <c r="E319" s="13"/>
      <c r="F319" s="220" t="str">
        <f t="shared" si="57"/>
        <v/>
      </c>
      <c r="G319" s="215" t="str">
        <f t="shared" si="53"/>
        <v/>
      </c>
      <c r="H319" s="219" t="str">
        <f t="shared" si="58"/>
        <v>Mukesh</v>
      </c>
      <c r="I319" s="211">
        <f>IF(P$175="J",SUMIF(Deelnemers!B:B,H319,Deelnemers!E:E),0)</f>
        <v>34</v>
      </c>
      <c r="J319" s="13"/>
      <c r="K319" s="211" t="str">
        <f t="shared" si="59"/>
        <v/>
      </c>
      <c r="L319" s="220" t="str">
        <f t="shared" si="60"/>
        <v/>
      </c>
      <c r="M319" s="215" t="str">
        <f t="shared" si="61"/>
        <v/>
      </c>
      <c r="N319" s="216" t="str">
        <f t="shared" si="62"/>
        <v/>
      </c>
      <c r="O319" s="221">
        <v>2</v>
      </c>
      <c r="AB319" s="325">
        <f t="shared" si="54"/>
        <v>1</v>
      </c>
    </row>
    <row r="320" spans="1:28" ht="15" customHeight="1" x14ac:dyDescent="0.25">
      <c r="A320" s="218">
        <f>IF(C320=0,"",IF(I320=0,"",MAX(A$2:A319)+1))</f>
        <v>207</v>
      </c>
      <c r="B320" s="219" t="str">
        <f t="shared" si="56"/>
        <v>Jan Zuijlen</v>
      </c>
      <c r="C320" s="211">
        <f>IF(P$175="J",SUMIF(Deelnemers!B:B,B320,Deelnemers!E:E),0)</f>
        <v>36</v>
      </c>
      <c r="D320" s="13"/>
      <c r="E320" s="13"/>
      <c r="F320" s="220" t="str">
        <f t="shared" si="57"/>
        <v/>
      </c>
      <c r="G320" s="215" t="str">
        <f t="shared" si="53"/>
        <v/>
      </c>
      <c r="H320" s="219" t="str">
        <f t="shared" si="58"/>
        <v>Marco</v>
      </c>
      <c r="I320" s="211">
        <f>IF(P$175="J",SUMIF(Deelnemers!B:B,H320,Deelnemers!E:E),0)</f>
        <v>35</v>
      </c>
      <c r="J320" s="13"/>
      <c r="K320" s="211" t="str">
        <f t="shared" si="59"/>
        <v/>
      </c>
      <c r="L320" s="220" t="str">
        <f t="shared" si="60"/>
        <v/>
      </c>
      <c r="M320" s="215" t="str">
        <f t="shared" si="61"/>
        <v/>
      </c>
      <c r="N320" s="216" t="str">
        <f t="shared" si="62"/>
        <v/>
      </c>
      <c r="O320" s="221">
        <v>2</v>
      </c>
      <c r="AB320" s="325">
        <f t="shared" si="54"/>
        <v>1</v>
      </c>
    </row>
    <row r="321" spans="1:28" ht="15" customHeight="1" x14ac:dyDescent="0.25">
      <c r="A321" s="218" t="str">
        <f>IF(C321=0,"",IF(I321=0,"",MAX(A$2:A320)+1))</f>
        <v/>
      </c>
      <c r="B321" s="219" t="str">
        <f t="shared" si="56"/>
        <v>Jan Zuijlen</v>
      </c>
      <c r="C321" s="211">
        <f>IF(P$175="J",SUMIF(Deelnemers!B:B,B321,Deelnemers!E:E),0)</f>
        <v>36</v>
      </c>
      <c r="D321" s="13"/>
      <c r="E321" s="13"/>
      <c r="F321" s="220" t="str">
        <f t="shared" si="57"/>
        <v/>
      </c>
      <c r="G321" s="215" t="str">
        <f t="shared" si="53"/>
        <v/>
      </c>
      <c r="H321" s="219" t="str">
        <f t="shared" si="58"/>
        <v>n</v>
      </c>
      <c r="I321" s="211">
        <f>IF(P$175="J",SUMIF(Deelnemers!B:B,H321,Deelnemers!E:E),0)</f>
        <v>0</v>
      </c>
      <c r="J321" s="13"/>
      <c r="K321" s="211" t="str">
        <f t="shared" si="59"/>
        <v/>
      </c>
      <c r="L321" s="220" t="str">
        <f t="shared" si="60"/>
        <v/>
      </c>
      <c r="M321" s="215" t="str">
        <f t="shared" si="61"/>
        <v/>
      </c>
      <c r="N321" s="216" t="str">
        <f t="shared" si="62"/>
        <v/>
      </c>
      <c r="O321" s="221">
        <v>2</v>
      </c>
      <c r="AB321" s="325">
        <f t="shared" si="54"/>
        <v>0</v>
      </c>
    </row>
    <row r="322" spans="1:28" ht="15" customHeight="1" x14ac:dyDescent="0.25">
      <c r="A322" s="218" t="str">
        <f>IF(C322=0,"",IF(I322=0,"",MAX(A$2:A321)+1))</f>
        <v/>
      </c>
      <c r="B322" s="219" t="str">
        <f t="shared" si="56"/>
        <v>Jan Zuijlen</v>
      </c>
      <c r="C322" s="211">
        <f>IF(P$175="J",SUMIF(Deelnemers!B:B,B322,Deelnemers!E:E),0)</f>
        <v>36</v>
      </c>
      <c r="D322" s="13"/>
      <c r="E322" s="13"/>
      <c r="F322" s="220" t="str">
        <f t="shared" si="57"/>
        <v/>
      </c>
      <c r="G322" s="215" t="str">
        <f t="shared" si="53"/>
        <v/>
      </c>
      <c r="H322" s="219" t="str">
        <f t="shared" si="58"/>
        <v>n</v>
      </c>
      <c r="I322" s="211">
        <f>IF(P$175="J",SUMIF(Deelnemers!B:B,H322,Deelnemers!E:E),0)</f>
        <v>0</v>
      </c>
      <c r="J322" s="13"/>
      <c r="K322" s="211" t="str">
        <f t="shared" si="59"/>
        <v/>
      </c>
      <c r="L322" s="220" t="str">
        <f t="shared" si="60"/>
        <v/>
      </c>
      <c r="M322" s="215" t="str">
        <f t="shared" si="61"/>
        <v/>
      </c>
      <c r="N322" s="216" t="str">
        <f t="shared" si="62"/>
        <v/>
      </c>
      <c r="O322" s="221">
        <v>2</v>
      </c>
      <c r="AB322" s="325">
        <f t="shared" si="54"/>
        <v>0</v>
      </c>
    </row>
    <row r="323" spans="1:28" ht="15" customHeight="1" x14ac:dyDescent="0.25">
      <c r="A323" s="218" t="str">
        <f>IF(C323=0,"",IF(I323=0,"",MAX(A$2:A322)+1))</f>
        <v/>
      </c>
      <c r="B323" s="219" t="str">
        <f t="shared" si="56"/>
        <v>Jan Zuijlen</v>
      </c>
      <c r="C323" s="211">
        <f>IF(P$175="J",SUMIF(Deelnemers!B:B,B323,Deelnemers!E:E),0)</f>
        <v>36</v>
      </c>
      <c r="D323" s="13"/>
      <c r="E323" s="13"/>
      <c r="F323" s="220" t="str">
        <f t="shared" si="57"/>
        <v/>
      </c>
      <c r="G323" s="215" t="str">
        <f t="shared" ref="G323:G345" si="63">IF(D323&gt;0,IF(C323-D323=0,R$2,IF(D323&lt;C323,ROUND(D323/C323*T$2,1),Q$2)),"")</f>
        <v/>
      </c>
      <c r="H323" s="219" t="str">
        <f t="shared" si="58"/>
        <v>n</v>
      </c>
      <c r="I323" s="211">
        <f>IF(P$175="J",SUMIF(Deelnemers!B:B,H323,Deelnemers!E:E),0)</f>
        <v>0</v>
      </c>
      <c r="J323" s="13"/>
      <c r="K323" s="211" t="str">
        <f t="shared" si="59"/>
        <v/>
      </c>
      <c r="L323" s="220" t="str">
        <f t="shared" si="60"/>
        <v/>
      </c>
      <c r="M323" s="215" t="str">
        <f t="shared" si="61"/>
        <v/>
      </c>
      <c r="N323" s="216" t="str">
        <f t="shared" si="62"/>
        <v/>
      </c>
      <c r="O323" s="221">
        <v>2</v>
      </c>
      <c r="AB323" s="325">
        <f t="shared" ref="AB323:AB386" si="64">IF(A323="",0,1)</f>
        <v>0</v>
      </c>
    </row>
    <row r="324" spans="1:28" ht="15" customHeight="1" x14ac:dyDescent="0.25">
      <c r="A324" s="218" t="str">
        <f>IF(C324=0,"",IF(I324=0,"",MAX(A$2:A323)+1))</f>
        <v/>
      </c>
      <c r="B324" s="219" t="str">
        <f t="shared" si="56"/>
        <v>Jan Zuijlen</v>
      </c>
      <c r="C324" s="211">
        <f>IF(P$175="J",SUMIF(Deelnemers!B:B,B324,Deelnemers!E:E),0)</f>
        <v>36</v>
      </c>
      <c r="D324" s="13"/>
      <c r="E324" s="13"/>
      <c r="F324" s="220" t="str">
        <f t="shared" si="57"/>
        <v/>
      </c>
      <c r="G324" s="215" t="str">
        <f t="shared" si="63"/>
        <v/>
      </c>
      <c r="H324" s="219" t="str">
        <f t="shared" si="58"/>
        <v>n</v>
      </c>
      <c r="I324" s="211">
        <f>IF(P$175="J",SUMIF(Deelnemers!B:B,H324,Deelnemers!E:E),0)</f>
        <v>0</v>
      </c>
      <c r="J324" s="13"/>
      <c r="K324" s="211" t="str">
        <f t="shared" si="59"/>
        <v/>
      </c>
      <c r="L324" s="220" t="str">
        <f t="shared" si="60"/>
        <v/>
      </c>
      <c r="M324" s="215" t="str">
        <f t="shared" si="61"/>
        <v/>
      </c>
      <c r="N324" s="216" t="str">
        <f t="shared" si="62"/>
        <v/>
      </c>
      <c r="O324" s="221">
        <v>2</v>
      </c>
      <c r="AB324" s="325">
        <f t="shared" si="64"/>
        <v>0</v>
      </c>
    </row>
    <row r="325" spans="1:28" ht="15" customHeight="1" x14ac:dyDescent="0.25">
      <c r="A325" s="218">
        <f>IF(C325=0,"",IF(I325=0,"",MAX(A$2:A324)+1))</f>
        <v>208</v>
      </c>
      <c r="B325" s="219" t="str">
        <f t="shared" si="56"/>
        <v xml:space="preserve">Jordy </v>
      </c>
      <c r="C325" s="211">
        <f>IF(P$175="J",SUMIF(Deelnemers!B:B,B325,Deelnemers!E:E),0)</f>
        <v>31</v>
      </c>
      <c r="D325" s="13"/>
      <c r="E325" s="13"/>
      <c r="F325" s="220" t="str">
        <f t="shared" si="57"/>
        <v/>
      </c>
      <c r="G325" s="215" t="str">
        <f t="shared" si="63"/>
        <v/>
      </c>
      <c r="H325" s="219" t="str">
        <f t="shared" si="58"/>
        <v>Mukesh</v>
      </c>
      <c r="I325" s="211">
        <f>IF(P$175="J",SUMIF(Deelnemers!B:B,H325,Deelnemers!E:E),0)</f>
        <v>34</v>
      </c>
      <c r="J325" s="13"/>
      <c r="K325" s="211" t="str">
        <f t="shared" si="59"/>
        <v/>
      </c>
      <c r="L325" s="220" t="str">
        <f t="shared" si="60"/>
        <v/>
      </c>
      <c r="M325" s="215" t="str">
        <f t="shared" si="61"/>
        <v/>
      </c>
      <c r="N325" s="216" t="str">
        <f t="shared" si="62"/>
        <v/>
      </c>
      <c r="O325" s="221">
        <v>2</v>
      </c>
      <c r="AB325" s="325">
        <f t="shared" si="64"/>
        <v>1</v>
      </c>
    </row>
    <row r="326" spans="1:28" ht="15" customHeight="1" x14ac:dyDescent="0.25">
      <c r="A326" s="218">
        <f>IF(C326=0,"",IF(I326=0,"",MAX(A$2:A325)+1))</f>
        <v>209</v>
      </c>
      <c r="B326" s="219" t="str">
        <f t="shared" si="56"/>
        <v xml:space="preserve">Jordy </v>
      </c>
      <c r="C326" s="211">
        <f>IF(P$175="J",SUMIF(Deelnemers!B:B,B326,Deelnemers!E:E),0)</f>
        <v>31</v>
      </c>
      <c r="D326" s="13"/>
      <c r="E326" s="13"/>
      <c r="F326" s="220" t="str">
        <f t="shared" si="57"/>
        <v/>
      </c>
      <c r="G326" s="215" t="str">
        <f t="shared" si="63"/>
        <v/>
      </c>
      <c r="H326" s="219" t="str">
        <f t="shared" si="58"/>
        <v>Marco</v>
      </c>
      <c r="I326" s="211">
        <f>IF(P$175="J",SUMIF(Deelnemers!B:B,H326,Deelnemers!E:E),0)</f>
        <v>35</v>
      </c>
      <c r="J326" s="13"/>
      <c r="K326" s="211" t="str">
        <f t="shared" si="59"/>
        <v/>
      </c>
      <c r="L326" s="220" t="str">
        <f t="shared" si="60"/>
        <v/>
      </c>
      <c r="M326" s="215" t="str">
        <f t="shared" si="61"/>
        <v/>
      </c>
      <c r="N326" s="216" t="str">
        <f t="shared" si="62"/>
        <v/>
      </c>
      <c r="O326" s="221">
        <v>2</v>
      </c>
      <c r="AB326" s="325">
        <f t="shared" si="64"/>
        <v>1</v>
      </c>
    </row>
    <row r="327" spans="1:28" ht="15" customHeight="1" x14ac:dyDescent="0.25">
      <c r="A327" s="218" t="str">
        <f>IF(C327=0,"",IF(I327=0,"",MAX(A$2:A326)+1))</f>
        <v/>
      </c>
      <c r="B327" s="219" t="str">
        <f t="shared" si="56"/>
        <v xml:space="preserve">Jordy </v>
      </c>
      <c r="C327" s="211">
        <f>IF(P$175="J",SUMIF(Deelnemers!B:B,B327,Deelnemers!E:E),0)</f>
        <v>31</v>
      </c>
      <c r="D327" s="13"/>
      <c r="E327" s="13"/>
      <c r="F327" s="220" t="str">
        <f t="shared" si="57"/>
        <v/>
      </c>
      <c r="G327" s="215" t="str">
        <f t="shared" si="63"/>
        <v/>
      </c>
      <c r="H327" s="219" t="str">
        <f t="shared" si="58"/>
        <v>n</v>
      </c>
      <c r="I327" s="211">
        <f>IF(P$175="J",SUMIF(Deelnemers!B:B,H327,Deelnemers!E:E),0)</f>
        <v>0</v>
      </c>
      <c r="J327" s="13"/>
      <c r="K327" s="211" t="str">
        <f t="shared" si="59"/>
        <v/>
      </c>
      <c r="L327" s="220" t="str">
        <f t="shared" si="60"/>
        <v/>
      </c>
      <c r="M327" s="215" t="str">
        <f t="shared" si="61"/>
        <v/>
      </c>
      <c r="N327" s="216" t="str">
        <f t="shared" si="62"/>
        <v/>
      </c>
      <c r="O327" s="221">
        <v>2</v>
      </c>
      <c r="AB327" s="325">
        <f t="shared" si="64"/>
        <v>0</v>
      </c>
    </row>
    <row r="328" spans="1:28" ht="15" customHeight="1" x14ac:dyDescent="0.25">
      <c r="A328" s="218" t="str">
        <f>IF(C328=0,"",IF(I328=0,"",MAX(A$2:A327)+1))</f>
        <v/>
      </c>
      <c r="B328" s="219" t="str">
        <f t="shared" si="56"/>
        <v xml:space="preserve">Jordy </v>
      </c>
      <c r="C328" s="211">
        <f>IF(P$175="J",SUMIF(Deelnemers!B:B,B328,Deelnemers!E:E),0)</f>
        <v>31</v>
      </c>
      <c r="D328" s="13"/>
      <c r="E328" s="13"/>
      <c r="F328" s="220" t="str">
        <f t="shared" si="57"/>
        <v/>
      </c>
      <c r="G328" s="215" t="str">
        <f t="shared" si="63"/>
        <v/>
      </c>
      <c r="H328" s="219" t="str">
        <f t="shared" si="58"/>
        <v>n</v>
      </c>
      <c r="I328" s="211">
        <f>IF(P$175="J",SUMIF(Deelnemers!B:B,H328,Deelnemers!E:E),0)</f>
        <v>0</v>
      </c>
      <c r="J328" s="13"/>
      <c r="K328" s="211" t="str">
        <f t="shared" si="59"/>
        <v/>
      </c>
      <c r="L328" s="220" t="str">
        <f t="shared" si="60"/>
        <v/>
      </c>
      <c r="M328" s="215" t="str">
        <f t="shared" si="61"/>
        <v/>
      </c>
      <c r="N328" s="216" t="str">
        <f t="shared" si="62"/>
        <v/>
      </c>
      <c r="O328" s="221">
        <v>2</v>
      </c>
      <c r="AB328" s="325">
        <f t="shared" si="64"/>
        <v>0</v>
      </c>
    </row>
    <row r="329" spans="1:28" ht="15" customHeight="1" x14ac:dyDescent="0.25">
      <c r="A329" s="218" t="str">
        <f>IF(C329=0,"",IF(I329=0,"",MAX(A$2:A328)+1))</f>
        <v/>
      </c>
      <c r="B329" s="219" t="str">
        <f t="shared" si="56"/>
        <v xml:space="preserve">Jordy </v>
      </c>
      <c r="C329" s="211">
        <f>IF(P$175="J",SUMIF(Deelnemers!B:B,B329,Deelnemers!E:E),0)</f>
        <v>31</v>
      </c>
      <c r="D329" s="13"/>
      <c r="E329" s="13"/>
      <c r="F329" s="220" t="str">
        <f t="shared" si="57"/>
        <v/>
      </c>
      <c r="G329" s="215" t="str">
        <f t="shared" si="63"/>
        <v/>
      </c>
      <c r="H329" s="219" t="str">
        <f t="shared" si="58"/>
        <v>n</v>
      </c>
      <c r="I329" s="211">
        <f>IF(P$175="J",SUMIF(Deelnemers!B:B,H329,Deelnemers!E:E),0)</f>
        <v>0</v>
      </c>
      <c r="J329" s="13"/>
      <c r="K329" s="211" t="str">
        <f t="shared" si="59"/>
        <v/>
      </c>
      <c r="L329" s="220" t="str">
        <f t="shared" si="60"/>
        <v/>
      </c>
      <c r="M329" s="215" t="str">
        <f t="shared" si="61"/>
        <v/>
      </c>
      <c r="N329" s="216" t="str">
        <f t="shared" si="62"/>
        <v/>
      </c>
      <c r="O329" s="221">
        <v>2</v>
      </c>
      <c r="AB329" s="325">
        <f t="shared" si="64"/>
        <v>0</v>
      </c>
    </row>
    <row r="330" spans="1:28" ht="15" customHeight="1" x14ac:dyDescent="0.25">
      <c r="A330" s="218" t="str">
        <f>IF(C330=0,"",IF(I330=0,"",MAX(A$2:A329)+1))</f>
        <v/>
      </c>
      <c r="B330" s="219" t="str">
        <f t="shared" si="56"/>
        <v xml:space="preserve">Jordy </v>
      </c>
      <c r="C330" s="211">
        <f>IF(P$175="J",SUMIF(Deelnemers!B:B,B330,Deelnemers!E:E),0)</f>
        <v>31</v>
      </c>
      <c r="D330" s="13"/>
      <c r="E330" s="13"/>
      <c r="F330" s="220" t="str">
        <f t="shared" si="57"/>
        <v/>
      </c>
      <c r="G330" s="215" t="str">
        <f t="shared" si="63"/>
        <v/>
      </c>
      <c r="H330" s="219" t="str">
        <f t="shared" si="58"/>
        <v>n</v>
      </c>
      <c r="I330" s="211">
        <f>IF(P$175="J",SUMIF(Deelnemers!B:B,H330,Deelnemers!E:E),0)</f>
        <v>0</v>
      </c>
      <c r="J330" s="13"/>
      <c r="K330" s="211" t="str">
        <f t="shared" si="59"/>
        <v/>
      </c>
      <c r="L330" s="220" t="str">
        <f t="shared" si="60"/>
        <v/>
      </c>
      <c r="M330" s="215" t="str">
        <f t="shared" si="61"/>
        <v/>
      </c>
      <c r="N330" s="216" t="str">
        <f t="shared" si="62"/>
        <v/>
      </c>
      <c r="O330" s="221">
        <v>2</v>
      </c>
      <c r="AB330" s="325">
        <f t="shared" si="64"/>
        <v>0</v>
      </c>
    </row>
    <row r="331" spans="1:28" ht="15" customHeight="1" x14ac:dyDescent="0.25">
      <c r="A331" s="218">
        <f>IF(C331=0,"",IF(I331=0,"",MAX(A$2:A330)+1))</f>
        <v>210</v>
      </c>
      <c r="B331" s="219" t="str">
        <f t="shared" si="56"/>
        <v>Mukesh</v>
      </c>
      <c r="C331" s="211">
        <f>IF(P$175="J",SUMIF(Deelnemers!B:B,B331,Deelnemers!E:E),0)</f>
        <v>34</v>
      </c>
      <c r="D331" s="13"/>
      <c r="E331" s="13"/>
      <c r="F331" s="220" t="str">
        <f t="shared" si="57"/>
        <v/>
      </c>
      <c r="G331" s="215" t="str">
        <f t="shared" si="63"/>
        <v/>
      </c>
      <c r="H331" s="219" t="str">
        <f t="shared" si="58"/>
        <v>Marco</v>
      </c>
      <c r="I331" s="211">
        <f>IF(P$175="J",SUMIF(Deelnemers!B:B,H331,Deelnemers!E:E),0)</f>
        <v>35</v>
      </c>
      <c r="J331" s="13"/>
      <c r="K331" s="211" t="str">
        <f t="shared" si="59"/>
        <v/>
      </c>
      <c r="L331" s="220" t="str">
        <f t="shared" si="60"/>
        <v/>
      </c>
      <c r="M331" s="215" t="str">
        <f t="shared" si="61"/>
        <v/>
      </c>
      <c r="N331" s="216" t="str">
        <f t="shared" si="62"/>
        <v/>
      </c>
      <c r="O331" s="221">
        <v>2</v>
      </c>
      <c r="AB331" s="325">
        <f t="shared" si="64"/>
        <v>1</v>
      </c>
    </row>
    <row r="332" spans="1:28" ht="15" customHeight="1" x14ac:dyDescent="0.25">
      <c r="A332" s="218" t="str">
        <f>IF(C332=0,"",IF(I332=0,"",MAX(A$2:A331)+1))</f>
        <v/>
      </c>
      <c r="B332" s="219" t="str">
        <f t="shared" si="56"/>
        <v>Mukesh</v>
      </c>
      <c r="C332" s="211">
        <f>IF(P$175="J",SUMIF(Deelnemers!B:B,B332,Deelnemers!E:E),0)</f>
        <v>34</v>
      </c>
      <c r="D332" s="13"/>
      <c r="E332" s="13"/>
      <c r="F332" s="220" t="str">
        <f t="shared" si="57"/>
        <v/>
      </c>
      <c r="G332" s="215" t="str">
        <f t="shared" si="63"/>
        <v/>
      </c>
      <c r="H332" s="219" t="str">
        <f t="shared" si="58"/>
        <v>n</v>
      </c>
      <c r="I332" s="211">
        <f>IF(P$175="J",SUMIF(Deelnemers!B:B,H332,Deelnemers!E:E),0)</f>
        <v>0</v>
      </c>
      <c r="J332" s="13"/>
      <c r="K332" s="211" t="str">
        <f t="shared" si="59"/>
        <v/>
      </c>
      <c r="L332" s="220" t="str">
        <f t="shared" si="60"/>
        <v/>
      </c>
      <c r="M332" s="215" t="str">
        <f t="shared" si="61"/>
        <v/>
      </c>
      <c r="N332" s="216" t="str">
        <f t="shared" si="62"/>
        <v/>
      </c>
      <c r="O332" s="221">
        <v>2</v>
      </c>
      <c r="AB332" s="325">
        <f t="shared" si="64"/>
        <v>0</v>
      </c>
    </row>
    <row r="333" spans="1:28" ht="15" customHeight="1" x14ac:dyDescent="0.25">
      <c r="A333" s="218" t="str">
        <f>IF(C333=0,"",IF(I333=0,"",MAX(A$2:A332)+1))</f>
        <v/>
      </c>
      <c r="B333" s="219" t="str">
        <f t="shared" si="56"/>
        <v>Mukesh</v>
      </c>
      <c r="C333" s="211">
        <f>IF(P$175="J",SUMIF(Deelnemers!B:B,B333,Deelnemers!E:E),0)</f>
        <v>34</v>
      </c>
      <c r="D333" s="13"/>
      <c r="E333" s="13"/>
      <c r="F333" s="220" t="str">
        <f t="shared" si="57"/>
        <v/>
      </c>
      <c r="G333" s="215" t="str">
        <f t="shared" si="63"/>
        <v/>
      </c>
      <c r="H333" s="219" t="str">
        <f t="shared" si="58"/>
        <v>n</v>
      </c>
      <c r="I333" s="211">
        <f>IF(P$175="J",SUMIF(Deelnemers!B:B,H333,Deelnemers!E:E),0)</f>
        <v>0</v>
      </c>
      <c r="J333" s="13"/>
      <c r="K333" s="211" t="str">
        <f t="shared" si="59"/>
        <v/>
      </c>
      <c r="L333" s="220" t="str">
        <f t="shared" si="60"/>
        <v/>
      </c>
      <c r="M333" s="215" t="str">
        <f t="shared" si="61"/>
        <v/>
      </c>
      <c r="N333" s="216" t="str">
        <f t="shared" si="62"/>
        <v/>
      </c>
      <c r="O333" s="221">
        <v>2</v>
      </c>
      <c r="AB333" s="325">
        <f t="shared" si="64"/>
        <v>0</v>
      </c>
    </row>
    <row r="334" spans="1:28" ht="15" customHeight="1" x14ac:dyDescent="0.25">
      <c r="A334" s="218" t="str">
        <f>IF(C334=0,"",IF(I334=0,"",MAX(A$2:A333)+1))</f>
        <v/>
      </c>
      <c r="B334" s="219" t="str">
        <f t="shared" si="56"/>
        <v>Mukesh</v>
      </c>
      <c r="C334" s="211">
        <f>IF(P$175="J",SUMIF(Deelnemers!B:B,B334,Deelnemers!E:E),0)</f>
        <v>34</v>
      </c>
      <c r="D334" s="13"/>
      <c r="E334" s="13"/>
      <c r="F334" s="220" t="str">
        <f t="shared" si="57"/>
        <v/>
      </c>
      <c r="G334" s="215" t="str">
        <f t="shared" si="63"/>
        <v/>
      </c>
      <c r="H334" s="219" t="str">
        <f t="shared" si="58"/>
        <v>n</v>
      </c>
      <c r="I334" s="211">
        <f>IF(P$175="J",SUMIF(Deelnemers!B:B,H334,Deelnemers!E:E),0)</f>
        <v>0</v>
      </c>
      <c r="J334" s="13"/>
      <c r="K334" s="211" t="str">
        <f t="shared" si="59"/>
        <v/>
      </c>
      <c r="L334" s="220" t="str">
        <f t="shared" si="60"/>
        <v/>
      </c>
      <c r="M334" s="215" t="str">
        <f t="shared" si="61"/>
        <v/>
      </c>
      <c r="N334" s="216" t="str">
        <f t="shared" si="62"/>
        <v/>
      </c>
      <c r="O334" s="221">
        <v>2</v>
      </c>
      <c r="AB334" s="325">
        <f t="shared" si="64"/>
        <v>0</v>
      </c>
    </row>
    <row r="335" spans="1:28" ht="15" customHeight="1" x14ac:dyDescent="0.25">
      <c r="A335" s="218" t="str">
        <f>IF(C335=0,"",IF(I335=0,"",MAX(A$2:A334)+1))</f>
        <v/>
      </c>
      <c r="B335" s="219" t="str">
        <f t="shared" si="56"/>
        <v>Mukesh</v>
      </c>
      <c r="C335" s="211">
        <f>IF(P$175="J",SUMIF(Deelnemers!B:B,B335,Deelnemers!E:E),0)</f>
        <v>34</v>
      </c>
      <c r="D335" s="13"/>
      <c r="E335" s="13"/>
      <c r="F335" s="220" t="str">
        <f t="shared" si="57"/>
        <v/>
      </c>
      <c r="G335" s="215" t="str">
        <f t="shared" si="63"/>
        <v/>
      </c>
      <c r="H335" s="219" t="str">
        <f t="shared" si="58"/>
        <v>n</v>
      </c>
      <c r="I335" s="211">
        <f>IF(P$175="J",SUMIF(Deelnemers!B:B,H335,Deelnemers!E:E),0)</f>
        <v>0</v>
      </c>
      <c r="J335" s="13"/>
      <c r="K335" s="211" t="str">
        <f t="shared" si="59"/>
        <v/>
      </c>
      <c r="L335" s="220" t="str">
        <f t="shared" si="60"/>
        <v/>
      </c>
      <c r="M335" s="215" t="str">
        <f t="shared" ref="M335:M345" si="65">IF(J335&gt;0,IF(I335-J335=0,R$2,IF(J335&lt;I335,ROUND(J335/I335*T$2,1),Q$2)),"")</f>
        <v/>
      </c>
      <c r="N335" s="216" t="str">
        <f t="shared" si="62"/>
        <v/>
      </c>
      <c r="O335" s="221">
        <v>2</v>
      </c>
      <c r="AB335" s="325">
        <f t="shared" si="64"/>
        <v>0</v>
      </c>
    </row>
    <row r="336" spans="1:28" ht="15" customHeight="1" x14ac:dyDescent="0.25">
      <c r="A336" s="218" t="str">
        <f>IF(C336=0,"",IF(I336=0,"",MAX(A$2:A335)+1))</f>
        <v/>
      </c>
      <c r="B336" s="219" t="str">
        <f t="shared" si="56"/>
        <v>Marco</v>
      </c>
      <c r="C336" s="211">
        <f>IF(P$175="J",SUMIF(Deelnemers!B:B,B336,Deelnemers!E:E),0)</f>
        <v>35</v>
      </c>
      <c r="D336" s="13"/>
      <c r="E336" s="13"/>
      <c r="F336" s="220" t="str">
        <f t="shared" si="57"/>
        <v/>
      </c>
      <c r="G336" s="215" t="str">
        <f t="shared" si="63"/>
        <v/>
      </c>
      <c r="H336" s="219" t="str">
        <f t="shared" si="58"/>
        <v>n</v>
      </c>
      <c r="I336" s="211">
        <f>IF(P$175="J",SUMIF(Deelnemers!B:B,H336,Deelnemers!E:E),0)</f>
        <v>0</v>
      </c>
      <c r="J336" s="13"/>
      <c r="K336" s="211" t="str">
        <f t="shared" si="59"/>
        <v/>
      </c>
      <c r="L336" s="220" t="str">
        <f t="shared" si="60"/>
        <v/>
      </c>
      <c r="M336" s="215" t="str">
        <f t="shared" si="65"/>
        <v/>
      </c>
      <c r="N336" s="216" t="str">
        <f t="shared" si="62"/>
        <v/>
      </c>
      <c r="O336" s="221">
        <v>2</v>
      </c>
      <c r="AB336" s="325">
        <f t="shared" si="64"/>
        <v>0</v>
      </c>
    </row>
    <row r="337" spans="1:28" ht="15" customHeight="1" x14ac:dyDescent="0.25">
      <c r="A337" s="218" t="str">
        <f>IF(C337=0,"",IF(I337=0,"",MAX(A$2:A336)+1))</f>
        <v/>
      </c>
      <c r="B337" s="219" t="str">
        <f t="shared" si="56"/>
        <v>Marco</v>
      </c>
      <c r="C337" s="211">
        <f>IF(P$175="J",SUMIF(Deelnemers!B:B,B337,Deelnemers!E:E),0)</f>
        <v>35</v>
      </c>
      <c r="D337" s="13"/>
      <c r="E337" s="13"/>
      <c r="F337" s="220" t="str">
        <f t="shared" si="57"/>
        <v/>
      </c>
      <c r="G337" s="215" t="str">
        <f t="shared" si="63"/>
        <v/>
      </c>
      <c r="H337" s="219" t="str">
        <f t="shared" si="58"/>
        <v>n</v>
      </c>
      <c r="I337" s="211">
        <f>IF(P$175="J",SUMIF(Deelnemers!B:B,H337,Deelnemers!E:E),0)</f>
        <v>0</v>
      </c>
      <c r="J337" s="13"/>
      <c r="K337" s="211" t="str">
        <f t="shared" si="59"/>
        <v/>
      </c>
      <c r="L337" s="220" t="str">
        <f t="shared" si="60"/>
        <v/>
      </c>
      <c r="M337" s="215" t="str">
        <f t="shared" si="65"/>
        <v/>
      </c>
      <c r="N337" s="216" t="str">
        <f t="shared" si="62"/>
        <v/>
      </c>
      <c r="O337" s="221">
        <v>2</v>
      </c>
      <c r="AB337" s="325">
        <f t="shared" si="64"/>
        <v>0</v>
      </c>
    </row>
    <row r="338" spans="1:28" ht="15" customHeight="1" x14ac:dyDescent="0.25">
      <c r="A338" s="218" t="str">
        <f>IF(C338=0,"",IF(I338=0,"",MAX(A$2:A337)+1))</f>
        <v/>
      </c>
      <c r="B338" s="219" t="str">
        <f t="shared" si="56"/>
        <v>Marco</v>
      </c>
      <c r="C338" s="211">
        <f>IF(P$175="J",SUMIF(Deelnemers!B:B,B338,Deelnemers!E:E),0)</f>
        <v>35</v>
      </c>
      <c r="D338" s="13"/>
      <c r="E338" s="13"/>
      <c r="F338" s="220" t="str">
        <f t="shared" si="57"/>
        <v/>
      </c>
      <c r="G338" s="215" t="str">
        <f t="shared" si="63"/>
        <v/>
      </c>
      <c r="H338" s="219" t="str">
        <f t="shared" si="58"/>
        <v>n</v>
      </c>
      <c r="I338" s="211">
        <f>IF(P$175="J",SUMIF(Deelnemers!B:B,H338,Deelnemers!E:E),0)</f>
        <v>0</v>
      </c>
      <c r="J338" s="13"/>
      <c r="K338" s="211" t="str">
        <f t="shared" si="59"/>
        <v/>
      </c>
      <c r="L338" s="220" t="str">
        <f t="shared" si="60"/>
        <v/>
      </c>
      <c r="M338" s="215" t="str">
        <f t="shared" si="65"/>
        <v/>
      </c>
      <c r="N338" s="216" t="str">
        <f t="shared" si="62"/>
        <v/>
      </c>
      <c r="O338" s="221">
        <v>2</v>
      </c>
      <c r="AB338" s="325">
        <f t="shared" si="64"/>
        <v>0</v>
      </c>
    </row>
    <row r="339" spans="1:28" ht="15" customHeight="1" x14ac:dyDescent="0.25">
      <c r="A339" s="218" t="str">
        <f>IF(C339=0,"",IF(I339=0,"",MAX(A$2:A338)+1))</f>
        <v/>
      </c>
      <c r="B339" s="219" t="str">
        <f t="shared" si="56"/>
        <v>Marco</v>
      </c>
      <c r="C339" s="211">
        <f>IF(P$175="J",SUMIF(Deelnemers!B:B,B339,Deelnemers!E:E),0)</f>
        <v>35</v>
      </c>
      <c r="D339" s="13"/>
      <c r="E339" s="13"/>
      <c r="F339" s="220" t="str">
        <f t="shared" si="57"/>
        <v/>
      </c>
      <c r="G339" s="215" t="str">
        <f t="shared" si="63"/>
        <v/>
      </c>
      <c r="H339" s="219" t="str">
        <f t="shared" si="58"/>
        <v>n</v>
      </c>
      <c r="I339" s="211">
        <f>IF(P$175="J",SUMIF(Deelnemers!B:B,H339,Deelnemers!E:E),0)</f>
        <v>0</v>
      </c>
      <c r="J339" s="13"/>
      <c r="K339" s="211" t="str">
        <f t="shared" si="59"/>
        <v/>
      </c>
      <c r="L339" s="220" t="str">
        <f t="shared" si="60"/>
        <v/>
      </c>
      <c r="M339" s="215" t="str">
        <f t="shared" si="65"/>
        <v/>
      </c>
      <c r="N339" s="216" t="str">
        <f t="shared" si="62"/>
        <v/>
      </c>
      <c r="O339" s="221">
        <v>2</v>
      </c>
      <c r="AB339" s="325">
        <f t="shared" si="64"/>
        <v>0</v>
      </c>
    </row>
    <row r="340" spans="1:28" ht="15" customHeight="1" x14ac:dyDescent="0.25">
      <c r="A340" s="218" t="str">
        <f>IF(C340=0,"",IF(I340=0,"",MAX(A$2:A339)+1))</f>
        <v/>
      </c>
      <c r="B340" s="219" t="str">
        <f t="shared" si="56"/>
        <v>n</v>
      </c>
      <c r="C340" s="211">
        <f>IF(P$175="J",SUMIF(Deelnemers!B:B,B340,Deelnemers!E:E),0)</f>
        <v>0</v>
      </c>
      <c r="D340" s="13"/>
      <c r="E340" s="13"/>
      <c r="F340" s="220" t="str">
        <f t="shared" si="57"/>
        <v/>
      </c>
      <c r="G340" s="215" t="str">
        <f t="shared" si="63"/>
        <v/>
      </c>
      <c r="H340" s="219" t="str">
        <f t="shared" si="58"/>
        <v>n</v>
      </c>
      <c r="I340" s="211">
        <f>IF(P$175="J",SUMIF(Deelnemers!B:B,H340,Deelnemers!E:E),0)</f>
        <v>0</v>
      </c>
      <c r="J340" s="13"/>
      <c r="K340" s="211" t="str">
        <f t="shared" si="59"/>
        <v/>
      </c>
      <c r="L340" s="220" t="str">
        <f t="shared" si="60"/>
        <v/>
      </c>
      <c r="M340" s="215" t="str">
        <f t="shared" si="65"/>
        <v/>
      </c>
      <c r="N340" s="216" t="str">
        <f t="shared" si="62"/>
        <v/>
      </c>
      <c r="O340" s="221">
        <v>2</v>
      </c>
      <c r="AB340" s="325">
        <f t="shared" si="64"/>
        <v>0</v>
      </c>
    </row>
    <row r="341" spans="1:28" ht="15" customHeight="1" x14ac:dyDescent="0.25">
      <c r="A341" s="218" t="str">
        <f>IF(C341=0,"",IF(I341=0,"",MAX(A$2:A340)+1))</f>
        <v/>
      </c>
      <c r="B341" s="219" t="str">
        <f t="shared" si="56"/>
        <v>n</v>
      </c>
      <c r="C341" s="211">
        <f>IF(P$175="J",SUMIF(Deelnemers!B:B,B341,Deelnemers!E:E),0)</f>
        <v>0</v>
      </c>
      <c r="D341" s="13"/>
      <c r="E341" s="13"/>
      <c r="F341" s="220" t="str">
        <f t="shared" si="57"/>
        <v/>
      </c>
      <c r="G341" s="215" t="str">
        <f t="shared" si="63"/>
        <v/>
      </c>
      <c r="H341" s="219" t="str">
        <f t="shared" si="58"/>
        <v>n</v>
      </c>
      <c r="I341" s="211">
        <f>IF(P$175="J",SUMIF(Deelnemers!B:B,H341,Deelnemers!E:E),0)</f>
        <v>0</v>
      </c>
      <c r="J341" s="13"/>
      <c r="K341" s="211" t="str">
        <f t="shared" si="59"/>
        <v/>
      </c>
      <c r="L341" s="220" t="str">
        <f t="shared" si="60"/>
        <v/>
      </c>
      <c r="M341" s="215" t="str">
        <f t="shared" si="65"/>
        <v/>
      </c>
      <c r="N341" s="216" t="str">
        <f t="shared" si="62"/>
        <v/>
      </c>
      <c r="O341" s="221">
        <v>2</v>
      </c>
      <c r="AB341" s="325">
        <f t="shared" si="64"/>
        <v>0</v>
      </c>
    </row>
    <row r="342" spans="1:28" ht="15" customHeight="1" x14ac:dyDescent="0.25">
      <c r="A342" s="218" t="str">
        <f>IF(C342=0,"",IF(I342=0,"",MAX(A$2:A341)+1))</f>
        <v/>
      </c>
      <c r="B342" s="219" t="str">
        <f t="shared" si="56"/>
        <v>n</v>
      </c>
      <c r="C342" s="211">
        <f>IF(P$175="J",SUMIF(Deelnemers!B:B,B342,Deelnemers!E:E),0)</f>
        <v>0</v>
      </c>
      <c r="D342" s="13"/>
      <c r="E342" s="13"/>
      <c r="F342" s="220" t="str">
        <f t="shared" si="57"/>
        <v/>
      </c>
      <c r="G342" s="215" t="str">
        <f t="shared" si="63"/>
        <v/>
      </c>
      <c r="H342" s="219" t="str">
        <f t="shared" si="58"/>
        <v>n</v>
      </c>
      <c r="I342" s="211">
        <f>IF(P$175="J",SUMIF(Deelnemers!B:B,H342,Deelnemers!E:E),0)</f>
        <v>0</v>
      </c>
      <c r="J342" s="13"/>
      <c r="K342" s="211" t="str">
        <f t="shared" si="59"/>
        <v/>
      </c>
      <c r="L342" s="220" t="str">
        <f t="shared" si="60"/>
        <v/>
      </c>
      <c r="M342" s="215" t="str">
        <f t="shared" si="65"/>
        <v/>
      </c>
      <c r="N342" s="216" t="str">
        <f t="shared" si="62"/>
        <v/>
      </c>
      <c r="O342" s="221">
        <v>2</v>
      </c>
      <c r="AB342" s="325">
        <f t="shared" si="64"/>
        <v>0</v>
      </c>
    </row>
    <row r="343" spans="1:28" ht="15" customHeight="1" x14ac:dyDescent="0.25">
      <c r="A343" s="218" t="str">
        <f>IF(C343=0,"",IF(I343=0,"",MAX(A$2:A342)+1))</f>
        <v/>
      </c>
      <c r="B343" s="219" t="str">
        <f t="shared" si="56"/>
        <v>n</v>
      </c>
      <c r="C343" s="211">
        <f>IF(P$175="J",SUMIF(Deelnemers!B:B,B343,Deelnemers!E:E),0)</f>
        <v>0</v>
      </c>
      <c r="D343" s="13"/>
      <c r="E343" s="13"/>
      <c r="F343" s="220" t="str">
        <f t="shared" si="57"/>
        <v/>
      </c>
      <c r="G343" s="215" t="str">
        <f t="shared" si="63"/>
        <v/>
      </c>
      <c r="H343" s="219" t="str">
        <f t="shared" si="58"/>
        <v>n</v>
      </c>
      <c r="I343" s="211">
        <f>IF(P$175="J",SUMIF(Deelnemers!B:B,H343,Deelnemers!E:E),0)</f>
        <v>0</v>
      </c>
      <c r="J343" s="13"/>
      <c r="K343" s="211" t="str">
        <f t="shared" si="59"/>
        <v/>
      </c>
      <c r="L343" s="220" t="str">
        <f t="shared" si="60"/>
        <v/>
      </c>
      <c r="M343" s="215" t="str">
        <f t="shared" si="65"/>
        <v/>
      </c>
      <c r="N343" s="216" t="str">
        <f t="shared" si="62"/>
        <v/>
      </c>
      <c r="O343" s="221">
        <v>2</v>
      </c>
      <c r="AB343" s="325">
        <f t="shared" si="64"/>
        <v>0</v>
      </c>
    </row>
    <row r="344" spans="1:28" ht="15" customHeight="1" x14ac:dyDescent="0.25">
      <c r="A344" s="218" t="str">
        <f>IF(C344=0,"",IF(I344=0,"",MAX(A$2:A343)+1))</f>
        <v/>
      </c>
      <c r="B344" s="219" t="str">
        <f t="shared" si="56"/>
        <v>n</v>
      </c>
      <c r="C344" s="211">
        <f>IF(P$175="J",SUMIF(Deelnemers!B:B,B344,Deelnemers!E:E),0)</f>
        <v>0</v>
      </c>
      <c r="D344" s="13"/>
      <c r="E344" s="13"/>
      <c r="F344" s="220" t="str">
        <f t="shared" si="57"/>
        <v/>
      </c>
      <c r="G344" s="215" t="str">
        <f t="shared" si="63"/>
        <v/>
      </c>
      <c r="H344" s="219" t="str">
        <f t="shared" si="58"/>
        <v>n</v>
      </c>
      <c r="I344" s="211">
        <f>IF(P$175="J",SUMIF(Deelnemers!B:B,H344,Deelnemers!E:E),0)</f>
        <v>0</v>
      </c>
      <c r="J344" s="13"/>
      <c r="K344" s="211" t="str">
        <f t="shared" si="59"/>
        <v/>
      </c>
      <c r="L344" s="220" t="str">
        <f t="shared" si="60"/>
        <v/>
      </c>
      <c r="M344" s="215" t="str">
        <f t="shared" si="65"/>
        <v/>
      </c>
      <c r="N344" s="216" t="str">
        <f t="shared" si="62"/>
        <v/>
      </c>
      <c r="O344" s="221">
        <v>2</v>
      </c>
      <c r="AB344" s="325">
        <f t="shared" si="64"/>
        <v>0</v>
      </c>
    </row>
    <row r="345" spans="1:28" ht="15" customHeight="1" x14ac:dyDescent="0.25">
      <c r="A345" s="218" t="str">
        <f>IF(C345=0,"",IF(I345=0,"",MAX(A$2:A344)+1))</f>
        <v/>
      </c>
      <c r="B345" s="219" t="str">
        <f t="shared" si="56"/>
        <v>n</v>
      </c>
      <c r="C345" s="211">
        <f>IF(P$175="J",SUMIF(Deelnemers!B:B,B345,Deelnemers!E:E),0)</f>
        <v>0</v>
      </c>
      <c r="D345" s="13"/>
      <c r="E345" s="13"/>
      <c r="F345" s="220" t="str">
        <f t="shared" si="57"/>
        <v/>
      </c>
      <c r="G345" s="215" t="str">
        <f t="shared" si="63"/>
        <v/>
      </c>
      <c r="H345" s="219" t="str">
        <f t="shared" si="58"/>
        <v>n</v>
      </c>
      <c r="I345" s="211">
        <f>IF(P$175="J",SUMIF(Deelnemers!B:B,H345,Deelnemers!E:E),0)</f>
        <v>0</v>
      </c>
      <c r="J345" s="13"/>
      <c r="K345" s="211" t="str">
        <f t="shared" si="59"/>
        <v/>
      </c>
      <c r="L345" s="220" t="str">
        <f t="shared" si="60"/>
        <v/>
      </c>
      <c r="M345" s="215" t="str">
        <f t="shared" si="65"/>
        <v/>
      </c>
      <c r="N345" s="216" t="str">
        <f t="shared" si="62"/>
        <v/>
      </c>
      <c r="O345" s="221">
        <v>2</v>
      </c>
      <c r="AB345" s="325">
        <f t="shared" si="64"/>
        <v>0</v>
      </c>
    </row>
    <row r="346" spans="1:28" ht="13.8" thickBot="1" x14ac:dyDescent="0.3">
      <c r="A346" s="222"/>
      <c r="B346" s="223" t="s">
        <v>74</v>
      </c>
      <c r="C346" s="224">
        <f>MAX(A$2:A346)-SUMIF(B:B,"Ronde 1",C:C)</f>
        <v>105</v>
      </c>
      <c r="D346" s="225" t="s">
        <v>78</v>
      </c>
      <c r="E346" s="225"/>
      <c r="F346" s="226"/>
      <c r="G346" s="227"/>
      <c r="H346" s="228" t="s">
        <v>76</v>
      </c>
      <c r="I346" s="229">
        <f>SUM(N175:N346)</f>
        <v>0</v>
      </c>
      <c r="J346" s="225"/>
      <c r="K346" s="230" t="s">
        <v>77</v>
      </c>
      <c r="L346" s="231">
        <f>C346-I346</f>
        <v>105</v>
      </c>
      <c r="M346" s="231"/>
      <c r="N346" s="232"/>
      <c r="O346" s="221">
        <v>2</v>
      </c>
      <c r="AB346" s="325">
        <f t="shared" si="64"/>
        <v>0</v>
      </c>
    </row>
    <row r="347" spans="1:28" ht="15" customHeight="1" thickBot="1" x14ac:dyDescent="0.35">
      <c r="A347" s="233">
        <f>IF(C347=0,"",IF(I347=0,"",MAX(A$2:A346)+1))</f>
        <v>211</v>
      </c>
      <c r="B347" s="234" t="str">
        <f>B3</f>
        <v>Frans</v>
      </c>
      <c r="C347" s="211">
        <f>IF(P$347="J",SUMIF(Deelnemers!B:B,B347,Deelnemers!E:E),0)</f>
        <v>27</v>
      </c>
      <c r="D347" s="17"/>
      <c r="E347" s="18"/>
      <c r="F347" s="236" t="str">
        <f t="shared" ref="F347:F410" si="66">IF(D347&gt;0,ROUND(D347/E347,3),"")</f>
        <v/>
      </c>
      <c r="G347" s="215" t="str">
        <f t="shared" ref="G347:G410" si="67">IF(D347&gt;0,IF(C347-D347=0,R$2,IF(D347&lt;C347,ROUND(D347/C347*T$2,1),Q$2)),"")</f>
        <v/>
      </c>
      <c r="H347" s="234" t="str">
        <f>H3</f>
        <v>Fred</v>
      </c>
      <c r="I347" s="211">
        <f>IF(P$347="J",SUMIF(Deelnemers!B:B,H347,Deelnemers!E:E),0)</f>
        <v>23</v>
      </c>
      <c r="J347" s="18"/>
      <c r="K347" s="235" t="str">
        <f t="shared" ref="K347:K410" si="68">IF(E347&gt;0,E347,"")</f>
        <v/>
      </c>
      <c r="L347" s="236" t="str">
        <f t="shared" ref="L347:L410" si="69">IF(J347&gt;0,ROUND(J347/K347,3),"")</f>
        <v/>
      </c>
      <c r="M347" s="215" t="str">
        <f t="shared" ref="M347:M378" si="70">IF(J347&gt;0,IF(I347-J347=0,R$2,IF(J347&lt;I347,ROUND(J347/I347*T$2,1),Q$2)),"")</f>
        <v/>
      </c>
      <c r="N347" s="237" t="str">
        <f t="shared" ref="N347:N410" si="71">IF(E347&gt;0,1,"")</f>
        <v/>
      </c>
      <c r="O347" s="221">
        <v>3</v>
      </c>
      <c r="P347" s="468" t="s">
        <v>121</v>
      </c>
      <c r="AB347" s="325">
        <f t="shared" si="64"/>
        <v>1</v>
      </c>
    </row>
    <row r="348" spans="1:28" ht="15" customHeight="1" x14ac:dyDescent="0.25">
      <c r="A348" s="218">
        <f>IF(C348=0,"",IF(I348=0,"",MAX(A$2:A347)+1))</f>
        <v>212</v>
      </c>
      <c r="B348" s="234" t="str">
        <f t="shared" ref="B348:B411" si="72">B4</f>
        <v>Frans</v>
      </c>
      <c r="C348" s="211">
        <f>IF(P$347="J",SUMIF(Deelnemers!B:B,B348,Deelnemers!E:E),0)</f>
        <v>27</v>
      </c>
      <c r="D348" s="13"/>
      <c r="E348" s="13"/>
      <c r="F348" s="220" t="str">
        <f t="shared" si="66"/>
        <v/>
      </c>
      <c r="G348" s="215" t="str">
        <f t="shared" si="67"/>
        <v/>
      </c>
      <c r="H348" s="234" t="str">
        <f t="shared" ref="H348:H411" si="73">H4</f>
        <v>Jan Hartog</v>
      </c>
      <c r="I348" s="211">
        <f>IF(P$347="J",SUMIF(Deelnemers!B:B,H348,Deelnemers!E:E),0)</f>
        <v>18</v>
      </c>
      <c r="J348" s="13"/>
      <c r="K348" s="211" t="str">
        <f t="shared" si="68"/>
        <v/>
      </c>
      <c r="L348" s="220" t="str">
        <f t="shared" si="69"/>
        <v/>
      </c>
      <c r="M348" s="215" t="str">
        <f t="shared" si="70"/>
        <v/>
      </c>
      <c r="N348" s="216" t="str">
        <f t="shared" si="71"/>
        <v/>
      </c>
      <c r="O348" s="221">
        <v>3</v>
      </c>
      <c r="AB348" s="325">
        <f t="shared" si="64"/>
        <v>1</v>
      </c>
    </row>
    <row r="349" spans="1:28" ht="15" customHeight="1" x14ac:dyDescent="0.25">
      <c r="A349" s="218">
        <f>IF(C349=0,"",IF(I349=0,"",MAX(A$2:A348)+1))</f>
        <v>213</v>
      </c>
      <c r="B349" s="234" t="str">
        <f t="shared" si="72"/>
        <v>Frans</v>
      </c>
      <c r="C349" s="211">
        <f>IF(P$347="J",SUMIF(Deelnemers!B:B,B349,Deelnemers!E:E),0)</f>
        <v>27</v>
      </c>
      <c r="D349" s="13"/>
      <c r="E349" s="13"/>
      <c r="F349" s="220" t="str">
        <f t="shared" si="66"/>
        <v/>
      </c>
      <c r="G349" s="215" t="str">
        <f t="shared" si="67"/>
        <v/>
      </c>
      <c r="H349" s="234" t="str">
        <f t="shared" si="73"/>
        <v>Martijn</v>
      </c>
      <c r="I349" s="211">
        <f>IF(P$347="J",SUMIF(Deelnemers!B:B,H349,Deelnemers!E:E),0)</f>
        <v>13</v>
      </c>
      <c r="J349" s="13"/>
      <c r="K349" s="211" t="str">
        <f t="shared" si="68"/>
        <v/>
      </c>
      <c r="L349" s="220" t="str">
        <f t="shared" si="69"/>
        <v/>
      </c>
      <c r="M349" s="215" t="str">
        <f t="shared" si="70"/>
        <v/>
      </c>
      <c r="N349" s="216" t="str">
        <f t="shared" si="71"/>
        <v/>
      </c>
      <c r="O349" s="221">
        <v>3</v>
      </c>
      <c r="AB349" s="325">
        <f t="shared" si="64"/>
        <v>1</v>
      </c>
    </row>
    <row r="350" spans="1:28" ht="15" customHeight="1" x14ac:dyDescent="0.25">
      <c r="A350" s="218">
        <f>IF(C350=0,"",IF(I350=0,"",MAX(A$2:A349)+1))</f>
        <v>214</v>
      </c>
      <c r="B350" s="234" t="str">
        <f t="shared" si="72"/>
        <v>Frans</v>
      </c>
      <c r="C350" s="211">
        <f>IF(P$347="J",SUMIF(Deelnemers!B:B,B350,Deelnemers!E:E),0)</f>
        <v>27</v>
      </c>
      <c r="D350" s="13"/>
      <c r="E350" s="13"/>
      <c r="F350" s="220" t="str">
        <f t="shared" si="66"/>
        <v/>
      </c>
      <c r="G350" s="215" t="str">
        <f t="shared" si="67"/>
        <v/>
      </c>
      <c r="H350" s="234" t="str">
        <f t="shared" si="73"/>
        <v>Michael</v>
      </c>
      <c r="I350" s="211">
        <f>IF(P$347="J",SUMIF(Deelnemers!B:B,H350,Deelnemers!E:E),0)</f>
        <v>28</v>
      </c>
      <c r="J350" s="13"/>
      <c r="K350" s="211" t="str">
        <f t="shared" si="68"/>
        <v/>
      </c>
      <c r="L350" s="220" t="str">
        <f t="shared" si="69"/>
        <v/>
      </c>
      <c r="M350" s="215" t="str">
        <f t="shared" si="70"/>
        <v/>
      </c>
      <c r="N350" s="216" t="str">
        <f t="shared" si="71"/>
        <v/>
      </c>
      <c r="O350" s="221">
        <v>3</v>
      </c>
      <c r="AB350" s="325">
        <f t="shared" si="64"/>
        <v>1</v>
      </c>
    </row>
    <row r="351" spans="1:28" ht="15" customHeight="1" x14ac:dyDescent="0.25">
      <c r="A351" s="218">
        <f>IF(C351=0,"",IF(I351=0,"",MAX(A$2:A350)+1))</f>
        <v>215</v>
      </c>
      <c r="B351" s="234" t="str">
        <f t="shared" si="72"/>
        <v>Frans</v>
      </c>
      <c r="C351" s="211">
        <f>IF(P$347="J",SUMIF(Deelnemers!B:B,B351,Deelnemers!E:E),0)</f>
        <v>27</v>
      </c>
      <c r="D351" s="13"/>
      <c r="E351" s="13"/>
      <c r="F351" s="220" t="str">
        <f t="shared" si="66"/>
        <v/>
      </c>
      <c r="G351" s="215" t="str">
        <f t="shared" si="67"/>
        <v/>
      </c>
      <c r="H351" s="234" t="str">
        <f t="shared" si="73"/>
        <v>Peter</v>
      </c>
      <c r="I351" s="211">
        <f>IF(P$347="J",SUMIF(Deelnemers!B:B,H351,Deelnemers!E:E),0)</f>
        <v>39</v>
      </c>
      <c r="J351" s="13"/>
      <c r="K351" s="211" t="str">
        <f t="shared" si="68"/>
        <v/>
      </c>
      <c r="L351" s="220" t="str">
        <f t="shared" si="69"/>
        <v/>
      </c>
      <c r="M351" s="215" t="str">
        <f t="shared" si="70"/>
        <v/>
      </c>
      <c r="N351" s="216" t="str">
        <f t="shared" si="71"/>
        <v/>
      </c>
      <c r="O351" s="221">
        <v>3</v>
      </c>
      <c r="AB351" s="325">
        <f t="shared" si="64"/>
        <v>1</v>
      </c>
    </row>
    <row r="352" spans="1:28" ht="15" customHeight="1" x14ac:dyDescent="0.25">
      <c r="A352" s="218">
        <f>IF(C352=0,"",IF(I352=0,"",MAX(A$2:A351)+1))</f>
        <v>216</v>
      </c>
      <c r="B352" s="234" t="str">
        <f t="shared" si="72"/>
        <v>Frans</v>
      </c>
      <c r="C352" s="211">
        <f>IF(P$347="J",SUMIF(Deelnemers!B:B,B352,Deelnemers!E:E),0)</f>
        <v>27</v>
      </c>
      <c r="D352" s="13"/>
      <c r="E352" s="13"/>
      <c r="F352" s="220" t="str">
        <f t="shared" si="66"/>
        <v/>
      </c>
      <c r="G352" s="215" t="str">
        <f t="shared" si="67"/>
        <v/>
      </c>
      <c r="H352" s="234" t="str">
        <f t="shared" si="73"/>
        <v>Piet</v>
      </c>
      <c r="I352" s="211">
        <f>IF(P$347="J",SUMIF(Deelnemers!B:B,H352,Deelnemers!E:E),0)</f>
        <v>44</v>
      </c>
      <c r="J352" s="13"/>
      <c r="K352" s="211" t="str">
        <f t="shared" si="68"/>
        <v/>
      </c>
      <c r="L352" s="220" t="str">
        <f t="shared" si="69"/>
        <v/>
      </c>
      <c r="M352" s="215" t="str">
        <f t="shared" si="70"/>
        <v/>
      </c>
      <c r="N352" s="216" t="str">
        <f t="shared" si="71"/>
        <v/>
      </c>
      <c r="O352" s="221">
        <v>3</v>
      </c>
      <c r="AB352" s="325">
        <f t="shared" si="64"/>
        <v>1</v>
      </c>
    </row>
    <row r="353" spans="1:28" ht="15" customHeight="1" x14ac:dyDescent="0.25">
      <c r="A353" s="218">
        <f>IF(C353=0,"",IF(I353=0,"",MAX(A$2:A352)+1))</f>
        <v>217</v>
      </c>
      <c r="B353" s="234" t="str">
        <f t="shared" si="72"/>
        <v>Frans</v>
      </c>
      <c r="C353" s="211">
        <f>IF(P$347="J",SUMIF(Deelnemers!B:B,B353,Deelnemers!E:E),0)</f>
        <v>27</v>
      </c>
      <c r="D353" s="13"/>
      <c r="E353" s="13"/>
      <c r="F353" s="220" t="str">
        <f t="shared" si="66"/>
        <v/>
      </c>
      <c r="G353" s="215" t="str">
        <f t="shared" si="67"/>
        <v/>
      </c>
      <c r="H353" s="234" t="str">
        <f t="shared" si="73"/>
        <v>Tukker</v>
      </c>
      <c r="I353" s="211">
        <f>IF(P$347="J",SUMIF(Deelnemers!B:B,H353,Deelnemers!E:E),0)</f>
        <v>22</v>
      </c>
      <c r="J353" s="13"/>
      <c r="K353" s="211" t="str">
        <f t="shared" si="68"/>
        <v/>
      </c>
      <c r="L353" s="220" t="str">
        <f t="shared" si="69"/>
        <v/>
      </c>
      <c r="M353" s="215" t="str">
        <f t="shared" si="70"/>
        <v/>
      </c>
      <c r="N353" s="216" t="str">
        <f t="shared" si="71"/>
        <v/>
      </c>
      <c r="O353" s="221">
        <v>3</v>
      </c>
      <c r="AB353" s="325">
        <f t="shared" si="64"/>
        <v>1</v>
      </c>
    </row>
    <row r="354" spans="1:28" ht="15" customHeight="1" x14ac:dyDescent="0.25">
      <c r="A354" s="218">
        <f>IF(C354=0,"",IF(I354=0,"",MAX(A$2:A353)+1))</f>
        <v>218</v>
      </c>
      <c r="B354" s="234" t="str">
        <f t="shared" si="72"/>
        <v>Frans</v>
      </c>
      <c r="C354" s="211">
        <f>IF(P$347="J",SUMIF(Deelnemers!B:B,B354,Deelnemers!E:E),0)</f>
        <v>27</v>
      </c>
      <c r="D354" s="13"/>
      <c r="E354" s="13"/>
      <c r="F354" s="220" t="str">
        <f t="shared" si="66"/>
        <v/>
      </c>
      <c r="G354" s="215" t="str">
        <f t="shared" si="67"/>
        <v/>
      </c>
      <c r="H354" s="234" t="str">
        <f t="shared" si="73"/>
        <v>Bernard</v>
      </c>
      <c r="I354" s="211">
        <f>IF(P$347="J",SUMIF(Deelnemers!B:B,H354,Deelnemers!E:E),0)</f>
        <v>31</v>
      </c>
      <c r="J354" s="13"/>
      <c r="K354" s="211" t="str">
        <f t="shared" si="68"/>
        <v/>
      </c>
      <c r="L354" s="220" t="str">
        <f t="shared" si="69"/>
        <v/>
      </c>
      <c r="M354" s="215" t="str">
        <f t="shared" si="70"/>
        <v/>
      </c>
      <c r="N354" s="216" t="str">
        <f t="shared" si="71"/>
        <v/>
      </c>
      <c r="O354" s="221">
        <v>3</v>
      </c>
      <c r="AB354" s="325">
        <f t="shared" si="64"/>
        <v>1</v>
      </c>
    </row>
    <row r="355" spans="1:28" ht="15" customHeight="1" x14ac:dyDescent="0.25">
      <c r="A355" s="218">
        <f>IF(C355=0,"",IF(I355=0,"",MAX(A$2:A354)+1))</f>
        <v>219</v>
      </c>
      <c r="B355" s="234" t="str">
        <f t="shared" si="72"/>
        <v>Frans</v>
      </c>
      <c r="C355" s="211">
        <f>IF(P$347="J",SUMIF(Deelnemers!B:B,B355,Deelnemers!E:E),0)</f>
        <v>27</v>
      </c>
      <c r="D355" s="13"/>
      <c r="E355" s="13"/>
      <c r="F355" s="220" t="str">
        <f t="shared" si="66"/>
        <v/>
      </c>
      <c r="G355" s="215" t="str">
        <f t="shared" si="67"/>
        <v/>
      </c>
      <c r="H355" s="234" t="str">
        <f t="shared" si="73"/>
        <v>Jan de Hoorn</v>
      </c>
      <c r="I355" s="211">
        <f>IF(P$347="J",SUMIF(Deelnemers!B:B,H355,Deelnemers!E:E),0)</f>
        <v>23</v>
      </c>
      <c r="J355" s="13"/>
      <c r="K355" s="211" t="str">
        <f t="shared" si="68"/>
        <v/>
      </c>
      <c r="L355" s="220" t="str">
        <f t="shared" si="69"/>
        <v/>
      </c>
      <c r="M355" s="215" t="str">
        <f t="shared" si="70"/>
        <v/>
      </c>
      <c r="N355" s="216" t="str">
        <f t="shared" si="71"/>
        <v/>
      </c>
      <c r="O355" s="221">
        <v>3</v>
      </c>
      <c r="AB355" s="325">
        <f t="shared" si="64"/>
        <v>1</v>
      </c>
    </row>
    <row r="356" spans="1:28" ht="15" customHeight="1" x14ac:dyDescent="0.25">
      <c r="A356" s="218">
        <f>IF(C356=0,"",IF(I356=0,"",MAX(A$2:A355)+1))</f>
        <v>220</v>
      </c>
      <c r="B356" s="234" t="str">
        <f t="shared" si="72"/>
        <v>Frans</v>
      </c>
      <c r="C356" s="211">
        <f>IF(P$347="J",SUMIF(Deelnemers!B:B,B356,Deelnemers!E:E),0)</f>
        <v>27</v>
      </c>
      <c r="D356" s="13"/>
      <c r="E356" s="13"/>
      <c r="F356" s="220" t="str">
        <f t="shared" si="66"/>
        <v/>
      </c>
      <c r="G356" s="215" t="str">
        <f t="shared" si="67"/>
        <v/>
      </c>
      <c r="H356" s="234" t="str">
        <f t="shared" si="73"/>
        <v>Bas</v>
      </c>
      <c r="I356" s="211">
        <f>IF(P$347="J",SUMIF(Deelnemers!B:B,H356,Deelnemers!E:E),0)</f>
        <v>25</v>
      </c>
      <c r="J356" s="13"/>
      <c r="K356" s="211" t="str">
        <f t="shared" si="68"/>
        <v/>
      </c>
      <c r="L356" s="220" t="str">
        <f t="shared" si="69"/>
        <v/>
      </c>
      <c r="M356" s="215" t="str">
        <f t="shared" si="70"/>
        <v/>
      </c>
      <c r="N356" s="216" t="str">
        <f t="shared" si="71"/>
        <v/>
      </c>
      <c r="O356" s="221">
        <v>3</v>
      </c>
      <c r="AB356" s="325">
        <f t="shared" si="64"/>
        <v>1</v>
      </c>
    </row>
    <row r="357" spans="1:28" ht="15" customHeight="1" x14ac:dyDescent="0.25">
      <c r="A357" s="218">
        <f>IF(C357=0,"",IF(I357=0,"",MAX(A$2:A356)+1))</f>
        <v>221</v>
      </c>
      <c r="B357" s="234" t="str">
        <f t="shared" si="72"/>
        <v>Frans</v>
      </c>
      <c r="C357" s="211">
        <f>IF(P$347="J",SUMIF(Deelnemers!B:B,B357,Deelnemers!E:E),0)</f>
        <v>27</v>
      </c>
      <c r="D357" s="13"/>
      <c r="E357" s="13"/>
      <c r="F357" s="220" t="str">
        <f t="shared" si="66"/>
        <v/>
      </c>
      <c r="G357" s="215" t="str">
        <f t="shared" si="67"/>
        <v/>
      </c>
      <c r="H357" s="234" t="str">
        <f t="shared" si="73"/>
        <v>Jan Zuijlen</v>
      </c>
      <c r="I357" s="211">
        <f>IF(P$347="J",SUMIF(Deelnemers!B:B,H357,Deelnemers!E:E),0)</f>
        <v>36</v>
      </c>
      <c r="J357" s="13"/>
      <c r="K357" s="211" t="str">
        <f t="shared" si="68"/>
        <v/>
      </c>
      <c r="L357" s="220" t="str">
        <f t="shared" si="69"/>
        <v/>
      </c>
      <c r="M357" s="215" t="str">
        <f t="shared" si="70"/>
        <v/>
      </c>
      <c r="N357" s="216" t="str">
        <f t="shared" si="71"/>
        <v/>
      </c>
      <c r="O357" s="221">
        <v>3</v>
      </c>
      <c r="AB357" s="325">
        <f t="shared" si="64"/>
        <v>1</v>
      </c>
    </row>
    <row r="358" spans="1:28" ht="15" customHeight="1" x14ac:dyDescent="0.25">
      <c r="A358" s="218">
        <f>IF(C358=0,"",IF(I358=0,"",MAX(A$2:A357)+1))</f>
        <v>222</v>
      </c>
      <c r="B358" s="234" t="str">
        <f t="shared" si="72"/>
        <v>Frans</v>
      </c>
      <c r="C358" s="211">
        <f>IF(P$347="J",SUMIF(Deelnemers!B:B,B358,Deelnemers!E:E),0)</f>
        <v>27</v>
      </c>
      <c r="D358" s="13"/>
      <c r="E358" s="13"/>
      <c r="F358" s="220" t="str">
        <f t="shared" si="66"/>
        <v/>
      </c>
      <c r="G358" s="215" t="str">
        <f t="shared" si="67"/>
        <v/>
      </c>
      <c r="H358" s="234" t="str">
        <f t="shared" si="73"/>
        <v xml:space="preserve">Jordy </v>
      </c>
      <c r="I358" s="211">
        <f>IF(P$347="J",SUMIF(Deelnemers!B:B,H358,Deelnemers!E:E),0)</f>
        <v>31</v>
      </c>
      <c r="J358" s="13"/>
      <c r="K358" s="211" t="str">
        <f t="shared" si="68"/>
        <v/>
      </c>
      <c r="L358" s="220" t="str">
        <f t="shared" si="69"/>
        <v/>
      </c>
      <c r="M358" s="215" t="str">
        <f t="shared" si="70"/>
        <v/>
      </c>
      <c r="N358" s="216" t="str">
        <f t="shared" si="71"/>
        <v/>
      </c>
      <c r="O358" s="221">
        <v>3</v>
      </c>
      <c r="AB358" s="325">
        <f t="shared" si="64"/>
        <v>1</v>
      </c>
    </row>
    <row r="359" spans="1:28" ht="15" customHeight="1" x14ac:dyDescent="0.25">
      <c r="A359" s="218">
        <f>IF(C359=0,"",IF(I359=0,"",MAX(A$2:A358)+1))</f>
        <v>223</v>
      </c>
      <c r="B359" s="234" t="str">
        <f t="shared" si="72"/>
        <v>Frans</v>
      </c>
      <c r="C359" s="211">
        <f>IF(P$347="J",SUMIF(Deelnemers!B:B,B359,Deelnemers!E:E),0)</f>
        <v>27</v>
      </c>
      <c r="D359" s="13"/>
      <c r="E359" s="13"/>
      <c r="F359" s="220" t="str">
        <f t="shared" si="66"/>
        <v/>
      </c>
      <c r="G359" s="215" t="str">
        <f t="shared" si="67"/>
        <v/>
      </c>
      <c r="H359" s="234" t="str">
        <f t="shared" si="73"/>
        <v>Mukesh</v>
      </c>
      <c r="I359" s="211">
        <f>IF(P$347="J",SUMIF(Deelnemers!B:B,H359,Deelnemers!E:E),0)</f>
        <v>34</v>
      </c>
      <c r="J359" s="13"/>
      <c r="K359" s="211" t="str">
        <f t="shared" si="68"/>
        <v/>
      </c>
      <c r="L359" s="220" t="str">
        <f t="shared" si="69"/>
        <v/>
      </c>
      <c r="M359" s="215" t="str">
        <f t="shared" si="70"/>
        <v/>
      </c>
      <c r="N359" s="216" t="str">
        <f t="shared" si="71"/>
        <v/>
      </c>
      <c r="O359" s="221">
        <v>3</v>
      </c>
      <c r="AB359" s="325">
        <f t="shared" si="64"/>
        <v>1</v>
      </c>
    </row>
    <row r="360" spans="1:28" ht="15" customHeight="1" x14ac:dyDescent="0.25">
      <c r="A360" s="218">
        <f>IF(C360=0,"",IF(I360=0,"",MAX(A$2:A359)+1))</f>
        <v>224</v>
      </c>
      <c r="B360" s="234" t="str">
        <f t="shared" si="72"/>
        <v>Frans</v>
      </c>
      <c r="C360" s="211">
        <f>IF(P$347="J",SUMIF(Deelnemers!B:B,B360,Deelnemers!E:E),0)</f>
        <v>27</v>
      </c>
      <c r="D360" s="13"/>
      <c r="E360" s="13"/>
      <c r="F360" s="220" t="str">
        <f t="shared" si="66"/>
        <v/>
      </c>
      <c r="G360" s="215" t="str">
        <f t="shared" si="67"/>
        <v/>
      </c>
      <c r="H360" s="234" t="str">
        <f t="shared" si="73"/>
        <v>Marco</v>
      </c>
      <c r="I360" s="211">
        <f>IF(P$347="J",SUMIF(Deelnemers!B:B,H360,Deelnemers!E:E),0)</f>
        <v>35</v>
      </c>
      <c r="J360" s="13"/>
      <c r="K360" s="211" t="str">
        <f t="shared" si="68"/>
        <v/>
      </c>
      <c r="L360" s="220" t="str">
        <f t="shared" si="69"/>
        <v/>
      </c>
      <c r="M360" s="215" t="str">
        <f t="shared" si="70"/>
        <v/>
      </c>
      <c r="N360" s="216" t="str">
        <f t="shared" si="71"/>
        <v/>
      </c>
      <c r="O360" s="221">
        <v>3</v>
      </c>
      <c r="AB360" s="325">
        <f t="shared" si="64"/>
        <v>1</v>
      </c>
    </row>
    <row r="361" spans="1:28" ht="15" customHeight="1" x14ac:dyDescent="0.25">
      <c r="A361" s="218" t="str">
        <f>IF(C361=0,"",IF(I361=0,"",MAX(A$2:A360)+1))</f>
        <v/>
      </c>
      <c r="B361" s="234" t="str">
        <f t="shared" si="72"/>
        <v>Frans</v>
      </c>
      <c r="C361" s="211">
        <f>IF(P$347="J",SUMIF(Deelnemers!B:B,B361,Deelnemers!E:E),0)</f>
        <v>27</v>
      </c>
      <c r="D361" s="13"/>
      <c r="E361" s="13"/>
      <c r="F361" s="220" t="str">
        <f t="shared" si="66"/>
        <v/>
      </c>
      <c r="G361" s="215" t="str">
        <f t="shared" si="67"/>
        <v/>
      </c>
      <c r="H361" s="234" t="str">
        <f t="shared" si="73"/>
        <v>n</v>
      </c>
      <c r="I361" s="211">
        <f>IF(P$347="J",SUMIF(Deelnemers!B:B,H361,Deelnemers!E:E),0)</f>
        <v>0</v>
      </c>
      <c r="J361" s="13"/>
      <c r="K361" s="211" t="str">
        <f t="shared" si="68"/>
        <v/>
      </c>
      <c r="L361" s="220" t="str">
        <f t="shared" si="69"/>
        <v/>
      </c>
      <c r="M361" s="215" t="str">
        <f t="shared" si="70"/>
        <v/>
      </c>
      <c r="N361" s="216" t="str">
        <f t="shared" si="71"/>
        <v/>
      </c>
      <c r="O361" s="221">
        <v>3</v>
      </c>
      <c r="AB361" s="325">
        <f t="shared" si="64"/>
        <v>0</v>
      </c>
    </row>
    <row r="362" spans="1:28" ht="15" customHeight="1" x14ac:dyDescent="0.25">
      <c r="A362" s="218" t="str">
        <f>IF(C362=0,"",IF(I362=0,"",MAX(A$2:A361)+1))</f>
        <v/>
      </c>
      <c r="B362" s="234" t="str">
        <f t="shared" si="72"/>
        <v>Frans</v>
      </c>
      <c r="C362" s="211">
        <f>IF(P$347="J",SUMIF(Deelnemers!B:B,B362,Deelnemers!E:E),0)</f>
        <v>27</v>
      </c>
      <c r="D362" s="13"/>
      <c r="E362" s="13"/>
      <c r="F362" s="220" t="str">
        <f t="shared" si="66"/>
        <v/>
      </c>
      <c r="G362" s="215" t="str">
        <f t="shared" si="67"/>
        <v/>
      </c>
      <c r="H362" s="234" t="str">
        <f t="shared" si="73"/>
        <v>n</v>
      </c>
      <c r="I362" s="211">
        <f>IF(P$347="J",SUMIF(Deelnemers!B:B,H362,Deelnemers!E:E),0)</f>
        <v>0</v>
      </c>
      <c r="J362" s="13"/>
      <c r="K362" s="211" t="str">
        <f t="shared" si="68"/>
        <v/>
      </c>
      <c r="L362" s="220" t="str">
        <f t="shared" si="69"/>
        <v/>
      </c>
      <c r="M362" s="215" t="str">
        <f t="shared" si="70"/>
        <v/>
      </c>
      <c r="N362" s="216" t="str">
        <f t="shared" si="71"/>
        <v/>
      </c>
      <c r="O362" s="221">
        <v>3</v>
      </c>
      <c r="AB362" s="325">
        <f t="shared" si="64"/>
        <v>0</v>
      </c>
    </row>
    <row r="363" spans="1:28" ht="15" customHeight="1" x14ac:dyDescent="0.25">
      <c r="A363" s="218" t="str">
        <f>IF(C363=0,"",IF(I363=0,"",MAX(A$2:A362)+1))</f>
        <v/>
      </c>
      <c r="B363" s="234" t="str">
        <f t="shared" si="72"/>
        <v>Frans</v>
      </c>
      <c r="C363" s="211">
        <f>IF(P$347="J",SUMIF(Deelnemers!B:B,B363,Deelnemers!E:E),0)</f>
        <v>27</v>
      </c>
      <c r="D363" s="13"/>
      <c r="E363" s="13"/>
      <c r="F363" s="220" t="str">
        <f t="shared" si="66"/>
        <v/>
      </c>
      <c r="G363" s="215" t="str">
        <f t="shared" si="67"/>
        <v/>
      </c>
      <c r="H363" s="234" t="str">
        <f t="shared" si="73"/>
        <v>n</v>
      </c>
      <c r="I363" s="211">
        <f>IF(P$347="J",SUMIF(Deelnemers!B:B,H363,Deelnemers!E:E),0)</f>
        <v>0</v>
      </c>
      <c r="J363" s="13"/>
      <c r="K363" s="211" t="str">
        <f t="shared" si="68"/>
        <v/>
      </c>
      <c r="L363" s="220" t="str">
        <f t="shared" si="69"/>
        <v/>
      </c>
      <c r="M363" s="215" t="str">
        <f t="shared" si="70"/>
        <v/>
      </c>
      <c r="N363" s="216" t="str">
        <f t="shared" si="71"/>
        <v/>
      </c>
      <c r="O363" s="221">
        <v>3</v>
      </c>
      <c r="AB363" s="325">
        <f t="shared" si="64"/>
        <v>0</v>
      </c>
    </row>
    <row r="364" spans="1:28" ht="15" customHeight="1" x14ac:dyDescent="0.25">
      <c r="A364" s="218" t="str">
        <f>IF(C364=0,"",IF(I364=0,"",MAX(A$2:A363)+1))</f>
        <v/>
      </c>
      <c r="B364" s="234" t="str">
        <f t="shared" si="72"/>
        <v>Frans</v>
      </c>
      <c r="C364" s="211">
        <f>IF(P$347="J",SUMIF(Deelnemers!B:B,B364,Deelnemers!E:E),0)</f>
        <v>27</v>
      </c>
      <c r="D364" s="13"/>
      <c r="E364" s="13"/>
      <c r="F364" s="220" t="str">
        <f t="shared" si="66"/>
        <v/>
      </c>
      <c r="G364" s="215" t="str">
        <f t="shared" si="67"/>
        <v/>
      </c>
      <c r="H364" s="234" t="str">
        <f t="shared" si="73"/>
        <v>n</v>
      </c>
      <c r="I364" s="211">
        <f>IF(P$347="J",SUMIF(Deelnemers!B:B,H364,Deelnemers!E:E),0)</f>
        <v>0</v>
      </c>
      <c r="J364" s="13"/>
      <c r="K364" s="211" t="str">
        <f t="shared" si="68"/>
        <v/>
      </c>
      <c r="L364" s="220" t="str">
        <f t="shared" si="69"/>
        <v/>
      </c>
      <c r="M364" s="215" t="str">
        <f t="shared" si="70"/>
        <v/>
      </c>
      <c r="N364" s="216" t="str">
        <f t="shared" si="71"/>
        <v/>
      </c>
      <c r="O364" s="221">
        <v>3</v>
      </c>
      <c r="AB364" s="325">
        <f t="shared" si="64"/>
        <v>0</v>
      </c>
    </row>
    <row r="365" spans="1:28" ht="15" customHeight="1" x14ac:dyDescent="0.25">
      <c r="A365" s="218">
        <f>IF(C365=0,"",IF(I365=0,"",MAX(A$2:A364)+1))</f>
        <v>225</v>
      </c>
      <c r="B365" s="234" t="str">
        <f t="shared" si="72"/>
        <v>Fred</v>
      </c>
      <c r="C365" s="211">
        <f>IF(P$347="J",SUMIF(Deelnemers!B:B,B365,Deelnemers!E:E),0)</f>
        <v>23</v>
      </c>
      <c r="D365" s="13"/>
      <c r="E365" s="13"/>
      <c r="F365" s="220" t="str">
        <f t="shared" si="66"/>
        <v/>
      </c>
      <c r="G365" s="215" t="str">
        <f t="shared" si="67"/>
        <v/>
      </c>
      <c r="H365" s="234" t="str">
        <f t="shared" si="73"/>
        <v>Jan Hartog</v>
      </c>
      <c r="I365" s="211">
        <f>IF(P$347="J",SUMIF(Deelnemers!B:B,H365,Deelnemers!E:E),0)</f>
        <v>18</v>
      </c>
      <c r="J365" s="13"/>
      <c r="K365" s="211" t="str">
        <f t="shared" si="68"/>
        <v/>
      </c>
      <c r="L365" s="220" t="str">
        <f t="shared" si="69"/>
        <v/>
      </c>
      <c r="M365" s="215" t="str">
        <f t="shared" si="70"/>
        <v/>
      </c>
      <c r="N365" s="216" t="str">
        <f t="shared" si="71"/>
        <v/>
      </c>
      <c r="O365" s="221">
        <v>3</v>
      </c>
      <c r="AB365" s="325">
        <f t="shared" si="64"/>
        <v>1</v>
      </c>
    </row>
    <row r="366" spans="1:28" ht="15" customHeight="1" x14ac:dyDescent="0.25">
      <c r="A366" s="218">
        <f>IF(C366=0,"",IF(I366=0,"",MAX(A$2:A365)+1))</f>
        <v>226</v>
      </c>
      <c r="B366" s="234" t="str">
        <f t="shared" si="72"/>
        <v>Fred</v>
      </c>
      <c r="C366" s="211">
        <f>IF(P$347="J",SUMIF(Deelnemers!B:B,B366,Deelnemers!E:E),0)</f>
        <v>23</v>
      </c>
      <c r="D366" s="13"/>
      <c r="E366" s="13"/>
      <c r="F366" s="220" t="str">
        <f t="shared" si="66"/>
        <v/>
      </c>
      <c r="G366" s="215" t="str">
        <f t="shared" si="67"/>
        <v/>
      </c>
      <c r="H366" s="234" t="str">
        <f t="shared" si="73"/>
        <v>Martijn</v>
      </c>
      <c r="I366" s="211">
        <f>IF(P$347="J",SUMIF(Deelnemers!B:B,H366,Deelnemers!E:E),0)</f>
        <v>13</v>
      </c>
      <c r="J366" s="13"/>
      <c r="K366" s="211" t="str">
        <f t="shared" si="68"/>
        <v/>
      </c>
      <c r="L366" s="220" t="str">
        <f t="shared" si="69"/>
        <v/>
      </c>
      <c r="M366" s="215" t="str">
        <f t="shared" si="70"/>
        <v/>
      </c>
      <c r="N366" s="216" t="str">
        <f t="shared" si="71"/>
        <v/>
      </c>
      <c r="O366" s="221">
        <v>3</v>
      </c>
      <c r="AB366" s="325">
        <f t="shared" si="64"/>
        <v>1</v>
      </c>
    </row>
    <row r="367" spans="1:28" ht="15" customHeight="1" x14ac:dyDescent="0.25">
      <c r="A367" s="218">
        <f>IF(C367=0,"",IF(I367=0,"",MAX(A$2:A366)+1))</f>
        <v>227</v>
      </c>
      <c r="B367" s="234" t="str">
        <f t="shared" si="72"/>
        <v>Fred</v>
      </c>
      <c r="C367" s="211">
        <f>IF(P$347="J",SUMIF(Deelnemers!B:B,B367,Deelnemers!E:E),0)</f>
        <v>23</v>
      </c>
      <c r="D367" s="13"/>
      <c r="E367" s="13"/>
      <c r="F367" s="220" t="str">
        <f t="shared" si="66"/>
        <v/>
      </c>
      <c r="G367" s="215" t="str">
        <f t="shared" si="67"/>
        <v/>
      </c>
      <c r="H367" s="234" t="str">
        <f t="shared" si="73"/>
        <v>Michael</v>
      </c>
      <c r="I367" s="211">
        <f>IF(P$347="J",SUMIF(Deelnemers!B:B,H367,Deelnemers!E:E),0)</f>
        <v>28</v>
      </c>
      <c r="J367" s="13"/>
      <c r="K367" s="211" t="str">
        <f t="shared" si="68"/>
        <v/>
      </c>
      <c r="L367" s="220" t="str">
        <f t="shared" si="69"/>
        <v/>
      </c>
      <c r="M367" s="215" t="str">
        <f t="shared" si="70"/>
        <v/>
      </c>
      <c r="N367" s="216" t="str">
        <f t="shared" si="71"/>
        <v/>
      </c>
      <c r="O367" s="221">
        <v>3</v>
      </c>
      <c r="AB367" s="325">
        <f t="shared" si="64"/>
        <v>1</v>
      </c>
    </row>
    <row r="368" spans="1:28" ht="15" customHeight="1" x14ac:dyDescent="0.25">
      <c r="A368" s="218">
        <f>IF(C368=0,"",IF(I368=0,"",MAX(A$2:A367)+1))</f>
        <v>228</v>
      </c>
      <c r="B368" s="234" t="str">
        <f t="shared" si="72"/>
        <v>Fred</v>
      </c>
      <c r="C368" s="211">
        <f>IF(P$347="J",SUMIF(Deelnemers!B:B,B368,Deelnemers!E:E),0)</f>
        <v>23</v>
      </c>
      <c r="D368" s="13"/>
      <c r="E368" s="13"/>
      <c r="F368" s="220" t="str">
        <f t="shared" si="66"/>
        <v/>
      </c>
      <c r="G368" s="215" t="str">
        <f t="shared" si="67"/>
        <v/>
      </c>
      <c r="H368" s="234" t="str">
        <f t="shared" si="73"/>
        <v>Peter</v>
      </c>
      <c r="I368" s="211">
        <f>IF(P$347="J",SUMIF(Deelnemers!B:B,H368,Deelnemers!E:E),0)</f>
        <v>39</v>
      </c>
      <c r="J368" s="13"/>
      <c r="K368" s="211" t="str">
        <f t="shared" si="68"/>
        <v/>
      </c>
      <c r="L368" s="220" t="str">
        <f t="shared" si="69"/>
        <v/>
      </c>
      <c r="M368" s="215" t="str">
        <f t="shared" si="70"/>
        <v/>
      </c>
      <c r="N368" s="216" t="str">
        <f t="shared" si="71"/>
        <v/>
      </c>
      <c r="O368" s="221">
        <v>3</v>
      </c>
      <c r="AB368" s="325">
        <f t="shared" si="64"/>
        <v>1</v>
      </c>
    </row>
    <row r="369" spans="1:28" ht="15" customHeight="1" x14ac:dyDescent="0.25">
      <c r="A369" s="218">
        <f>IF(C369=0,"",IF(I369=0,"",MAX(A$2:A368)+1))</f>
        <v>229</v>
      </c>
      <c r="B369" s="234" t="str">
        <f t="shared" si="72"/>
        <v>Fred</v>
      </c>
      <c r="C369" s="211">
        <f>IF(P$347="J",SUMIF(Deelnemers!B:B,B369,Deelnemers!E:E),0)</f>
        <v>23</v>
      </c>
      <c r="D369" s="13"/>
      <c r="E369" s="13"/>
      <c r="F369" s="220" t="str">
        <f t="shared" si="66"/>
        <v/>
      </c>
      <c r="G369" s="215" t="str">
        <f t="shared" si="67"/>
        <v/>
      </c>
      <c r="H369" s="234" t="str">
        <f t="shared" si="73"/>
        <v>Piet</v>
      </c>
      <c r="I369" s="211">
        <f>IF(P$347="J",SUMIF(Deelnemers!B:B,H369,Deelnemers!E:E),0)</f>
        <v>44</v>
      </c>
      <c r="J369" s="13"/>
      <c r="K369" s="211" t="str">
        <f t="shared" si="68"/>
        <v/>
      </c>
      <c r="L369" s="220" t="str">
        <f t="shared" si="69"/>
        <v/>
      </c>
      <c r="M369" s="215" t="str">
        <f t="shared" si="70"/>
        <v/>
      </c>
      <c r="N369" s="216" t="str">
        <f t="shared" si="71"/>
        <v/>
      </c>
      <c r="O369" s="221">
        <v>3</v>
      </c>
      <c r="AB369" s="325">
        <f t="shared" si="64"/>
        <v>1</v>
      </c>
    </row>
    <row r="370" spans="1:28" ht="15" customHeight="1" x14ac:dyDescent="0.25">
      <c r="A370" s="218">
        <f>IF(C370=0,"",IF(I370=0,"",MAX(A$2:A369)+1))</f>
        <v>230</v>
      </c>
      <c r="B370" s="234" t="str">
        <f t="shared" si="72"/>
        <v>Fred</v>
      </c>
      <c r="C370" s="211">
        <f>IF(P$347="J",SUMIF(Deelnemers!B:B,B370,Deelnemers!E:E),0)</f>
        <v>23</v>
      </c>
      <c r="D370" s="13"/>
      <c r="E370" s="13"/>
      <c r="F370" s="220" t="str">
        <f t="shared" si="66"/>
        <v/>
      </c>
      <c r="G370" s="215" t="str">
        <f t="shared" si="67"/>
        <v/>
      </c>
      <c r="H370" s="234" t="str">
        <f t="shared" si="73"/>
        <v>Tukker</v>
      </c>
      <c r="I370" s="211">
        <f>IF(P$347="J",SUMIF(Deelnemers!B:B,H370,Deelnemers!E:E),0)</f>
        <v>22</v>
      </c>
      <c r="J370" s="13"/>
      <c r="K370" s="211" t="str">
        <f t="shared" si="68"/>
        <v/>
      </c>
      <c r="L370" s="220" t="str">
        <f t="shared" si="69"/>
        <v/>
      </c>
      <c r="M370" s="215" t="str">
        <f t="shared" si="70"/>
        <v/>
      </c>
      <c r="N370" s="216" t="str">
        <f t="shared" si="71"/>
        <v/>
      </c>
      <c r="O370" s="221">
        <v>3</v>
      </c>
      <c r="AB370" s="325">
        <f t="shared" si="64"/>
        <v>1</v>
      </c>
    </row>
    <row r="371" spans="1:28" ht="15" customHeight="1" x14ac:dyDescent="0.25">
      <c r="A371" s="218">
        <f>IF(C371=0,"",IF(I371=0,"",MAX(A$2:A370)+1))</f>
        <v>231</v>
      </c>
      <c r="B371" s="234" t="str">
        <f t="shared" si="72"/>
        <v>Fred</v>
      </c>
      <c r="C371" s="211">
        <f>IF(P$347="J",SUMIF(Deelnemers!B:B,B371,Deelnemers!E:E),0)</f>
        <v>23</v>
      </c>
      <c r="D371" s="13"/>
      <c r="E371" s="13"/>
      <c r="F371" s="220" t="str">
        <f t="shared" si="66"/>
        <v/>
      </c>
      <c r="G371" s="215" t="str">
        <f t="shared" si="67"/>
        <v/>
      </c>
      <c r="H371" s="234" t="str">
        <f t="shared" si="73"/>
        <v>Bernard</v>
      </c>
      <c r="I371" s="211">
        <f>IF(P$347="J",SUMIF(Deelnemers!B:B,H371,Deelnemers!E:E),0)</f>
        <v>31</v>
      </c>
      <c r="J371" s="13"/>
      <c r="K371" s="211" t="str">
        <f t="shared" si="68"/>
        <v/>
      </c>
      <c r="L371" s="220" t="str">
        <f t="shared" si="69"/>
        <v/>
      </c>
      <c r="M371" s="215" t="str">
        <f t="shared" si="70"/>
        <v/>
      </c>
      <c r="N371" s="216" t="str">
        <f t="shared" si="71"/>
        <v/>
      </c>
      <c r="O371" s="221">
        <v>3</v>
      </c>
      <c r="AB371" s="325">
        <f t="shared" si="64"/>
        <v>1</v>
      </c>
    </row>
    <row r="372" spans="1:28" ht="15" customHeight="1" x14ac:dyDescent="0.25">
      <c r="A372" s="218">
        <f>IF(C372=0,"",IF(I372=0,"",MAX(A$2:A371)+1))</f>
        <v>232</v>
      </c>
      <c r="B372" s="234" t="str">
        <f t="shared" si="72"/>
        <v>Fred</v>
      </c>
      <c r="C372" s="211">
        <f>IF(P$347="J",SUMIF(Deelnemers!B:B,B372,Deelnemers!E:E),0)</f>
        <v>23</v>
      </c>
      <c r="D372" s="13"/>
      <c r="E372" s="13"/>
      <c r="F372" s="220" t="str">
        <f t="shared" si="66"/>
        <v/>
      </c>
      <c r="G372" s="215" t="str">
        <f t="shared" si="67"/>
        <v/>
      </c>
      <c r="H372" s="234" t="str">
        <f t="shared" si="73"/>
        <v>Jan de Hoorn</v>
      </c>
      <c r="I372" s="211">
        <f>IF(P$347="J",SUMIF(Deelnemers!B:B,H372,Deelnemers!E:E),0)</f>
        <v>23</v>
      </c>
      <c r="J372" s="13"/>
      <c r="K372" s="211" t="str">
        <f t="shared" si="68"/>
        <v/>
      </c>
      <c r="L372" s="220" t="str">
        <f t="shared" si="69"/>
        <v/>
      </c>
      <c r="M372" s="215" t="str">
        <f t="shared" si="70"/>
        <v/>
      </c>
      <c r="N372" s="216" t="str">
        <f t="shared" si="71"/>
        <v/>
      </c>
      <c r="O372" s="221">
        <v>3</v>
      </c>
      <c r="AB372" s="325">
        <f t="shared" si="64"/>
        <v>1</v>
      </c>
    </row>
    <row r="373" spans="1:28" ht="15" customHeight="1" x14ac:dyDescent="0.25">
      <c r="A373" s="218">
        <f>IF(C373=0,"",IF(I373=0,"",MAX(A$2:A372)+1))</f>
        <v>233</v>
      </c>
      <c r="B373" s="234" t="str">
        <f t="shared" si="72"/>
        <v>Fred</v>
      </c>
      <c r="C373" s="211">
        <f>IF(P$347="J",SUMIF(Deelnemers!B:B,B373,Deelnemers!E:E),0)</f>
        <v>23</v>
      </c>
      <c r="D373" s="13"/>
      <c r="E373" s="13"/>
      <c r="F373" s="220" t="str">
        <f t="shared" si="66"/>
        <v/>
      </c>
      <c r="G373" s="215" t="str">
        <f t="shared" si="67"/>
        <v/>
      </c>
      <c r="H373" s="234" t="str">
        <f t="shared" si="73"/>
        <v>Bas</v>
      </c>
      <c r="I373" s="211">
        <f>IF(P$347="J",SUMIF(Deelnemers!B:B,H373,Deelnemers!E:E),0)</f>
        <v>25</v>
      </c>
      <c r="J373" s="13"/>
      <c r="K373" s="211" t="str">
        <f t="shared" si="68"/>
        <v/>
      </c>
      <c r="L373" s="220" t="str">
        <f t="shared" si="69"/>
        <v/>
      </c>
      <c r="M373" s="215" t="str">
        <f t="shared" si="70"/>
        <v/>
      </c>
      <c r="N373" s="216" t="str">
        <f t="shared" si="71"/>
        <v/>
      </c>
      <c r="O373" s="221">
        <v>3</v>
      </c>
      <c r="AB373" s="325">
        <f t="shared" si="64"/>
        <v>1</v>
      </c>
    </row>
    <row r="374" spans="1:28" ht="15" customHeight="1" x14ac:dyDescent="0.25">
      <c r="A374" s="218">
        <f>IF(C374=0,"",IF(I374=0,"",MAX(A$2:A373)+1))</f>
        <v>234</v>
      </c>
      <c r="B374" s="234" t="str">
        <f t="shared" si="72"/>
        <v>Fred</v>
      </c>
      <c r="C374" s="211">
        <f>IF(P$347="J",SUMIF(Deelnemers!B:B,B374,Deelnemers!E:E),0)</f>
        <v>23</v>
      </c>
      <c r="D374" s="13"/>
      <c r="E374" s="13"/>
      <c r="F374" s="220" t="str">
        <f t="shared" si="66"/>
        <v/>
      </c>
      <c r="G374" s="215" t="str">
        <f t="shared" si="67"/>
        <v/>
      </c>
      <c r="H374" s="234" t="str">
        <f t="shared" si="73"/>
        <v>Jan Zuijlen</v>
      </c>
      <c r="I374" s="211">
        <f>IF(P$347="J",SUMIF(Deelnemers!B:B,H374,Deelnemers!E:E),0)</f>
        <v>36</v>
      </c>
      <c r="J374" s="13"/>
      <c r="K374" s="211" t="str">
        <f t="shared" si="68"/>
        <v/>
      </c>
      <c r="L374" s="220" t="str">
        <f t="shared" si="69"/>
        <v/>
      </c>
      <c r="M374" s="215" t="str">
        <f t="shared" si="70"/>
        <v/>
      </c>
      <c r="N374" s="216" t="str">
        <f t="shared" si="71"/>
        <v/>
      </c>
      <c r="O374" s="221">
        <v>3</v>
      </c>
      <c r="AB374" s="325">
        <f t="shared" si="64"/>
        <v>1</v>
      </c>
    </row>
    <row r="375" spans="1:28" ht="15" customHeight="1" x14ac:dyDescent="0.25">
      <c r="A375" s="218">
        <f>IF(C375=0,"",IF(I375=0,"",MAX(A$2:A374)+1))</f>
        <v>235</v>
      </c>
      <c r="B375" s="234" t="str">
        <f t="shared" si="72"/>
        <v>Fred</v>
      </c>
      <c r="C375" s="211">
        <f>IF(P$347="J",SUMIF(Deelnemers!B:B,B375,Deelnemers!E:E),0)</f>
        <v>23</v>
      </c>
      <c r="D375" s="13"/>
      <c r="E375" s="13"/>
      <c r="F375" s="220" t="str">
        <f t="shared" si="66"/>
        <v/>
      </c>
      <c r="G375" s="215" t="str">
        <f t="shared" si="67"/>
        <v/>
      </c>
      <c r="H375" s="234" t="str">
        <f t="shared" si="73"/>
        <v xml:space="preserve">Jordy </v>
      </c>
      <c r="I375" s="211">
        <f>IF(P$347="J",SUMIF(Deelnemers!B:B,H375,Deelnemers!E:E),0)</f>
        <v>31</v>
      </c>
      <c r="J375" s="13"/>
      <c r="K375" s="211" t="str">
        <f t="shared" si="68"/>
        <v/>
      </c>
      <c r="L375" s="220" t="str">
        <f t="shared" si="69"/>
        <v/>
      </c>
      <c r="M375" s="215" t="str">
        <f t="shared" si="70"/>
        <v/>
      </c>
      <c r="N375" s="216" t="str">
        <f t="shared" si="71"/>
        <v/>
      </c>
      <c r="O375" s="221">
        <v>3</v>
      </c>
      <c r="AB375" s="325">
        <f t="shared" si="64"/>
        <v>1</v>
      </c>
    </row>
    <row r="376" spans="1:28" ht="15" customHeight="1" x14ac:dyDescent="0.25">
      <c r="A376" s="218">
        <f>IF(C376=0,"",IF(I376=0,"",MAX(A$2:A375)+1))</f>
        <v>236</v>
      </c>
      <c r="B376" s="234" t="str">
        <f t="shared" si="72"/>
        <v>Fred</v>
      </c>
      <c r="C376" s="211">
        <f>IF(P$347="J",SUMIF(Deelnemers!B:B,B376,Deelnemers!E:E),0)</f>
        <v>23</v>
      </c>
      <c r="D376" s="13"/>
      <c r="E376" s="13"/>
      <c r="F376" s="220" t="str">
        <f t="shared" si="66"/>
        <v/>
      </c>
      <c r="G376" s="215" t="str">
        <f t="shared" si="67"/>
        <v/>
      </c>
      <c r="H376" s="234" t="str">
        <f t="shared" si="73"/>
        <v>Mukesh</v>
      </c>
      <c r="I376" s="211">
        <f>IF(P$347="J",SUMIF(Deelnemers!B:B,H376,Deelnemers!E:E),0)</f>
        <v>34</v>
      </c>
      <c r="J376" s="13"/>
      <c r="K376" s="211" t="str">
        <f t="shared" si="68"/>
        <v/>
      </c>
      <c r="L376" s="220" t="str">
        <f t="shared" si="69"/>
        <v/>
      </c>
      <c r="M376" s="215" t="str">
        <f t="shared" si="70"/>
        <v/>
      </c>
      <c r="N376" s="216" t="str">
        <f t="shared" si="71"/>
        <v/>
      </c>
      <c r="O376" s="221">
        <v>3</v>
      </c>
      <c r="AB376" s="325">
        <f t="shared" si="64"/>
        <v>1</v>
      </c>
    </row>
    <row r="377" spans="1:28" ht="15" customHeight="1" x14ac:dyDescent="0.25">
      <c r="A377" s="218">
        <f>IF(C377=0,"",IF(I377=0,"",MAX(A$2:A376)+1))</f>
        <v>237</v>
      </c>
      <c r="B377" s="234" t="str">
        <f t="shared" si="72"/>
        <v>Fred</v>
      </c>
      <c r="C377" s="211">
        <f>IF(P$347="J",SUMIF(Deelnemers!B:B,B377,Deelnemers!E:E),0)</f>
        <v>23</v>
      </c>
      <c r="D377" s="13"/>
      <c r="E377" s="13"/>
      <c r="F377" s="220" t="str">
        <f t="shared" si="66"/>
        <v/>
      </c>
      <c r="G377" s="215" t="str">
        <f t="shared" si="67"/>
        <v/>
      </c>
      <c r="H377" s="234" t="str">
        <f t="shared" si="73"/>
        <v>Marco</v>
      </c>
      <c r="I377" s="211">
        <f>IF(P$347="J",SUMIF(Deelnemers!B:B,H377,Deelnemers!E:E),0)</f>
        <v>35</v>
      </c>
      <c r="J377" s="13"/>
      <c r="K377" s="211" t="str">
        <f t="shared" si="68"/>
        <v/>
      </c>
      <c r="L377" s="220" t="str">
        <f t="shared" si="69"/>
        <v/>
      </c>
      <c r="M377" s="215" t="str">
        <f t="shared" si="70"/>
        <v/>
      </c>
      <c r="N377" s="216" t="str">
        <f t="shared" si="71"/>
        <v/>
      </c>
      <c r="O377" s="221">
        <v>3</v>
      </c>
      <c r="AB377" s="325">
        <f t="shared" si="64"/>
        <v>1</v>
      </c>
    </row>
    <row r="378" spans="1:28" ht="15" customHeight="1" x14ac:dyDescent="0.25">
      <c r="A378" s="218" t="str">
        <f>IF(C378=0,"",IF(I378=0,"",MAX(A$2:A377)+1))</f>
        <v/>
      </c>
      <c r="B378" s="234" t="str">
        <f t="shared" si="72"/>
        <v>Fred</v>
      </c>
      <c r="C378" s="211">
        <f>IF(P$347="J",SUMIF(Deelnemers!B:B,B378,Deelnemers!E:E),0)</f>
        <v>23</v>
      </c>
      <c r="D378" s="13"/>
      <c r="E378" s="13"/>
      <c r="F378" s="220" t="str">
        <f t="shared" si="66"/>
        <v/>
      </c>
      <c r="G378" s="215" t="str">
        <f t="shared" si="67"/>
        <v/>
      </c>
      <c r="H378" s="234" t="str">
        <f t="shared" si="73"/>
        <v>n</v>
      </c>
      <c r="I378" s="211">
        <f>IF(P$347="J",SUMIF(Deelnemers!B:B,H378,Deelnemers!E:E),0)</f>
        <v>0</v>
      </c>
      <c r="J378" s="13"/>
      <c r="K378" s="211" t="str">
        <f t="shared" si="68"/>
        <v/>
      </c>
      <c r="L378" s="220" t="str">
        <f t="shared" si="69"/>
        <v/>
      </c>
      <c r="M378" s="215" t="str">
        <f t="shared" si="70"/>
        <v/>
      </c>
      <c r="N378" s="216" t="str">
        <f t="shared" si="71"/>
        <v/>
      </c>
      <c r="O378" s="221">
        <v>3</v>
      </c>
      <c r="AB378" s="325">
        <f t="shared" si="64"/>
        <v>0</v>
      </c>
    </row>
    <row r="379" spans="1:28" ht="15" customHeight="1" x14ac:dyDescent="0.25">
      <c r="A379" s="218" t="str">
        <f>IF(C379=0,"",IF(I379=0,"",MAX(A$2:A378)+1))</f>
        <v/>
      </c>
      <c r="B379" s="234" t="str">
        <f t="shared" si="72"/>
        <v>Fred</v>
      </c>
      <c r="C379" s="211">
        <f>IF(P$347="J",SUMIF(Deelnemers!B:B,B379,Deelnemers!E:E),0)</f>
        <v>23</v>
      </c>
      <c r="D379" s="13"/>
      <c r="E379" s="13"/>
      <c r="F379" s="220" t="str">
        <f t="shared" si="66"/>
        <v/>
      </c>
      <c r="G379" s="215" t="str">
        <f t="shared" si="67"/>
        <v/>
      </c>
      <c r="H379" s="234" t="str">
        <f t="shared" si="73"/>
        <v>n</v>
      </c>
      <c r="I379" s="211">
        <f>IF(P$347="J",SUMIF(Deelnemers!B:B,H379,Deelnemers!E:E),0)</f>
        <v>0</v>
      </c>
      <c r="J379" s="13"/>
      <c r="K379" s="211" t="str">
        <f t="shared" si="68"/>
        <v/>
      </c>
      <c r="L379" s="220" t="str">
        <f t="shared" si="69"/>
        <v/>
      </c>
      <c r="M379" s="215" t="str">
        <f t="shared" ref="M379:M410" si="74">IF(J379&gt;0,IF(I379-J379=0,R$2,IF(J379&lt;I379,ROUND(J379/I379*T$2,1),Q$2)),"")</f>
        <v/>
      </c>
      <c r="N379" s="216" t="str">
        <f t="shared" si="71"/>
        <v/>
      </c>
      <c r="O379" s="221">
        <v>3</v>
      </c>
      <c r="AB379" s="325">
        <f t="shared" si="64"/>
        <v>0</v>
      </c>
    </row>
    <row r="380" spans="1:28" ht="15" customHeight="1" x14ac:dyDescent="0.25">
      <c r="A380" s="218" t="str">
        <f>IF(C380=0,"",IF(I380=0,"",MAX(A$2:A379)+1))</f>
        <v/>
      </c>
      <c r="B380" s="234" t="str">
        <f t="shared" si="72"/>
        <v>Fred</v>
      </c>
      <c r="C380" s="211">
        <f>IF(P$347="J",SUMIF(Deelnemers!B:B,B380,Deelnemers!E:E),0)</f>
        <v>23</v>
      </c>
      <c r="D380" s="13"/>
      <c r="E380" s="13"/>
      <c r="F380" s="220" t="str">
        <f t="shared" si="66"/>
        <v/>
      </c>
      <c r="G380" s="215" t="str">
        <f t="shared" si="67"/>
        <v/>
      </c>
      <c r="H380" s="234" t="str">
        <f t="shared" si="73"/>
        <v>n</v>
      </c>
      <c r="I380" s="211">
        <f>IF(P$347="J",SUMIF(Deelnemers!B:B,H380,Deelnemers!E:E),0)</f>
        <v>0</v>
      </c>
      <c r="J380" s="13"/>
      <c r="K380" s="211" t="str">
        <f t="shared" si="68"/>
        <v/>
      </c>
      <c r="L380" s="220" t="str">
        <f t="shared" si="69"/>
        <v/>
      </c>
      <c r="M380" s="215" t="str">
        <f t="shared" si="74"/>
        <v/>
      </c>
      <c r="N380" s="216" t="str">
        <f t="shared" si="71"/>
        <v/>
      </c>
      <c r="O380" s="221">
        <v>3</v>
      </c>
      <c r="AB380" s="325">
        <f t="shared" si="64"/>
        <v>0</v>
      </c>
    </row>
    <row r="381" spans="1:28" ht="15" customHeight="1" x14ac:dyDescent="0.25">
      <c r="A381" s="218" t="str">
        <f>IF(C381=0,"",IF(I381=0,"",MAX(A$2:A380)+1))</f>
        <v/>
      </c>
      <c r="B381" s="234" t="str">
        <f t="shared" si="72"/>
        <v>Fred</v>
      </c>
      <c r="C381" s="211">
        <f>IF(P$347="J",SUMIF(Deelnemers!B:B,B381,Deelnemers!E:E),0)</f>
        <v>23</v>
      </c>
      <c r="D381" s="13"/>
      <c r="E381" s="13"/>
      <c r="F381" s="220" t="str">
        <f t="shared" si="66"/>
        <v/>
      </c>
      <c r="G381" s="215" t="str">
        <f t="shared" si="67"/>
        <v/>
      </c>
      <c r="H381" s="234" t="str">
        <f t="shared" si="73"/>
        <v>n</v>
      </c>
      <c r="I381" s="211">
        <f>IF(P$347="J",SUMIF(Deelnemers!B:B,H381,Deelnemers!E:E),0)</f>
        <v>0</v>
      </c>
      <c r="J381" s="13"/>
      <c r="K381" s="211" t="str">
        <f t="shared" si="68"/>
        <v/>
      </c>
      <c r="L381" s="220" t="str">
        <f t="shared" si="69"/>
        <v/>
      </c>
      <c r="M381" s="215" t="str">
        <f t="shared" si="74"/>
        <v/>
      </c>
      <c r="N381" s="216" t="str">
        <f t="shared" si="71"/>
        <v/>
      </c>
      <c r="O381" s="221">
        <v>3</v>
      </c>
      <c r="AB381" s="325">
        <f t="shared" si="64"/>
        <v>0</v>
      </c>
    </row>
    <row r="382" spans="1:28" ht="15" customHeight="1" x14ac:dyDescent="0.25">
      <c r="A382" s="218">
        <f>IF(C382=0,"",IF(I382=0,"",MAX(A$2:A381)+1))</f>
        <v>238</v>
      </c>
      <c r="B382" s="234" t="str">
        <f t="shared" si="72"/>
        <v>Jan Hartog</v>
      </c>
      <c r="C382" s="211">
        <f>IF(P$347="J",SUMIF(Deelnemers!B:B,B382,Deelnemers!E:E),0)</f>
        <v>18</v>
      </c>
      <c r="D382" s="13"/>
      <c r="E382" s="13"/>
      <c r="F382" s="220" t="str">
        <f t="shared" si="66"/>
        <v/>
      </c>
      <c r="G382" s="215" t="str">
        <f t="shared" si="67"/>
        <v/>
      </c>
      <c r="H382" s="234" t="str">
        <f t="shared" si="73"/>
        <v>Martijn</v>
      </c>
      <c r="I382" s="211">
        <f>IF(P$347="J",SUMIF(Deelnemers!B:B,H382,Deelnemers!E:E),0)</f>
        <v>13</v>
      </c>
      <c r="J382" s="13"/>
      <c r="K382" s="211" t="str">
        <f t="shared" si="68"/>
        <v/>
      </c>
      <c r="L382" s="220" t="str">
        <f t="shared" si="69"/>
        <v/>
      </c>
      <c r="M382" s="215" t="str">
        <f t="shared" si="74"/>
        <v/>
      </c>
      <c r="N382" s="216" t="str">
        <f t="shared" si="71"/>
        <v/>
      </c>
      <c r="O382" s="221">
        <v>3</v>
      </c>
      <c r="AB382" s="325">
        <f t="shared" si="64"/>
        <v>1</v>
      </c>
    </row>
    <row r="383" spans="1:28" ht="15" customHeight="1" x14ac:dyDescent="0.25">
      <c r="A383" s="218">
        <f>IF(C383=0,"",IF(I383=0,"",MAX(A$2:A382)+1))</f>
        <v>239</v>
      </c>
      <c r="B383" s="234" t="str">
        <f t="shared" si="72"/>
        <v>Jan Hartog</v>
      </c>
      <c r="C383" s="211">
        <f>IF(P$347="J",SUMIF(Deelnemers!B:B,B383,Deelnemers!E:E),0)</f>
        <v>18</v>
      </c>
      <c r="D383" s="13"/>
      <c r="E383" s="13"/>
      <c r="F383" s="220" t="str">
        <f t="shared" si="66"/>
        <v/>
      </c>
      <c r="G383" s="215" t="str">
        <f t="shared" si="67"/>
        <v/>
      </c>
      <c r="H383" s="234" t="str">
        <f t="shared" si="73"/>
        <v>Michael</v>
      </c>
      <c r="I383" s="211">
        <f>IF(P$347="J",SUMIF(Deelnemers!B:B,H383,Deelnemers!E:E),0)</f>
        <v>28</v>
      </c>
      <c r="J383" s="13"/>
      <c r="K383" s="211" t="str">
        <f t="shared" si="68"/>
        <v/>
      </c>
      <c r="L383" s="220" t="str">
        <f t="shared" si="69"/>
        <v/>
      </c>
      <c r="M383" s="215" t="str">
        <f t="shared" si="74"/>
        <v/>
      </c>
      <c r="N383" s="216" t="str">
        <f t="shared" si="71"/>
        <v/>
      </c>
      <c r="O383" s="221">
        <v>3</v>
      </c>
      <c r="AB383" s="325">
        <f t="shared" si="64"/>
        <v>1</v>
      </c>
    </row>
    <row r="384" spans="1:28" ht="15" customHeight="1" x14ac:dyDescent="0.25">
      <c r="A384" s="218">
        <f>IF(C384=0,"",IF(I384=0,"",MAX(A$2:A383)+1))</f>
        <v>240</v>
      </c>
      <c r="B384" s="234" t="str">
        <f t="shared" si="72"/>
        <v>Jan Hartog</v>
      </c>
      <c r="C384" s="211">
        <f>IF(P$347="J",SUMIF(Deelnemers!B:B,B384,Deelnemers!E:E),0)</f>
        <v>18</v>
      </c>
      <c r="D384" s="13"/>
      <c r="E384" s="13"/>
      <c r="F384" s="220" t="str">
        <f t="shared" si="66"/>
        <v/>
      </c>
      <c r="G384" s="215" t="str">
        <f t="shared" si="67"/>
        <v/>
      </c>
      <c r="H384" s="234" t="str">
        <f t="shared" si="73"/>
        <v>Peter</v>
      </c>
      <c r="I384" s="211">
        <f>IF(P$347="J",SUMIF(Deelnemers!B:B,H384,Deelnemers!E:E),0)</f>
        <v>39</v>
      </c>
      <c r="J384" s="13"/>
      <c r="K384" s="211" t="str">
        <f t="shared" si="68"/>
        <v/>
      </c>
      <c r="L384" s="220" t="str">
        <f t="shared" si="69"/>
        <v/>
      </c>
      <c r="M384" s="215" t="str">
        <f t="shared" si="74"/>
        <v/>
      </c>
      <c r="N384" s="216" t="str">
        <f t="shared" si="71"/>
        <v/>
      </c>
      <c r="O384" s="221">
        <v>3</v>
      </c>
      <c r="AB384" s="325">
        <f t="shared" si="64"/>
        <v>1</v>
      </c>
    </row>
    <row r="385" spans="1:28" ht="15" customHeight="1" x14ac:dyDescent="0.25">
      <c r="A385" s="218">
        <f>IF(C385=0,"",IF(I385=0,"",MAX(A$2:A384)+1))</f>
        <v>241</v>
      </c>
      <c r="B385" s="234" t="str">
        <f t="shared" si="72"/>
        <v>Jan Hartog</v>
      </c>
      <c r="C385" s="211">
        <f>IF(P$347="J",SUMIF(Deelnemers!B:B,B385,Deelnemers!E:E),0)</f>
        <v>18</v>
      </c>
      <c r="D385" s="13"/>
      <c r="E385" s="13"/>
      <c r="F385" s="220" t="str">
        <f t="shared" si="66"/>
        <v/>
      </c>
      <c r="G385" s="215" t="str">
        <f t="shared" si="67"/>
        <v/>
      </c>
      <c r="H385" s="234" t="str">
        <f t="shared" si="73"/>
        <v>Piet</v>
      </c>
      <c r="I385" s="211">
        <f>IF(P$347="J",SUMIF(Deelnemers!B:B,H385,Deelnemers!E:E),0)</f>
        <v>44</v>
      </c>
      <c r="J385" s="13"/>
      <c r="K385" s="211" t="str">
        <f t="shared" si="68"/>
        <v/>
      </c>
      <c r="L385" s="220" t="str">
        <f t="shared" si="69"/>
        <v/>
      </c>
      <c r="M385" s="215" t="str">
        <f t="shared" si="74"/>
        <v/>
      </c>
      <c r="N385" s="216" t="str">
        <f t="shared" si="71"/>
        <v/>
      </c>
      <c r="O385" s="221">
        <v>3</v>
      </c>
      <c r="AB385" s="325">
        <f t="shared" si="64"/>
        <v>1</v>
      </c>
    </row>
    <row r="386" spans="1:28" ht="15" customHeight="1" x14ac:dyDescent="0.25">
      <c r="A386" s="218">
        <f>IF(C386=0,"",IF(I386=0,"",MAX(A$2:A385)+1))</f>
        <v>242</v>
      </c>
      <c r="B386" s="234" t="str">
        <f t="shared" si="72"/>
        <v>Jan Hartog</v>
      </c>
      <c r="C386" s="211">
        <f>IF(P$347="J",SUMIF(Deelnemers!B:B,B386,Deelnemers!E:E),0)</f>
        <v>18</v>
      </c>
      <c r="D386" s="13"/>
      <c r="E386" s="13"/>
      <c r="F386" s="220" t="str">
        <f t="shared" si="66"/>
        <v/>
      </c>
      <c r="G386" s="215" t="str">
        <f t="shared" si="67"/>
        <v/>
      </c>
      <c r="H386" s="234" t="str">
        <f t="shared" si="73"/>
        <v>Tukker</v>
      </c>
      <c r="I386" s="211">
        <f>IF(P$347="J",SUMIF(Deelnemers!B:B,H386,Deelnemers!E:E),0)</f>
        <v>22</v>
      </c>
      <c r="J386" s="13"/>
      <c r="K386" s="211" t="str">
        <f t="shared" si="68"/>
        <v/>
      </c>
      <c r="L386" s="220" t="str">
        <f t="shared" si="69"/>
        <v/>
      </c>
      <c r="M386" s="215" t="str">
        <f t="shared" si="74"/>
        <v/>
      </c>
      <c r="N386" s="216" t="str">
        <f t="shared" si="71"/>
        <v/>
      </c>
      <c r="O386" s="221">
        <v>3</v>
      </c>
      <c r="AB386" s="325">
        <f t="shared" si="64"/>
        <v>1</v>
      </c>
    </row>
    <row r="387" spans="1:28" ht="15" customHeight="1" x14ac:dyDescent="0.25">
      <c r="A387" s="218">
        <f>IF(C387=0,"",IF(I387=0,"",MAX(A$2:A386)+1))</f>
        <v>243</v>
      </c>
      <c r="B387" s="234" t="str">
        <f t="shared" si="72"/>
        <v>Jan Hartog</v>
      </c>
      <c r="C387" s="211">
        <f>IF(P$347="J",SUMIF(Deelnemers!B:B,B387,Deelnemers!E:E),0)</f>
        <v>18</v>
      </c>
      <c r="D387" s="13"/>
      <c r="E387" s="13"/>
      <c r="F387" s="220" t="str">
        <f t="shared" si="66"/>
        <v/>
      </c>
      <c r="G387" s="215" t="str">
        <f t="shared" si="67"/>
        <v/>
      </c>
      <c r="H387" s="234" t="str">
        <f t="shared" si="73"/>
        <v>Bernard</v>
      </c>
      <c r="I387" s="211">
        <f>IF(P$347="J",SUMIF(Deelnemers!B:B,H387,Deelnemers!E:E),0)</f>
        <v>31</v>
      </c>
      <c r="J387" s="13"/>
      <c r="K387" s="211" t="str">
        <f t="shared" si="68"/>
        <v/>
      </c>
      <c r="L387" s="220" t="str">
        <f t="shared" si="69"/>
        <v/>
      </c>
      <c r="M387" s="215" t="str">
        <f t="shared" si="74"/>
        <v/>
      </c>
      <c r="N387" s="216" t="str">
        <f t="shared" si="71"/>
        <v/>
      </c>
      <c r="O387" s="221">
        <v>3</v>
      </c>
      <c r="AB387" s="325">
        <f t="shared" ref="AB387:AB450" si="75">IF(A387="",0,1)</f>
        <v>1</v>
      </c>
    </row>
    <row r="388" spans="1:28" ht="15" customHeight="1" x14ac:dyDescent="0.25">
      <c r="A388" s="218">
        <f>IF(C388=0,"",IF(I388=0,"",MAX(A$2:A387)+1))</f>
        <v>244</v>
      </c>
      <c r="B388" s="234" t="str">
        <f t="shared" si="72"/>
        <v>Jan Hartog</v>
      </c>
      <c r="C388" s="211">
        <f>IF(P$347="J",SUMIF(Deelnemers!B:B,B388,Deelnemers!E:E),0)</f>
        <v>18</v>
      </c>
      <c r="D388" s="13"/>
      <c r="E388" s="13"/>
      <c r="F388" s="220" t="str">
        <f t="shared" si="66"/>
        <v/>
      </c>
      <c r="G388" s="215" t="str">
        <f t="shared" si="67"/>
        <v/>
      </c>
      <c r="H388" s="234" t="str">
        <f t="shared" si="73"/>
        <v>Jan de Hoorn</v>
      </c>
      <c r="I388" s="211">
        <f>IF(P$347="J",SUMIF(Deelnemers!B:B,H388,Deelnemers!E:E),0)</f>
        <v>23</v>
      </c>
      <c r="J388" s="13"/>
      <c r="K388" s="211" t="str">
        <f t="shared" si="68"/>
        <v/>
      </c>
      <c r="L388" s="220" t="str">
        <f t="shared" si="69"/>
        <v/>
      </c>
      <c r="M388" s="215" t="str">
        <f t="shared" si="74"/>
        <v/>
      </c>
      <c r="N388" s="216" t="str">
        <f t="shared" si="71"/>
        <v/>
      </c>
      <c r="O388" s="221">
        <v>3</v>
      </c>
      <c r="AB388" s="325">
        <f t="shared" si="75"/>
        <v>1</v>
      </c>
    </row>
    <row r="389" spans="1:28" ht="15" customHeight="1" x14ac:dyDescent="0.25">
      <c r="A389" s="218">
        <f>IF(C389=0,"",IF(I389=0,"",MAX(A$2:A388)+1))</f>
        <v>245</v>
      </c>
      <c r="B389" s="234" t="str">
        <f t="shared" si="72"/>
        <v>Jan Hartog</v>
      </c>
      <c r="C389" s="211">
        <f>IF(P$347="J",SUMIF(Deelnemers!B:B,B389,Deelnemers!E:E),0)</f>
        <v>18</v>
      </c>
      <c r="D389" s="13"/>
      <c r="E389" s="13"/>
      <c r="F389" s="220" t="str">
        <f t="shared" si="66"/>
        <v/>
      </c>
      <c r="G389" s="215" t="str">
        <f t="shared" si="67"/>
        <v/>
      </c>
      <c r="H389" s="234" t="str">
        <f t="shared" si="73"/>
        <v>Bas</v>
      </c>
      <c r="I389" s="211">
        <f>IF(P$347="J",SUMIF(Deelnemers!B:B,H389,Deelnemers!E:E),0)</f>
        <v>25</v>
      </c>
      <c r="J389" s="13"/>
      <c r="K389" s="211" t="str">
        <f t="shared" si="68"/>
        <v/>
      </c>
      <c r="L389" s="220" t="str">
        <f t="shared" si="69"/>
        <v/>
      </c>
      <c r="M389" s="215" t="str">
        <f t="shared" si="74"/>
        <v/>
      </c>
      <c r="N389" s="216" t="str">
        <f t="shared" si="71"/>
        <v/>
      </c>
      <c r="O389" s="221">
        <v>3</v>
      </c>
      <c r="AB389" s="325">
        <f t="shared" si="75"/>
        <v>1</v>
      </c>
    </row>
    <row r="390" spans="1:28" ht="15" customHeight="1" x14ac:dyDescent="0.25">
      <c r="A390" s="218">
        <f>IF(C390=0,"",IF(I390=0,"",MAX(A$2:A389)+1))</f>
        <v>246</v>
      </c>
      <c r="B390" s="234" t="str">
        <f t="shared" si="72"/>
        <v>Jan Hartog</v>
      </c>
      <c r="C390" s="211">
        <f>IF(P$347="J",SUMIF(Deelnemers!B:B,B390,Deelnemers!E:E),0)</f>
        <v>18</v>
      </c>
      <c r="D390" s="13"/>
      <c r="E390" s="13"/>
      <c r="F390" s="220" t="str">
        <f t="shared" si="66"/>
        <v/>
      </c>
      <c r="G390" s="215" t="str">
        <f t="shared" si="67"/>
        <v/>
      </c>
      <c r="H390" s="234" t="str">
        <f t="shared" si="73"/>
        <v>Jan Zuijlen</v>
      </c>
      <c r="I390" s="211">
        <f>IF(P$347="J",SUMIF(Deelnemers!B:B,H390,Deelnemers!E:E),0)</f>
        <v>36</v>
      </c>
      <c r="J390" s="13"/>
      <c r="K390" s="211" t="str">
        <f t="shared" si="68"/>
        <v/>
      </c>
      <c r="L390" s="220" t="str">
        <f t="shared" si="69"/>
        <v/>
      </c>
      <c r="M390" s="215" t="str">
        <f t="shared" si="74"/>
        <v/>
      </c>
      <c r="N390" s="216" t="str">
        <f t="shared" si="71"/>
        <v/>
      </c>
      <c r="O390" s="221">
        <v>3</v>
      </c>
      <c r="AB390" s="325">
        <f t="shared" si="75"/>
        <v>1</v>
      </c>
    </row>
    <row r="391" spans="1:28" ht="15" customHeight="1" x14ac:dyDescent="0.25">
      <c r="A391" s="218">
        <f>IF(C391=0,"",IF(I391=0,"",MAX(A$2:A390)+1))</f>
        <v>247</v>
      </c>
      <c r="B391" s="234" t="str">
        <f t="shared" si="72"/>
        <v>Jan Hartog</v>
      </c>
      <c r="C391" s="211">
        <f>IF(P$347="J",SUMIF(Deelnemers!B:B,B391,Deelnemers!E:E),0)</f>
        <v>18</v>
      </c>
      <c r="D391" s="13"/>
      <c r="E391" s="13"/>
      <c r="F391" s="220" t="str">
        <f t="shared" si="66"/>
        <v/>
      </c>
      <c r="G391" s="215" t="str">
        <f t="shared" si="67"/>
        <v/>
      </c>
      <c r="H391" s="234" t="str">
        <f t="shared" si="73"/>
        <v xml:space="preserve">Jordy </v>
      </c>
      <c r="I391" s="211">
        <f>IF(P$347="J",SUMIF(Deelnemers!B:B,H391,Deelnemers!E:E),0)</f>
        <v>31</v>
      </c>
      <c r="J391" s="13"/>
      <c r="K391" s="211" t="str">
        <f t="shared" si="68"/>
        <v/>
      </c>
      <c r="L391" s="220" t="str">
        <f t="shared" si="69"/>
        <v/>
      </c>
      <c r="M391" s="215" t="str">
        <f t="shared" si="74"/>
        <v/>
      </c>
      <c r="N391" s="216" t="str">
        <f t="shared" si="71"/>
        <v/>
      </c>
      <c r="O391" s="221">
        <v>3</v>
      </c>
      <c r="AB391" s="325">
        <f t="shared" si="75"/>
        <v>1</v>
      </c>
    </row>
    <row r="392" spans="1:28" ht="15" customHeight="1" x14ac:dyDescent="0.25">
      <c r="A392" s="218">
        <f>IF(C392=0,"",IF(I392=0,"",MAX(A$2:A391)+1))</f>
        <v>248</v>
      </c>
      <c r="B392" s="234" t="str">
        <f t="shared" si="72"/>
        <v>Jan Hartog</v>
      </c>
      <c r="C392" s="211">
        <f>IF(P$347="J",SUMIF(Deelnemers!B:B,B392,Deelnemers!E:E),0)</f>
        <v>18</v>
      </c>
      <c r="D392" s="13"/>
      <c r="E392" s="13"/>
      <c r="F392" s="220" t="str">
        <f t="shared" si="66"/>
        <v/>
      </c>
      <c r="G392" s="215" t="str">
        <f t="shared" si="67"/>
        <v/>
      </c>
      <c r="H392" s="234" t="str">
        <f t="shared" si="73"/>
        <v>Mukesh</v>
      </c>
      <c r="I392" s="211">
        <f>IF(P$347="J",SUMIF(Deelnemers!B:B,H392,Deelnemers!E:E),0)</f>
        <v>34</v>
      </c>
      <c r="J392" s="13"/>
      <c r="K392" s="211" t="str">
        <f t="shared" si="68"/>
        <v/>
      </c>
      <c r="L392" s="220" t="str">
        <f t="shared" si="69"/>
        <v/>
      </c>
      <c r="M392" s="215" t="str">
        <f t="shared" si="74"/>
        <v/>
      </c>
      <c r="N392" s="216" t="str">
        <f t="shared" si="71"/>
        <v/>
      </c>
      <c r="O392" s="221">
        <v>3</v>
      </c>
      <c r="AB392" s="325">
        <f t="shared" si="75"/>
        <v>1</v>
      </c>
    </row>
    <row r="393" spans="1:28" ht="15" customHeight="1" x14ac:dyDescent="0.25">
      <c r="A393" s="218">
        <f>IF(C393=0,"",IF(I393=0,"",MAX(A$2:A392)+1))</f>
        <v>249</v>
      </c>
      <c r="B393" s="234" t="str">
        <f t="shared" si="72"/>
        <v>Jan Hartog</v>
      </c>
      <c r="C393" s="211">
        <f>IF(P$347="J",SUMIF(Deelnemers!B:B,B393,Deelnemers!E:E),0)</f>
        <v>18</v>
      </c>
      <c r="D393" s="13"/>
      <c r="E393" s="13"/>
      <c r="F393" s="220" t="str">
        <f t="shared" si="66"/>
        <v/>
      </c>
      <c r="G393" s="215" t="str">
        <f t="shared" si="67"/>
        <v/>
      </c>
      <c r="H393" s="234" t="str">
        <f t="shared" si="73"/>
        <v>Marco</v>
      </c>
      <c r="I393" s="211">
        <f>IF(P$347="J",SUMIF(Deelnemers!B:B,H393,Deelnemers!E:E),0)</f>
        <v>35</v>
      </c>
      <c r="J393" s="13"/>
      <c r="K393" s="211" t="str">
        <f t="shared" si="68"/>
        <v/>
      </c>
      <c r="L393" s="220" t="str">
        <f t="shared" si="69"/>
        <v/>
      </c>
      <c r="M393" s="215" t="str">
        <f t="shared" si="74"/>
        <v/>
      </c>
      <c r="N393" s="216" t="str">
        <f t="shared" si="71"/>
        <v/>
      </c>
      <c r="O393" s="221">
        <v>3</v>
      </c>
      <c r="AB393" s="325">
        <f t="shared" si="75"/>
        <v>1</v>
      </c>
    </row>
    <row r="394" spans="1:28" ht="15" customHeight="1" x14ac:dyDescent="0.25">
      <c r="A394" s="218" t="str">
        <f>IF(C394=0,"",IF(I394=0,"",MAX(A$2:A393)+1))</f>
        <v/>
      </c>
      <c r="B394" s="234" t="str">
        <f t="shared" si="72"/>
        <v>Jan Hartog</v>
      </c>
      <c r="C394" s="211">
        <f>IF(P$347="J",SUMIF(Deelnemers!B:B,B394,Deelnemers!E:E),0)</f>
        <v>18</v>
      </c>
      <c r="D394" s="13"/>
      <c r="E394" s="13"/>
      <c r="F394" s="220" t="str">
        <f t="shared" si="66"/>
        <v/>
      </c>
      <c r="G394" s="215" t="str">
        <f t="shared" si="67"/>
        <v/>
      </c>
      <c r="H394" s="234" t="str">
        <f t="shared" si="73"/>
        <v>n</v>
      </c>
      <c r="I394" s="211">
        <f>IF(P$347="J",SUMIF(Deelnemers!B:B,H394,Deelnemers!E:E),0)</f>
        <v>0</v>
      </c>
      <c r="J394" s="13"/>
      <c r="K394" s="211" t="str">
        <f t="shared" si="68"/>
        <v/>
      </c>
      <c r="L394" s="220" t="str">
        <f t="shared" si="69"/>
        <v/>
      </c>
      <c r="M394" s="215" t="str">
        <f t="shared" si="74"/>
        <v/>
      </c>
      <c r="N394" s="216" t="str">
        <f t="shared" si="71"/>
        <v/>
      </c>
      <c r="O394" s="221">
        <v>3</v>
      </c>
      <c r="AB394" s="325">
        <f t="shared" si="75"/>
        <v>0</v>
      </c>
    </row>
    <row r="395" spans="1:28" ht="15" customHeight="1" x14ac:dyDescent="0.25">
      <c r="A395" s="218" t="str">
        <f>IF(C395=0,"",IF(I395=0,"",MAX(A$2:A394)+1))</f>
        <v/>
      </c>
      <c r="B395" s="234" t="str">
        <f t="shared" si="72"/>
        <v>Jan Hartog</v>
      </c>
      <c r="C395" s="211">
        <f>IF(P$347="J",SUMIF(Deelnemers!B:B,B395,Deelnemers!E:E),0)</f>
        <v>18</v>
      </c>
      <c r="D395" s="13"/>
      <c r="E395" s="13"/>
      <c r="F395" s="220" t="str">
        <f t="shared" si="66"/>
        <v/>
      </c>
      <c r="G395" s="215" t="str">
        <f t="shared" si="67"/>
        <v/>
      </c>
      <c r="H395" s="234" t="str">
        <f t="shared" si="73"/>
        <v>n</v>
      </c>
      <c r="I395" s="211">
        <f>IF(P$347="J",SUMIF(Deelnemers!B:B,H395,Deelnemers!E:E),0)</f>
        <v>0</v>
      </c>
      <c r="J395" s="13"/>
      <c r="K395" s="211" t="str">
        <f t="shared" si="68"/>
        <v/>
      </c>
      <c r="L395" s="220" t="str">
        <f t="shared" si="69"/>
        <v/>
      </c>
      <c r="M395" s="215" t="str">
        <f t="shared" si="74"/>
        <v/>
      </c>
      <c r="N395" s="216" t="str">
        <f t="shared" si="71"/>
        <v/>
      </c>
      <c r="O395" s="221">
        <v>3</v>
      </c>
      <c r="AB395" s="325">
        <f t="shared" si="75"/>
        <v>0</v>
      </c>
    </row>
    <row r="396" spans="1:28" ht="15" customHeight="1" x14ac:dyDescent="0.25">
      <c r="A396" s="218" t="str">
        <f>IF(C396=0,"",IF(I396=0,"",MAX(A$2:A395)+1))</f>
        <v/>
      </c>
      <c r="B396" s="234" t="str">
        <f t="shared" si="72"/>
        <v>Jan Hartog</v>
      </c>
      <c r="C396" s="211">
        <f>IF(P$347="J",SUMIF(Deelnemers!B:B,B396,Deelnemers!E:E),0)</f>
        <v>18</v>
      </c>
      <c r="D396" s="13"/>
      <c r="E396" s="13"/>
      <c r="F396" s="220" t="str">
        <f t="shared" si="66"/>
        <v/>
      </c>
      <c r="G396" s="215" t="str">
        <f t="shared" si="67"/>
        <v/>
      </c>
      <c r="H396" s="234" t="str">
        <f t="shared" si="73"/>
        <v>n</v>
      </c>
      <c r="I396" s="211">
        <f>IF(P$347="J",SUMIF(Deelnemers!B:B,H396,Deelnemers!E:E),0)</f>
        <v>0</v>
      </c>
      <c r="J396" s="13"/>
      <c r="K396" s="211" t="str">
        <f t="shared" si="68"/>
        <v/>
      </c>
      <c r="L396" s="220" t="str">
        <f t="shared" si="69"/>
        <v/>
      </c>
      <c r="M396" s="215" t="str">
        <f t="shared" si="74"/>
        <v/>
      </c>
      <c r="N396" s="216" t="str">
        <f t="shared" si="71"/>
        <v/>
      </c>
      <c r="O396" s="221">
        <v>3</v>
      </c>
      <c r="AB396" s="325">
        <f t="shared" si="75"/>
        <v>0</v>
      </c>
    </row>
    <row r="397" spans="1:28" ht="15" customHeight="1" x14ac:dyDescent="0.25">
      <c r="A397" s="218" t="str">
        <f>IF(C397=0,"",IF(I397=0,"",MAX(A$2:A396)+1))</f>
        <v/>
      </c>
      <c r="B397" s="234" t="str">
        <f t="shared" si="72"/>
        <v>Jan Hartog</v>
      </c>
      <c r="C397" s="211">
        <f>IF(P$347="J",SUMIF(Deelnemers!B:B,B397,Deelnemers!E:E),0)</f>
        <v>18</v>
      </c>
      <c r="D397" s="13"/>
      <c r="E397" s="13"/>
      <c r="F397" s="220" t="str">
        <f t="shared" si="66"/>
        <v/>
      </c>
      <c r="G397" s="215" t="str">
        <f t="shared" si="67"/>
        <v/>
      </c>
      <c r="H397" s="234" t="str">
        <f t="shared" si="73"/>
        <v>n</v>
      </c>
      <c r="I397" s="211">
        <f>IF(P$347="J",SUMIF(Deelnemers!B:B,H397,Deelnemers!E:E),0)</f>
        <v>0</v>
      </c>
      <c r="J397" s="13"/>
      <c r="K397" s="211" t="str">
        <f t="shared" si="68"/>
        <v/>
      </c>
      <c r="L397" s="220" t="str">
        <f t="shared" si="69"/>
        <v/>
      </c>
      <c r="M397" s="215" t="str">
        <f t="shared" si="74"/>
        <v/>
      </c>
      <c r="N397" s="216" t="str">
        <f t="shared" si="71"/>
        <v/>
      </c>
      <c r="O397" s="221">
        <v>3</v>
      </c>
      <c r="AB397" s="325">
        <f t="shared" si="75"/>
        <v>0</v>
      </c>
    </row>
    <row r="398" spans="1:28" ht="15" customHeight="1" x14ac:dyDescent="0.25">
      <c r="A398" s="218">
        <f>IF(C398=0,"",IF(I398=0,"",MAX(A$2:A397)+1))</f>
        <v>250</v>
      </c>
      <c r="B398" s="234" t="str">
        <f t="shared" si="72"/>
        <v>Martijn</v>
      </c>
      <c r="C398" s="211">
        <f>IF(P$347="J",SUMIF(Deelnemers!B:B,B398,Deelnemers!E:E),0)</f>
        <v>13</v>
      </c>
      <c r="D398" s="13"/>
      <c r="E398" s="13"/>
      <c r="F398" s="220" t="str">
        <f t="shared" si="66"/>
        <v/>
      </c>
      <c r="G398" s="215" t="str">
        <f t="shared" si="67"/>
        <v/>
      </c>
      <c r="H398" s="234" t="str">
        <f t="shared" si="73"/>
        <v>Michael</v>
      </c>
      <c r="I398" s="211">
        <f>IF(P$347="J",SUMIF(Deelnemers!B:B,H398,Deelnemers!E:E),0)</f>
        <v>28</v>
      </c>
      <c r="J398" s="13"/>
      <c r="K398" s="211" t="str">
        <f t="shared" si="68"/>
        <v/>
      </c>
      <c r="L398" s="220" t="str">
        <f t="shared" si="69"/>
        <v/>
      </c>
      <c r="M398" s="215" t="str">
        <f t="shared" si="74"/>
        <v/>
      </c>
      <c r="N398" s="216" t="str">
        <f t="shared" si="71"/>
        <v/>
      </c>
      <c r="O398" s="221">
        <v>3</v>
      </c>
      <c r="AB398" s="325">
        <f t="shared" si="75"/>
        <v>1</v>
      </c>
    </row>
    <row r="399" spans="1:28" ht="15" customHeight="1" x14ac:dyDescent="0.25">
      <c r="A399" s="218">
        <f>IF(C399=0,"",IF(I399=0,"",MAX(A$2:A398)+1))</f>
        <v>251</v>
      </c>
      <c r="B399" s="234" t="str">
        <f t="shared" si="72"/>
        <v>Martijn</v>
      </c>
      <c r="C399" s="211">
        <f>IF(P$347="J",SUMIF(Deelnemers!B:B,B399,Deelnemers!E:E),0)</f>
        <v>13</v>
      </c>
      <c r="D399" s="13"/>
      <c r="E399" s="13"/>
      <c r="F399" s="220" t="str">
        <f t="shared" si="66"/>
        <v/>
      </c>
      <c r="G399" s="215" t="str">
        <f t="shared" si="67"/>
        <v/>
      </c>
      <c r="H399" s="234" t="str">
        <f t="shared" si="73"/>
        <v>Peter</v>
      </c>
      <c r="I399" s="211">
        <f>IF(P$347="J",SUMIF(Deelnemers!B:B,H399,Deelnemers!E:E),0)</f>
        <v>39</v>
      </c>
      <c r="J399" s="13"/>
      <c r="K399" s="211" t="str">
        <f t="shared" si="68"/>
        <v/>
      </c>
      <c r="L399" s="220" t="str">
        <f t="shared" si="69"/>
        <v/>
      </c>
      <c r="M399" s="215" t="str">
        <f t="shared" si="74"/>
        <v/>
      </c>
      <c r="N399" s="216" t="str">
        <f t="shared" si="71"/>
        <v/>
      </c>
      <c r="O399" s="221">
        <v>3</v>
      </c>
      <c r="AB399" s="325">
        <f t="shared" si="75"/>
        <v>1</v>
      </c>
    </row>
    <row r="400" spans="1:28" ht="15" customHeight="1" x14ac:dyDescent="0.25">
      <c r="A400" s="218">
        <f>IF(C400=0,"",IF(I400=0,"",MAX(A$2:A399)+1))</f>
        <v>252</v>
      </c>
      <c r="B400" s="234" t="str">
        <f t="shared" si="72"/>
        <v>Martijn</v>
      </c>
      <c r="C400" s="211">
        <f>IF(P$347="J",SUMIF(Deelnemers!B:B,B400,Deelnemers!E:E),0)</f>
        <v>13</v>
      </c>
      <c r="D400" s="13"/>
      <c r="E400" s="13"/>
      <c r="F400" s="220" t="str">
        <f t="shared" si="66"/>
        <v/>
      </c>
      <c r="G400" s="215" t="str">
        <f t="shared" si="67"/>
        <v/>
      </c>
      <c r="H400" s="234" t="str">
        <f t="shared" si="73"/>
        <v>Piet</v>
      </c>
      <c r="I400" s="211">
        <f>IF(P$347="J",SUMIF(Deelnemers!B:B,H400,Deelnemers!E:E),0)</f>
        <v>44</v>
      </c>
      <c r="J400" s="13"/>
      <c r="K400" s="211" t="str">
        <f t="shared" si="68"/>
        <v/>
      </c>
      <c r="L400" s="220" t="str">
        <f t="shared" si="69"/>
        <v/>
      </c>
      <c r="M400" s="215" t="str">
        <f t="shared" si="74"/>
        <v/>
      </c>
      <c r="N400" s="216" t="str">
        <f t="shared" si="71"/>
        <v/>
      </c>
      <c r="O400" s="221">
        <v>3</v>
      </c>
      <c r="AB400" s="325">
        <f t="shared" si="75"/>
        <v>1</v>
      </c>
    </row>
    <row r="401" spans="1:28" ht="15" customHeight="1" x14ac:dyDescent="0.25">
      <c r="A401" s="218">
        <f>IF(C401=0,"",IF(I401=0,"",MAX(A$2:A400)+1))</f>
        <v>253</v>
      </c>
      <c r="B401" s="234" t="str">
        <f t="shared" si="72"/>
        <v>Martijn</v>
      </c>
      <c r="C401" s="211">
        <f>IF(P$347="J",SUMIF(Deelnemers!B:B,B401,Deelnemers!E:E),0)</f>
        <v>13</v>
      </c>
      <c r="D401" s="13"/>
      <c r="E401" s="13"/>
      <c r="F401" s="220" t="str">
        <f t="shared" si="66"/>
        <v/>
      </c>
      <c r="G401" s="215" t="str">
        <f t="shared" si="67"/>
        <v/>
      </c>
      <c r="H401" s="234" t="str">
        <f t="shared" si="73"/>
        <v>Tukker</v>
      </c>
      <c r="I401" s="211">
        <f>IF(P$347="J",SUMIF(Deelnemers!B:B,H401,Deelnemers!E:E),0)</f>
        <v>22</v>
      </c>
      <c r="J401" s="13"/>
      <c r="K401" s="211" t="str">
        <f t="shared" si="68"/>
        <v/>
      </c>
      <c r="L401" s="220" t="str">
        <f t="shared" si="69"/>
        <v/>
      </c>
      <c r="M401" s="215" t="str">
        <f t="shared" si="74"/>
        <v/>
      </c>
      <c r="N401" s="216" t="str">
        <f t="shared" si="71"/>
        <v/>
      </c>
      <c r="O401" s="221">
        <v>3</v>
      </c>
      <c r="AB401" s="325">
        <f t="shared" si="75"/>
        <v>1</v>
      </c>
    </row>
    <row r="402" spans="1:28" ht="15" customHeight="1" x14ac:dyDescent="0.25">
      <c r="A402" s="218">
        <f>IF(C402=0,"",IF(I402=0,"",MAX(A$2:A401)+1))</f>
        <v>254</v>
      </c>
      <c r="B402" s="234" t="str">
        <f t="shared" si="72"/>
        <v>Martijn</v>
      </c>
      <c r="C402" s="211">
        <f>IF(P$347="J",SUMIF(Deelnemers!B:B,B402,Deelnemers!E:E),0)</f>
        <v>13</v>
      </c>
      <c r="D402" s="13"/>
      <c r="E402" s="13"/>
      <c r="F402" s="220" t="str">
        <f t="shared" si="66"/>
        <v/>
      </c>
      <c r="G402" s="215" t="str">
        <f t="shared" si="67"/>
        <v/>
      </c>
      <c r="H402" s="234" t="str">
        <f t="shared" si="73"/>
        <v>Bernard</v>
      </c>
      <c r="I402" s="211">
        <f>IF(P$347="J",SUMIF(Deelnemers!B:B,H402,Deelnemers!E:E),0)</f>
        <v>31</v>
      </c>
      <c r="J402" s="13"/>
      <c r="K402" s="211" t="str">
        <f t="shared" si="68"/>
        <v/>
      </c>
      <c r="L402" s="220" t="str">
        <f t="shared" si="69"/>
        <v/>
      </c>
      <c r="M402" s="215" t="str">
        <f t="shared" si="74"/>
        <v/>
      </c>
      <c r="N402" s="216" t="str">
        <f t="shared" si="71"/>
        <v/>
      </c>
      <c r="O402" s="221">
        <v>3</v>
      </c>
      <c r="AB402" s="325">
        <f t="shared" si="75"/>
        <v>1</v>
      </c>
    </row>
    <row r="403" spans="1:28" ht="15" customHeight="1" x14ac:dyDescent="0.25">
      <c r="A403" s="218">
        <f>IF(C403=0,"",IF(I403=0,"",MAX(A$2:A402)+1))</f>
        <v>255</v>
      </c>
      <c r="B403" s="234" t="str">
        <f t="shared" si="72"/>
        <v>Martijn</v>
      </c>
      <c r="C403" s="211">
        <f>IF(P$347="J",SUMIF(Deelnemers!B:B,B403,Deelnemers!E:E),0)</f>
        <v>13</v>
      </c>
      <c r="D403" s="13"/>
      <c r="E403" s="13"/>
      <c r="F403" s="220" t="str">
        <f t="shared" si="66"/>
        <v/>
      </c>
      <c r="G403" s="215" t="str">
        <f t="shared" si="67"/>
        <v/>
      </c>
      <c r="H403" s="234" t="str">
        <f t="shared" si="73"/>
        <v>Jan de Hoorn</v>
      </c>
      <c r="I403" s="211">
        <f>IF(P$347="J",SUMIF(Deelnemers!B:B,H403,Deelnemers!E:E),0)</f>
        <v>23</v>
      </c>
      <c r="J403" s="13"/>
      <c r="K403" s="211" t="str">
        <f t="shared" si="68"/>
        <v/>
      </c>
      <c r="L403" s="220" t="str">
        <f t="shared" si="69"/>
        <v/>
      </c>
      <c r="M403" s="215" t="str">
        <f t="shared" si="74"/>
        <v/>
      </c>
      <c r="N403" s="216" t="str">
        <f t="shared" si="71"/>
        <v/>
      </c>
      <c r="O403" s="221">
        <v>3</v>
      </c>
      <c r="AB403" s="325">
        <f t="shared" si="75"/>
        <v>1</v>
      </c>
    </row>
    <row r="404" spans="1:28" ht="15" customHeight="1" x14ac:dyDescent="0.25">
      <c r="A404" s="218">
        <f>IF(C404=0,"",IF(I404=0,"",MAX(A$2:A403)+1))</f>
        <v>256</v>
      </c>
      <c r="B404" s="234" t="str">
        <f t="shared" si="72"/>
        <v>Martijn</v>
      </c>
      <c r="C404" s="211">
        <f>IF(P$347="J",SUMIF(Deelnemers!B:B,B404,Deelnemers!E:E),0)</f>
        <v>13</v>
      </c>
      <c r="D404" s="13"/>
      <c r="E404" s="13"/>
      <c r="F404" s="220" t="str">
        <f t="shared" si="66"/>
        <v/>
      </c>
      <c r="G404" s="215" t="str">
        <f t="shared" si="67"/>
        <v/>
      </c>
      <c r="H404" s="234" t="str">
        <f t="shared" si="73"/>
        <v>Bas</v>
      </c>
      <c r="I404" s="211">
        <f>IF(P$347="J",SUMIF(Deelnemers!B:B,H404,Deelnemers!E:E),0)</f>
        <v>25</v>
      </c>
      <c r="J404" s="13"/>
      <c r="K404" s="211" t="str">
        <f t="shared" si="68"/>
        <v/>
      </c>
      <c r="L404" s="220" t="str">
        <f t="shared" si="69"/>
        <v/>
      </c>
      <c r="M404" s="215" t="str">
        <f t="shared" si="74"/>
        <v/>
      </c>
      <c r="N404" s="216" t="str">
        <f t="shared" si="71"/>
        <v/>
      </c>
      <c r="O404" s="221">
        <v>3</v>
      </c>
      <c r="AB404" s="325">
        <f t="shared" si="75"/>
        <v>1</v>
      </c>
    </row>
    <row r="405" spans="1:28" ht="15" customHeight="1" x14ac:dyDescent="0.25">
      <c r="A405" s="218">
        <f>IF(C405=0,"",IF(I405=0,"",MAX(A$2:A404)+1))</f>
        <v>257</v>
      </c>
      <c r="B405" s="234" t="str">
        <f t="shared" si="72"/>
        <v>Martijn</v>
      </c>
      <c r="C405" s="211">
        <f>IF(P$347="J",SUMIF(Deelnemers!B:B,B405,Deelnemers!E:E),0)</f>
        <v>13</v>
      </c>
      <c r="D405" s="13"/>
      <c r="E405" s="13"/>
      <c r="F405" s="220" t="str">
        <f t="shared" si="66"/>
        <v/>
      </c>
      <c r="G405" s="215" t="str">
        <f t="shared" si="67"/>
        <v/>
      </c>
      <c r="H405" s="234" t="str">
        <f t="shared" si="73"/>
        <v>Jan Zuijlen</v>
      </c>
      <c r="I405" s="211">
        <f>IF(P$347="J",SUMIF(Deelnemers!B:B,H405,Deelnemers!E:E),0)</f>
        <v>36</v>
      </c>
      <c r="J405" s="13"/>
      <c r="K405" s="211" t="str">
        <f t="shared" si="68"/>
        <v/>
      </c>
      <c r="L405" s="220" t="str">
        <f t="shared" si="69"/>
        <v/>
      </c>
      <c r="M405" s="215" t="str">
        <f t="shared" si="74"/>
        <v/>
      </c>
      <c r="N405" s="216" t="str">
        <f t="shared" si="71"/>
        <v/>
      </c>
      <c r="O405" s="221">
        <v>3</v>
      </c>
      <c r="AB405" s="325">
        <f t="shared" si="75"/>
        <v>1</v>
      </c>
    </row>
    <row r="406" spans="1:28" ht="15" customHeight="1" x14ac:dyDescent="0.25">
      <c r="A406" s="218">
        <f>IF(C406=0,"",IF(I406=0,"",MAX(A$2:A405)+1))</f>
        <v>258</v>
      </c>
      <c r="B406" s="234" t="str">
        <f t="shared" si="72"/>
        <v>Martijn</v>
      </c>
      <c r="C406" s="211">
        <f>IF(P$347="J",SUMIF(Deelnemers!B:B,B406,Deelnemers!E:E),0)</f>
        <v>13</v>
      </c>
      <c r="D406" s="13"/>
      <c r="E406" s="13"/>
      <c r="F406" s="220" t="str">
        <f t="shared" si="66"/>
        <v/>
      </c>
      <c r="G406" s="215" t="str">
        <f t="shared" si="67"/>
        <v/>
      </c>
      <c r="H406" s="234" t="str">
        <f t="shared" si="73"/>
        <v xml:space="preserve">Jordy </v>
      </c>
      <c r="I406" s="211">
        <f>IF(P$347="J",SUMIF(Deelnemers!B:B,H406,Deelnemers!E:E),0)</f>
        <v>31</v>
      </c>
      <c r="J406" s="13"/>
      <c r="K406" s="211" t="str">
        <f t="shared" si="68"/>
        <v/>
      </c>
      <c r="L406" s="220" t="str">
        <f t="shared" si="69"/>
        <v/>
      </c>
      <c r="M406" s="215" t="str">
        <f t="shared" si="74"/>
        <v/>
      </c>
      <c r="N406" s="216" t="str">
        <f t="shared" si="71"/>
        <v/>
      </c>
      <c r="O406" s="221">
        <v>3</v>
      </c>
      <c r="AB406" s="325">
        <f t="shared" si="75"/>
        <v>1</v>
      </c>
    </row>
    <row r="407" spans="1:28" ht="15" customHeight="1" x14ac:dyDescent="0.25">
      <c r="A407" s="218">
        <f>IF(C407=0,"",IF(I407=0,"",MAX(A$2:A406)+1))</f>
        <v>259</v>
      </c>
      <c r="B407" s="234" t="str">
        <f t="shared" si="72"/>
        <v>Martijn</v>
      </c>
      <c r="C407" s="211">
        <f>IF(P$347="J",SUMIF(Deelnemers!B:B,B407,Deelnemers!E:E),0)</f>
        <v>13</v>
      </c>
      <c r="D407" s="13"/>
      <c r="E407" s="13"/>
      <c r="F407" s="220" t="str">
        <f t="shared" si="66"/>
        <v/>
      </c>
      <c r="G407" s="215" t="str">
        <f t="shared" si="67"/>
        <v/>
      </c>
      <c r="H407" s="234" t="str">
        <f t="shared" si="73"/>
        <v>Mukesh</v>
      </c>
      <c r="I407" s="211">
        <f>IF(P$347="J",SUMIF(Deelnemers!B:B,H407,Deelnemers!E:E),0)</f>
        <v>34</v>
      </c>
      <c r="J407" s="13"/>
      <c r="K407" s="211" t="str">
        <f t="shared" si="68"/>
        <v/>
      </c>
      <c r="L407" s="220" t="str">
        <f t="shared" si="69"/>
        <v/>
      </c>
      <c r="M407" s="215" t="str">
        <f t="shared" si="74"/>
        <v/>
      </c>
      <c r="N407" s="216" t="str">
        <f t="shared" si="71"/>
        <v/>
      </c>
      <c r="O407" s="221">
        <v>3</v>
      </c>
      <c r="AB407" s="325">
        <f t="shared" si="75"/>
        <v>1</v>
      </c>
    </row>
    <row r="408" spans="1:28" ht="15" customHeight="1" x14ac:dyDescent="0.25">
      <c r="A408" s="218">
        <f>IF(C408=0,"",IF(I408=0,"",MAX(A$2:A407)+1))</f>
        <v>260</v>
      </c>
      <c r="B408" s="234" t="str">
        <f t="shared" si="72"/>
        <v>Martijn</v>
      </c>
      <c r="C408" s="211">
        <f>IF(P$347="J",SUMIF(Deelnemers!B:B,B408,Deelnemers!E:E),0)</f>
        <v>13</v>
      </c>
      <c r="D408" s="13"/>
      <c r="E408" s="13"/>
      <c r="F408" s="220" t="str">
        <f t="shared" si="66"/>
        <v/>
      </c>
      <c r="G408" s="215" t="str">
        <f t="shared" si="67"/>
        <v/>
      </c>
      <c r="H408" s="234" t="str">
        <f t="shared" si="73"/>
        <v>Marco</v>
      </c>
      <c r="I408" s="211">
        <f>IF(P$347="J",SUMIF(Deelnemers!B:B,H408,Deelnemers!E:E),0)</f>
        <v>35</v>
      </c>
      <c r="J408" s="13"/>
      <c r="K408" s="211" t="str">
        <f t="shared" si="68"/>
        <v/>
      </c>
      <c r="L408" s="220" t="str">
        <f t="shared" si="69"/>
        <v/>
      </c>
      <c r="M408" s="215" t="str">
        <f t="shared" si="74"/>
        <v/>
      </c>
      <c r="N408" s="216" t="str">
        <f t="shared" si="71"/>
        <v/>
      </c>
      <c r="O408" s="221">
        <v>3</v>
      </c>
      <c r="AB408" s="325">
        <f t="shared" si="75"/>
        <v>1</v>
      </c>
    </row>
    <row r="409" spans="1:28" ht="15" customHeight="1" x14ac:dyDescent="0.25">
      <c r="A409" s="218" t="str">
        <f>IF(C409=0,"",IF(I409=0,"",MAX(A$2:A408)+1))</f>
        <v/>
      </c>
      <c r="B409" s="234" t="str">
        <f t="shared" si="72"/>
        <v>Martijn</v>
      </c>
      <c r="C409" s="211">
        <f>IF(P$347="J",SUMIF(Deelnemers!B:B,B409,Deelnemers!E:E),0)</f>
        <v>13</v>
      </c>
      <c r="D409" s="13"/>
      <c r="E409" s="13"/>
      <c r="F409" s="220" t="str">
        <f t="shared" si="66"/>
        <v/>
      </c>
      <c r="G409" s="215" t="str">
        <f t="shared" si="67"/>
        <v/>
      </c>
      <c r="H409" s="234" t="str">
        <f t="shared" si="73"/>
        <v>n</v>
      </c>
      <c r="I409" s="211">
        <f>IF(P$347="J",SUMIF(Deelnemers!B:B,H409,Deelnemers!E:E),0)</f>
        <v>0</v>
      </c>
      <c r="J409" s="13"/>
      <c r="K409" s="211" t="str">
        <f t="shared" si="68"/>
        <v/>
      </c>
      <c r="L409" s="220" t="str">
        <f t="shared" si="69"/>
        <v/>
      </c>
      <c r="M409" s="215" t="str">
        <f t="shared" si="74"/>
        <v/>
      </c>
      <c r="N409" s="216" t="str">
        <f t="shared" si="71"/>
        <v/>
      </c>
      <c r="O409" s="221">
        <v>3</v>
      </c>
      <c r="AB409" s="325">
        <f t="shared" si="75"/>
        <v>0</v>
      </c>
    </row>
    <row r="410" spans="1:28" ht="15" customHeight="1" x14ac:dyDescent="0.25">
      <c r="A410" s="218" t="str">
        <f>IF(C410=0,"",IF(I410=0,"",MAX(A$2:A409)+1))</f>
        <v/>
      </c>
      <c r="B410" s="234" t="str">
        <f t="shared" si="72"/>
        <v>Martijn</v>
      </c>
      <c r="C410" s="211">
        <f>IF(P$347="J",SUMIF(Deelnemers!B:B,B410,Deelnemers!E:E),0)</f>
        <v>13</v>
      </c>
      <c r="D410" s="13"/>
      <c r="E410" s="13"/>
      <c r="F410" s="220" t="str">
        <f t="shared" si="66"/>
        <v/>
      </c>
      <c r="G410" s="215" t="str">
        <f t="shared" si="67"/>
        <v/>
      </c>
      <c r="H410" s="234" t="str">
        <f t="shared" si="73"/>
        <v>n</v>
      </c>
      <c r="I410" s="211">
        <f>IF(P$347="J",SUMIF(Deelnemers!B:B,H410,Deelnemers!E:E),0)</f>
        <v>0</v>
      </c>
      <c r="J410" s="13"/>
      <c r="K410" s="211" t="str">
        <f t="shared" si="68"/>
        <v/>
      </c>
      <c r="L410" s="220" t="str">
        <f t="shared" si="69"/>
        <v/>
      </c>
      <c r="M410" s="215" t="str">
        <f t="shared" si="74"/>
        <v/>
      </c>
      <c r="N410" s="216" t="str">
        <f t="shared" si="71"/>
        <v/>
      </c>
      <c r="O410" s="221">
        <v>3</v>
      </c>
      <c r="AB410" s="325">
        <f t="shared" si="75"/>
        <v>0</v>
      </c>
    </row>
    <row r="411" spans="1:28" ht="15" customHeight="1" x14ac:dyDescent="0.25">
      <c r="A411" s="218" t="str">
        <f>IF(C411=0,"",IF(I411=0,"",MAX(A$2:A410)+1))</f>
        <v/>
      </c>
      <c r="B411" s="234" t="str">
        <f t="shared" si="72"/>
        <v>Martijn</v>
      </c>
      <c r="C411" s="211">
        <f>IF(P$347="J",SUMIF(Deelnemers!B:B,B411,Deelnemers!E:E),0)</f>
        <v>13</v>
      </c>
      <c r="D411" s="13"/>
      <c r="E411" s="13"/>
      <c r="F411" s="220" t="str">
        <f t="shared" ref="F411:F474" si="76">IF(D411&gt;0,ROUND(D411/E411,3),"")</f>
        <v/>
      </c>
      <c r="G411" s="215" t="str">
        <f t="shared" ref="G411:G474" si="77">IF(D411&gt;0,IF(C411-D411=0,R$2,IF(D411&lt;C411,ROUND(D411/C411*T$2,1),Q$2)),"")</f>
        <v/>
      </c>
      <c r="H411" s="234" t="str">
        <f t="shared" si="73"/>
        <v>n</v>
      </c>
      <c r="I411" s="211">
        <f>IF(P$347="J",SUMIF(Deelnemers!B:B,H411,Deelnemers!E:E),0)</f>
        <v>0</v>
      </c>
      <c r="J411" s="13"/>
      <c r="K411" s="211" t="str">
        <f t="shared" ref="K411:K474" si="78">IF(E411&gt;0,E411,"")</f>
        <v/>
      </c>
      <c r="L411" s="220" t="str">
        <f t="shared" ref="L411:L474" si="79">IF(J411&gt;0,ROUND(J411/K411,3),"")</f>
        <v/>
      </c>
      <c r="M411" s="215" t="str">
        <f t="shared" ref="M411:M442" si="80">IF(J411&gt;0,IF(I411-J411=0,R$2,IF(J411&lt;I411,ROUND(J411/I411*T$2,1),Q$2)),"")</f>
        <v/>
      </c>
      <c r="N411" s="216" t="str">
        <f t="shared" ref="N411:N474" si="81">IF(E411&gt;0,1,"")</f>
        <v/>
      </c>
      <c r="O411" s="221">
        <v>3</v>
      </c>
      <c r="AB411" s="325">
        <f t="shared" si="75"/>
        <v>0</v>
      </c>
    </row>
    <row r="412" spans="1:28" ht="15" customHeight="1" x14ac:dyDescent="0.25">
      <c r="A412" s="218" t="str">
        <f>IF(C412=0,"",IF(I412=0,"",MAX(A$2:A411)+1))</f>
        <v/>
      </c>
      <c r="B412" s="234" t="str">
        <f t="shared" ref="B412:B475" si="82">B68</f>
        <v>Martijn</v>
      </c>
      <c r="C412" s="211">
        <f>IF(P$347="J",SUMIF(Deelnemers!B:B,B412,Deelnemers!E:E),0)</f>
        <v>13</v>
      </c>
      <c r="D412" s="13"/>
      <c r="E412" s="13"/>
      <c r="F412" s="220" t="str">
        <f t="shared" si="76"/>
        <v/>
      </c>
      <c r="G412" s="215" t="str">
        <f t="shared" si="77"/>
        <v/>
      </c>
      <c r="H412" s="234" t="str">
        <f t="shared" ref="H412:H475" si="83">H68</f>
        <v>n</v>
      </c>
      <c r="I412" s="211">
        <f>IF(P$347="J",SUMIF(Deelnemers!B:B,H412,Deelnemers!E:E),0)</f>
        <v>0</v>
      </c>
      <c r="J412" s="13"/>
      <c r="K412" s="211" t="str">
        <f t="shared" si="78"/>
        <v/>
      </c>
      <c r="L412" s="220" t="str">
        <f t="shared" si="79"/>
        <v/>
      </c>
      <c r="M412" s="215" t="str">
        <f t="shared" si="80"/>
        <v/>
      </c>
      <c r="N412" s="216" t="str">
        <f t="shared" si="81"/>
        <v/>
      </c>
      <c r="O412" s="221">
        <v>3</v>
      </c>
      <c r="AB412" s="325">
        <f t="shared" si="75"/>
        <v>0</v>
      </c>
    </row>
    <row r="413" spans="1:28" ht="15" customHeight="1" x14ac:dyDescent="0.25">
      <c r="A413" s="218">
        <f>IF(C413=0,"",IF(I413=0,"",MAX(A$2:A412)+1))</f>
        <v>261</v>
      </c>
      <c r="B413" s="234" t="str">
        <f t="shared" si="82"/>
        <v>Michael</v>
      </c>
      <c r="C413" s="211">
        <f>IF(P$347="J",SUMIF(Deelnemers!B:B,B413,Deelnemers!E:E),0)</f>
        <v>28</v>
      </c>
      <c r="D413" s="13"/>
      <c r="E413" s="13"/>
      <c r="F413" s="220" t="str">
        <f t="shared" si="76"/>
        <v/>
      </c>
      <c r="G413" s="215" t="str">
        <f t="shared" si="77"/>
        <v/>
      </c>
      <c r="H413" s="234" t="str">
        <f t="shared" si="83"/>
        <v>Peter</v>
      </c>
      <c r="I413" s="211">
        <f>IF(P$347="J",SUMIF(Deelnemers!B:B,H413,Deelnemers!E:E),0)</f>
        <v>39</v>
      </c>
      <c r="J413" s="13"/>
      <c r="K413" s="211" t="str">
        <f t="shared" si="78"/>
        <v/>
      </c>
      <c r="L413" s="220" t="str">
        <f t="shared" si="79"/>
        <v/>
      </c>
      <c r="M413" s="215" t="str">
        <f t="shared" si="80"/>
        <v/>
      </c>
      <c r="N413" s="216" t="str">
        <f t="shared" si="81"/>
        <v/>
      </c>
      <c r="O413" s="221">
        <v>3</v>
      </c>
      <c r="AB413" s="325">
        <f t="shared" si="75"/>
        <v>1</v>
      </c>
    </row>
    <row r="414" spans="1:28" ht="15" customHeight="1" x14ac:dyDescent="0.25">
      <c r="A414" s="218">
        <f>IF(C414=0,"",IF(I414=0,"",MAX(A$2:A413)+1))</f>
        <v>262</v>
      </c>
      <c r="B414" s="234" t="str">
        <f t="shared" si="82"/>
        <v>Michael</v>
      </c>
      <c r="C414" s="211">
        <f>IF(P$347="J",SUMIF(Deelnemers!B:B,B414,Deelnemers!E:E),0)</f>
        <v>28</v>
      </c>
      <c r="D414" s="13"/>
      <c r="E414" s="13"/>
      <c r="F414" s="220" t="str">
        <f t="shared" si="76"/>
        <v/>
      </c>
      <c r="G414" s="215" t="str">
        <f t="shared" si="77"/>
        <v/>
      </c>
      <c r="H414" s="234" t="str">
        <f t="shared" si="83"/>
        <v>Piet</v>
      </c>
      <c r="I414" s="211">
        <f>IF(P$347="J",SUMIF(Deelnemers!B:B,H414,Deelnemers!E:E),0)</f>
        <v>44</v>
      </c>
      <c r="J414" s="13"/>
      <c r="K414" s="211" t="str">
        <f t="shared" si="78"/>
        <v/>
      </c>
      <c r="L414" s="220" t="str">
        <f t="shared" si="79"/>
        <v/>
      </c>
      <c r="M414" s="215" t="str">
        <f t="shared" si="80"/>
        <v/>
      </c>
      <c r="N414" s="216" t="str">
        <f t="shared" si="81"/>
        <v/>
      </c>
      <c r="O414" s="221">
        <v>3</v>
      </c>
      <c r="AB414" s="325">
        <f t="shared" si="75"/>
        <v>1</v>
      </c>
    </row>
    <row r="415" spans="1:28" ht="15" customHeight="1" x14ac:dyDescent="0.25">
      <c r="A415" s="218">
        <f>IF(C415=0,"",IF(I415=0,"",MAX(A$2:A414)+1))</f>
        <v>263</v>
      </c>
      <c r="B415" s="234" t="str">
        <f t="shared" si="82"/>
        <v>Michael</v>
      </c>
      <c r="C415" s="211">
        <f>IF(P$347="J",SUMIF(Deelnemers!B:B,B415,Deelnemers!E:E),0)</f>
        <v>28</v>
      </c>
      <c r="D415" s="13"/>
      <c r="E415" s="13"/>
      <c r="F415" s="220" t="str">
        <f t="shared" si="76"/>
        <v/>
      </c>
      <c r="G415" s="215" t="str">
        <f t="shared" si="77"/>
        <v/>
      </c>
      <c r="H415" s="234" t="str">
        <f t="shared" si="83"/>
        <v>Tukker</v>
      </c>
      <c r="I415" s="211">
        <f>IF(P$347="J",SUMIF(Deelnemers!B:B,H415,Deelnemers!E:E),0)</f>
        <v>22</v>
      </c>
      <c r="J415" s="13"/>
      <c r="K415" s="211" t="str">
        <f t="shared" si="78"/>
        <v/>
      </c>
      <c r="L415" s="220" t="str">
        <f t="shared" si="79"/>
        <v/>
      </c>
      <c r="M415" s="215" t="str">
        <f t="shared" si="80"/>
        <v/>
      </c>
      <c r="N415" s="216" t="str">
        <f t="shared" si="81"/>
        <v/>
      </c>
      <c r="O415" s="221">
        <v>3</v>
      </c>
      <c r="AB415" s="325">
        <f t="shared" si="75"/>
        <v>1</v>
      </c>
    </row>
    <row r="416" spans="1:28" ht="15" customHeight="1" x14ac:dyDescent="0.25">
      <c r="A416" s="218">
        <f>IF(C416=0,"",IF(I416=0,"",MAX(A$2:A415)+1))</f>
        <v>264</v>
      </c>
      <c r="B416" s="234" t="str">
        <f t="shared" si="82"/>
        <v>Michael</v>
      </c>
      <c r="C416" s="211">
        <f>IF(P$347="J",SUMIF(Deelnemers!B:B,B416,Deelnemers!E:E),0)</f>
        <v>28</v>
      </c>
      <c r="D416" s="13"/>
      <c r="E416" s="13"/>
      <c r="F416" s="220" t="str">
        <f t="shared" si="76"/>
        <v/>
      </c>
      <c r="G416" s="215" t="str">
        <f t="shared" si="77"/>
        <v/>
      </c>
      <c r="H416" s="234" t="str">
        <f t="shared" si="83"/>
        <v>Bernard</v>
      </c>
      <c r="I416" s="211">
        <f>IF(P$347="J",SUMIF(Deelnemers!B:B,H416,Deelnemers!E:E),0)</f>
        <v>31</v>
      </c>
      <c r="J416" s="13"/>
      <c r="K416" s="211" t="str">
        <f t="shared" si="78"/>
        <v/>
      </c>
      <c r="L416" s="220" t="str">
        <f t="shared" si="79"/>
        <v/>
      </c>
      <c r="M416" s="215" t="str">
        <f t="shared" si="80"/>
        <v/>
      </c>
      <c r="N416" s="216" t="str">
        <f t="shared" si="81"/>
        <v/>
      </c>
      <c r="O416" s="221">
        <v>3</v>
      </c>
      <c r="AB416" s="325">
        <f t="shared" si="75"/>
        <v>1</v>
      </c>
    </row>
    <row r="417" spans="1:28" ht="15" customHeight="1" x14ac:dyDescent="0.25">
      <c r="A417" s="218">
        <f>IF(C417=0,"",IF(I417=0,"",MAX(A$2:A416)+1))</f>
        <v>265</v>
      </c>
      <c r="B417" s="234" t="str">
        <f t="shared" si="82"/>
        <v>Michael</v>
      </c>
      <c r="C417" s="211">
        <f>IF(P$347="J",SUMIF(Deelnemers!B:B,B417,Deelnemers!E:E),0)</f>
        <v>28</v>
      </c>
      <c r="D417" s="13"/>
      <c r="E417" s="13"/>
      <c r="F417" s="220" t="str">
        <f t="shared" si="76"/>
        <v/>
      </c>
      <c r="G417" s="215" t="str">
        <f t="shared" si="77"/>
        <v/>
      </c>
      <c r="H417" s="234" t="str">
        <f t="shared" si="83"/>
        <v>Jan de Hoorn</v>
      </c>
      <c r="I417" s="211">
        <f>IF(P$347="J",SUMIF(Deelnemers!B:B,H417,Deelnemers!E:E),0)</f>
        <v>23</v>
      </c>
      <c r="J417" s="13"/>
      <c r="K417" s="211" t="str">
        <f t="shared" si="78"/>
        <v/>
      </c>
      <c r="L417" s="220" t="str">
        <f t="shared" si="79"/>
        <v/>
      </c>
      <c r="M417" s="215" t="str">
        <f t="shared" si="80"/>
        <v/>
      </c>
      <c r="N417" s="216" t="str">
        <f t="shared" si="81"/>
        <v/>
      </c>
      <c r="O417" s="221">
        <v>3</v>
      </c>
      <c r="AB417" s="325">
        <f t="shared" si="75"/>
        <v>1</v>
      </c>
    </row>
    <row r="418" spans="1:28" ht="15" customHeight="1" x14ac:dyDescent="0.25">
      <c r="A418" s="218">
        <f>IF(C418=0,"",IF(I418=0,"",MAX(A$2:A417)+1))</f>
        <v>266</v>
      </c>
      <c r="B418" s="234" t="str">
        <f t="shared" si="82"/>
        <v>Michael</v>
      </c>
      <c r="C418" s="211">
        <f>IF(P$347="J",SUMIF(Deelnemers!B:B,B418,Deelnemers!E:E),0)</f>
        <v>28</v>
      </c>
      <c r="D418" s="13"/>
      <c r="E418" s="13"/>
      <c r="F418" s="220" t="str">
        <f t="shared" si="76"/>
        <v/>
      </c>
      <c r="G418" s="215" t="str">
        <f t="shared" si="77"/>
        <v/>
      </c>
      <c r="H418" s="234" t="str">
        <f t="shared" si="83"/>
        <v>Bas</v>
      </c>
      <c r="I418" s="211">
        <f>IF(P$347="J",SUMIF(Deelnemers!B:B,H418,Deelnemers!E:E),0)</f>
        <v>25</v>
      </c>
      <c r="J418" s="13"/>
      <c r="K418" s="211" t="str">
        <f t="shared" si="78"/>
        <v/>
      </c>
      <c r="L418" s="220" t="str">
        <f t="shared" si="79"/>
        <v/>
      </c>
      <c r="M418" s="215" t="str">
        <f t="shared" si="80"/>
        <v/>
      </c>
      <c r="N418" s="216" t="str">
        <f t="shared" si="81"/>
        <v/>
      </c>
      <c r="O418" s="221">
        <v>3</v>
      </c>
      <c r="AB418" s="325">
        <f t="shared" si="75"/>
        <v>1</v>
      </c>
    </row>
    <row r="419" spans="1:28" ht="15" customHeight="1" x14ac:dyDescent="0.25">
      <c r="A419" s="218">
        <f>IF(C419=0,"",IF(I419=0,"",MAX(A$2:A418)+1))</f>
        <v>267</v>
      </c>
      <c r="B419" s="234" t="str">
        <f t="shared" si="82"/>
        <v>Michael</v>
      </c>
      <c r="C419" s="211">
        <f>IF(P$347="J",SUMIF(Deelnemers!B:B,B419,Deelnemers!E:E),0)</f>
        <v>28</v>
      </c>
      <c r="D419" s="13"/>
      <c r="E419" s="13"/>
      <c r="F419" s="220" t="str">
        <f t="shared" si="76"/>
        <v/>
      </c>
      <c r="G419" s="215" t="str">
        <f t="shared" si="77"/>
        <v/>
      </c>
      <c r="H419" s="234" t="str">
        <f t="shared" si="83"/>
        <v>Jan Zuijlen</v>
      </c>
      <c r="I419" s="211">
        <f>IF(P$347="J",SUMIF(Deelnemers!B:B,H419,Deelnemers!E:E),0)</f>
        <v>36</v>
      </c>
      <c r="J419" s="13"/>
      <c r="K419" s="211" t="str">
        <f t="shared" si="78"/>
        <v/>
      </c>
      <c r="L419" s="220" t="str">
        <f t="shared" si="79"/>
        <v/>
      </c>
      <c r="M419" s="215" t="str">
        <f t="shared" si="80"/>
        <v/>
      </c>
      <c r="N419" s="216" t="str">
        <f t="shared" si="81"/>
        <v/>
      </c>
      <c r="O419" s="221">
        <v>3</v>
      </c>
      <c r="AB419" s="325">
        <f t="shared" si="75"/>
        <v>1</v>
      </c>
    </row>
    <row r="420" spans="1:28" ht="15" customHeight="1" x14ac:dyDescent="0.25">
      <c r="A420" s="218">
        <f>IF(C420=0,"",IF(I420=0,"",MAX(A$2:A419)+1))</f>
        <v>268</v>
      </c>
      <c r="B420" s="234" t="str">
        <f t="shared" si="82"/>
        <v>Michael</v>
      </c>
      <c r="C420" s="211">
        <f>IF(P$347="J",SUMIF(Deelnemers!B:B,B420,Deelnemers!E:E),0)</f>
        <v>28</v>
      </c>
      <c r="D420" s="13"/>
      <c r="E420" s="13"/>
      <c r="F420" s="220" t="str">
        <f t="shared" si="76"/>
        <v/>
      </c>
      <c r="G420" s="215" t="str">
        <f t="shared" si="77"/>
        <v/>
      </c>
      <c r="H420" s="234" t="str">
        <f t="shared" si="83"/>
        <v xml:space="preserve">Jordy </v>
      </c>
      <c r="I420" s="211">
        <f>IF(P$347="J",SUMIF(Deelnemers!B:B,H420,Deelnemers!E:E),0)</f>
        <v>31</v>
      </c>
      <c r="J420" s="13"/>
      <c r="K420" s="211" t="str">
        <f t="shared" si="78"/>
        <v/>
      </c>
      <c r="L420" s="220" t="str">
        <f t="shared" si="79"/>
        <v/>
      </c>
      <c r="M420" s="215" t="str">
        <f t="shared" si="80"/>
        <v/>
      </c>
      <c r="N420" s="216" t="str">
        <f t="shared" si="81"/>
        <v/>
      </c>
      <c r="O420" s="221">
        <v>3</v>
      </c>
      <c r="AB420" s="325">
        <f t="shared" si="75"/>
        <v>1</v>
      </c>
    </row>
    <row r="421" spans="1:28" ht="15" customHeight="1" x14ac:dyDescent="0.25">
      <c r="A421" s="218">
        <f>IF(C421=0,"",IF(I421=0,"",MAX(A$2:A420)+1))</f>
        <v>269</v>
      </c>
      <c r="B421" s="234" t="str">
        <f t="shared" si="82"/>
        <v>Michael</v>
      </c>
      <c r="C421" s="211">
        <f>IF(P$347="J",SUMIF(Deelnemers!B:B,B421,Deelnemers!E:E),0)</f>
        <v>28</v>
      </c>
      <c r="D421" s="13"/>
      <c r="E421" s="13"/>
      <c r="F421" s="220" t="str">
        <f t="shared" si="76"/>
        <v/>
      </c>
      <c r="G421" s="215" t="str">
        <f t="shared" si="77"/>
        <v/>
      </c>
      <c r="H421" s="234" t="str">
        <f t="shared" si="83"/>
        <v>Mukesh</v>
      </c>
      <c r="I421" s="211">
        <f>IF(P$347="J",SUMIF(Deelnemers!B:B,H421,Deelnemers!E:E),0)</f>
        <v>34</v>
      </c>
      <c r="J421" s="13"/>
      <c r="K421" s="211" t="str">
        <f t="shared" si="78"/>
        <v/>
      </c>
      <c r="L421" s="220" t="str">
        <f t="shared" si="79"/>
        <v/>
      </c>
      <c r="M421" s="215" t="str">
        <f t="shared" si="80"/>
        <v/>
      </c>
      <c r="N421" s="216" t="str">
        <f t="shared" si="81"/>
        <v/>
      </c>
      <c r="O421" s="221">
        <v>3</v>
      </c>
      <c r="AB421" s="325">
        <f t="shared" si="75"/>
        <v>1</v>
      </c>
    </row>
    <row r="422" spans="1:28" ht="15" customHeight="1" x14ac:dyDescent="0.25">
      <c r="A422" s="218">
        <f>IF(C422=0,"",IF(I422=0,"",MAX(A$2:A421)+1))</f>
        <v>270</v>
      </c>
      <c r="B422" s="234" t="str">
        <f t="shared" si="82"/>
        <v>Michael</v>
      </c>
      <c r="C422" s="211">
        <f>IF(P$347="J",SUMIF(Deelnemers!B:B,B422,Deelnemers!E:E),0)</f>
        <v>28</v>
      </c>
      <c r="D422" s="13"/>
      <c r="E422" s="13"/>
      <c r="F422" s="220" t="str">
        <f t="shared" si="76"/>
        <v/>
      </c>
      <c r="G422" s="215" t="str">
        <f t="shared" si="77"/>
        <v/>
      </c>
      <c r="H422" s="234" t="str">
        <f t="shared" si="83"/>
        <v>Marco</v>
      </c>
      <c r="I422" s="211">
        <f>IF(P$347="J",SUMIF(Deelnemers!B:B,H422,Deelnemers!E:E),0)</f>
        <v>35</v>
      </c>
      <c r="J422" s="13"/>
      <c r="K422" s="211" t="str">
        <f t="shared" si="78"/>
        <v/>
      </c>
      <c r="L422" s="220" t="str">
        <f t="shared" si="79"/>
        <v/>
      </c>
      <c r="M422" s="215" t="str">
        <f t="shared" si="80"/>
        <v/>
      </c>
      <c r="N422" s="216" t="str">
        <f t="shared" si="81"/>
        <v/>
      </c>
      <c r="O422" s="221">
        <v>3</v>
      </c>
      <c r="AB422" s="325">
        <f t="shared" si="75"/>
        <v>1</v>
      </c>
    </row>
    <row r="423" spans="1:28" ht="15" customHeight="1" x14ac:dyDescent="0.25">
      <c r="A423" s="218" t="str">
        <f>IF(C423=0,"",IF(I423=0,"",MAX(A$2:A422)+1))</f>
        <v/>
      </c>
      <c r="B423" s="234" t="str">
        <f t="shared" si="82"/>
        <v>Michael</v>
      </c>
      <c r="C423" s="211">
        <f>IF(P$347="J",SUMIF(Deelnemers!B:B,B423,Deelnemers!E:E),0)</f>
        <v>28</v>
      </c>
      <c r="D423" s="13"/>
      <c r="E423" s="13"/>
      <c r="F423" s="220" t="str">
        <f t="shared" si="76"/>
        <v/>
      </c>
      <c r="G423" s="215" t="str">
        <f t="shared" si="77"/>
        <v/>
      </c>
      <c r="H423" s="234" t="str">
        <f t="shared" si="83"/>
        <v>n</v>
      </c>
      <c r="I423" s="211">
        <f>IF(P$347="J",SUMIF(Deelnemers!B:B,H423,Deelnemers!E:E),0)</f>
        <v>0</v>
      </c>
      <c r="J423" s="13"/>
      <c r="K423" s="211" t="str">
        <f t="shared" si="78"/>
        <v/>
      </c>
      <c r="L423" s="220" t="str">
        <f t="shared" si="79"/>
        <v/>
      </c>
      <c r="M423" s="215" t="str">
        <f t="shared" si="80"/>
        <v/>
      </c>
      <c r="N423" s="216" t="str">
        <f t="shared" si="81"/>
        <v/>
      </c>
      <c r="O423" s="221">
        <v>3</v>
      </c>
      <c r="AB423" s="325">
        <f t="shared" si="75"/>
        <v>0</v>
      </c>
    </row>
    <row r="424" spans="1:28" ht="15" customHeight="1" x14ac:dyDescent="0.25">
      <c r="A424" s="218" t="str">
        <f>IF(C424=0,"",IF(I424=0,"",MAX(A$2:A423)+1))</f>
        <v/>
      </c>
      <c r="B424" s="234" t="str">
        <f t="shared" si="82"/>
        <v>Michael</v>
      </c>
      <c r="C424" s="211">
        <f>IF(P$347="J",SUMIF(Deelnemers!B:B,B424,Deelnemers!E:E),0)</f>
        <v>28</v>
      </c>
      <c r="D424" s="13"/>
      <c r="E424" s="13"/>
      <c r="F424" s="220" t="str">
        <f t="shared" si="76"/>
        <v/>
      </c>
      <c r="G424" s="215" t="str">
        <f t="shared" si="77"/>
        <v/>
      </c>
      <c r="H424" s="234" t="str">
        <f t="shared" si="83"/>
        <v>n</v>
      </c>
      <c r="I424" s="211">
        <f>IF(P$347="J",SUMIF(Deelnemers!B:B,H424,Deelnemers!E:E),0)</f>
        <v>0</v>
      </c>
      <c r="J424" s="13"/>
      <c r="K424" s="211" t="str">
        <f t="shared" si="78"/>
        <v/>
      </c>
      <c r="L424" s="220" t="str">
        <f t="shared" si="79"/>
        <v/>
      </c>
      <c r="M424" s="215" t="str">
        <f t="shared" si="80"/>
        <v/>
      </c>
      <c r="N424" s="216" t="str">
        <f t="shared" si="81"/>
        <v/>
      </c>
      <c r="O424" s="221">
        <v>3</v>
      </c>
      <c r="AB424" s="325">
        <f t="shared" si="75"/>
        <v>0</v>
      </c>
    </row>
    <row r="425" spans="1:28" ht="15" customHeight="1" x14ac:dyDescent="0.25">
      <c r="A425" s="218" t="str">
        <f>IF(C425=0,"",IF(I425=0,"",MAX(A$2:A424)+1))</f>
        <v/>
      </c>
      <c r="B425" s="234" t="str">
        <f t="shared" si="82"/>
        <v>Michael</v>
      </c>
      <c r="C425" s="211">
        <f>IF(P$347="J",SUMIF(Deelnemers!B:B,B425,Deelnemers!E:E),0)</f>
        <v>28</v>
      </c>
      <c r="D425" s="13"/>
      <c r="E425" s="13"/>
      <c r="F425" s="220" t="str">
        <f t="shared" si="76"/>
        <v/>
      </c>
      <c r="G425" s="215" t="str">
        <f t="shared" si="77"/>
        <v/>
      </c>
      <c r="H425" s="234" t="str">
        <f t="shared" si="83"/>
        <v>n</v>
      </c>
      <c r="I425" s="211">
        <f>IF(P$347="J",SUMIF(Deelnemers!B:B,H425,Deelnemers!E:E),0)</f>
        <v>0</v>
      </c>
      <c r="J425" s="13"/>
      <c r="K425" s="211" t="str">
        <f t="shared" si="78"/>
        <v/>
      </c>
      <c r="L425" s="220" t="str">
        <f t="shared" si="79"/>
        <v/>
      </c>
      <c r="M425" s="215" t="str">
        <f t="shared" si="80"/>
        <v/>
      </c>
      <c r="N425" s="216" t="str">
        <f t="shared" si="81"/>
        <v/>
      </c>
      <c r="O425" s="221">
        <v>3</v>
      </c>
      <c r="AB425" s="325">
        <f t="shared" si="75"/>
        <v>0</v>
      </c>
    </row>
    <row r="426" spans="1:28" ht="15" customHeight="1" x14ac:dyDescent="0.25">
      <c r="A426" s="218" t="str">
        <f>IF(C426=0,"",IF(I426=0,"",MAX(A$2:A425)+1))</f>
        <v/>
      </c>
      <c r="B426" s="234" t="str">
        <f t="shared" si="82"/>
        <v>Michael</v>
      </c>
      <c r="C426" s="211">
        <f>IF(P$347="J",SUMIF(Deelnemers!B:B,B426,Deelnemers!E:E),0)</f>
        <v>28</v>
      </c>
      <c r="D426" s="13"/>
      <c r="E426" s="13"/>
      <c r="F426" s="220" t="str">
        <f t="shared" si="76"/>
        <v/>
      </c>
      <c r="G426" s="215" t="str">
        <f t="shared" si="77"/>
        <v/>
      </c>
      <c r="H426" s="234" t="str">
        <f t="shared" si="83"/>
        <v>n</v>
      </c>
      <c r="I426" s="211">
        <f>IF(P$347="J",SUMIF(Deelnemers!B:B,H426,Deelnemers!E:E),0)</f>
        <v>0</v>
      </c>
      <c r="J426" s="13"/>
      <c r="K426" s="211" t="str">
        <f t="shared" si="78"/>
        <v/>
      </c>
      <c r="L426" s="220" t="str">
        <f t="shared" si="79"/>
        <v/>
      </c>
      <c r="M426" s="215" t="str">
        <f t="shared" si="80"/>
        <v/>
      </c>
      <c r="N426" s="216" t="str">
        <f t="shared" si="81"/>
        <v/>
      </c>
      <c r="O426" s="221">
        <v>3</v>
      </c>
      <c r="AB426" s="325">
        <f t="shared" si="75"/>
        <v>0</v>
      </c>
    </row>
    <row r="427" spans="1:28" ht="15" customHeight="1" x14ac:dyDescent="0.25">
      <c r="A427" s="218">
        <f>IF(C427=0,"",IF(I427=0,"",MAX(A$2:A426)+1))</f>
        <v>271</v>
      </c>
      <c r="B427" s="234" t="str">
        <f t="shared" si="82"/>
        <v>Peter</v>
      </c>
      <c r="C427" s="211">
        <f>IF(P$347="J",SUMIF(Deelnemers!B:B,B427,Deelnemers!E:E),0)</f>
        <v>39</v>
      </c>
      <c r="D427" s="13"/>
      <c r="E427" s="13"/>
      <c r="F427" s="220" t="str">
        <f t="shared" si="76"/>
        <v/>
      </c>
      <c r="G427" s="215" t="str">
        <f t="shared" si="77"/>
        <v/>
      </c>
      <c r="H427" s="234" t="str">
        <f t="shared" si="83"/>
        <v>Piet</v>
      </c>
      <c r="I427" s="211">
        <f>IF(P$347="J",SUMIF(Deelnemers!B:B,H427,Deelnemers!E:E),0)</f>
        <v>44</v>
      </c>
      <c r="J427" s="13"/>
      <c r="K427" s="211" t="str">
        <f t="shared" si="78"/>
        <v/>
      </c>
      <c r="L427" s="220" t="str">
        <f t="shared" si="79"/>
        <v/>
      </c>
      <c r="M427" s="215" t="str">
        <f t="shared" si="80"/>
        <v/>
      </c>
      <c r="N427" s="216" t="str">
        <f t="shared" si="81"/>
        <v/>
      </c>
      <c r="O427" s="221">
        <v>3</v>
      </c>
      <c r="AB427" s="325">
        <f t="shared" si="75"/>
        <v>1</v>
      </c>
    </row>
    <row r="428" spans="1:28" ht="15" customHeight="1" x14ac:dyDescent="0.25">
      <c r="A428" s="218">
        <f>IF(C428=0,"",IF(I428=0,"",MAX(A$2:A427)+1))</f>
        <v>272</v>
      </c>
      <c r="B428" s="234" t="str">
        <f t="shared" si="82"/>
        <v>Peter</v>
      </c>
      <c r="C428" s="211">
        <f>IF(P$347="J",SUMIF(Deelnemers!B:B,B428,Deelnemers!E:E),0)</f>
        <v>39</v>
      </c>
      <c r="D428" s="13"/>
      <c r="E428" s="13"/>
      <c r="F428" s="220" t="str">
        <f t="shared" si="76"/>
        <v/>
      </c>
      <c r="G428" s="215" t="str">
        <f t="shared" si="77"/>
        <v/>
      </c>
      <c r="H428" s="234" t="str">
        <f t="shared" si="83"/>
        <v>Tukker</v>
      </c>
      <c r="I428" s="211">
        <f>IF(P$347="J",SUMIF(Deelnemers!B:B,H428,Deelnemers!E:E),0)</f>
        <v>22</v>
      </c>
      <c r="J428" s="13"/>
      <c r="K428" s="211" t="str">
        <f t="shared" si="78"/>
        <v/>
      </c>
      <c r="L428" s="220" t="str">
        <f t="shared" si="79"/>
        <v/>
      </c>
      <c r="M428" s="215" t="str">
        <f t="shared" si="80"/>
        <v/>
      </c>
      <c r="N428" s="216" t="str">
        <f t="shared" si="81"/>
        <v/>
      </c>
      <c r="O428" s="221">
        <v>3</v>
      </c>
      <c r="AB428" s="325">
        <f t="shared" si="75"/>
        <v>1</v>
      </c>
    </row>
    <row r="429" spans="1:28" ht="15" customHeight="1" x14ac:dyDescent="0.25">
      <c r="A429" s="218">
        <f>IF(C429=0,"",IF(I429=0,"",MAX(A$2:A428)+1))</f>
        <v>273</v>
      </c>
      <c r="B429" s="234" t="str">
        <f t="shared" si="82"/>
        <v>Peter</v>
      </c>
      <c r="C429" s="211">
        <f>IF(P$347="J",SUMIF(Deelnemers!B:B,B429,Deelnemers!E:E),0)</f>
        <v>39</v>
      </c>
      <c r="D429" s="13"/>
      <c r="E429" s="13"/>
      <c r="F429" s="220" t="str">
        <f t="shared" si="76"/>
        <v/>
      </c>
      <c r="G429" s="215" t="str">
        <f t="shared" si="77"/>
        <v/>
      </c>
      <c r="H429" s="234" t="str">
        <f t="shared" si="83"/>
        <v>Bernard</v>
      </c>
      <c r="I429" s="211">
        <f>IF(P$347="J",SUMIF(Deelnemers!B:B,H429,Deelnemers!E:E),0)</f>
        <v>31</v>
      </c>
      <c r="J429" s="13"/>
      <c r="K429" s="211" t="str">
        <f t="shared" si="78"/>
        <v/>
      </c>
      <c r="L429" s="220" t="str">
        <f t="shared" si="79"/>
        <v/>
      </c>
      <c r="M429" s="215" t="str">
        <f t="shared" si="80"/>
        <v/>
      </c>
      <c r="N429" s="216" t="str">
        <f t="shared" si="81"/>
        <v/>
      </c>
      <c r="O429" s="221">
        <v>3</v>
      </c>
      <c r="AB429" s="325">
        <f t="shared" si="75"/>
        <v>1</v>
      </c>
    </row>
    <row r="430" spans="1:28" ht="15" customHeight="1" x14ac:dyDescent="0.25">
      <c r="A430" s="218">
        <f>IF(C430=0,"",IF(I430=0,"",MAX(A$2:A429)+1))</f>
        <v>274</v>
      </c>
      <c r="B430" s="234" t="str">
        <f t="shared" si="82"/>
        <v>Peter</v>
      </c>
      <c r="C430" s="211">
        <f>IF(P$347="J",SUMIF(Deelnemers!B:B,B430,Deelnemers!E:E),0)</f>
        <v>39</v>
      </c>
      <c r="D430" s="13"/>
      <c r="E430" s="13"/>
      <c r="F430" s="220" t="str">
        <f t="shared" si="76"/>
        <v/>
      </c>
      <c r="G430" s="215" t="str">
        <f t="shared" si="77"/>
        <v/>
      </c>
      <c r="H430" s="234" t="str">
        <f t="shared" si="83"/>
        <v>Jan de Hoorn</v>
      </c>
      <c r="I430" s="211">
        <f>IF(P$347="J",SUMIF(Deelnemers!B:B,H430,Deelnemers!E:E),0)</f>
        <v>23</v>
      </c>
      <c r="J430" s="13"/>
      <c r="K430" s="211" t="str">
        <f t="shared" si="78"/>
        <v/>
      </c>
      <c r="L430" s="220" t="str">
        <f t="shared" si="79"/>
        <v/>
      </c>
      <c r="M430" s="215" t="str">
        <f t="shared" si="80"/>
        <v/>
      </c>
      <c r="N430" s="216" t="str">
        <f t="shared" si="81"/>
        <v/>
      </c>
      <c r="O430" s="221">
        <v>3</v>
      </c>
      <c r="AB430" s="325">
        <f t="shared" si="75"/>
        <v>1</v>
      </c>
    </row>
    <row r="431" spans="1:28" ht="15" customHeight="1" x14ac:dyDescent="0.25">
      <c r="A431" s="218">
        <f>IF(C431=0,"",IF(I431=0,"",MAX(A$2:A430)+1))</f>
        <v>275</v>
      </c>
      <c r="B431" s="234" t="str">
        <f t="shared" si="82"/>
        <v>Peter</v>
      </c>
      <c r="C431" s="211">
        <f>IF(P$347="J",SUMIF(Deelnemers!B:B,B431,Deelnemers!E:E),0)</f>
        <v>39</v>
      </c>
      <c r="D431" s="13"/>
      <c r="E431" s="13"/>
      <c r="F431" s="220" t="str">
        <f t="shared" si="76"/>
        <v/>
      </c>
      <c r="G431" s="215" t="str">
        <f t="shared" si="77"/>
        <v/>
      </c>
      <c r="H431" s="234" t="str">
        <f t="shared" si="83"/>
        <v>Bas</v>
      </c>
      <c r="I431" s="211">
        <f>IF(P$347="J",SUMIF(Deelnemers!B:B,H431,Deelnemers!E:E),0)</f>
        <v>25</v>
      </c>
      <c r="J431" s="13"/>
      <c r="K431" s="211" t="str">
        <f t="shared" si="78"/>
        <v/>
      </c>
      <c r="L431" s="220" t="str">
        <f t="shared" si="79"/>
        <v/>
      </c>
      <c r="M431" s="215" t="str">
        <f t="shared" si="80"/>
        <v/>
      </c>
      <c r="N431" s="216" t="str">
        <f t="shared" si="81"/>
        <v/>
      </c>
      <c r="O431" s="221">
        <v>3</v>
      </c>
      <c r="AB431" s="325">
        <f t="shared" si="75"/>
        <v>1</v>
      </c>
    </row>
    <row r="432" spans="1:28" ht="15" customHeight="1" x14ac:dyDescent="0.25">
      <c r="A432" s="218">
        <f>IF(C432=0,"",IF(I432=0,"",MAX(A$2:A431)+1))</f>
        <v>276</v>
      </c>
      <c r="B432" s="234" t="str">
        <f t="shared" si="82"/>
        <v>Peter</v>
      </c>
      <c r="C432" s="211">
        <f>IF(P$347="J",SUMIF(Deelnemers!B:B,B432,Deelnemers!E:E),0)</f>
        <v>39</v>
      </c>
      <c r="D432" s="13"/>
      <c r="E432" s="13"/>
      <c r="F432" s="220" t="str">
        <f t="shared" si="76"/>
        <v/>
      </c>
      <c r="G432" s="215" t="str">
        <f t="shared" si="77"/>
        <v/>
      </c>
      <c r="H432" s="234" t="str">
        <f t="shared" si="83"/>
        <v>Jan Zuijlen</v>
      </c>
      <c r="I432" s="211">
        <f>IF(P$347="J",SUMIF(Deelnemers!B:B,H432,Deelnemers!E:E),0)</f>
        <v>36</v>
      </c>
      <c r="J432" s="13"/>
      <c r="K432" s="211" t="str">
        <f t="shared" si="78"/>
        <v/>
      </c>
      <c r="L432" s="220" t="str">
        <f t="shared" si="79"/>
        <v/>
      </c>
      <c r="M432" s="215" t="str">
        <f t="shared" si="80"/>
        <v/>
      </c>
      <c r="N432" s="216" t="str">
        <f t="shared" si="81"/>
        <v/>
      </c>
      <c r="O432" s="221">
        <v>3</v>
      </c>
      <c r="AB432" s="325">
        <f t="shared" si="75"/>
        <v>1</v>
      </c>
    </row>
    <row r="433" spans="1:28" ht="15" customHeight="1" x14ac:dyDescent="0.25">
      <c r="A433" s="218">
        <f>IF(C433=0,"",IF(I433=0,"",MAX(A$2:A432)+1))</f>
        <v>277</v>
      </c>
      <c r="B433" s="234" t="str">
        <f t="shared" si="82"/>
        <v>Peter</v>
      </c>
      <c r="C433" s="211">
        <f>IF(P$347="J",SUMIF(Deelnemers!B:B,B433,Deelnemers!E:E),0)</f>
        <v>39</v>
      </c>
      <c r="D433" s="13"/>
      <c r="E433" s="13"/>
      <c r="F433" s="220" t="str">
        <f t="shared" si="76"/>
        <v/>
      </c>
      <c r="G433" s="215" t="str">
        <f t="shared" si="77"/>
        <v/>
      </c>
      <c r="H433" s="234" t="str">
        <f t="shared" si="83"/>
        <v xml:space="preserve">Jordy </v>
      </c>
      <c r="I433" s="211">
        <f>IF(P$347="J",SUMIF(Deelnemers!B:B,H433,Deelnemers!E:E),0)</f>
        <v>31</v>
      </c>
      <c r="J433" s="13"/>
      <c r="K433" s="211" t="str">
        <f t="shared" si="78"/>
        <v/>
      </c>
      <c r="L433" s="220" t="str">
        <f t="shared" si="79"/>
        <v/>
      </c>
      <c r="M433" s="215" t="str">
        <f t="shared" si="80"/>
        <v/>
      </c>
      <c r="N433" s="216" t="str">
        <f t="shared" si="81"/>
        <v/>
      </c>
      <c r="O433" s="221">
        <v>3</v>
      </c>
      <c r="AB433" s="325">
        <f t="shared" si="75"/>
        <v>1</v>
      </c>
    </row>
    <row r="434" spans="1:28" ht="15" customHeight="1" x14ac:dyDescent="0.25">
      <c r="A434" s="218">
        <f>IF(C434=0,"",IF(I434=0,"",MAX(A$2:A433)+1))</f>
        <v>278</v>
      </c>
      <c r="B434" s="234" t="str">
        <f t="shared" si="82"/>
        <v>Peter</v>
      </c>
      <c r="C434" s="211">
        <f>IF(P$347="J",SUMIF(Deelnemers!B:B,B434,Deelnemers!E:E),0)</f>
        <v>39</v>
      </c>
      <c r="D434" s="13"/>
      <c r="E434" s="13"/>
      <c r="F434" s="220" t="str">
        <f t="shared" si="76"/>
        <v/>
      </c>
      <c r="G434" s="215" t="str">
        <f t="shared" si="77"/>
        <v/>
      </c>
      <c r="H434" s="234" t="str">
        <f t="shared" si="83"/>
        <v>Mukesh</v>
      </c>
      <c r="I434" s="211">
        <f>IF(P$347="J",SUMIF(Deelnemers!B:B,H434,Deelnemers!E:E),0)</f>
        <v>34</v>
      </c>
      <c r="J434" s="13"/>
      <c r="K434" s="211" t="str">
        <f t="shared" si="78"/>
        <v/>
      </c>
      <c r="L434" s="220" t="str">
        <f t="shared" si="79"/>
        <v/>
      </c>
      <c r="M434" s="215" t="str">
        <f t="shared" si="80"/>
        <v/>
      </c>
      <c r="N434" s="216" t="str">
        <f t="shared" si="81"/>
        <v/>
      </c>
      <c r="O434" s="221">
        <v>3</v>
      </c>
      <c r="AB434" s="325">
        <f t="shared" si="75"/>
        <v>1</v>
      </c>
    </row>
    <row r="435" spans="1:28" ht="15" customHeight="1" x14ac:dyDescent="0.25">
      <c r="A435" s="218">
        <f>IF(C435=0,"",IF(I435=0,"",MAX(A$2:A434)+1))</f>
        <v>279</v>
      </c>
      <c r="B435" s="234" t="str">
        <f t="shared" si="82"/>
        <v>Peter</v>
      </c>
      <c r="C435" s="211">
        <f>IF(P$347="J",SUMIF(Deelnemers!B:B,B435,Deelnemers!E:E),0)</f>
        <v>39</v>
      </c>
      <c r="D435" s="13"/>
      <c r="E435" s="13"/>
      <c r="F435" s="220" t="str">
        <f t="shared" si="76"/>
        <v/>
      </c>
      <c r="G435" s="215" t="str">
        <f t="shared" si="77"/>
        <v/>
      </c>
      <c r="H435" s="234" t="str">
        <f t="shared" si="83"/>
        <v>Marco</v>
      </c>
      <c r="I435" s="211">
        <f>IF(P$347="J",SUMIF(Deelnemers!B:B,H435,Deelnemers!E:E),0)</f>
        <v>35</v>
      </c>
      <c r="J435" s="13"/>
      <c r="K435" s="211" t="str">
        <f t="shared" si="78"/>
        <v/>
      </c>
      <c r="L435" s="220" t="str">
        <f t="shared" si="79"/>
        <v/>
      </c>
      <c r="M435" s="215" t="str">
        <f t="shared" si="80"/>
        <v/>
      </c>
      <c r="N435" s="216" t="str">
        <f t="shared" si="81"/>
        <v/>
      </c>
      <c r="O435" s="221">
        <v>3</v>
      </c>
      <c r="AB435" s="325">
        <f t="shared" si="75"/>
        <v>1</v>
      </c>
    </row>
    <row r="436" spans="1:28" ht="15" customHeight="1" x14ac:dyDescent="0.25">
      <c r="A436" s="218" t="str">
        <f>IF(C436=0,"",IF(I436=0,"",MAX(A$2:A435)+1))</f>
        <v/>
      </c>
      <c r="B436" s="234" t="str">
        <f t="shared" si="82"/>
        <v>Peter</v>
      </c>
      <c r="C436" s="211">
        <f>IF(P$347="J",SUMIF(Deelnemers!B:B,B436,Deelnemers!E:E),0)</f>
        <v>39</v>
      </c>
      <c r="D436" s="13"/>
      <c r="E436" s="13"/>
      <c r="F436" s="220" t="str">
        <f t="shared" si="76"/>
        <v/>
      </c>
      <c r="G436" s="215" t="str">
        <f t="shared" si="77"/>
        <v/>
      </c>
      <c r="H436" s="234" t="str">
        <f t="shared" si="83"/>
        <v>n</v>
      </c>
      <c r="I436" s="211">
        <f>IF(P$347="J",SUMIF(Deelnemers!B:B,H436,Deelnemers!E:E),0)</f>
        <v>0</v>
      </c>
      <c r="J436" s="13"/>
      <c r="K436" s="211" t="str">
        <f t="shared" si="78"/>
        <v/>
      </c>
      <c r="L436" s="220" t="str">
        <f t="shared" si="79"/>
        <v/>
      </c>
      <c r="M436" s="215" t="str">
        <f t="shared" si="80"/>
        <v/>
      </c>
      <c r="N436" s="216" t="str">
        <f t="shared" si="81"/>
        <v/>
      </c>
      <c r="O436" s="221">
        <v>3</v>
      </c>
      <c r="AB436" s="325">
        <f t="shared" si="75"/>
        <v>0</v>
      </c>
    </row>
    <row r="437" spans="1:28" ht="15" customHeight="1" x14ac:dyDescent="0.25">
      <c r="A437" s="218" t="str">
        <f>IF(C437=0,"",IF(I437=0,"",MAX(A$2:A436)+1))</f>
        <v/>
      </c>
      <c r="B437" s="234" t="str">
        <f t="shared" si="82"/>
        <v>Peter</v>
      </c>
      <c r="C437" s="211">
        <f>IF(P$347="J",SUMIF(Deelnemers!B:B,B437,Deelnemers!E:E),0)</f>
        <v>39</v>
      </c>
      <c r="D437" s="13"/>
      <c r="E437" s="13"/>
      <c r="F437" s="220" t="str">
        <f t="shared" si="76"/>
        <v/>
      </c>
      <c r="G437" s="215" t="str">
        <f t="shared" si="77"/>
        <v/>
      </c>
      <c r="H437" s="234" t="str">
        <f t="shared" si="83"/>
        <v>n</v>
      </c>
      <c r="I437" s="211">
        <f>IF(P$347="J",SUMIF(Deelnemers!B:B,H437,Deelnemers!E:E),0)</f>
        <v>0</v>
      </c>
      <c r="J437" s="13"/>
      <c r="K437" s="211" t="str">
        <f t="shared" si="78"/>
        <v/>
      </c>
      <c r="L437" s="220" t="str">
        <f t="shared" si="79"/>
        <v/>
      </c>
      <c r="M437" s="215" t="str">
        <f t="shared" si="80"/>
        <v/>
      </c>
      <c r="N437" s="216" t="str">
        <f t="shared" si="81"/>
        <v/>
      </c>
      <c r="O437" s="221">
        <v>3</v>
      </c>
      <c r="AB437" s="325">
        <f t="shared" si="75"/>
        <v>0</v>
      </c>
    </row>
    <row r="438" spans="1:28" ht="15" customHeight="1" x14ac:dyDescent="0.25">
      <c r="A438" s="218" t="str">
        <f>IF(C438=0,"",IF(I438=0,"",MAX(A$2:A437)+1))</f>
        <v/>
      </c>
      <c r="B438" s="234" t="str">
        <f t="shared" si="82"/>
        <v>Peter</v>
      </c>
      <c r="C438" s="211">
        <f>IF(P$347="J",SUMIF(Deelnemers!B:B,B438,Deelnemers!E:E),0)</f>
        <v>39</v>
      </c>
      <c r="D438" s="13"/>
      <c r="E438" s="13"/>
      <c r="F438" s="220" t="str">
        <f t="shared" si="76"/>
        <v/>
      </c>
      <c r="G438" s="215" t="str">
        <f t="shared" si="77"/>
        <v/>
      </c>
      <c r="H438" s="234" t="str">
        <f t="shared" si="83"/>
        <v>n</v>
      </c>
      <c r="I438" s="211">
        <f>IF(P$347="J",SUMIF(Deelnemers!B:B,H438,Deelnemers!E:E),0)</f>
        <v>0</v>
      </c>
      <c r="J438" s="13"/>
      <c r="K438" s="211" t="str">
        <f t="shared" si="78"/>
        <v/>
      </c>
      <c r="L438" s="220" t="str">
        <f t="shared" si="79"/>
        <v/>
      </c>
      <c r="M438" s="215" t="str">
        <f t="shared" si="80"/>
        <v/>
      </c>
      <c r="N438" s="216" t="str">
        <f t="shared" si="81"/>
        <v/>
      </c>
      <c r="O438" s="221">
        <v>3</v>
      </c>
      <c r="AB438" s="325">
        <f t="shared" si="75"/>
        <v>0</v>
      </c>
    </row>
    <row r="439" spans="1:28" ht="15" customHeight="1" x14ac:dyDescent="0.25">
      <c r="A439" s="218" t="str">
        <f>IF(C439=0,"",IF(I439=0,"",MAX(A$2:A438)+1))</f>
        <v/>
      </c>
      <c r="B439" s="234" t="str">
        <f t="shared" si="82"/>
        <v>Peter</v>
      </c>
      <c r="C439" s="211">
        <f>IF(P$347="J",SUMIF(Deelnemers!B:B,B439,Deelnemers!E:E),0)</f>
        <v>39</v>
      </c>
      <c r="D439" s="13"/>
      <c r="E439" s="13"/>
      <c r="F439" s="220" t="str">
        <f t="shared" si="76"/>
        <v/>
      </c>
      <c r="G439" s="215" t="str">
        <f t="shared" si="77"/>
        <v/>
      </c>
      <c r="H439" s="234" t="str">
        <f t="shared" si="83"/>
        <v>n</v>
      </c>
      <c r="I439" s="211">
        <f>IF(P$347="J",SUMIF(Deelnemers!B:B,H439,Deelnemers!E:E),0)</f>
        <v>0</v>
      </c>
      <c r="J439" s="13"/>
      <c r="K439" s="211" t="str">
        <f t="shared" si="78"/>
        <v/>
      </c>
      <c r="L439" s="220" t="str">
        <f t="shared" si="79"/>
        <v/>
      </c>
      <c r="M439" s="215" t="str">
        <f t="shared" si="80"/>
        <v/>
      </c>
      <c r="N439" s="216" t="str">
        <f t="shared" si="81"/>
        <v/>
      </c>
      <c r="O439" s="221">
        <v>3</v>
      </c>
      <c r="AB439" s="325">
        <f t="shared" si="75"/>
        <v>0</v>
      </c>
    </row>
    <row r="440" spans="1:28" ht="15" customHeight="1" x14ac:dyDescent="0.25">
      <c r="A440" s="218">
        <f>IF(C440=0,"",IF(I440=0,"",MAX(A$2:A439)+1))</f>
        <v>280</v>
      </c>
      <c r="B440" s="234" t="str">
        <f t="shared" si="82"/>
        <v>Piet</v>
      </c>
      <c r="C440" s="211">
        <f>IF(P$347="J",SUMIF(Deelnemers!B:B,B440,Deelnemers!E:E),0)</f>
        <v>44</v>
      </c>
      <c r="D440" s="13"/>
      <c r="E440" s="13"/>
      <c r="F440" s="220" t="str">
        <f t="shared" si="76"/>
        <v/>
      </c>
      <c r="G440" s="215" t="str">
        <f t="shared" si="77"/>
        <v/>
      </c>
      <c r="H440" s="234" t="str">
        <f t="shared" si="83"/>
        <v>Tukker</v>
      </c>
      <c r="I440" s="211">
        <f>IF(P$347="J",SUMIF(Deelnemers!B:B,H440,Deelnemers!E:E),0)</f>
        <v>22</v>
      </c>
      <c r="J440" s="13"/>
      <c r="K440" s="211" t="str">
        <f t="shared" si="78"/>
        <v/>
      </c>
      <c r="L440" s="220" t="str">
        <f t="shared" si="79"/>
        <v/>
      </c>
      <c r="M440" s="215" t="str">
        <f t="shared" si="80"/>
        <v/>
      </c>
      <c r="N440" s="216" t="str">
        <f t="shared" si="81"/>
        <v/>
      </c>
      <c r="O440" s="221">
        <v>3</v>
      </c>
      <c r="AB440" s="325">
        <f t="shared" si="75"/>
        <v>1</v>
      </c>
    </row>
    <row r="441" spans="1:28" ht="15" customHeight="1" x14ac:dyDescent="0.25">
      <c r="A441" s="218">
        <f>IF(C441=0,"",IF(I441=0,"",MAX(A$2:A440)+1))</f>
        <v>281</v>
      </c>
      <c r="B441" s="234" t="str">
        <f t="shared" si="82"/>
        <v>Piet</v>
      </c>
      <c r="C441" s="211">
        <f>IF(P$347="J",SUMIF(Deelnemers!B:B,B441,Deelnemers!E:E),0)</f>
        <v>44</v>
      </c>
      <c r="D441" s="13"/>
      <c r="E441" s="13"/>
      <c r="F441" s="220" t="str">
        <f t="shared" si="76"/>
        <v/>
      </c>
      <c r="G441" s="215" t="str">
        <f t="shared" si="77"/>
        <v/>
      </c>
      <c r="H441" s="234" t="str">
        <f t="shared" si="83"/>
        <v>Bernard</v>
      </c>
      <c r="I441" s="211">
        <f>IF(P$347="J",SUMIF(Deelnemers!B:B,H441,Deelnemers!E:E),0)</f>
        <v>31</v>
      </c>
      <c r="J441" s="13"/>
      <c r="K441" s="211" t="str">
        <f t="shared" si="78"/>
        <v/>
      </c>
      <c r="L441" s="220" t="str">
        <f t="shared" si="79"/>
        <v/>
      </c>
      <c r="M441" s="215" t="str">
        <f t="shared" si="80"/>
        <v/>
      </c>
      <c r="N441" s="216" t="str">
        <f t="shared" si="81"/>
        <v/>
      </c>
      <c r="O441" s="221">
        <v>3</v>
      </c>
      <c r="AB441" s="325">
        <f t="shared" si="75"/>
        <v>1</v>
      </c>
    </row>
    <row r="442" spans="1:28" ht="15" customHeight="1" x14ac:dyDescent="0.25">
      <c r="A442" s="218">
        <f>IF(C442=0,"",IF(I442=0,"",MAX(A$2:A441)+1))</f>
        <v>282</v>
      </c>
      <c r="B442" s="234" t="str">
        <f t="shared" si="82"/>
        <v>Piet</v>
      </c>
      <c r="C442" s="211">
        <f>IF(P$347="J",SUMIF(Deelnemers!B:B,B442,Deelnemers!E:E),0)</f>
        <v>44</v>
      </c>
      <c r="D442" s="13"/>
      <c r="E442" s="13"/>
      <c r="F442" s="220" t="str">
        <f t="shared" si="76"/>
        <v/>
      </c>
      <c r="G442" s="215" t="str">
        <f t="shared" si="77"/>
        <v/>
      </c>
      <c r="H442" s="234" t="str">
        <f t="shared" si="83"/>
        <v>Jan de Hoorn</v>
      </c>
      <c r="I442" s="211">
        <f>IF(P$347="J",SUMIF(Deelnemers!B:B,H442,Deelnemers!E:E),0)</f>
        <v>23</v>
      </c>
      <c r="J442" s="13"/>
      <c r="K442" s="211" t="str">
        <f t="shared" si="78"/>
        <v/>
      </c>
      <c r="L442" s="220" t="str">
        <f t="shared" si="79"/>
        <v/>
      </c>
      <c r="M442" s="215" t="str">
        <f t="shared" si="80"/>
        <v/>
      </c>
      <c r="N442" s="216" t="str">
        <f t="shared" si="81"/>
        <v/>
      </c>
      <c r="O442" s="221">
        <v>3</v>
      </c>
      <c r="AB442" s="325">
        <f t="shared" si="75"/>
        <v>1</v>
      </c>
    </row>
    <row r="443" spans="1:28" ht="15" customHeight="1" x14ac:dyDescent="0.25">
      <c r="A443" s="218">
        <f>IF(C443=0,"",IF(I443=0,"",MAX(A$2:A442)+1))</f>
        <v>283</v>
      </c>
      <c r="B443" s="234" t="str">
        <f t="shared" si="82"/>
        <v>Piet</v>
      </c>
      <c r="C443" s="211">
        <f>IF(P$347="J",SUMIF(Deelnemers!B:B,B443,Deelnemers!E:E),0)</f>
        <v>44</v>
      </c>
      <c r="D443" s="13"/>
      <c r="E443" s="13"/>
      <c r="F443" s="220" t="str">
        <f t="shared" si="76"/>
        <v/>
      </c>
      <c r="G443" s="215" t="str">
        <f t="shared" si="77"/>
        <v/>
      </c>
      <c r="H443" s="234" t="str">
        <f t="shared" si="83"/>
        <v>Bas</v>
      </c>
      <c r="I443" s="211">
        <f>IF(P$347="J",SUMIF(Deelnemers!B:B,H443,Deelnemers!E:E),0)</f>
        <v>25</v>
      </c>
      <c r="J443" s="13"/>
      <c r="K443" s="211" t="str">
        <f t="shared" si="78"/>
        <v/>
      </c>
      <c r="L443" s="220" t="str">
        <f t="shared" si="79"/>
        <v/>
      </c>
      <c r="M443" s="215" t="str">
        <f t="shared" ref="M443:M474" si="84">IF(J443&gt;0,IF(I443-J443=0,R$2,IF(J443&lt;I443,ROUND(J443/I443*T$2,1),Q$2)),"")</f>
        <v/>
      </c>
      <c r="N443" s="216" t="str">
        <f t="shared" si="81"/>
        <v/>
      </c>
      <c r="O443" s="221">
        <v>3</v>
      </c>
      <c r="AB443" s="325">
        <f t="shared" si="75"/>
        <v>1</v>
      </c>
    </row>
    <row r="444" spans="1:28" ht="15" customHeight="1" x14ac:dyDescent="0.25">
      <c r="A444" s="218">
        <f>IF(C444=0,"",IF(I444=0,"",MAX(A$2:A443)+1))</f>
        <v>284</v>
      </c>
      <c r="B444" s="234" t="str">
        <f t="shared" si="82"/>
        <v>Piet</v>
      </c>
      <c r="C444" s="211">
        <f>IF(P$347="J",SUMIF(Deelnemers!B:B,B444,Deelnemers!E:E),0)</f>
        <v>44</v>
      </c>
      <c r="D444" s="13"/>
      <c r="E444" s="13"/>
      <c r="F444" s="220" t="str">
        <f t="shared" si="76"/>
        <v/>
      </c>
      <c r="G444" s="215" t="str">
        <f t="shared" si="77"/>
        <v/>
      </c>
      <c r="H444" s="234" t="str">
        <f t="shared" si="83"/>
        <v>Jan Zuijlen</v>
      </c>
      <c r="I444" s="211">
        <f>IF(P$347="J",SUMIF(Deelnemers!B:B,H444,Deelnemers!E:E),0)</f>
        <v>36</v>
      </c>
      <c r="J444" s="13"/>
      <c r="K444" s="211" t="str">
        <f t="shared" si="78"/>
        <v/>
      </c>
      <c r="L444" s="220" t="str">
        <f t="shared" si="79"/>
        <v/>
      </c>
      <c r="M444" s="215" t="str">
        <f t="shared" si="84"/>
        <v/>
      </c>
      <c r="N444" s="216" t="str">
        <f t="shared" si="81"/>
        <v/>
      </c>
      <c r="O444" s="221">
        <v>3</v>
      </c>
      <c r="AB444" s="325">
        <f t="shared" si="75"/>
        <v>1</v>
      </c>
    </row>
    <row r="445" spans="1:28" ht="15" customHeight="1" x14ac:dyDescent="0.25">
      <c r="A445" s="218">
        <f>IF(C445=0,"",IF(I445=0,"",MAX(A$2:A444)+1))</f>
        <v>285</v>
      </c>
      <c r="B445" s="234" t="str">
        <f t="shared" si="82"/>
        <v>Piet</v>
      </c>
      <c r="C445" s="211">
        <f>IF(P$347="J",SUMIF(Deelnemers!B:B,B445,Deelnemers!E:E),0)</f>
        <v>44</v>
      </c>
      <c r="D445" s="13"/>
      <c r="E445" s="13"/>
      <c r="F445" s="220" t="str">
        <f t="shared" si="76"/>
        <v/>
      </c>
      <c r="G445" s="215" t="str">
        <f t="shared" si="77"/>
        <v/>
      </c>
      <c r="H445" s="234" t="str">
        <f t="shared" si="83"/>
        <v xml:space="preserve">Jordy </v>
      </c>
      <c r="I445" s="211">
        <f>IF(P$347="J",SUMIF(Deelnemers!B:B,H445,Deelnemers!E:E),0)</f>
        <v>31</v>
      </c>
      <c r="J445" s="13"/>
      <c r="K445" s="211" t="str">
        <f t="shared" si="78"/>
        <v/>
      </c>
      <c r="L445" s="220" t="str">
        <f t="shared" si="79"/>
        <v/>
      </c>
      <c r="M445" s="215" t="str">
        <f t="shared" si="84"/>
        <v/>
      </c>
      <c r="N445" s="216" t="str">
        <f t="shared" si="81"/>
        <v/>
      </c>
      <c r="O445" s="221">
        <v>3</v>
      </c>
      <c r="AB445" s="325">
        <f t="shared" si="75"/>
        <v>1</v>
      </c>
    </row>
    <row r="446" spans="1:28" ht="15" customHeight="1" x14ac:dyDescent="0.25">
      <c r="A446" s="218">
        <f>IF(C446=0,"",IF(I446=0,"",MAX(A$2:A445)+1))</f>
        <v>286</v>
      </c>
      <c r="B446" s="234" t="str">
        <f t="shared" si="82"/>
        <v>Piet</v>
      </c>
      <c r="C446" s="211">
        <f>IF(P$347="J",SUMIF(Deelnemers!B:B,B446,Deelnemers!E:E),0)</f>
        <v>44</v>
      </c>
      <c r="D446" s="13"/>
      <c r="E446" s="13"/>
      <c r="F446" s="220" t="str">
        <f t="shared" si="76"/>
        <v/>
      </c>
      <c r="G446" s="215" t="str">
        <f t="shared" si="77"/>
        <v/>
      </c>
      <c r="H446" s="234" t="str">
        <f t="shared" si="83"/>
        <v>Mukesh</v>
      </c>
      <c r="I446" s="211">
        <f>IF(P$347="J",SUMIF(Deelnemers!B:B,H446,Deelnemers!E:E),0)</f>
        <v>34</v>
      </c>
      <c r="J446" s="13"/>
      <c r="K446" s="211" t="str">
        <f t="shared" si="78"/>
        <v/>
      </c>
      <c r="L446" s="220" t="str">
        <f t="shared" si="79"/>
        <v/>
      </c>
      <c r="M446" s="215" t="str">
        <f t="shared" si="84"/>
        <v/>
      </c>
      <c r="N446" s="216" t="str">
        <f t="shared" si="81"/>
        <v/>
      </c>
      <c r="O446" s="221">
        <v>3</v>
      </c>
      <c r="AB446" s="325">
        <f t="shared" si="75"/>
        <v>1</v>
      </c>
    </row>
    <row r="447" spans="1:28" ht="15" customHeight="1" x14ac:dyDescent="0.25">
      <c r="A447" s="218">
        <f>IF(C447=0,"",IF(I447=0,"",MAX(A$2:A446)+1))</f>
        <v>287</v>
      </c>
      <c r="B447" s="234" t="str">
        <f t="shared" si="82"/>
        <v>Piet</v>
      </c>
      <c r="C447" s="211">
        <f>IF(P$347="J",SUMIF(Deelnemers!B:B,B447,Deelnemers!E:E),0)</f>
        <v>44</v>
      </c>
      <c r="D447" s="13"/>
      <c r="E447" s="13"/>
      <c r="F447" s="220" t="str">
        <f t="shared" si="76"/>
        <v/>
      </c>
      <c r="G447" s="215" t="str">
        <f t="shared" si="77"/>
        <v/>
      </c>
      <c r="H447" s="234" t="str">
        <f t="shared" si="83"/>
        <v>Marco</v>
      </c>
      <c r="I447" s="211">
        <f>IF(P$347="J",SUMIF(Deelnemers!B:B,H447,Deelnemers!E:E),0)</f>
        <v>35</v>
      </c>
      <c r="J447" s="13"/>
      <c r="K447" s="211" t="str">
        <f t="shared" si="78"/>
        <v/>
      </c>
      <c r="L447" s="220" t="str">
        <f t="shared" si="79"/>
        <v/>
      </c>
      <c r="M447" s="215" t="str">
        <f t="shared" si="84"/>
        <v/>
      </c>
      <c r="N447" s="216" t="str">
        <f t="shared" si="81"/>
        <v/>
      </c>
      <c r="O447" s="221">
        <v>3</v>
      </c>
      <c r="AB447" s="325">
        <f t="shared" si="75"/>
        <v>1</v>
      </c>
    </row>
    <row r="448" spans="1:28" ht="15" customHeight="1" x14ac:dyDescent="0.25">
      <c r="A448" s="218" t="str">
        <f>IF(C448=0,"",IF(I448=0,"",MAX(A$2:A447)+1))</f>
        <v/>
      </c>
      <c r="B448" s="234" t="str">
        <f t="shared" si="82"/>
        <v>Piet</v>
      </c>
      <c r="C448" s="211">
        <f>IF(P$347="J",SUMIF(Deelnemers!B:B,B448,Deelnemers!E:E),0)</f>
        <v>44</v>
      </c>
      <c r="D448" s="13"/>
      <c r="E448" s="13"/>
      <c r="F448" s="220" t="str">
        <f t="shared" si="76"/>
        <v/>
      </c>
      <c r="G448" s="215" t="str">
        <f t="shared" si="77"/>
        <v/>
      </c>
      <c r="H448" s="234" t="str">
        <f t="shared" si="83"/>
        <v>n</v>
      </c>
      <c r="I448" s="211">
        <f>IF(P$347="J",SUMIF(Deelnemers!B:B,H448,Deelnemers!E:E),0)</f>
        <v>0</v>
      </c>
      <c r="J448" s="13"/>
      <c r="K448" s="211" t="str">
        <f t="shared" si="78"/>
        <v/>
      </c>
      <c r="L448" s="220" t="str">
        <f t="shared" si="79"/>
        <v/>
      </c>
      <c r="M448" s="215" t="str">
        <f t="shared" si="84"/>
        <v/>
      </c>
      <c r="N448" s="216" t="str">
        <f t="shared" si="81"/>
        <v/>
      </c>
      <c r="O448" s="221">
        <v>3</v>
      </c>
      <c r="AB448" s="325">
        <f t="shared" si="75"/>
        <v>0</v>
      </c>
    </row>
    <row r="449" spans="1:28" ht="15" customHeight="1" x14ac:dyDescent="0.25">
      <c r="A449" s="218" t="str">
        <f>IF(C449=0,"",IF(I449=0,"",MAX(A$2:A448)+1))</f>
        <v/>
      </c>
      <c r="B449" s="234" t="str">
        <f t="shared" si="82"/>
        <v>Piet</v>
      </c>
      <c r="C449" s="211">
        <f>IF(P$347="J",SUMIF(Deelnemers!B:B,B449,Deelnemers!E:E),0)</f>
        <v>44</v>
      </c>
      <c r="D449" s="13"/>
      <c r="E449" s="13"/>
      <c r="F449" s="220" t="str">
        <f t="shared" si="76"/>
        <v/>
      </c>
      <c r="G449" s="215" t="str">
        <f t="shared" si="77"/>
        <v/>
      </c>
      <c r="H449" s="234" t="str">
        <f t="shared" si="83"/>
        <v>n</v>
      </c>
      <c r="I449" s="211">
        <f>IF(P$347="J",SUMIF(Deelnemers!B:B,H449,Deelnemers!E:E),0)</f>
        <v>0</v>
      </c>
      <c r="J449" s="13"/>
      <c r="K449" s="211" t="str">
        <f t="shared" si="78"/>
        <v/>
      </c>
      <c r="L449" s="220" t="str">
        <f t="shared" si="79"/>
        <v/>
      </c>
      <c r="M449" s="215" t="str">
        <f t="shared" si="84"/>
        <v/>
      </c>
      <c r="N449" s="216" t="str">
        <f t="shared" si="81"/>
        <v/>
      </c>
      <c r="O449" s="221">
        <v>3</v>
      </c>
      <c r="AB449" s="325">
        <f t="shared" si="75"/>
        <v>0</v>
      </c>
    </row>
    <row r="450" spans="1:28" ht="15" customHeight="1" x14ac:dyDescent="0.25">
      <c r="A450" s="218" t="str">
        <f>IF(C450=0,"",IF(I450=0,"",MAX(A$2:A449)+1))</f>
        <v/>
      </c>
      <c r="B450" s="234" t="str">
        <f t="shared" si="82"/>
        <v>Piet</v>
      </c>
      <c r="C450" s="211">
        <f>IF(P$347="J",SUMIF(Deelnemers!B:B,B450,Deelnemers!E:E),0)</f>
        <v>44</v>
      </c>
      <c r="D450" s="13"/>
      <c r="E450" s="13"/>
      <c r="F450" s="220" t="str">
        <f t="shared" si="76"/>
        <v/>
      </c>
      <c r="G450" s="215" t="str">
        <f t="shared" si="77"/>
        <v/>
      </c>
      <c r="H450" s="234" t="str">
        <f t="shared" si="83"/>
        <v>n</v>
      </c>
      <c r="I450" s="211">
        <f>IF(P$347="J",SUMIF(Deelnemers!B:B,H450,Deelnemers!E:E),0)</f>
        <v>0</v>
      </c>
      <c r="J450" s="13"/>
      <c r="K450" s="211" t="str">
        <f t="shared" si="78"/>
        <v/>
      </c>
      <c r="L450" s="220" t="str">
        <f t="shared" si="79"/>
        <v/>
      </c>
      <c r="M450" s="215" t="str">
        <f t="shared" si="84"/>
        <v/>
      </c>
      <c r="N450" s="216" t="str">
        <f t="shared" si="81"/>
        <v/>
      </c>
      <c r="O450" s="221">
        <v>3</v>
      </c>
      <c r="AB450" s="325">
        <f t="shared" si="75"/>
        <v>0</v>
      </c>
    </row>
    <row r="451" spans="1:28" ht="15" customHeight="1" x14ac:dyDescent="0.25">
      <c r="A451" s="218" t="str">
        <f>IF(C451=0,"",IF(I451=0,"",MAX(A$2:A450)+1))</f>
        <v/>
      </c>
      <c r="B451" s="234" t="str">
        <f t="shared" si="82"/>
        <v>Piet</v>
      </c>
      <c r="C451" s="211">
        <f>IF(P$347="J",SUMIF(Deelnemers!B:B,B451,Deelnemers!E:E),0)</f>
        <v>44</v>
      </c>
      <c r="D451" s="13"/>
      <c r="E451" s="13"/>
      <c r="F451" s="220" t="str">
        <f t="shared" si="76"/>
        <v/>
      </c>
      <c r="G451" s="215" t="str">
        <f t="shared" si="77"/>
        <v/>
      </c>
      <c r="H451" s="234" t="str">
        <f t="shared" si="83"/>
        <v>n</v>
      </c>
      <c r="I451" s="211">
        <f>IF(P$347="J",SUMIF(Deelnemers!B:B,H451,Deelnemers!E:E),0)</f>
        <v>0</v>
      </c>
      <c r="J451" s="13"/>
      <c r="K451" s="211" t="str">
        <f t="shared" si="78"/>
        <v/>
      </c>
      <c r="L451" s="220" t="str">
        <f t="shared" si="79"/>
        <v/>
      </c>
      <c r="M451" s="215" t="str">
        <f t="shared" si="84"/>
        <v/>
      </c>
      <c r="N451" s="216" t="str">
        <f t="shared" si="81"/>
        <v/>
      </c>
      <c r="O451" s="221">
        <v>3</v>
      </c>
      <c r="AB451" s="325">
        <f t="shared" ref="AB451:AB514" si="85">IF(A451="",0,1)</f>
        <v>0</v>
      </c>
    </row>
    <row r="452" spans="1:28" ht="15" customHeight="1" x14ac:dyDescent="0.25">
      <c r="A452" s="218">
        <f>IF(C452=0,"",IF(I452=0,"",MAX(A$2:A451)+1))</f>
        <v>288</v>
      </c>
      <c r="B452" s="234" t="str">
        <f t="shared" si="82"/>
        <v>Tukker</v>
      </c>
      <c r="C452" s="211">
        <f>IF(P$347="J",SUMIF(Deelnemers!B:B,B452,Deelnemers!E:E),0)</f>
        <v>22</v>
      </c>
      <c r="D452" s="13"/>
      <c r="E452" s="13"/>
      <c r="F452" s="220" t="str">
        <f t="shared" si="76"/>
        <v/>
      </c>
      <c r="G452" s="215" t="str">
        <f t="shared" si="77"/>
        <v/>
      </c>
      <c r="H452" s="234" t="str">
        <f t="shared" si="83"/>
        <v>Bernard</v>
      </c>
      <c r="I452" s="211">
        <f>IF(P$347="J",SUMIF(Deelnemers!B:B,H452,Deelnemers!E:E),0)</f>
        <v>31</v>
      </c>
      <c r="J452" s="13"/>
      <c r="K452" s="211" t="str">
        <f t="shared" si="78"/>
        <v/>
      </c>
      <c r="L452" s="220" t="str">
        <f t="shared" si="79"/>
        <v/>
      </c>
      <c r="M452" s="215" t="str">
        <f t="shared" si="84"/>
        <v/>
      </c>
      <c r="N452" s="216" t="str">
        <f t="shared" si="81"/>
        <v/>
      </c>
      <c r="O452" s="221">
        <v>3</v>
      </c>
      <c r="AB452" s="325">
        <f t="shared" si="85"/>
        <v>1</v>
      </c>
    </row>
    <row r="453" spans="1:28" ht="15" customHeight="1" x14ac:dyDescent="0.25">
      <c r="A453" s="218">
        <f>IF(C453=0,"",IF(I453=0,"",MAX(A$2:A452)+1))</f>
        <v>289</v>
      </c>
      <c r="B453" s="234" t="str">
        <f t="shared" si="82"/>
        <v>Tukker</v>
      </c>
      <c r="C453" s="211">
        <f>IF(P$347="J",SUMIF(Deelnemers!B:B,B453,Deelnemers!E:E),0)</f>
        <v>22</v>
      </c>
      <c r="D453" s="13"/>
      <c r="E453" s="13"/>
      <c r="F453" s="220" t="str">
        <f t="shared" si="76"/>
        <v/>
      </c>
      <c r="G453" s="215" t="str">
        <f t="shared" si="77"/>
        <v/>
      </c>
      <c r="H453" s="234" t="str">
        <f t="shared" si="83"/>
        <v>Jan de Hoorn</v>
      </c>
      <c r="I453" s="211">
        <f>IF(P$347="J",SUMIF(Deelnemers!B:B,H453,Deelnemers!E:E),0)</f>
        <v>23</v>
      </c>
      <c r="J453" s="13"/>
      <c r="K453" s="211" t="str">
        <f t="shared" si="78"/>
        <v/>
      </c>
      <c r="L453" s="220" t="str">
        <f t="shared" si="79"/>
        <v/>
      </c>
      <c r="M453" s="215" t="str">
        <f t="shared" si="84"/>
        <v/>
      </c>
      <c r="N453" s="216" t="str">
        <f t="shared" si="81"/>
        <v/>
      </c>
      <c r="O453" s="221">
        <v>3</v>
      </c>
      <c r="AB453" s="325">
        <f t="shared" si="85"/>
        <v>1</v>
      </c>
    </row>
    <row r="454" spans="1:28" ht="15" customHeight="1" x14ac:dyDescent="0.25">
      <c r="A454" s="218">
        <f>IF(C454=0,"",IF(I454=0,"",MAX(A$2:A453)+1))</f>
        <v>290</v>
      </c>
      <c r="B454" s="234" t="str">
        <f t="shared" si="82"/>
        <v>Tukker</v>
      </c>
      <c r="C454" s="211">
        <f>IF(P$347="J",SUMIF(Deelnemers!B:B,B454,Deelnemers!E:E),0)</f>
        <v>22</v>
      </c>
      <c r="D454" s="13"/>
      <c r="E454" s="13"/>
      <c r="F454" s="220" t="str">
        <f t="shared" si="76"/>
        <v/>
      </c>
      <c r="G454" s="215" t="str">
        <f t="shared" si="77"/>
        <v/>
      </c>
      <c r="H454" s="234" t="str">
        <f t="shared" si="83"/>
        <v>Bas</v>
      </c>
      <c r="I454" s="211">
        <f>IF(P$347="J",SUMIF(Deelnemers!B:B,H454,Deelnemers!E:E),0)</f>
        <v>25</v>
      </c>
      <c r="J454" s="13"/>
      <c r="K454" s="211" t="str">
        <f t="shared" si="78"/>
        <v/>
      </c>
      <c r="L454" s="220" t="str">
        <f t="shared" si="79"/>
        <v/>
      </c>
      <c r="M454" s="215" t="str">
        <f t="shared" si="84"/>
        <v/>
      </c>
      <c r="N454" s="216" t="str">
        <f t="shared" si="81"/>
        <v/>
      </c>
      <c r="O454" s="221">
        <v>3</v>
      </c>
      <c r="AB454" s="325">
        <f t="shared" si="85"/>
        <v>1</v>
      </c>
    </row>
    <row r="455" spans="1:28" ht="15" customHeight="1" x14ac:dyDescent="0.25">
      <c r="A455" s="218">
        <f>IF(C455=0,"",IF(I455=0,"",MAX(A$2:A454)+1))</f>
        <v>291</v>
      </c>
      <c r="B455" s="234" t="str">
        <f t="shared" si="82"/>
        <v>Tukker</v>
      </c>
      <c r="C455" s="211">
        <f>IF(P$347="J",SUMIF(Deelnemers!B:B,B455,Deelnemers!E:E),0)</f>
        <v>22</v>
      </c>
      <c r="D455" s="13"/>
      <c r="E455" s="13"/>
      <c r="F455" s="220" t="str">
        <f t="shared" si="76"/>
        <v/>
      </c>
      <c r="G455" s="215" t="str">
        <f t="shared" si="77"/>
        <v/>
      </c>
      <c r="H455" s="234" t="str">
        <f t="shared" si="83"/>
        <v>Jan Zuijlen</v>
      </c>
      <c r="I455" s="211">
        <f>IF(P$347="J",SUMIF(Deelnemers!B:B,H455,Deelnemers!E:E),0)</f>
        <v>36</v>
      </c>
      <c r="J455" s="13"/>
      <c r="K455" s="211" t="str">
        <f t="shared" si="78"/>
        <v/>
      </c>
      <c r="L455" s="220" t="str">
        <f t="shared" si="79"/>
        <v/>
      </c>
      <c r="M455" s="215" t="str">
        <f t="shared" si="84"/>
        <v/>
      </c>
      <c r="N455" s="216" t="str">
        <f t="shared" si="81"/>
        <v/>
      </c>
      <c r="O455" s="221">
        <v>3</v>
      </c>
      <c r="AB455" s="325">
        <f t="shared" si="85"/>
        <v>1</v>
      </c>
    </row>
    <row r="456" spans="1:28" ht="15" customHeight="1" x14ac:dyDescent="0.25">
      <c r="A456" s="218">
        <f>IF(C456=0,"",IF(I456=0,"",MAX(A$2:A455)+1))</f>
        <v>292</v>
      </c>
      <c r="B456" s="234" t="str">
        <f t="shared" si="82"/>
        <v>Tukker</v>
      </c>
      <c r="C456" s="211">
        <f>IF(P$347="J",SUMIF(Deelnemers!B:B,B456,Deelnemers!E:E),0)</f>
        <v>22</v>
      </c>
      <c r="D456" s="13"/>
      <c r="E456" s="13"/>
      <c r="F456" s="220" t="str">
        <f t="shared" si="76"/>
        <v/>
      </c>
      <c r="G456" s="215" t="str">
        <f t="shared" si="77"/>
        <v/>
      </c>
      <c r="H456" s="234" t="str">
        <f t="shared" si="83"/>
        <v xml:space="preserve">Jordy </v>
      </c>
      <c r="I456" s="211">
        <f>IF(P$347="J",SUMIF(Deelnemers!B:B,H456,Deelnemers!E:E),0)</f>
        <v>31</v>
      </c>
      <c r="J456" s="13"/>
      <c r="K456" s="211" t="str">
        <f t="shared" si="78"/>
        <v/>
      </c>
      <c r="L456" s="220" t="str">
        <f t="shared" si="79"/>
        <v/>
      </c>
      <c r="M456" s="215" t="str">
        <f t="shared" si="84"/>
        <v/>
      </c>
      <c r="N456" s="216" t="str">
        <f t="shared" si="81"/>
        <v/>
      </c>
      <c r="O456" s="221">
        <v>3</v>
      </c>
      <c r="AB456" s="325">
        <f t="shared" si="85"/>
        <v>1</v>
      </c>
    </row>
    <row r="457" spans="1:28" ht="15" customHeight="1" x14ac:dyDescent="0.25">
      <c r="A457" s="218">
        <f>IF(C457=0,"",IF(I457=0,"",MAX(A$2:A456)+1))</f>
        <v>293</v>
      </c>
      <c r="B457" s="234" t="str">
        <f t="shared" si="82"/>
        <v>Tukker</v>
      </c>
      <c r="C457" s="211">
        <f>IF(P$347="J",SUMIF(Deelnemers!B:B,B457,Deelnemers!E:E),0)</f>
        <v>22</v>
      </c>
      <c r="D457" s="13"/>
      <c r="E457" s="13"/>
      <c r="F457" s="220" t="str">
        <f t="shared" si="76"/>
        <v/>
      </c>
      <c r="G457" s="215" t="str">
        <f t="shared" si="77"/>
        <v/>
      </c>
      <c r="H457" s="234" t="str">
        <f t="shared" si="83"/>
        <v>Mukesh</v>
      </c>
      <c r="I457" s="211">
        <f>IF(P$347="J",SUMIF(Deelnemers!B:B,H457,Deelnemers!E:E),0)</f>
        <v>34</v>
      </c>
      <c r="J457" s="13"/>
      <c r="K457" s="211" t="str">
        <f t="shared" si="78"/>
        <v/>
      </c>
      <c r="L457" s="220" t="str">
        <f t="shared" si="79"/>
        <v/>
      </c>
      <c r="M457" s="215" t="str">
        <f t="shared" si="84"/>
        <v/>
      </c>
      <c r="N457" s="216" t="str">
        <f t="shared" si="81"/>
        <v/>
      </c>
      <c r="O457" s="221">
        <v>3</v>
      </c>
      <c r="AB457" s="325">
        <f t="shared" si="85"/>
        <v>1</v>
      </c>
    </row>
    <row r="458" spans="1:28" ht="15" customHeight="1" x14ac:dyDescent="0.25">
      <c r="A458" s="218">
        <f>IF(C458=0,"",IF(I458=0,"",MAX(A$2:A457)+1))</f>
        <v>294</v>
      </c>
      <c r="B458" s="234" t="str">
        <f t="shared" si="82"/>
        <v>Tukker</v>
      </c>
      <c r="C458" s="211">
        <f>IF(P$347="J",SUMIF(Deelnemers!B:B,B458,Deelnemers!E:E),0)</f>
        <v>22</v>
      </c>
      <c r="D458" s="13"/>
      <c r="E458" s="13"/>
      <c r="F458" s="220" t="str">
        <f t="shared" si="76"/>
        <v/>
      </c>
      <c r="G458" s="215" t="str">
        <f t="shared" si="77"/>
        <v/>
      </c>
      <c r="H458" s="234" t="str">
        <f t="shared" si="83"/>
        <v>Marco</v>
      </c>
      <c r="I458" s="211">
        <f>IF(P$347="J",SUMIF(Deelnemers!B:B,H458,Deelnemers!E:E),0)</f>
        <v>35</v>
      </c>
      <c r="J458" s="13"/>
      <c r="K458" s="211" t="str">
        <f t="shared" si="78"/>
        <v/>
      </c>
      <c r="L458" s="220" t="str">
        <f t="shared" si="79"/>
        <v/>
      </c>
      <c r="M458" s="215" t="str">
        <f t="shared" si="84"/>
        <v/>
      </c>
      <c r="N458" s="216" t="str">
        <f t="shared" si="81"/>
        <v/>
      </c>
      <c r="O458" s="221">
        <v>3</v>
      </c>
      <c r="AB458" s="325">
        <f t="shared" si="85"/>
        <v>1</v>
      </c>
    </row>
    <row r="459" spans="1:28" ht="15" customHeight="1" x14ac:dyDescent="0.25">
      <c r="A459" s="218" t="str">
        <f>IF(C459=0,"",IF(I459=0,"",MAX(A$2:A458)+1))</f>
        <v/>
      </c>
      <c r="B459" s="234" t="str">
        <f t="shared" si="82"/>
        <v>Tukker</v>
      </c>
      <c r="C459" s="211">
        <f>IF(P$347="J",SUMIF(Deelnemers!B:B,B459,Deelnemers!E:E),0)</f>
        <v>22</v>
      </c>
      <c r="D459" s="13"/>
      <c r="E459" s="13"/>
      <c r="F459" s="220" t="str">
        <f t="shared" si="76"/>
        <v/>
      </c>
      <c r="G459" s="215" t="str">
        <f t="shared" si="77"/>
        <v/>
      </c>
      <c r="H459" s="234" t="str">
        <f t="shared" si="83"/>
        <v>n</v>
      </c>
      <c r="I459" s="211">
        <f>IF(P$347="J",SUMIF(Deelnemers!B:B,H459,Deelnemers!E:E),0)</f>
        <v>0</v>
      </c>
      <c r="J459" s="13"/>
      <c r="K459" s="211" t="str">
        <f t="shared" si="78"/>
        <v/>
      </c>
      <c r="L459" s="220" t="str">
        <f t="shared" si="79"/>
        <v/>
      </c>
      <c r="M459" s="215" t="str">
        <f t="shared" si="84"/>
        <v/>
      </c>
      <c r="N459" s="216" t="str">
        <f t="shared" si="81"/>
        <v/>
      </c>
      <c r="O459" s="221">
        <v>3</v>
      </c>
      <c r="AB459" s="325">
        <f t="shared" si="85"/>
        <v>0</v>
      </c>
    </row>
    <row r="460" spans="1:28" ht="15" customHeight="1" x14ac:dyDescent="0.25">
      <c r="A460" s="218" t="str">
        <f>IF(C460=0,"",IF(I460=0,"",MAX(A$2:A459)+1))</f>
        <v/>
      </c>
      <c r="B460" s="234" t="str">
        <f t="shared" si="82"/>
        <v>Tukker</v>
      </c>
      <c r="C460" s="211">
        <f>IF(P$347="J",SUMIF(Deelnemers!B:B,B460,Deelnemers!E:E),0)</f>
        <v>22</v>
      </c>
      <c r="D460" s="13"/>
      <c r="E460" s="13"/>
      <c r="F460" s="220" t="str">
        <f t="shared" si="76"/>
        <v/>
      </c>
      <c r="G460" s="215" t="str">
        <f t="shared" si="77"/>
        <v/>
      </c>
      <c r="H460" s="234" t="str">
        <f t="shared" si="83"/>
        <v>n</v>
      </c>
      <c r="I460" s="211">
        <f>IF(P$347="J",SUMIF(Deelnemers!B:B,H460,Deelnemers!E:E),0)</f>
        <v>0</v>
      </c>
      <c r="J460" s="13"/>
      <c r="K460" s="211" t="str">
        <f t="shared" si="78"/>
        <v/>
      </c>
      <c r="L460" s="220" t="str">
        <f t="shared" si="79"/>
        <v/>
      </c>
      <c r="M460" s="215" t="str">
        <f t="shared" si="84"/>
        <v/>
      </c>
      <c r="N460" s="216" t="str">
        <f t="shared" si="81"/>
        <v/>
      </c>
      <c r="O460" s="221">
        <v>3</v>
      </c>
      <c r="AB460" s="325">
        <f t="shared" si="85"/>
        <v>0</v>
      </c>
    </row>
    <row r="461" spans="1:28" ht="15" customHeight="1" x14ac:dyDescent="0.25">
      <c r="A461" s="218" t="str">
        <f>IF(C461=0,"",IF(I461=0,"",MAX(A$2:A460)+1))</f>
        <v/>
      </c>
      <c r="B461" s="234" t="str">
        <f t="shared" si="82"/>
        <v>Tukker</v>
      </c>
      <c r="C461" s="211">
        <f>IF(P$347="J",SUMIF(Deelnemers!B:B,B461,Deelnemers!E:E),0)</f>
        <v>22</v>
      </c>
      <c r="D461" s="13"/>
      <c r="E461" s="13"/>
      <c r="F461" s="220" t="str">
        <f t="shared" si="76"/>
        <v/>
      </c>
      <c r="G461" s="215" t="str">
        <f t="shared" si="77"/>
        <v/>
      </c>
      <c r="H461" s="234" t="str">
        <f t="shared" si="83"/>
        <v>n</v>
      </c>
      <c r="I461" s="211">
        <f>IF(P$347="J",SUMIF(Deelnemers!B:B,H461,Deelnemers!E:E),0)</f>
        <v>0</v>
      </c>
      <c r="J461" s="13"/>
      <c r="K461" s="211" t="str">
        <f t="shared" si="78"/>
        <v/>
      </c>
      <c r="L461" s="220" t="str">
        <f t="shared" si="79"/>
        <v/>
      </c>
      <c r="M461" s="215" t="str">
        <f t="shared" si="84"/>
        <v/>
      </c>
      <c r="N461" s="216" t="str">
        <f t="shared" si="81"/>
        <v/>
      </c>
      <c r="O461" s="221">
        <v>3</v>
      </c>
      <c r="AB461" s="325">
        <f t="shared" si="85"/>
        <v>0</v>
      </c>
    </row>
    <row r="462" spans="1:28" ht="15" customHeight="1" x14ac:dyDescent="0.25">
      <c r="A462" s="218" t="str">
        <f>IF(C462=0,"",IF(I462=0,"",MAX(A$2:A461)+1))</f>
        <v/>
      </c>
      <c r="B462" s="234" t="str">
        <f t="shared" si="82"/>
        <v>Tukker</v>
      </c>
      <c r="C462" s="211">
        <f>IF(P$347="J",SUMIF(Deelnemers!B:B,B462,Deelnemers!E:E),0)</f>
        <v>22</v>
      </c>
      <c r="D462" s="13"/>
      <c r="E462" s="13"/>
      <c r="F462" s="220" t="str">
        <f t="shared" si="76"/>
        <v/>
      </c>
      <c r="G462" s="215" t="str">
        <f t="shared" si="77"/>
        <v/>
      </c>
      <c r="H462" s="234" t="str">
        <f t="shared" si="83"/>
        <v>n</v>
      </c>
      <c r="I462" s="211">
        <f>IF(P$347="J",SUMIF(Deelnemers!B:B,H462,Deelnemers!E:E),0)</f>
        <v>0</v>
      </c>
      <c r="J462" s="13"/>
      <c r="K462" s="211" t="str">
        <f t="shared" si="78"/>
        <v/>
      </c>
      <c r="L462" s="220" t="str">
        <f t="shared" si="79"/>
        <v/>
      </c>
      <c r="M462" s="215" t="str">
        <f t="shared" si="84"/>
        <v/>
      </c>
      <c r="N462" s="216" t="str">
        <f t="shared" si="81"/>
        <v/>
      </c>
      <c r="O462" s="221">
        <v>3</v>
      </c>
      <c r="AB462" s="325">
        <f t="shared" si="85"/>
        <v>0</v>
      </c>
    </row>
    <row r="463" spans="1:28" ht="15" customHeight="1" x14ac:dyDescent="0.25">
      <c r="A463" s="218">
        <f>IF(C463=0,"",IF(I463=0,"",MAX(A$2:A462)+1))</f>
        <v>295</v>
      </c>
      <c r="B463" s="234" t="str">
        <f t="shared" si="82"/>
        <v>Bernard</v>
      </c>
      <c r="C463" s="211">
        <f>IF(P$347="J",SUMIF(Deelnemers!B:B,B463,Deelnemers!E:E),0)</f>
        <v>31</v>
      </c>
      <c r="D463" s="13"/>
      <c r="E463" s="13"/>
      <c r="F463" s="220" t="str">
        <f t="shared" si="76"/>
        <v/>
      </c>
      <c r="G463" s="215" t="str">
        <f t="shared" si="77"/>
        <v/>
      </c>
      <c r="H463" s="234" t="str">
        <f t="shared" si="83"/>
        <v>Jan de Hoorn</v>
      </c>
      <c r="I463" s="211">
        <f>IF(P$347="J",SUMIF(Deelnemers!B:B,H463,Deelnemers!E:E),0)</f>
        <v>23</v>
      </c>
      <c r="J463" s="13"/>
      <c r="K463" s="211" t="str">
        <f t="shared" si="78"/>
        <v/>
      </c>
      <c r="L463" s="220" t="str">
        <f t="shared" si="79"/>
        <v/>
      </c>
      <c r="M463" s="215" t="str">
        <f t="shared" si="84"/>
        <v/>
      </c>
      <c r="N463" s="216" t="str">
        <f t="shared" si="81"/>
        <v/>
      </c>
      <c r="O463" s="221">
        <v>3</v>
      </c>
      <c r="AB463" s="325">
        <f t="shared" si="85"/>
        <v>1</v>
      </c>
    </row>
    <row r="464" spans="1:28" ht="15" customHeight="1" x14ac:dyDescent="0.25">
      <c r="A464" s="218">
        <f>IF(C464=0,"",IF(I464=0,"",MAX(A$2:A463)+1))</f>
        <v>296</v>
      </c>
      <c r="B464" s="234" t="str">
        <f t="shared" si="82"/>
        <v>Bernard</v>
      </c>
      <c r="C464" s="211">
        <f>IF(P$347="J",SUMIF(Deelnemers!B:B,B464,Deelnemers!E:E),0)</f>
        <v>31</v>
      </c>
      <c r="D464" s="13"/>
      <c r="E464" s="13"/>
      <c r="F464" s="220" t="str">
        <f t="shared" si="76"/>
        <v/>
      </c>
      <c r="G464" s="215" t="str">
        <f t="shared" si="77"/>
        <v/>
      </c>
      <c r="H464" s="234" t="str">
        <f t="shared" si="83"/>
        <v>Bas</v>
      </c>
      <c r="I464" s="211">
        <f>IF(P$347="J",SUMIF(Deelnemers!B:B,H464,Deelnemers!E:E),0)</f>
        <v>25</v>
      </c>
      <c r="J464" s="13"/>
      <c r="K464" s="211" t="str">
        <f t="shared" si="78"/>
        <v/>
      </c>
      <c r="L464" s="220" t="str">
        <f t="shared" si="79"/>
        <v/>
      </c>
      <c r="M464" s="215" t="str">
        <f t="shared" si="84"/>
        <v/>
      </c>
      <c r="N464" s="216" t="str">
        <f t="shared" si="81"/>
        <v/>
      </c>
      <c r="O464" s="221">
        <v>3</v>
      </c>
      <c r="AB464" s="325">
        <f t="shared" si="85"/>
        <v>1</v>
      </c>
    </row>
    <row r="465" spans="1:28" ht="15" customHeight="1" x14ac:dyDescent="0.25">
      <c r="A465" s="218">
        <f>IF(C465=0,"",IF(I465=0,"",MAX(A$2:A464)+1))</f>
        <v>297</v>
      </c>
      <c r="B465" s="234" t="str">
        <f t="shared" si="82"/>
        <v>Bernard</v>
      </c>
      <c r="C465" s="211">
        <f>IF(P$347="J",SUMIF(Deelnemers!B:B,B465,Deelnemers!E:E),0)</f>
        <v>31</v>
      </c>
      <c r="D465" s="13"/>
      <c r="E465" s="13"/>
      <c r="F465" s="220" t="str">
        <f t="shared" si="76"/>
        <v/>
      </c>
      <c r="G465" s="215" t="str">
        <f t="shared" si="77"/>
        <v/>
      </c>
      <c r="H465" s="234" t="str">
        <f t="shared" si="83"/>
        <v>Jan Zuijlen</v>
      </c>
      <c r="I465" s="211">
        <f>IF(P$347="J",SUMIF(Deelnemers!B:B,H465,Deelnemers!E:E),0)</f>
        <v>36</v>
      </c>
      <c r="J465" s="13"/>
      <c r="K465" s="211" t="str">
        <f t="shared" si="78"/>
        <v/>
      </c>
      <c r="L465" s="220" t="str">
        <f t="shared" si="79"/>
        <v/>
      </c>
      <c r="M465" s="215" t="str">
        <f t="shared" si="84"/>
        <v/>
      </c>
      <c r="N465" s="216" t="str">
        <f t="shared" si="81"/>
        <v/>
      </c>
      <c r="O465" s="221">
        <v>3</v>
      </c>
      <c r="AB465" s="325">
        <f t="shared" si="85"/>
        <v>1</v>
      </c>
    </row>
    <row r="466" spans="1:28" ht="15" customHeight="1" x14ac:dyDescent="0.25">
      <c r="A466" s="218">
        <f>IF(C466=0,"",IF(I466=0,"",MAX(A$2:A465)+1))</f>
        <v>298</v>
      </c>
      <c r="B466" s="234" t="str">
        <f t="shared" si="82"/>
        <v>Bernard</v>
      </c>
      <c r="C466" s="211">
        <f>IF(P$347="J",SUMIF(Deelnemers!B:B,B466,Deelnemers!E:E),0)</f>
        <v>31</v>
      </c>
      <c r="D466" s="13"/>
      <c r="E466" s="13"/>
      <c r="F466" s="220" t="str">
        <f t="shared" si="76"/>
        <v/>
      </c>
      <c r="G466" s="215" t="str">
        <f t="shared" si="77"/>
        <v/>
      </c>
      <c r="H466" s="234" t="str">
        <f t="shared" si="83"/>
        <v xml:space="preserve">Jordy </v>
      </c>
      <c r="I466" s="211">
        <f>IF(P$347="J",SUMIF(Deelnemers!B:B,H466,Deelnemers!E:E),0)</f>
        <v>31</v>
      </c>
      <c r="J466" s="13"/>
      <c r="K466" s="211" t="str">
        <f t="shared" si="78"/>
        <v/>
      </c>
      <c r="L466" s="220" t="str">
        <f t="shared" si="79"/>
        <v/>
      </c>
      <c r="M466" s="215" t="str">
        <f t="shared" si="84"/>
        <v/>
      </c>
      <c r="N466" s="216" t="str">
        <f t="shared" si="81"/>
        <v/>
      </c>
      <c r="O466" s="221">
        <v>3</v>
      </c>
      <c r="AB466" s="325">
        <f t="shared" si="85"/>
        <v>1</v>
      </c>
    </row>
    <row r="467" spans="1:28" ht="15" customHeight="1" x14ac:dyDescent="0.25">
      <c r="A467" s="218">
        <f>IF(C467=0,"",IF(I467=0,"",MAX(A$2:A466)+1))</f>
        <v>299</v>
      </c>
      <c r="B467" s="234" t="str">
        <f t="shared" si="82"/>
        <v>Bernard</v>
      </c>
      <c r="C467" s="211">
        <f>IF(P$347="J",SUMIF(Deelnemers!B:B,B467,Deelnemers!E:E),0)</f>
        <v>31</v>
      </c>
      <c r="D467" s="13"/>
      <c r="E467" s="13"/>
      <c r="F467" s="220" t="str">
        <f t="shared" si="76"/>
        <v/>
      </c>
      <c r="G467" s="215" t="str">
        <f t="shared" si="77"/>
        <v/>
      </c>
      <c r="H467" s="234" t="str">
        <f t="shared" si="83"/>
        <v>Mukesh</v>
      </c>
      <c r="I467" s="211">
        <f>IF(P$347="J",SUMIF(Deelnemers!B:B,H467,Deelnemers!E:E),0)</f>
        <v>34</v>
      </c>
      <c r="J467" s="13"/>
      <c r="K467" s="211" t="str">
        <f t="shared" si="78"/>
        <v/>
      </c>
      <c r="L467" s="220" t="str">
        <f t="shared" si="79"/>
        <v/>
      </c>
      <c r="M467" s="215" t="str">
        <f t="shared" si="84"/>
        <v/>
      </c>
      <c r="N467" s="216" t="str">
        <f t="shared" si="81"/>
        <v/>
      </c>
      <c r="O467" s="221">
        <v>3</v>
      </c>
      <c r="AB467" s="325">
        <f t="shared" si="85"/>
        <v>1</v>
      </c>
    </row>
    <row r="468" spans="1:28" ht="15" customHeight="1" x14ac:dyDescent="0.25">
      <c r="A468" s="218">
        <f>IF(C468=0,"",IF(I468=0,"",MAX(A$2:A467)+1))</f>
        <v>300</v>
      </c>
      <c r="B468" s="234" t="str">
        <f t="shared" si="82"/>
        <v>Bernard</v>
      </c>
      <c r="C468" s="211">
        <f>IF(P$347="J",SUMIF(Deelnemers!B:B,B468,Deelnemers!E:E),0)</f>
        <v>31</v>
      </c>
      <c r="D468" s="13"/>
      <c r="E468" s="13"/>
      <c r="F468" s="220" t="str">
        <f t="shared" si="76"/>
        <v/>
      </c>
      <c r="G468" s="215" t="str">
        <f t="shared" si="77"/>
        <v/>
      </c>
      <c r="H468" s="234" t="str">
        <f t="shared" si="83"/>
        <v>Marco</v>
      </c>
      <c r="I468" s="211">
        <f>IF(P$347="J",SUMIF(Deelnemers!B:B,H468,Deelnemers!E:E),0)</f>
        <v>35</v>
      </c>
      <c r="J468" s="13"/>
      <c r="K468" s="211" t="str">
        <f t="shared" si="78"/>
        <v/>
      </c>
      <c r="L468" s="220" t="str">
        <f t="shared" si="79"/>
        <v/>
      </c>
      <c r="M468" s="215" t="str">
        <f t="shared" si="84"/>
        <v/>
      </c>
      <c r="N468" s="216" t="str">
        <f t="shared" si="81"/>
        <v/>
      </c>
      <c r="O468" s="221">
        <v>3</v>
      </c>
      <c r="AB468" s="325">
        <f t="shared" si="85"/>
        <v>1</v>
      </c>
    </row>
    <row r="469" spans="1:28" ht="15" customHeight="1" x14ac:dyDescent="0.25">
      <c r="A469" s="218" t="str">
        <f>IF(C469=0,"",IF(I469=0,"",MAX(A$2:A468)+1))</f>
        <v/>
      </c>
      <c r="B469" s="234" t="str">
        <f t="shared" si="82"/>
        <v>Bernard</v>
      </c>
      <c r="C469" s="211">
        <f>IF(P$347="J",SUMIF(Deelnemers!B:B,B469,Deelnemers!E:E),0)</f>
        <v>31</v>
      </c>
      <c r="D469" s="13"/>
      <c r="E469" s="13"/>
      <c r="F469" s="220" t="str">
        <f t="shared" si="76"/>
        <v/>
      </c>
      <c r="G469" s="215" t="str">
        <f t="shared" si="77"/>
        <v/>
      </c>
      <c r="H469" s="234" t="str">
        <f t="shared" si="83"/>
        <v>n</v>
      </c>
      <c r="I469" s="211">
        <f>IF(P$347="J",SUMIF(Deelnemers!B:B,H469,Deelnemers!E:E),0)</f>
        <v>0</v>
      </c>
      <c r="J469" s="13"/>
      <c r="K469" s="211" t="str">
        <f t="shared" si="78"/>
        <v/>
      </c>
      <c r="L469" s="220" t="str">
        <f t="shared" si="79"/>
        <v/>
      </c>
      <c r="M469" s="215" t="str">
        <f t="shared" si="84"/>
        <v/>
      </c>
      <c r="N469" s="216" t="str">
        <f t="shared" si="81"/>
        <v/>
      </c>
      <c r="O469" s="221">
        <v>3</v>
      </c>
      <c r="AB469" s="325">
        <f t="shared" si="85"/>
        <v>0</v>
      </c>
    </row>
    <row r="470" spans="1:28" ht="15" customHeight="1" x14ac:dyDescent="0.25">
      <c r="A470" s="218" t="str">
        <f>IF(C470=0,"",IF(I470=0,"",MAX(A$2:A469)+1))</f>
        <v/>
      </c>
      <c r="B470" s="234" t="str">
        <f t="shared" si="82"/>
        <v>Bernard</v>
      </c>
      <c r="C470" s="211">
        <f>IF(P$347="J",SUMIF(Deelnemers!B:B,B470,Deelnemers!E:E),0)</f>
        <v>31</v>
      </c>
      <c r="D470" s="13"/>
      <c r="E470" s="13"/>
      <c r="F470" s="220" t="str">
        <f t="shared" si="76"/>
        <v/>
      </c>
      <c r="G470" s="215" t="str">
        <f t="shared" si="77"/>
        <v/>
      </c>
      <c r="H470" s="234" t="str">
        <f t="shared" si="83"/>
        <v>n</v>
      </c>
      <c r="I470" s="211">
        <f>IF(P$347="J",SUMIF(Deelnemers!B:B,H470,Deelnemers!E:E),0)</f>
        <v>0</v>
      </c>
      <c r="J470" s="13"/>
      <c r="K470" s="211" t="str">
        <f t="shared" si="78"/>
        <v/>
      </c>
      <c r="L470" s="220" t="str">
        <f t="shared" si="79"/>
        <v/>
      </c>
      <c r="M470" s="215" t="str">
        <f t="shared" si="84"/>
        <v/>
      </c>
      <c r="N470" s="216" t="str">
        <f t="shared" si="81"/>
        <v/>
      </c>
      <c r="O470" s="221">
        <v>3</v>
      </c>
      <c r="AB470" s="325">
        <f t="shared" si="85"/>
        <v>0</v>
      </c>
    </row>
    <row r="471" spans="1:28" ht="15" customHeight="1" x14ac:dyDescent="0.25">
      <c r="A471" s="218" t="str">
        <f>IF(C471=0,"",IF(I471=0,"",MAX(A$2:A470)+1))</f>
        <v/>
      </c>
      <c r="B471" s="234" t="str">
        <f t="shared" si="82"/>
        <v>Bernard</v>
      </c>
      <c r="C471" s="211">
        <f>IF(P$347="J",SUMIF(Deelnemers!B:B,B471,Deelnemers!E:E),0)</f>
        <v>31</v>
      </c>
      <c r="D471" s="13"/>
      <c r="E471" s="13"/>
      <c r="F471" s="220" t="str">
        <f t="shared" si="76"/>
        <v/>
      </c>
      <c r="G471" s="215" t="str">
        <f t="shared" si="77"/>
        <v/>
      </c>
      <c r="H471" s="234" t="str">
        <f t="shared" si="83"/>
        <v>n</v>
      </c>
      <c r="I471" s="211">
        <f>IF(P$347="J",SUMIF(Deelnemers!B:B,H471,Deelnemers!E:E),0)</f>
        <v>0</v>
      </c>
      <c r="J471" s="13"/>
      <c r="K471" s="211" t="str">
        <f t="shared" si="78"/>
        <v/>
      </c>
      <c r="L471" s="220" t="str">
        <f t="shared" si="79"/>
        <v/>
      </c>
      <c r="M471" s="215" t="str">
        <f t="shared" si="84"/>
        <v/>
      </c>
      <c r="N471" s="216" t="str">
        <f t="shared" si="81"/>
        <v/>
      </c>
      <c r="O471" s="221">
        <v>3</v>
      </c>
      <c r="AB471" s="325">
        <f t="shared" si="85"/>
        <v>0</v>
      </c>
    </row>
    <row r="472" spans="1:28" ht="15" customHeight="1" x14ac:dyDescent="0.25">
      <c r="A472" s="218" t="str">
        <f>IF(C472=0,"",IF(I472=0,"",MAX(A$2:A471)+1))</f>
        <v/>
      </c>
      <c r="B472" s="234" t="str">
        <f t="shared" si="82"/>
        <v>Bernard</v>
      </c>
      <c r="C472" s="211">
        <f>IF(P$347="J",SUMIF(Deelnemers!B:B,B472,Deelnemers!E:E),0)</f>
        <v>31</v>
      </c>
      <c r="D472" s="13"/>
      <c r="E472" s="13"/>
      <c r="F472" s="220" t="str">
        <f t="shared" si="76"/>
        <v/>
      </c>
      <c r="G472" s="215" t="str">
        <f t="shared" si="77"/>
        <v/>
      </c>
      <c r="H472" s="234" t="str">
        <f t="shared" si="83"/>
        <v>n</v>
      </c>
      <c r="I472" s="211">
        <f>IF(P$347="J",SUMIF(Deelnemers!B:B,H472,Deelnemers!E:E),0)</f>
        <v>0</v>
      </c>
      <c r="J472" s="13"/>
      <c r="K472" s="211" t="str">
        <f t="shared" si="78"/>
        <v/>
      </c>
      <c r="L472" s="220" t="str">
        <f t="shared" si="79"/>
        <v/>
      </c>
      <c r="M472" s="215" t="str">
        <f t="shared" si="84"/>
        <v/>
      </c>
      <c r="N472" s="216" t="str">
        <f t="shared" si="81"/>
        <v/>
      </c>
      <c r="O472" s="221">
        <v>3</v>
      </c>
      <c r="AB472" s="325">
        <f t="shared" si="85"/>
        <v>0</v>
      </c>
    </row>
    <row r="473" spans="1:28" ht="15" customHeight="1" x14ac:dyDescent="0.25">
      <c r="A473" s="218">
        <f>IF(C473=0,"",IF(I473=0,"",MAX(A$2:A472)+1))</f>
        <v>301</v>
      </c>
      <c r="B473" s="234" t="str">
        <f t="shared" si="82"/>
        <v>Jan de Hoorn</v>
      </c>
      <c r="C473" s="211">
        <f>IF(P$347="J",SUMIF(Deelnemers!B:B,B473,Deelnemers!E:E),0)</f>
        <v>23</v>
      </c>
      <c r="D473" s="13"/>
      <c r="E473" s="13"/>
      <c r="F473" s="220" t="str">
        <f t="shared" si="76"/>
        <v/>
      </c>
      <c r="G473" s="215" t="str">
        <f t="shared" si="77"/>
        <v/>
      </c>
      <c r="H473" s="234" t="str">
        <f t="shared" si="83"/>
        <v>Bas</v>
      </c>
      <c r="I473" s="211">
        <f>IF(P$347="J",SUMIF(Deelnemers!B:B,H473,Deelnemers!E:E),0)</f>
        <v>25</v>
      </c>
      <c r="J473" s="13"/>
      <c r="K473" s="211" t="str">
        <f t="shared" si="78"/>
        <v/>
      </c>
      <c r="L473" s="220" t="str">
        <f t="shared" si="79"/>
        <v/>
      </c>
      <c r="M473" s="215" t="str">
        <f t="shared" si="84"/>
        <v/>
      </c>
      <c r="N473" s="216" t="str">
        <f t="shared" si="81"/>
        <v/>
      </c>
      <c r="O473" s="221">
        <v>3</v>
      </c>
      <c r="AB473" s="325">
        <f t="shared" si="85"/>
        <v>1</v>
      </c>
    </row>
    <row r="474" spans="1:28" ht="15" customHeight="1" x14ac:dyDescent="0.25">
      <c r="A474" s="218">
        <f>IF(C474=0,"",IF(I474=0,"",MAX(A$2:A473)+1))</f>
        <v>302</v>
      </c>
      <c r="B474" s="234" t="str">
        <f t="shared" si="82"/>
        <v>Jan de Hoorn</v>
      </c>
      <c r="C474" s="211">
        <f>IF(P$347="J",SUMIF(Deelnemers!B:B,B474,Deelnemers!E:E),0)</f>
        <v>23</v>
      </c>
      <c r="D474" s="13"/>
      <c r="E474" s="13"/>
      <c r="F474" s="220" t="str">
        <f t="shared" si="76"/>
        <v/>
      </c>
      <c r="G474" s="215" t="str">
        <f t="shared" si="77"/>
        <v/>
      </c>
      <c r="H474" s="234" t="str">
        <f t="shared" si="83"/>
        <v>Jan Zuijlen</v>
      </c>
      <c r="I474" s="211">
        <f>IF(P$347="J",SUMIF(Deelnemers!B:B,H474,Deelnemers!E:E),0)</f>
        <v>36</v>
      </c>
      <c r="J474" s="13"/>
      <c r="K474" s="211" t="str">
        <f t="shared" si="78"/>
        <v/>
      </c>
      <c r="L474" s="220" t="str">
        <f t="shared" si="79"/>
        <v/>
      </c>
      <c r="M474" s="215" t="str">
        <f t="shared" si="84"/>
        <v/>
      </c>
      <c r="N474" s="216" t="str">
        <f t="shared" si="81"/>
        <v/>
      </c>
      <c r="O474" s="221">
        <v>3</v>
      </c>
      <c r="AB474" s="325">
        <f t="shared" si="85"/>
        <v>1</v>
      </c>
    </row>
    <row r="475" spans="1:28" ht="15" customHeight="1" x14ac:dyDescent="0.25">
      <c r="A475" s="218">
        <f>IF(C475=0,"",IF(I475=0,"",MAX(A$2:A474)+1))</f>
        <v>303</v>
      </c>
      <c r="B475" s="234" t="str">
        <f t="shared" si="82"/>
        <v>Jan de Hoorn</v>
      </c>
      <c r="C475" s="211">
        <f>IF(P$347="J",SUMIF(Deelnemers!B:B,B475,Deelnemers!E:E),0)</f>
        <v>23</v>
      </c>
      <c r="D475" s="13"/>
      <c r="E475" s="13"/>
      <c r="F475" s="220" t="str">
        <f t="shared" ref="F475:F517" si="86">IF(D475&gt;0,ROUND(D475/E475,3),"")</f>
        <v/>
      </c>
      <c r="G475" s="215" t="str">
        <f t="shared" ref="G475:G517" si="87">IF(D475&gt;0,IF(C475-D475=0,R$2,IF(D475&lt;C475,ROUND(D475/C475*T$2,1),Q$2)),"")</f>
        <v/>
      </c>
      <c r="H475" s="234" t="str">
        <f t="shared" si="83"/>
        <v xml:space="preserve">Jordy </v>
      </c>
      <c r="I475" s="211">
        <f>IF(P$347="J",SUMIF(Deelnemers!B:B,H475,Deelnemers!E:E),0)</f>
        <v>31</v>
      </c>
      <c r="J475" s="13"/>
      <c r="K475" s="211" t="str">
        <f t="shared" ref="K475:K517" si="88">IF(E475&gt;0,E475,"")</f>
        <v/>
      </c>
      <c r="L475" s="220" t="str">
        <f t="shared" ref="L475:L517" si="89">IF(J475&gt;0,ROUND(J475/K475,3),"")</f>
        <v/>
      </c>
      <c r="M475" s="215" t="str">
        <f t="shared" ref="M475:M506" si="90">IF(J475&gt;0,IF(I475-J475=0,R$2,IF(J475&lt;I475,ROUND(J475/I475*T$2,1),Q$2)),"")</f>
        <v/>
      </c>
      <c r="N475" s="216" t="str">
        <f t="shared" ref="N475:N517" si="91">IF(E475&gt;0,1,"")</f>
        <v/>
      </c>
      <c r="O475" s="221">
        <v>3</v>
      </c>
      <c r="AB475" s="325">
        <f t="shared" si="85"/>
        <v>1</v>
      </c>
    </row>
    <row r="476" spans="1:28" ht="15" customHeight="1" x14ac:dyDescent="0.25">
      <c r="A476" s="218">
        <f>IF(C476=0,"",IF(I476=0,"",MAX(A$2:A475)+1))</f>
        <v>304</v>
      </c>
      <c r="B476" s="234" t="str">
        <f t="shared" ref="B476:B517" si="92">B132</f>
        <v>Jan de Hoorn</v>
      </c>
      <c r="C476" s="211">
        <f>IF(P$347="J",SUMIF(Deelnemers!B:B,B476,Deelnemers!E:E),0)</f>
        <v>23</v>
      </c>
      <c r="D476" s="13"/>
      <c r="E476" s="13"/>
      <c r="F476" s="220" t="str">
        <f t="shared" si="86"/>
        <v/>
      </c>
      <c r="G476" s="215" t="str">
        <f t="shared" si="87"/>
        <v/>
      </c>
      <c r="H476" s="234" t="str">
        <f t="shared" ref="H476:H517" si="93">H132</f>
        <v>Mukesh</v>
      </c>
      <c r="I476" s="211">
        <f>IF(P$347="J",SUMIF(Deelnemers!B:B,H476,Deelnemers!E:E),0)</f>
        <v>34</v>
      </c>
      <c r="J476" s="13"/>
      <c r="K476" s="211" t="str">
        <f t="shared" si="88"/>
        <v/>
      </c>
      <c r="L476" s="220" t="str">
        <f t="shared" si="89"/>
        <v/>
      </c>
      <c r="M476" s="215" t="str">
        <f t="shared" si="90"/>
        <v/>
      </c>
      <c r="N476" s="216" t="str">
        <f t="shared" si="91"/>
        <v/>
      </c>
      <c r="O476" s="221">
        <v>3</v>
      </c>
      <c r="AB476" s="325">
        <f t="shared" si="85"/>
        <v>1</v>
      </c>
    </row>
    <row r="477" spans="1:28" ht="15" customHeight="1" x14ac:dyDescent="0.25">
      <c r="A477" s="218">
        <f>IF(C477=0,"",IF(I477=0,"",MAX(A$2:A476)+1))</f>
        <v>305</v>
      </c>
      <c r="B477" s="234" t="str">
        <f t="shared" si="92"/>
        <v>Jan de Hoorn</v>
      </c>
      <c r="C477" s="211">
        <f>IF(P$347="J",SUMIF(Deelnemers!B:B,B477,Deelnemers!E:E),0)</f>
        <v>23</v>
      </c>
      <c r="D477" s="13"/>
      <c r="E477" s="13"/>
      <c r="F477" s="220" t="str">
        <f t="shared" si="86"/>
        <v/>
      </c>
      <c r="G477" s="215" t="str">
        <f t="shared" si="87"/>
        <v/>
      </c>
      <c r="H477" s="234" t="str">
        <f t="shared" si="93"/>
        <v>Marco</v>
      </c>
      <c r="I477" s="211">
        <f>IF(P$347="J",SUMIF(Deelnemers!B:B,H477,Deelnemers!E:E),0)</f>
        <v>35</v>
      </c>
      <c r="J477" s="13"/>
      <c r="K477" s="211" t="str">
        <f t="shared" si="88"/>
        <v/>
      </c>
      <c r="L477" s="220" t="str">
        <f t="shared" si="89"/>
        <v/>
      </c>
      <c r="M477" s="215" t="str">
        <f t="shared" si="90"/>
        <v/>
      </c>
      <c r="N477" s="216" t="str">
        <f t="shared" si="91"/>
        <v/>
      </c>
      <c r="O477" s="221">
        <v>3</v>
      </c>
      <c r="AB477" s="325">
        <f t="shared" si="85"/>
        <v>1</v>
      </c>
    </row>
    <row r="478" spans="1:28" ht="15" customHeight="1" x14ac:dyDescent="0.25">
      <c r="A478" s="218" t="str">
        <f>IF(C478=0,"",IF(I478=0,"",MAX(A$2:A477)+1))</f>
        <v/>
      </c>
      <c r="B478" s="234" t="str">
        <f t="shared" si="92"/>
        <v>Jan de Hoorn</v>
      </c>
      <c r="C478" s="211">
        <f>IF(P$347="J",SUMIF(Deelnemers!B:B,B478,Deelnemers!E:E),0)</f>
        <v>23</v>
      </c>
      <c r="D478" s="13"/>
      <c r="E478" s="13"/>
      <c r="F478" s="220" t="str">
        <f t="shared" si="86"/>
        <v/>
      </c>
      <c r="G478" s="215" t="str">
        <f t="shared" si="87"/>
        <v/>
      </c>
      <c r="H478" s="234" t="str">
        <f t="shared" si="93"/>
        <v>n</v>
      </c>
      <c r="I478" s="211">
        <f>IF(P$347="J",SUMIF(Deelnemers!B:B,H478,Deelnemers!E:E),0)</f>
        <v>0</v>
      </c>
      <c r="J478" s="13"/>
      <c r="K478" s="211" t="str">
        <f t="shared" si="88"/>
        <v/>
      </c>
      <c r="L478" s="220" t="str">
        <f t="shared" si="89"/>
        <v/>
      </c>
      <c r="M478" s="215" t="str">
        <f t="shared" si="90"/>
        <v/>
      </c>
      <c r="N478" s="216" t="str">
        <f t="shared" si="91"/>
        <v/>
      </c>
      <c r="O478" s="221">
        <v>3</v>
      </c>
      <c r="AB478" s="325">
        <f t="shared" si="85"/>
        <v>0</v>
      </c>
    </row>
    <row r="479" spans="1:28" ht="15" customHeight="1" x14ac:dyDescent="0.25">
      <c r="A479" s="218" t="str">
        <f>IF(C479=0,"",IF(I479=0,"",MAX(A$2:A478)+1))</f>
        <v/>
      </c>
      <c r="B479" s="234" t="str">
        <f t="shared" si="92"/>
        <v>Jan de Hoorn</v>
      </c>
      <c r="C479" s="211">
        <f>IF(P$347="J",SUMIF(Deelnemers!B:B,B479,Deelnemers!E:E),0)</f>
        <v>23</v>
      </c>
      <c r="D479" s="13"/>
      <c r="E479" s="13"/>
      <c r="F479" s="220" t="str">
        <f t="shared" si="86"/>
        <v/>
      </c>
      <c r="G479" s="215" t="str">
        <f t="shared" si="87"/>
        <v/>
      </c>
      <c r="H479" s="234" t="str">
        <f t="shared" si="93"/>
        <v>n</v>
      </c>
      <c r="I479" s="211">
        <f>IF(P$347="J",SUMIF(Deelnemers!B:B,H479,Deelnemers!E:E),0)</f>
        <v>0</v>
      </c>
      <c r="J479" s="13"/>
      <c r="K479" s="211" t="str">
        <f t="shared" si="88"/>
        <v/>
      </c>
      <c r="L479" s="220" t="str">
        <f t="shared" si="89"/>
        <v/>
      </c>
      <c r="M479" s="215" t="str">
        <f t="shared" si="90"/>
        <v/>
      </c>
      <c r="N479" s="216" t="str">
        <f t="shared" si="91"/>
        <v/>
      </c>
      <c r="O479" s="221">
        <v>3</v>
      </c>
      <c r="AB479" s="325">
        <f t="shared" si="85"/>
        <v>0</v>
      </c>
    </row>
    <row r="480" spans="1:28" ht="15" customHeight="1" x14ac:dyDescent="0.25">
      <c r="A480" s="218" t="str">
        <f>IF(C480=0,"",IF(I480=0,"",MAX(A$2:A479)+1))</f>
        <v/>
      </c>
      <c r="B480" s="234" t="str">
        <f t="shared" si="92"/>
        <v>Jan de Hoorn</v>
      </c>
      <c r="C480" s="211">
        <f>IF(P$347="J",SUMIF(Deelnemers!B:B,B480,Deelnemers!E:E),0)</f>
        <v>23</v>
      </c>
      <c r="D480" s="13"/>
      <c r="E480" s="13"/>
      <c r="F480" s="220" t="str">
        <f t="shared" si="86"/>
        <v/>
      </c>
      <c r="G480" s="215" t="str">
        <f t="shared" si="87"/>
        <v/>
      </c>
      <c r="H480" s="234" t="str">
        <f t="shared" si="93"/>
        <v>n</v>
      </c>
      <c r="I480" s="211">
        <f>IF(P$347="J",SUMIF(Deelnemers!B:B,H480,Deelnemers!E:E),0)</f>
        <v>0</v>
      </c>
      <c r="J480" s="13"/>
      <c r="K480" s="211" t="str">
        <f t="shared" si="88"/>
        <v/>
      </c>
      <c r="L480" s="220" t="str">
        <f t="shared" si="89"/>
        <v/>
      </c>
      <c r="M480" s="215" t="str">
        <f t="shared" si="90"/>
        <v/>
      </c>
      <c r="N480" s="216" t="str">
        <f t="shared" si="91"/>
        <v/>
      </c>
      <c r="O480" s="221">
        <v>3</v>
      </c>
      <c r="AB480" s="325">
        <f t="shared" si="85"/>
        <v>0</v>
      </c>
    </row>
    <row r="481" spans="1:28" ht="15" customHeight="1" x14ac:dyDescent="0.25">
      <c r="A481" s="218" t="str">
        <f>IF(C481=0,"",IF(I481=0,"",MAX(A$2:A480)+1))</f>
        <v/>
      </c>
      <c r="B481" s="234" t="str">
        <f t="shared" si="92"/>
        <v>Jan de Hoorn</v>
      </c>
      <c r="C481" s="211">
        <f>IF(P$347="J",SUMIF(Deelnemers!B:B,B481,Deelnemers!E:E),0)</f>
        <v>23</v>
      </c>
      <c r="D481" s="13"/>
      <c r="E481" s="13"/>
      <c r="F481" s="220" t="str">
        <f t="shared" si="86"/>
        <v/>
      </c>
      <c r="G481" s="215" t="str">
        <f t="shared" si="87"/>
        <v/>
      </c>
      <c r="H481" s="234" t="str">
        <f t="shared" si="93"/>
        <v>n</v>
      </c>
      <c r="I481" s="211">
        <f>IF(P$347="J",SUMIF(Deelnemers!B:B,H481,Deelnemers!E:E),0)</f>
        <v>0</v>
      </c>
      <c r="J481" s="13"/>
      <c r="K481" s="211" t="str">
        <f t="shared" si="88"/>
        <v/>
      </c>
      <c r="L481" s="220" t="str">
        <f t="shared" si="89"/>
        <v/>
      </c>
      <c r="M481" s="215" t="str">
        <f t="shared" si="90"/>
        <v/>
      </c>
      <c r="N481" s="216" t="str">
        <f t="shared" si="91"/>
        <v/>
      </c>
      <c r="O481" s="221">
        <v>3</v>
      </c>
      <c r="AB481" s="325">
        <f t="shared" si="85"/>
        <v>0</v>
      </c>
    </row>
    <row r="482" spans="1:28" ht="15" customHeight="1" x14ac:dyDescent="0.25">
      <c r="A482" s="218">
        <f>IF(C482=0,"",IF(I482=0,"",MAX(A$2:A481)+1))</f>
        <v>306</v>
      </c>
      <c r="B482" s="234" t="str">
        <f t="shared" si="92"/>
        <v>Bas</v>
      </c>
      <c r="C482" s="211">
        <f>IF(P$347="J",SUMIF(Deelnemers!B:B,B482,Deelnemers!E:E),0)</f>
        <v>25</v>
      </c>
      <c r="D482" s="13"/>
      <c r="E482" s="13"/>
      <c r="F482" s="220" t="str">
        <f t="shared" si="86"/>
        <v/>
      </c>
      <c r="G482" s="215" t="str">
        <f t="shared" si="87"/>
        <v/>
      </c>
      <c r="H482" s="234" t="str">
        <f t="shared" si="93"/>
        <v>Jan Zuijlen</v>
      </c>
      <c r="I482" s="211">
        <f>IF(P$347="J",SUMIF(Deelnemers!B:B,H482,Deelnemers!E:E),0)</f>
        <v>36</v>
      </c>
      <c r="J482" s="13"/>
      <c r="K482" s="211" t="str">
        <f t="shared" si="88"/>
        <v/>
      </c>
      <c r="L482" s="220" t="str">
        <f t="shared" si="89"/>
        <v/>
      </c>
      <c r="M482" s="215" t="str">
        <f t="shared" si="90"/>
        <v/>
      </c>
      <c r="N482" s="216" t="str">
        <f t="shared" si="91"/>
        <v/>
      </c>
      <c r="O482" s="221">
        <v>3</v>
      </c>
      <c r="AB482" s="325">
        <f t="shared" si="85"/>
        <v>1</v>
      </c>
    </row>
    <row r="483" spans="1:28" ht="15" customHeight="1" x14ac:dyDescent="0.25">
      <c r="A483" s="218">
        <f>IF(C483=0,"",IF(I483=0,"",MAX(A$2:A482)+1))</f>
        <v>307</v>
      </c>
      <c r="B483" s="234" t="str">
        <f t="shared" si="92"/>
        <v>Bas</v>
      </c>
      <c r="C483" s="211">
        <f>IF(P$347="J",SUMIF(Deelnemers!B:B,B483,Deelnemers!E:E),0)</f>
        <v>25</v>
      </c>
      <c r="D483" s="13"/>
      <c r="E483" s="13"/>
      <c r="F483" s="220" t="str">
        <f t="shared" si="86"/>
        <v/>
      </c>
      <c r="G483" s="215" t="str">
        <f t="shared" si="87"/>
        <v/>
      </c>
      <c r="H483" s="234" t="str">
        <f t="shared" si="93"/>
        <v xml:space="preserve">Jordy </v>
      </c>
      <c r="I483" s="211">
        <f>IF(P$347="J",SUMIF(Deelnemers!B:B,H483,Deelnemers!E:E),0)</f>
        <v>31</v>
      </c>
      <c r="J483" s="13"/>
      <c r="K483" s="211" t="str">
        <f t="shared" si="88"/>
        <v/>
      </c>
      <c r="L483" s="220" t="str">
        <f t="shared" si="89"/>
        <v/>
      </c>
      <c r="M483" s="215" t="str">
        <f t="shared" si="90"/>
        <v/>
      </c>
      <c r="N483" s="216" t="str">
        <f t="shared" si="91"/>
        <v/>
      </c>
      <c r="O483" s="221">
        <v>3</v>
      </c>
      <c r="AB483" s="325">
        <f t="shared" si="85"/>
        <v>1</v>
      </c>
    </row>
    <row r="484" spans="1:28" ht="15" customHeight="1" x14ac:dyDescent="0.25">
      <c r="A484" s="218">
        <f>IF(C484=0,"",IF(I484=0,"",MAX(A$2:A483)+1))</f>
        <v>308</v>
      </c>
      <c r="B484" s="234" t="str">
        <f t="shared" si="92"/>
        <v>Bas</v>
      </c>
      <c r="C484" s="211">
        <f>IF(P$347="J",SUMIF(Deelnemers!B:B,B484,Deelnemers!E:E),0)</f>
        <v>25</v>
      </c>
      <c r="D484" s="13"/>
      <c r="E484" s="13"/>
      <c r="F484" s="220" t="str">
        <f t="shared" si="86"/>
        <v/>
      </c>
      <c r="G484" s="215" t="str">
        <f t="shared" si="87"/>
        <v/>
      </c>
      <c r="H484" s="234" t="str">
        <f t="shared" si="93"/>
        <v>Mukesh</v>
      </c>
      <c r="I484" s="211">
        <f>IF(P$347="J",SUMIF(Deelnemers!B:B,H484,Deelnemers!E:E),0)</f>
        <v>34</v>
      </c>
      <c r="J484" s="13"/>
      <c r="K484" s="211" t="str">
        <f t="shared" si="88"/>
        <v/>
      </c>
      <c r="L484" s="220" t="str">
        <f t="shared" si="89"/>
        <v/>
      </c>
      <c r="M484" s="215" t="str">
        <f t="shared" si="90"/>
        <v/>
      </c>
      <c r="N484" s="216" t="str">
        <f t="shared" si="91"/>
        <v/>
      </c>
      <c r="O484" s="221">
        <v>3</v>
      </c>
      <c r="AB484" s="325">
        <f t="shared" si="85"/>
        <v>1</v>
      </c>
    </row>
    <row r="485" spans="1:28" ht="15" customHeight="1" x14ac:dyDescent="0.25">
      <c r="A485" s="218">
        <f>IF(C485=0,"",IF(I485=0,"",MAX(A$2:A484)+1))</f>
        <v>309</v>
      </c>
      <c r="B485" s="234" t="str">
        <f t="shared" si="92"/>
        <v>Bas</v>
      </c>
      <c r="C485" s="211">
        <f>IF(P$347="J",SUMIF(Deelnemers!B:B,B485,Deelnemers!E:E),0)</f>
        <v>25</v>
      </c>
      <c r="D485" s="13"/>
      <c r="E485" s="13"/>
      <c r="F485" s="220" t="str">
        <f t="shared" si="86"/>
        <v/>
      </c>
      <c r="G485" s="215" t="str">
        <f t="shared" si="87"/>
        <v/>
      </c>
      <c r="H485" s="234" t="str">
        <f t="shared" si="93"/>
        <v>Marco</v>
      </c>
      <c r="I485" s="211">
        <f>IF(P$347="J",SUMIF(Deelnemers!B:B,H485,Deelnemers!E:E),0)</f>
        <v>35</v>
      </c>
      <c r="J485" s="13"/>
      <c r="K485" s="211" t="str">
        <f t="shared" si="88"/>
        <v/>
      </c>
      <c r="L485" s="220" t="str">
        <f t="shared" si="89"/>
        <v/>
      </c>
      <c r="M485" s="215" t="str">
        <f t="shared" si="90"/>
        <v/>
      </c>
      <c r="N485" s="216" t="str">
        <f t="shared" si="91"/>
        <v/>
      </c>
      <c r="O485" s="221">
        <v>3</v>
      </c>
      <c r="AB485" s="325">
        <f t="shared" si="85"/>
        <v>1</v>
      </c>
    </row>
    <row r="486" spans="1:28" ht="15" customHeight="1" x14ac:dyDescent="0.25">
      <c r="A486" s="218" t="str">
        <f>IF(C486=0,"",IF(I486=0,"",MAX(A$2:A485)+1))</f>
        <v/>
      </c>
      <c r="B486" s="234" t="str">
        <f t="shared" si="92"/>
        <v>Bas</v>
      </c>
      <c r="C486" s="211">
        <f>IF(P$347="J",SUMIF(Deelnemers!B:B,B486,Deelnemers!E:E),0)</f>
        <v>25</v>
      </c>
      <c r="D486" s="13"/>
      <c r="E486" s="13"/>
      <c r="F486" s="220" t="str">
        <f t="shared" si="86"/>
        <v/>
      </c>
      <c r="G486" s="215" t="str">
        <f t="shared" si="87"/>
        <v/>
      </c>
      <c r="H486" s="234" t="str">
        <f t="shared" si="93"/>
        <v>n</v>
      </c>
      <c r="I486" s="211">
        <f>IF(P$347="J",SUMIF(Deelnemers!B:B,H486,Deelnemers!E:E),0)</f>
        <v>0</v>
      </c>
      <c r="J486" s="13"/>
      <c r="K486" s="211" t="str">
        <f t="shared" si="88"/>
        <v/>
      </c>
      <c r="L486" s="220" t="str">
        <f t="shared" si="89"/>
        <v/>
      </c>
      <c r="M486" s="215" t="str">
        <f t="shared" si="90"/>
        <v/>
      </c>
      <c r="N486" s="216" t="str">
        <f t="shared" si="91"/>
        <v/>
      </c>
      <c r="O486" s="221">
        <v>3</v>
      </c>
      <c r="AB486" s="325">
        <f t="shared" si="85"/>
        <v>0</v>
      </c>
    </row>
    <row r="487" spans="1:28" ht="15" customHeight="1" x14ac:dyDescent="0.25">
      <c r="A487" s="218" t="str">
        <f>IF(C487=0,"",IF(I487=0,"",MAX(A$2:A486)+1))</f>
        <v/>
      </c>
      <c r="B487" s="234" t="str">
        <f t="shared" si="92"/>
        <v>Bas</v>
      </c>
      <c r="C487" s="211">
        <f>IF(P$347="J",SUMIF(Deelnemers!B:B,B487,Deelnemers!E:E),0)</f>
        <v>25</v>
      </c>
      <c r="D487" s="13"/>
      <c r="E487" s="13"/>
      <c r="F487" s="220" t="str">
        <f t="shared" si="86"/>
        <v/>
      </c>
      <c r="G487" s="215" t="str">
        <f t="shared" si="87"/>
        <v/>
      </c>
      <c r="H487" s="234" t="str">
        <f t="shared" si="93"/>
        <v>n</v>
      </c>
      <c r="I487" s="211">
        <f>IF(P$347="J",SUMIF(Deelnemers!B:B,H487,Deelnemers!E:E),0)</f>
        <v>0</v>
      </c>
      <c r="J487" s="13"/>
      <c r="K487" s="211" t="str">
        <f t="shared" si="88"/>
        <v/>
      </c>
      <c r="L487" s="220" t="str">
        <f t="shared" si="89"/>
        <v/>
      </c>
      <c r="M487" s="215" t="str">
        <f t="shared" si="90"/>
        <v/>
      </c>
      <c r="N487" s="216" t="str">
        <f t="shared" si="91"/>
        <v/>
      </c>
      <c r="O487" s="221">
        <v>3</v>
      </c>
      <c r="AB487" s="325">
        <f t="shared" si="85"/>
        <v>0</v>
      </c>
    </row>
    <row r="488" spans="1:28" ht="15" customHeight="1" x14ac:dyDescent="0.25">
      <c r="A488" s="218" t="str">
        <f>IF(C488=0,"",IF(I488=0,"",MAX(A$2:A487)+1))</f>
        <v/>
      </c>
      <c r="B488" s="234" t="str">
        <f t="shared" si="92"/>
        <v>Bas</v>
      </c>
      <c r="C488" s="211">
        <f>IF(P$347="J",SUMIF(Deelnemers!B:B,B488,Deelnemers!E:E),0)</f>
        <v>25</v>
      </c>
      <c r="D488" s="13"/>
      <c r="E488" s="13"/>
      <c r="F488" s="220" t="str">
        <f t="shared" si="86"/>
        <v/>
      </c>
      <c r="G488" s="215" t="str">
        <f t="shared" si="87"/>
        <v/>
      </c>
      <c r="H488" s="234" t="str">
        <f t="shared" si="93"/>
        <v>n</v>
      </c>
      <c r="I488" s="211">
        <f>IF(P$347="J",SUMIF(Deelnemers!B:B,H488,Deelnemers!E:E),0)</f>
        <v>0</v>
      </c>
      <c r="J488" s="13"/>
      <c r="K488" s="211" t="str">
        <f t="shared" si="88"/>
        <v/>
      </c>
      <c r="L488" s="220" t="str">
        <f t="shared" si="89"/>
        <v/>
      </c>
      <c r="M488" s="215" t="str">
        <f t="shared" si="90"/>
        <v/>
      </c>
      <c r="N488" s="216" t="str">
        <f t="shared" si="91"/>
        <v/>
      </c>
      <c r="O488" s="221">
        <v>3</v>
      </c>
      <c r="AB488" s="325">
        <f t="shared" si="85"/>
        <v>0</v>
      </c>
    </row>
    <row r="489" spans="1:28" ht="15" customHeight="1" x14ac:dyDescent="0.25">
      <c r="A489" s="218" t="str">
        <f>IF(C489=0,"",IF(I489=0,"",MAX(A$2:A488)+1))</f>
        <v/>
      </c>
      <c r="B489" s="234" t="str">
        <f t="shared" si="92"/>
        <v>Bas</v>
      </c>
      <c r="C489" s="211">
        <f>IF(P$347="J",SUMIF(Deelnemers!B:B,B489,Deelnemers!E:E),0)</f>
        <v>25</v>
      </c>
      <c r="D489" s="13"/>
      <c r="E489" s="13"/>
      <c r="F489" s="220" t="str">
        <f t="shared" si="86"/>
        <v/>
      </c>
      <c r="G489" s="215" t="str">
        <f t="shared" si="87"/>
        <v/>
      </c>
      <c r="H489" s="234" t="str">
        <f t="shared" si="93"/>
        <v>n</v>
      </c>
      <c r="I489" s="211">
        <f>IF(P$347="J",SUMIF(Deelnemers!B:B,H489,Deelnemers!E:E),0)</f>
        <v>0</v>
      </c>
      <c r="J489" s="13"/>
      <c r="K489" s="211" t="str">
        <f t="shared" si="88"/>
        <v/>
      </c>
      <c r="L489" s="220" t="str">
        <f t="shared" si="89"/>
        <v/>
      </c>
      <c r="M489" s="215" t="str">
        <f t="shared" si="90"/>
        <v/>
      </c>
      <c r="N489" s="216" t="str">
        <f t="shared" si="91"/>
        <v/>
      </c>
      <c r="O489" s="221">
        <v>3</v>
      </c>
      <c r="AB489" s="325">
        <f t="shared" si="85"/>
        <v>0</v>
      </c>
    </row>
    <row r="490" spans="1:28" ht="15" customHeight="1" x14ac:dyDescent="0.25">
      <c r="A490" s="218">
        <f>IF(C490=0,"",IF(I490=0,"",MAX(A$2:A489)+1))</f>
        <v>310</v>
      </c>
      <c r="B490" s="234" t="str">
        <f t="shared" si="92"/>
        <v>Jan Zuijlen</v>
      </c>
      <c r="C490" s="211">
        <f>IF(P$347="J",SUMIF(Deelnemers!B:B,B490,Deelnemers!E:E),0)</f>
        <v>36</v>
      </c>
      <c r="D490" s="13"/>
      <c r="E490" s="13"/>
      <c r="F490" s="220" t="str">
        <f t="shared" si="86"/>
        <v/>
      </c>
      <c r="G490" s="215" t="str">
        <f t="shared" si="87"/>
        <v/>
      </c>
      <c r="H490" s="234" t="str">
        <f t="shared" si="93"/>
        <v xml:space="preserve">Jordy </v>
      </c>
      <c r="I490" s="211">
        <f>IF(P$347="J",SUMIF(Deelnemers!B:B,H490,Deelnemers!E:E),0)</f>
        <v>31</v>
      </c>
      <c r="J490" s="13"/>
      <c r="K490" s="211" t="str">
        <f t="shared" si="88"/>
        <v/>
      </c>
      <c r="L490" s="220" t="str">
        <f t="shared" si="89"/>
        <v/>
      </c>
      <c r="M490" s="215" t="str">
        <f t="shared" si="90"/>
        <v/>
      </c>
      <c r="N490" s="216" t="str">
        <f t="shared" si="91"/>
        <v/>
      </c>
      <c r="O490" s="221">
        <v>3</v>
      </c>
      <c r="AB490" s="325">
        <f t="shared" si="85"/>
        <v>1</v>
      </c>
    </row>
    <row r="491" spans="1:28" ht="15" customHeight="1" x14ac:dyDescent="0.25">
      <c r="A491" s="218">
        <f>IF(C491=0,"",IF(I491=0,"",MAX(A$2:A490)+1))</f>
        <v>311</v>
      </c>
      <c r="B491" s="234" t="str">
        <f t="shared" si="92"/>
        <v>Jan Zuijlen</v>
      </c>
      <c r="C491" s="211">
        <f>IF(P$347="J",SUMIF(Deelnemers!B:B,B491,Deelnemers!E:E),0)</f>
        <v>36</v>
      </c>
      <c r="D491" s="13"/>
      <c r="E491" s="13"/>
      <c r="F491" s="220" t="str">
        <f t="shared" si="86"/>
        <v/>
      </c>
      <c r="G491" s="215" t="str">
        <f t="shared" si="87"/>
        <v/>
      </c>
      <c r="H491" s="234" t="str">
        <f t="shared" si="93"/>
        <v>Mukesh</v>
      </c>
      <c r="I491" s="211">
        <f>IF(P$347="J",SUMIF(Deelnemers!B:B,H491,Deelnemers!E:E),0)</f>
        <v>34</v>
      </c>
      <c r="J491" s="13"/>
      <c r="K491" s="211" t="str">
        <f t="shared" si="88"/>
        <v/>
      </c>
      <c r="L491" s="220" t="str">
        <f t="shared" si="89"/>
        <v/>
      </c>
      <c r="M491" s="215" t="str">
        <f t="shared" si="90"/>
        <v/>
      </c>
      <c r="N491" s="216" t="str">
        <f t="shared" si="91"/>
        <v/>
      </c>
      <c r="O491" s="221">
        <v>3</v>
      </c>
      <c r="AB491" s="325">
        <f t="shared" si="85"/>
        <v>1</v>
      </c>
    </row>
    <row r="492" spans="1:28" ht="15" customHeight="1" x14ac:dyDescent="0.25">
      <c r="A492" s="218">
        <f>IF(C492=0,"",IF(I492=0,"",MAX(A$2:A491)+1))</f>
        <v>312</v>
      </c>
      <c r="B492" s="234" t="str">
        <f t="shared" si="92"/>
        <v>Jan Zuijlen</v>
      </c>
      <c r="C492" s="211">
        <f>IF(P$347="J",SUMIF(Deelnemers!B:B,B492,Deelnemers!E:E),0)</f>
        <v>36</v>
      </c>
      <c r="D492" s="13"/>
      <c r="E492" s="13"/>
      <c r="F492" s="220" t="str">
        <f t="shared" si="86"/>
        <v/>
      </c>
      <c r="G492" s="215" t="str">
        <f t="shared" si="87"/>
        <v/>
      </c>
      <c r="H492" s="234" t="str">
        <f t="shared" si="93"/>
        <v>Marco</v>
      </c>
      <c r="I492" s="211">
        <f>IF(P$347="J",SUMIF(Deelnemers!B:B,H492,Deelnemers!E:E),0)</f>
        <v>35</v>
      </c>
      <c r="J492" s="13"/>
      <c r="K492" s="211" t="str">
        <f t="shared" si="88"/>
        <v/>
      </c>
      <c r="L492" s="220" t="str">
        <f t="shared" si="89"/>
        <v/>
      </c>
      <c r="M492" s="215" t="str">
        <f t="shared" si="90"/>
        <v/>
      </c>
      <c r="N492" s="216" t="str">
        <f t="shared" si="91"/>
        <v/>
      </c>
      <c r="O492" s="221">
        <v>3</v>
      </c>
      <c r="AB492" s="325">
        <f t="shared" si="85"/>
        <v>1</v>
      </c>
    </row>
    <row r="493" spans="1:28" ht="15" customHeight="1" x14ac:dyDescent="0.25">
      <c r="A493" s="218" t="str">
        <f>IF(C493=0,"",IF(I493=0,"",MAX(A$2:A492)+1))</f>
        <v/>
      </c>
      <c r="B493" s="234" t="str">
        <f t="shared" si="92"/>
        <v>Jan Zuijlen</v>
      </c>
      <c r="C493" s="211">
        <f>IF(P$347="J",SUMIF(Deelnemers!B:B,B493,Deelnemers!E:E),0)</f>
        <v>36</v>
      </c>
      <c r="D493" s="13"/>
      <c r="E493" s="13"/>
      <c r="F493" s="220" t="str">
        <f t="shared" si="86"/>
        <v/>
      </c>
      <c r="G493" s="215" t="str">
        <f t="shared" si="87"/>
        <v/>
      </c>
      <c r="H493" s="234" t="str">
        <f t="shared" si="93"/>
        <v>n</v>
      </c>
      <c r="I493" s="211">
        <f>IF(P$347="J",SUMIF(Deelnemers!B:B,H493,Deelnemers!E:E),0)</f>
        <v>0</v>
      </c>
      <c r="J493" s="13"/>
      <c r="K493" s="211" t="str">
        <f t="shared" si="88"/>
        <v/>
      </c>
      <c r="L493" s="220" t="str">
        <f t="shared" si="89"/>
        <v/>
      </c>
      <c r="M493" s="215" t="str">
        <f t="shared" si="90"/>
        <v/>
      </c>
      <c r="N493" s="216" t="str">
        <f t="shared" si="91"/>
        <v/>
      </c>
      <c r="O493" s="221">
        <v>3</v>
      </c>
      <c r="AB493" s="325">
        <f t="shared" si="85"/>
        <v>0</v>
      </c>
    </row>
    <row r="494" spans="1:28" ht="15" customHeight="1" x14ac:dyDescent="0.25">
      <c r="A494" s="218" t="str">
        <f>IF(C494=0,"",IF(I494=0,"",MAX(A$2:A493)+1))</f>
        <v/>
      </c>
      <c r="B494" s="234" t="str">
        <f t="shared" si="92"/>
        <v>Jan Zuijlen</v>
      </c>
      <c r="C494" s="211">
        <f>IF(P$347="J",SUMIF(Deelnemers!B:B,B494,Deelnemers!E:E),0)</f>
        <v>36</v>
      </c>
      <c r="D494" s="13"/>
      <c r="E494" s="13"/>
      <c r="F494" s="220" t="str">
        <f t="shared" si="86"/>
        <v/>
      </c>
      <c r="G494" s="215" t="str">
        <f t="shared" si="87"/>
        <v/>
      </c>
      <c r="H494" s="234" t="str">
        <f t="shared" si="93"/>
        <v>n</v>
      </c>
      <c r="I494" s="211">
        <f>IF(P$347="J",SUMIF(Deelnemers!B:B,H494,Deelnemers!E:E),0)</f>
        <v>0</v>
      </c>
      <c r="J494" s="13"/>
      <c r="K494" s="211" t="str">
        <f t="shared" si="88"/>
        <v/>
      </c>
      <c r="L494" s="220" t="str">
        <f t="shared" si="89"/>
        <v/>
      </c>
      <c r="M494" s="215" t="str">
        <f t="shared" si="90"/>
        <v/>
      </c>
      <c r="N494" s="216" t="str">
        <f t="shared" si="91"/>
        <v/>
      </c>
      <c r="O494" s="221">
        <v>3</v>
      </c>
      <c r="AB494" s="325">
        <f t="shared" si="85"/>
        <v>0</v>
      </c>
    </row>
    <row r="495" spans="1:28" ht="15" customHeight="1" x14ac:dyDescent="0.25">
      <c r="A495" s="218" t="str">
        <f>IF(C495=0,"",IF(I495=0,"",MAX(A$2:A494)+1))</f>
        <v/>
      </c>
      <c r="B495" s="234" t="str">
        <f t="shared" si="92"/>
        <v>Jan Zuijlen</v>
      </c>
      <c r="C495" s="211">
        <f>IF(P$347="J",SUMIF(Deelnemers!B:B,B495,Deelnemers!E:E),0)</f>
        <v>36</v>
      </c>
      <c r="D495" s="13"/>
      <c r="E495" s="13"/>
      <c r="F495" s="220" t="str">
        <f t="shared" si="86"/>
        <v/>
      </c>
      <c r="G495" s="215" t="str">
        <f t="shared" si="87"/>
        <v/>
      </c>
      <c r="H495" s="234" t="str">
        <f t="shared" si="93"/>
        <v>n</v>
      </c>
      <c r="I495" s="211">
        <f>IF(P$347="J",SUMIF(Deelnemers!B:B,H495,Deelnemers!E:E),0)</f>
        <v>0</v>
      </c>
      <c r="J495" s="13"/>
      <c r="K495" s="211" t="str">
        <f t="shared" si="88"/>
        <v/>
      </c>
      <c r="L495" s="220" t="str">
        <f t="shared" si="89"/>
        <v/>
      </c>
      <c r="M495" s="215" t="str">
        <f t="shared" si="90"/>
        <v/>
      </c>
      <c r="N495" s="216" t="str">
        <f t="shared" si="91"/>
        <v/>
      </c>
      <c r="O495" s="221">
        <v>3</v>
      </c>
      <c r="AB495" s="325">
        <f t="shared" si="85"/>
        <v>0</v>
      </c>
    </row>
    <row r="496" spans="1:28" ht="15" customHeight="1" x14ac:dyDescent="0.25">
      <c r="A496" s="218" t="str">
        <f>IF(C496=0,"",IF(I496=0,"",MAX(A$2:A495)+1))</f>
        <v/>
      </c>
      <c r="B496" s="234" t="str">
        <f t="shared" si="92"/>
        <v>Jan Zuijlen</v>
      </c>
      <c r="C496" s="211">
        <f>IF(P$347="J",SUMIF(Deelnemers!B:B,B496,Deelnemers!E:E),0)</f>
        <v>36</v>
      </c>
      <c r="D496" s="13"/>
      <c r="E496" s="13"/>
      <c r="F496" s="220" t="str">
        <f t="shared" si="86"/>
        <v/>
      </c>
      <c r="G496" s="215" t="str">
        <f t="shared" si="87"/>
        <v/>
      </c>
      <c r="H496" s="234" t="str">
        <f t="shared" si="93"/>
        <v>n</v>
      </c>
      <c r="I496" s="211">
        <f>IF(P$347="J",SUMIF(Deelnemers!B:B,H496,Deelnemers!E:E),0)</f>
        <v>0</v>
      </c>
      <c r="J496" s="13"/>
      <c r="K496" s="211" t="str">
        <f t="shared" si="88"/>
        <v/>
      </c>
      <c r="L496" s="220" t="str">
        <f t="shared" si="89"/>
        <v/>
      </c>
      <c r="M496" s="215" t="str">
        <f t="shared" si="90"/>
        <v/>
      </c>
      <c r="N496" s="216" t="str">
        <f t="shared" si="91"/>
        <v/>
      </c>
      <c r="O496" s="221">
        <v>3</v>
      </c>
      <c r="AB496" s="325">
        <f t="shared" si="85"/>
        <v>0</v>
      </c>
    </row>
    <row r="497" spans="1:28" ht="15" customHeight="1" x14ac:dyDescent="0.25">
      <c r="A497" s="218">
        <f>IF(C497=0,"",IF(I497=0,"",MAX(A$2:A496)+1))</f>
        <v>313</v>
      </c>
      <c r="B497" s="234" t="str">
        <f t="shared" si="92"/>
        <v xml:space="preserve">Jordy </v>
      </c>
      <c r="C497" s="211">
        <f>IF(P$347="J",SUMIF(Deelnemers!B:B,B497,Deelnemers!E:E),0)</f>
        <v>31</v>
      </c>
      <c r="D497" s="13"/>
      <c r="E497" s="13"/>
      <c r="F497" s="220" t="str">
        <f t="shared" si="86"/>
        <v/>
      </c>
      <c r="G497" s="215" t="str">
        <f t="shared" si="87"/>
        <v/>
      </c>
      <c r="H497" s="234" t="str">
        <f t="shared" si="93"/>
        <v>Mukesh</v>
      </c>
      <c r="I497" s="211">
        <f>IF(P$347="J",SUMIF(Deelnemers!B:B,H497,Deelnemers!E:E),0)</f>
        <v>34</v>
      </c>
      <c r="J497" s="13"/>
      <c r="K497" s="211" t="str">
        <f t="shared" si="88"/>
        <v/>
      </c>
      <c r="L497" s="220" t="str">
        <f t="shared" si="89"/>
        <v/>
      </c>
      <c r="M497" s="215" t="str">
        <f t="shared" si="90"/>
        <v/>
      </c>
      <c r="N497" s="216" t="str">
        <f t="shared" si="91"/>
        <v/>
      </c>
      <c r="O497" s="221">
        <v>3</v>
      </c>
      <c r="AB497" s="325">
        <f t="shared" si="85"/>
        <v>1</v>
      </c>
    </row>
    <row r="498" spans="1:28" ht="15" customHeight="1" x14ac:dyDescent="0.25">
      <c r="A498" s="218">
        <f>IF(C498=0,"",IF(I498=0,"",MAX(A$2:A497)+1))</f>
        <v>314</v>
      </c>
      <c r="B498" s="234" t="str">
        <f t="shared" si="92"/>
        <v xml:space="preserve">Jordy </v>
      </c>
      <c r="C498" s="211">
        <f>IF(P$347="J",SUMIF(Deelnemers!B:B,B498,Deelnemers!E:E),0)</f>
        <v>31</v>
      </c>
      <c r="D498" s="13"/>
      <c r="E498" s="13"/>
      <c r="F498" s="220" t="str">
        <f t="shared" si="86"/>
        <v/>
      </c>
      <c r="G498" s="215" t="str">
        <f t="shared" si="87"/>
        <v/>
      </c>
      <c r="H498" s="234" t="str">
        <f t="shared" si="93"/>
        <v>Marco</v>
      </c>
      <c r="I498" s="211">
        <f>IF(P$347="J",SUMIF(Deelnemers!B:B,H498,Deelnemers!E:E),0)</f>
        <v>35</v>
      </c>
      <c r="J498" s="13"/>
      <c r="K498" s="211" t="str">
        <f t="shared" si="88"/>
        <v/>
      </c>
      <c r="L498" s="220" t="str">
        <f t="shared" si="89"/>
        <v/>
      </c>
      <c r="M498" s="215" t="str">
        <f t="shared" si="90"/>
        <v/>
      </c>
      <c r="N498" s="216" t="str">
        <f t="shared" si="91"/>
        <v/>
      </c>
      <c r="O498" s="221">
        <v>3</v>
      </c>
      <c r="AB498" s="325">
        <f t="shared" si="85"/>
        <v>1</v>
      </c>
    </row>
    <row r="499" spans="1:28" ht="15" customHeight="1" x14ac:dyDescent="0.25">
      <c r="A499" s="218" t="str">
        <f>IF(C499=0,"",IF(I499=0,"",MAX(A$2:A498)+1))</f>
        <v/>
      </c>
      <c r="B499" s="234" t="str">
        <f t="shared" si="92"/>
        <v xml:space="preserve">Jordy </v>
      </c>
      <c r="C499" s="211">
        <f>IF(P$347="J",SUMIF(Deelnemers!B:B,B499,Deelnemers!E:E),0)</f>
        <v>31</v>
      </c>
      <c r="D499" s="13"/>
      <c r="E499" s="13"/>
      <c r="F499" s="220" t="str">
        <f t="shared" si="86"/>
        <v/>
      </c>
      <c r="G499" s="215" t="str">
        <f t="shared" si="87"/>
        <v/>
      </c>
      <c r="H499" s="234" t="str">
        <f t="shared" si="93"/>
        <v>n</v>
      </c>
      <c r="I499" s="211">
        <f>IF(P$347="J",SUMIF(Deelnemers!B:B,H499,Deelnemers!E:E),0)</f>
        <v>0</v>
      </c>
      <c r="J499" s="13"/>
      <c r="K499" s="211" t="str">
        <f t="shared" si="88"/>
        <v/>
      </c>
      <c r="L499" s="220" t="str">
        <f t="shared" si="89"/>
        <v/>
      </c>
      <c r="M499" s="215" t="str">
        <f t="shared" si="90"/>
        <v/>
      </c>
      <c r="N499" s="216" t="str">
        <f t="shared" si="91"/>
        <v/>
      </c>
      <c r="O499" s="221">
        <v>3</v>
      </c>
      <c r="AB499" s="325">
        <f t="shared" si="85"/>
        <v>0</v>
      </c>
    </row>
    <row r="500" spans="1:28" ht="15" customHeight="1" x14ac:dyDescent="0.25">
      <c r="A500" s="218" t="str">
        <f>IF(C500=0,"",IF(I500=0,"",MAX(A$2:A499)+1))</f>
        <v/>
      </c>
      <c r="B500" s="234" t="str">
        <f t="shared" si="92"/>
        <v xml:space="preserve">Jordy </v>
      </c>
      <c r="C500" s="211">
        <f>IF(P$347="J",SUMIF(Deelnemers!B:B,B500,Deelnemers!E:E),0)</f>
        <v>31</v>
      </c>
      <c r="D500" s="13"/>
      <c r="E500" s="13"/>
      <c r="F500" s="220" t="str">
        <f t="shared" si="86"/>
        <v/>
      </c>
      <c r="G500" s="215" t="str">
        <f t="shared" si="87"/>
        <v/>
      </c>
      <c r="H500" s="234" t="str">
        <f t="shared" si="93"/>
        <v>n</v>
      </c>
      <c r="I500" s="211">
        <f>IF(P$347="J",SUMIF(Deelnemers!B:B,H500,Deelnemers!E:E),0)</f>
        <v>0</v>
      </c>
      <c r="J500" s="13"/>
      <c r="K500" s="211" t="str">
        <f t="shared" si="88"/>
        <v/>
      </c>
      <c r="L500" s="220" t="str">
        <f t="shared" si="89"/>
        <v/>
      </c>
      <c r="M500" s="215" t="str">
        <f t="shared" si="90"/>
        <v/>
      </c>
      <c r="N500" s="216" t="str">
        <f t="shared" si="91"/>
        <v/>
      </c>
      <c r="O500" s="221">
        <v>3</v>
      </c>
      <c r="AB500" s="325">
        <f t="shared" si="85"/>
        <v>0</v>
      </c>
    </row>
    <row r="501" spans="1:28" ht="15" customHeight="1" x14ac:dyDescent="0.25">
      <c r="A501" s="218" t="str">
        <f>IF(C501=0,"",IF(I501=0,"",MAX(A$2:A500)+1))</f>
        <v/>
      </c>
      <c r="B501" s="234" t="str">
        <f t="shared" si="92"/>
        <v xml:space="preserve">Jordy </v>
      </c>
      <c r="C501" s="211">
        <f>IF(P$347="J",SUMIF(Deelnemers!B:B,B501,Deelnemers!E:E),0)</f>
        <v>31</v>
      </c>
      <c r="D501" s="13"/>
      <c r="E501" s="13"/>
      <c r="F501" s="220" t="str">
        <f t="shared" si="86"/>
        <v/>
      </c>
      <c r="G501" s="215" t="str">
        <f t="shared" si="87"/>
        <v/>
      </c>
      <c r="H501" s="234" t="str">
        <f t="shared" si="93"/>
        <v>n</v>
      </c>
      <c r="I501" s="211">
        <f>IF(P$347="J",SUMIF(Deelnemers!B:B,H501,Deelnemers!E:E),0)</f>
        <v>0</v>
      </c>
      <c r="J501" s="13"/>
      <c r="K501" s="211" t="str">
        <f t="shared" si="88"/>
        <v/>
      </c>
      <c r="L501" s="220" t="str">
        <f t="shared" si="89"/>
        <v/>
      </c>
      <c r="M501" s="215" t="str">
        <f t="shared" si="90"/>
        <v/>
      </c>
      <c r="N501" s="216" t="str">
        <f t="shared" si="91"/>
        <v/>
      </c>
      <c r="O501" s="221">
        <v>3</v>
      </c>
      <c r="AB501" s="325">
        <f t="shared" si="85"/>
        <v>0</v>
      </c>
    </row>
    <row r="502" spans="1:28" ht="15" customHeight="1" x14ac:dyDescent="0.25">
      <c r="A502" s="218" t="str">
        <f>IF(C502=0,"",IF(I502=0,"",MAX(A$2:A501)+1))</f>
        <v/>
      </c>
      <c r="B502" s="234" t="str">
        <f t="shared" si="92"/>
        <v xml:space="preserve">Jordy </v>
      </c>
      <c r="C502" s="211">
        <f>IF(P$347="J",SUMIF(Deelnemers!B:B,B502,Deelnemers!E:E),0)</f>
        <v>31</v>
      </c>
      <c r="D502" s="13"/>
      <c r="E502" s="13"/>
      <c r="F502" s="220" t="str">
        <f t="shared" si="86"/>
        <v/>
      </c>
      <c r="G502" s="215" t="str">
        <f t="shared" si="87"/>
        <v/>
      </c>
      <c r="H502" s="234" t="str">
        <f t="shared" si="93"/>
        <v>n</v>
      </c>
      <c r="I502" s="211">
        <f>IF(P$347="J",SUMIF(Deelnemers!B:B,H502,Deelnemers!E:E),0)</f>
        <v>0</v>
      </c>
      <c r="J502" s="13"/>
      <c r="K502" s="211" t="str">
        <f t="shared" si="88"/>
        <v/>
      </c>
      <c r="L502" s="220" t="str">
        <f t="shared" si="89"/>
        <v/>
      </c>
      <c r="M502" s="215" t="str">
        <f t="shared" si="90"/>
        <v/>
      </c>
      <c r="N502" s="216" t="str">
        <f t="shared" si="91"/>
        <v/>
      </c>
      <c r="O502" s="221">
        <v>3</v>
      </c>
      <c r="AB502" s="325">
        <f t="shared" si="85"/>
        <v>0</v>
      </c>
    </row>
    <row r="503" spans="1:28" ht="15" customHeight="1" x14ac:dyDescent="0.25">
      <c r="A503" s="218">
        <f>IF(C503=0,"",IF(I503=0,"",MAX(A$2:A502)+1))</f>
        <v>315</v>
      </c>
      <c r="B503" s="234" t="str">
        <f t="shared" si="92"/>
        <v>Mukesh</v>
      </c>
      <c r="C503" s="211">
        <f>IF(P$347="J",SUMIF(Deelnemers!B:B,B503,Deelnemers!E:E),0)</f>
        <v>34</v>
      </c>
      <c r="D503" s="13"/>
      <c r="E503" s="13"/>
      <c r="F503" s="220" t="str">
        <f t="shared" si="86"/>
        <v/>
      </c>
      <c r="G503" s="215" t="str">
        <f t="shared" si="87"/>
        <v/>
      </c>
      <c r="H503" s="234" t="str">
        <f t="shared" si="93"/>
        <v>Marco</v>
      </c>
      <c r="I503" s="211">
        <f>IF(P$347="J",SUMIF(Deelnemers!B:B,H503,Deelnemers!E:E),0)</f>
        <v>35</v>
      </c>
      <c r="J503" s="13"/>
      <c r="K503" s="211" t="str">
        <f t="shared" si="88"/>
        <v/>
      </c>
      <c r="L503" s="220" t="str">
        <f t="shared" si="89"/>
        <v/>
      </c>
      <c r="M503" s="215" t="str">
        <f t="shared" si="90"/>
        <v/>
      </c>
      <c r="N503" s="216" t="str">
        <f t="shared" si="91"/>
        <v/>
      </c>
      <c r="O503" s="221">
        <v>3</v>
      </c>
      <c r="AB503" s="325">
        <f t="shared" si="85"/>
        <v>1</v>
      </c>
    </row>
    <row r="504" spans="1:28" ht="15" customHeight="1" x14ac:dyDescent="0.25">
      <c r="A504" s="218" t="str">
        <f>IF(C504=0,"",IF(I504=0,"",MAX(A$2:A503)+1))</f>
        <v/>
      </c>
      <c r="B504" s="234" t="str">
        <f t="shared" si="92"/>
        <v>Mukesh</v>
      </c>
      <c r="C504" s="211">
        <f>IF(P$347="J",SUMIF(Deelnemers!B:B,B504,Deelnemers!E:E),0)</f>
        <v>34</v>
      </c>
      <c r="D504" s="13"/>
      <c r="E504" s="13"/>
      <c r="F504" s="220" t="str">
        <f t="shared" si="86"/>
        <v/>
      </c>
      <c r="G504" s="215" t="str">
        <f t="shared" si="87"/>
        <v/>
      </c>
      <c r="H504" s="234" t="str">
        <f t="shared" si="93"/>
        <v>n</v>
      </c>
      <c r="I504" s="211">
        <f>IF(P$347="J",SUMIF(Deelnemers!B:B,H504,Deelnemers!E:E),0)</f>
        <v>0</v>
      </c>
      <c r="J504" s="13"/>
      <c r="K504" s="211" t="str">
        <f t="shared" si="88"/>
        <v/>
      </c>
      <c r="L504" s="220" t="str">
        <f t="shared" si="89"/>
        <v/>
      </c>
      <c r="M504" s="215" t="str">
        <f t="shared" si="90"/>
        <v/>
      </c>
      <c r="N504" s="216" t="str">
        <f t="shared" si="91"/>
        <v/>
      </c>
      <c r="O504" s="221">
        <v>3</v>
      </c>
      <c r="AB504" s="325">
        <f t="shared" si="85"/>
        <v>0</v>
      </c>
    </row>
    <row r="505" spans="1:28" ht="15" customHeight="1" x14ac:dyDescent="0.25">
      <c r="A505" s="218" t="str">
        <f>IF(C505=0,"",IF(I505=0,"",MAX(A$2:A504)+1))</f>
        <v/>
      </c>
      <c r="B505" s="234" t="str">
        <f t="shared" si="92"/>
        <v>Mukesh</v>
      </c>
      <c r="C505" s="211">
        <f>IF(P$347="J",SUMIF(Deelnemers!B:B,B505,Deelnemers!E:E),0)</f>
        <v>34</v>
      </c>
      <c r="D505" s="13"/>
      <c r="E505" s="13"/>
      <c r="F505" s="220" t="str">
        <f t="shared" si="86"/>
        <v/>
      </c>
      <c r="G505" s="215" t="str">
        <f t="shared" si="87"/>
        <v/>
      </c>
      <c r="H505" s="234" t="str">
        <f t="shared" si="93"/>
        <v>n</v>
      </c>
      <c r="I505" s="211">
        <f>IF(P$347="J",SUMIF(Deelnemers!B:B,H505,Deelnemers!E:E),0)</f>
        <v>0</v>
      </c>
      <c r="J505" s="13"/>
      <c r="K505" s="211" t="str">
        <f t="shared" si="88"/>
        <v/>
      </c>
      <c r="L505" s="220" t="str">
        <f t="shared" si="89"/>
        <v/>
      </c>
      <c r="M505" s="215" t="str">
        <f t="shared" si="90"/>
        <v/>
      </c>
      <c r="N505" s="216" t="str">
        <f t="shared" si="91"/>
        <v/>
      </c>
      <c r="O505" s="221">
        <v>3</v>
      </c>
      <c r="AB505" s="325">
        <f t="shared" si="85"/>
        <v>0</v>
      </c>
    </row>
    <row r="506" spans="1:28" ht="15" customHeight="1" x14ac:dyDescent="0.25">
      <c r="A506" s="218" t="str">
        <f>IF(C506=0,"",IF(I506=0,"",MAX(A$2:A505)+1))</f>
        <v/>
      </c>
      <c r="B506" s="234" t="str">
        <f t="shared" si="92"/>
        <v>Mukesh</v>
      </c>
      <c r="C506" s="211">
        <f>IF(P$347="J",SUMIF(Deelnemers!B:B,B506,Deelnemers!E:E),0)</f>
        <v>34</v>
      </c>
      <c r="D506" s="13"/>
      <c r="E506" s="13"/>
      <c r="F506" s="220" t="str">
        <f t="shared" si="86"/>
        <v/>
      </c>
      <c r="G506" s="215" t="str">
        <f t="shared" si="87"/>
        <v/>
      </c>
      <c r="H506" s="234" t="str">
        <f t="shared" si="93"/>
        <v>n</v>
      </c>
      <c r="I506" s="211">
        <f>IF(P$347="J",SUMIF(Deelnemers!B:B,H506,Deelnemers!E:E),0)</f>
        <v>0</v>
      </c>
      <c r="J506" s="13"/>
      <c r="K506" s="211" t="str">
        <f t="shared" si="88"/>
        <v/>
      </c>
      <c r="L506" s="220" t="str">
        <f t="shared" si="89"/>
        <v/>
      </c>
      <c r="M506" s="215" t="str">
        <f t="shared" si="90"/>
        <v/>
      </c>
      <c r="N506" s="216" t="str">
        <f t="shared" si="91"/>
        <v/>
      </c>
      <c r="O506" s="221">
        <v>3</v>
      </c>
      <c r="AB506" s="325">
        <f t="shared" si="85"/>
        <v>0</v>
      </c>
    </row>
    <row r="507" spans="1:28" ht="15" customHeight="1" x14ac:dyDescent="0.25">
      <c r="A507" s="218" t="str">
        <f>IF(C507=0,"",IF(I507=0,"",MAX(A$2:A506)+1))</f>
        <v/>
      </c>
      <c r="B507" s="234" t="str">
        <f t="shared" si="92"/>
        <v>Mukesh</v>
      </c>
      <c r="C507" s="211">
        <f>IF(P$347="J",SUMIF(Deelnemers!B:B,B507,Deelnemers!E:E),0)</f>
        <v>34</v>
      </c>
      <c r="D507" s="13"/>
      <c r="E507" s="13"/>
      <c r="F507" s="220" t="str">
        <f t="shared" si="86"/>
        <v/>
      </c>
      <c r="G507" s="215" t="str">
        <f t="shared" si="87"/>
        <v/>
      </c>
      <c r="H507" s="234" t="str">
        <f t="shared" si="93"/>
        <v>n</v>
      </c>
      <c r="I507" s="211">
        <f>IF(P$347="J",SUMIF(Deelnemers!B:B,H507,Deelnemers!E:E),0)</f>
        <v>0</v>
      </c>
      <c r="J507" s="13"/>
      <c r="K507" s="211" t="str">
        <f t="shared" si="88"/>
        <v/>
      </c>
      <c r="L507" s="220" t="str">
        <f t="shared" si="89"/>
        <v/>
      </c>
      <c r="M507" s="215" t="str">
        <f t="shared" ref="M507:M517" si="94">IF(J507&gt;0,IF(I507-J507=0,R$2,IF(J507&lt;I507,ROUND(J507/I507*T$2,1),Q$2)),"")</f>
        <v/>
      </c>
      <c r="N507" s="216" t="str">
        <f t="shared" si="91"/>
        <v/>
      </c>
      <c r="O507" s="221">
        <v>3</v>
      </c>
      <c r="AB507" s="325">
        <f t="shared" si="85"/>
        <v>0</v>
      </c>
    </row>
    <row r="508" spans="1:28" ht="15" customHeight="1" x14ac:dyDescent="0.25">
      <c r="A508" s="218" t="str">
        <f>IF(C508=0,"",IF(I508=0,"",MAX(A$2:A507)+1))</f>
        <v/>
      </c>
      <c r="B508" s="234" t="str">
        <f t="shared" si="92"/>
        <v>Marco</v>
      </c>
      <c r="C508" s="211">
        <f>IF(P$347="J",SUMIF(Deelnemers!B:B,B508,Deelnemers!E:E),0)</f>
        <v>35</v>
      </c>
      <c r="D508" s="13"/>
      <c r="E508" s="13"/>
      <c r="F508" s="220" t="str">
        <f t="shared" si="86"/>
        <v/>
      </c>
      <c r="G508" s="215" t="str">
        <f t="shared" si="87"/>
        <v/>
      </c>
      <c r="H508" s="234" t="str">
        <f t="shared" si="93"/>
        <v>n</v>
      </c>
      <c r="I508" s="211">
        <f>IF(P$347="J",SUMIF(Deelnemers!B:B,H508,Deelnemers!E:E),0)</f>
        <v>0</v>
      </c>
      <c r="J508" s="13"/>
      <c r="K508" s="211" t="str">
        <f t="shared" si="88"/>
        <v/>
      </c>
      <c r="L508" s="220" t="str">
        <f t="shared" si="89"/>
        <v/>
      </c>
      <c r="M508" s="215" t="str">
        <f t="shared" si="94"/>
        <v/>
      </c>
      <c r="N508" s="216" t="str">
        <f t="shared" si="91"/>
        <v/>
      </c>
      <c r="O508" s="221">
        <v>3</v>
      </c>
      <c r="AB508" s="325">
        <f t="shared" si="85"/>
        <v>0</v>
      </c>
    </row>
    <row r="509" spans="1:28" ht="15" customHeight="1" x14ac:dyDescent="0.25">
      <c r="A509" s="218" t="str">
        <f>IF(C509=0,"",IF(I509=0,"",MAX(A$2:A508)+1))</f>
        <v/>
      </c>
      <c r="B509" s="234" t="str">
        <f t="shared" si="92"/>
        <v>Marco</v>
      </c>
      <c r="C509" s="211">
        <f>IF(P$347="J",SUMIF(Deelnemers!B:B,B509,Deelnemers!E:E),0)</f>
        <v>35</v>
      </c>
      <c r="D509" s="13"/>
      <c r="E509" s="13"/>
      <c r="F509" s="220" t="str">
        <f t="shared" si="86"/>
        <v/>
      </c>
      <c r="G509" s="215" t="str">
        <f t="shared" si="87"/>
        <v/>
      </c>
      <c r="H509" s="234" t="str">
        <f t="shared" si="93"/>
        <v>n</v>
      </c>
      <c r="I509" s="211">
        <f>IF(P$347="J",SUMIF(Deelnemers!B:B,H509,Deelnemers!E:E),0)</f>
        <v>0</v>
      </c>
      <c r="J509" s="13"/>
      <c r="K509" s="211" t="str">
        <f t="shared" si="88"/>
        <v/>
      </c>
      <c r="L509" s="220" t="str">
        <f t="shared" si="89"/>
        <v/>
      </c>
      <c r="M509" s="215" t="str">
        <f t="shared" si="94"/>
        <v/>
      </c>
      <c r="N509" s="216" t="str">
        <f t="shared" si="91"/>
        <v/>
      </c>
      <c r="O509" s="221">
        <v>3</v>
      </c>
      <c r="AB509" s="325">
        <f t="shared" si="85"/>
        <v>0</v>
      </c>
    </row>
    <row r="510" spans="1:28" ht="15" customHeight="1" x14ac:dyDescent="0.25">
      <c r="A510" s="218" t="str">
        <f>IF(C510=0,"",IF(I510=0,"",MAX(A$2:A509)+1))</f>
        <v/>
      </c>
      <c r="B510" s="234" t="str">
        <f t="shared" si="92"/>
        <v>Marco</v>
      </c>
      <c r="C510" s="211">
        <f>IF(P$347="J",SUMIF(Deelnemers!B:B,B510,Deelnemers!E:E),0)</f>
        <v>35</v>
      </c>
      <c r="D510" s="13"/>
      <c r="E510" s="13"/>
      <c r="F510" s="220" t="str">
        <f t="shared" si="86"/>
        <v/>
      </c>
      <c r="G510" s="215" t="str">
        <f t="shared" si="87"/>
        <v/>
      </c>
      <c r="H510" s="234" t="str">
        <f t="shared" si="93"/>
        <v>n</v>
      </c>
      <c r="I510" s="211">
        <f>IF(P$347="J",SUMIF(Deelnemers!B:B,H510,Deelnemers!E:E),0)</f>
        <v>0</v>
      </c>
      <c r="J510" s="13"/>
      <c r="K510" s="211" t="str">
        <f t="shared" si="88"/>
        <v/>
      </c>
      <c r="L510" s="220" t="str">
        <f t="shared" si="89"/>
        <v/>
      </c>
      <c r="M510" s="215" t="str">
        <f t="shared" si="94"/>
        <v/>
      </c>
      <c r="N510" s="216" t="str">
        <f t="shared" si="91"/>
        <v/>
      </c>
      <c r="O510" s="221">
        <v>3</v>
      </c>
      <c r="AB510" s="325">
        <f t="shared" si="85"/>
        <v>0</v>
      </c>
    </row>
    <row r="511" spans="1:28" ht="15" customHeight="1" x14ac:dyDescent="0.25">
      <c r="A511" s="218" t="str">
        <f>IF(C511=0,"",IF(I511=0,"",MAX(A$2:A510)+1))</f>
        <v/>
      </c>
      <c r="B511" s="234" t="str">
        <f t="shared" si="92"/>
        <v>Marco</v>
      </c>
      <c r="C511" s="211">
        <f>IF(P$347="J",SUMIF(Deelnemers!B:B,B511,Deelnemers!E:E),0)</f>
        <v>35</v>
      </c>
      <c r="D511" s="13"/>
      <c r="E511" s="13"/>
      <c r="F511" s="220" t="str">
        <f t="shared" si="86"/>
        <v/>
      </c>
      <c r="G511" s="215" t="str">
        <f t="shared" si="87"/>
        <v/>
      </c>
      <c r="H511" s="234" t="str">
        <f t="shared" si="93"/>
        <v>n</v>
      </c>
      <c r="I511" s="211">
        <f>IF(P$347="J",SUMIF(Deelnemers!B:B,H511,Deelnemers!E:E),0)</f>
        <v>0</v>
      </c>
      <c r="J511" s="13"/>
      <c r="K511" s="211" t="str">
        <f t="shared" si="88"/>
        <v/>
      </c>
      <c r="L511" s="220" t="str">
        <f t="shared" si="89"/>
        <v/>
      </c>
      <c r="M511" s="215" t="str">
        <f t="shared" si="94"/>
        <v/>
      </c>
      <c r="N511" s="216" t="str">
        <f t="shared" si="91"/>
        <v/>
      </c>
      <c r="O511" s="221">
        <v>3</v>
      </c>
      <c r="AB511" s="325">
        <f t="shared" si="85"/>
        <v>0</v>
      </c>
    </row>
    <row r="512" spans="1:28" ht="15" customHeight="1" x14ac:dyDescent="0.25">
      <c r="A512" s="218" t="str">
        <f>IF(C512=0,"",IF(I512=0,"",MAX(A$2:A511)+1))</f>
        <v/>
      </c>
      <c r="B512" s="234" t="str">
        <f t="shared" si="92"/>
        <v>n</v>
      </c>
      <c r="C512" s="211">
        <f>IF(P$347="J",SUMIF(Deelnemers!B:B,B512,Deelnemers!E:E),0)</f>
        <v>0</v>
      </c>
      <c r="D512" s="13"/>
      <c r="E512" s="13"/>
      <c r="F512" s="220" t="str">
        <f t="shared" si="86"/>
        <v/>
      </c>
      <c r="G512" s="215" t="str">
        <f t="shared" si="87"/>
        <v/>
      </c>
      <c r="H512" s="234" t="str">
        <f t="shared" si="93"/>
        <v>n</v>
      </c>
      <c r="I512" s="211">
        <f>IF(P$347="J",SUMIF(Deelnemers!B:B,H512,Deelnemers!E:E),0)</f>
        <v>0</v>
      </c>
      <c r="J512" s="13"/>
      <c r="K512" s="211" t="str">
        <f t="shared" si="88"/>
        <v/>
      </c>
      <c r="L512" s="220" t="str">
        <f t="shared" si="89"/>
        <v/>
      </c>
      <c r="M512" s="215" t="str">
        <f t="shared" si="94"/>
        <v/>
      </c>
      <c r="N512" s="216" t="str">
        <f t="shared" si="91"/>
        <v/>
      </c>
      <c r="O512" s="221">
        <v>3</v>
      </c>
      <c r="AB512" s="325">
        <f t="shared" si="85"/>
        <v>0</v>
      </c>
    </row>
    <row r="513" spans="1:28" ht="15" customHeight="1" x14ac:dyDescent="0.25">
      <c r="A513" s="218" t="str">
        <f>IF(C513=0,"",IF(I513=0,"",MAX(A$2:A512)+1))</f>
        <v/>
      </c>
      <c r="B513" s="234" t="str">
        <f t="shared" si="92"/>
        <v>n</v>
      </c>
      <c r="C513" s="211">
        <f>IF(P$347="J",SUMIF(Deelnemers!B:B,B513,Deelnemers!E:E),0)</f>
        <v>0</v>
      </c>
      <c r="D513" s="13"/>
      <c r="E513" s="13"/>
      <c r="F513" s="220" t="str">
        <f t="shared" si="86"/>
        <v/>
      </c>
      <c r="G513" s="215" t="str">
        <f t="shared" si="87"/>
        <v/>
      </c>
      <c r="H513" s="234" t="str">
        <f t="shared" si="93"/>
        <v>n</v>
      </c>
      <c r="I513" s="211">
        <f>IF(P$347="J",SUMIF(Deelnemers!B:B,H513,Deelnemers!E:E),0)</f>
        <v>0</v>
      </c>
      <c r="J513" s="13"/>
      <c r="K513" s="211" t="str">
        <f t="shared" si="88"/>
        <v/>
      </c>
      <c r="L513" s="220" t="str">
        <f t="shared" si="89"/>
        <v/>
      </c>
      <c r="M513" s="215" t="str">
        <f t="shared" si="94"/>
        <v/>
      </c>
      <c r="N513" s="216" t="str">
        <f t="shared" si="91"/>
        <v/>
      </c>
      <c r="O513" s="221">
        <v>3</v>
      </c>
      <c r="AB513" s="325">
        <f t="shared" si="85"/>
        <v>0</v>
      </c>
    </row>
    <row r="514" spans="1:28" ht="15" customHeight="1" x14ac:dyDescent="0.25">
      <c r="A514" s="218" t="str">
        <f>IF(C514=0,"",IF(I514=0,"",MAX(A$2:A513)+1))</f>
        <v/>
      </c>
      <c r="B514" s="234" t="str">
        <f t="shared" si="92"/>
        <v>n</v>
      </c>
      <c r="C514" s="211">
        <f>IF(P$347="J",SUMIF(Deelnemers!B:B,B514,Deelnemers!E:E),0)</f>
        <v>0</v>
      </c>
      <c r="D514" s="13"/>
      <c r="E514" s="13"/>
      <c r="F514" s="220" t="str">
        <f t="shared" si="86"/>
        <v/>
      </c>
      <c r="G514" s="215" t="str">
        <f t="shared" si="87"/>
        <v/>
      </c>
      <c r="H514" s="234" t="str">
        <f t="shared" si="93"/>
        <v>n</v>
      </c>
      <c r="I514" s="211">
        <f>IF(P$347="J",SUMIF(Deelnemers!B:B,H514,Deelnemers!E:E),0)</f>
        <v>0</v>
      </c>
      <c r="J514" s="13"/>
      <c r="K514" s="211" t="str">
        <f t="shared" si="88"/>
        <v/>
      </c>
      <c r="L514" s="220" t="str">
        <f t="shared" si="89"/>
        <v/>
      </c>
      <c r="M514" s="215" t="str">
        <f t="shared" si="94"/>
        <v/>
      </c>
      <c r="N514" s="216" t="str">
        <f t="shared" si="91"/>
        <v/>
      </c>
      <c r="O514" s="221">
        <v>3</v>
      </c>
      <c r="AB514" s="325">
        <f t="shared" si="85"/>
        <v>0</v>
      </c>
    </row>
    <row r="515" spans="1:28" ht="15" customHeight="1" x14ac:dyDescent="0.25">
      <c r="A515" s="218" t="str">
        <f>IF(C515=0,"",IF(I515=0,"",MAX(A$2:A514)+1))</f>
        <v/>
      </c>
      <c r="B515" s="234" t="str">
        <f t="shared" si="92"/>
        <v>n</v>
      </c>
      <c r="C515" s="211">
        <f>IF(P$347="J",SUMIF(Deelnemers!B:B,B515,Deelnemers!E:E),0)</f>
        <v>0</v>
      </c>
      <c r="D515" s="13"/>
      <c r="E515" s="13"/>
      <c r="F515" s="220" t="str">
        <f t="shared" si="86"/>
        <v/>
      </c>
      <c r="G515" s="215" t="str">
        <f t="shared" si="87"/>
        <v/>
      </c>
      <c r="H515" s="234" t="str">
        <f t="shared" si="93"/>
        <v>n</v>
      </c>
      <c r="I515" s="211">
        <f>IF(P$347="J",SUMIF(Deelnemers!B:B,H515,Deelnemers!E:E),0)</f>
        <v>0</v>
      </c>
      <c r="J515" s="13"/>
      <c r="K515" s="211" t="str">
        <f t="shared" si="88"/>
        <v/>
      </c>
      <c r="L515" s="220" t="str">
        <f t="shared" si="89"/>
        <v/>
      </c>
      <c r="M515" s="215" t="str">
        <f t="shared" si="94"/>
        <v/>
      </c>
      <c r="N515" s="216" t="str">
        <f t="shared" si="91"/>
        <v/>
      </c>
      <c r="O515" s="221">
        <v>3</v>
      </c>
      <c r="AB515" s="325">
        <f t="shared" ref="AB515:AB518" si="95">IF(A515="",0,1)</f>
        <v>0</v>
      </c>
    </row>
    <row r="516" spans="1:28" ht="15" customHeight="1" x14ac:dyDescent="0.25">
      <c r="A516" s="218" t="str">
        <f>IF(C516=0,"",IF(I516=0,"",MAX(A$2:A515)+1))</f>
        <v/>
      </c>
      <c r="B516" s="234" t="str">
        <f t="shared" si="92"/>
        <v>n</v>
      </c>
      <c r="C516" s="211">
        <f>IF(P$347="J",SUMIF(Deelnemers!B:B,B516,Deelnemers!E:E),0)</f>
        <v>0</v>
      </c>
      <c r="D516" s="13"/>
      <c r="E516" s="13"/>
      <c r="F516" s="220" t="str">
        <f t="shared" si="86"/>
        <v/>
      </c>
      <c r="G516" s="215" t="str">
        <f t="shared" si="87"/>
        <v/>
      </c>
      <c r="H516" s="234" t="str">
        <f t="shared" si="93"/>
        <v>n</v>
      </c>
      <c r="I516" s="211">
        <f>IF(P$347="J",SUMIF(Deelnemers!B:B,H516,Deelnemers!E:E),0)</f>
        <v>0</v>
      </c>
      <c r="J516" s="13"/>
      <c r="K516" s="211" t="str">
        <f t="shared" si="88"/>
        <v/>
      </c>
      <c r="L516" s="220" t="str">
        <f t="shared" si="89"/>
        <v/>
      </c>
      <c r="M516" s="215" t="str">
        <f t="shared" si="94"/>
        <v/>
      </c>
      <c r="N516" s="216" t="str">
        <f t="shared" si="91"/>
        <v/>
      </c>
      <c r="O516" s="221">
        <v>3</v>
      </c>
      <c r="AB516" s="325">
        <f t="shared" si="95"/>
        <v>0</v>
      </c>
    </row>
    <row r="517" spans="1:28" ht="15" customHeight="1" x14ac:dyDescent="0.25">
      <c r="A517" s="218" t="str">
        <f>IF(C517=0,"",IF(I517=0,"",MAX(A$2:A516)+1))</f>
        <v/>
      </c>
      <c r="B517" s="234" t="str">
        <f t="shared" si="92"/>
        <v>n</v>
      </c>
      <c r="C517" s="211">
        <f>IF(P$347="J",SUMIF(Deelnemers!B:B,B517,Deelnemers!E:E),0)</f>
        <v>0</v>
      </c>
      <c r="D517" s="13"/>
      <c r="E517" s="13"/>
      <c r="F517" s="220" t="str">
        <f t="shared" si="86"/>
        <v/>
      </c>
      <c r="G517" s="215" t="str">
        <f t="shared" si="87"/>
        <v/>
      </c>
      <c r="H517" s="234" t="str">
        <f t="shared" si="93"/>
        <v>n</v>
      </c>
      <c r="I517" s="211">
        <f>IF(P$347="J",SUMIF(Deelnemers!B:B,H517,Deelnemers!E:E),0)</f>
        <v>0</v>
      </c>
      <c r="J517" s="13"/>
      <c r="K517" s="211" t="str">
        <f t="shared" si="88"/>
        <v/>
      </c>
      <c r="L517" s="220" t="str">
        <f t="shared" si="89"/>
        <v/>
      </c>
      <c r="M517" s="215" t="str">
        <f t="shared" si="94"/>
        <v/>
      </c>
      <c r="N517" s="216" t="str">
        <f t="shared" si="91"/>
        <v/>
      </c>
      <c r="O517" s="221">
        <v>3</v>
      </c>
      <c r="AB517" s="325">
        <f t="shared" si="95"/>
        <v>0</v>
      </c>
    </row>
    <row r="518" spans="1:28" ht="15" customHeight="1" x14ac:dyDescent="0.25">
      <c r="A518" s="222"/>
      <c r="B518" s="223" t="s">
        <v>75</v>
      </c>
      <c r="C518" s="224">
        <f>MAX(A$2:A518)-SUMIF(B:B,"Ronde 1",C:C)-SUMIF(B:B,"Ronde 2",C:C)</f>
        <v>105</v>
      </c>
      <c r="D518" s="225" t="s">
        <v>78</v>
      </c>
      <c r="E518" s="225"/>
      <c r="F518" s="226"/>
      <c r="G518" s="227"/>
      <c r="H518" s="228" t="s">
        <v>76</v>
      </c>
      <c r="I518" s="229">
        <f>SUM(N347:N518)</f>
        <v>0</v>
      </c>
      <c r="J518" s="225"/>
      <c r="K518" s="230" t="s">
        <v>77</v>
      </c>
      <c r="L518" s="231">
        <f>C518-I518</f>
        <v>105</v>
      </c>
      <c r="M518" s="231"/>
      <c r="N518" s="232"/>
      <c r="O518" s="221">
        <v>3</v>
      </c>
      <c r="AB518" s="325">
        <f t="shared" si="95"/>
        <v>0</v>
      </c>
    </row>
    <row r="519" spans="1:28" ht="15" customHeight="1" x14ac:dyDescent="0.25">
      <c r="B519" s="10"/>
      <c r="C519" s="10"/>
      <c r="D519" s="15"/>
      <c r="E519" s="15"/>
      <c r="F519" s="10"/>
      <c r="G519" s="15"/>
      <c r="H519" s="10"/>
      <c r="I519" s="10"/>
      <c r="J519" s="15"/>
      <c r="K519" s="15"/>
      <c r="L519" s="10"/>
      <c r="M519" s="15"/>
      <c r="P519" s="19"/>
      <c r="Q519" s="19"/>
      <c r="R519" s="19"/>
      <c r="S519" s="19"/>
      <c r="T519" s="19"/>
      <c r="U519" s="19"/>
      <c r="V519" s="19"/>
      <c r="W519" s="19"/>
      <c r="X519" s="19"/>
      <c r="Y519" s="19"/>
    </row>
    <row r="520" spans="1:28" ht="15" customHeight="1" x14ac:dyDescent="0.25">
      <c r="A520" s="238"/>
      <c r="B520" s="239"/>
      <c r="C520" s="240"/>
      <c r="D520" s="241"/>
      <c r="E520" s="241"/>
      <c r="F520" s="241"/>
      <c r="G520" s="241"/>
      <c r="H520" s="239"/>
      <c r="I520" s="240"/>
      <c r="J520" s="241"/>
      <c r="K520" s="241"/>
      <c r="L520" s="241"/>
      <c r="M520" s="241"/>
      <c r="N520" s="241"/>
      <c r="P520" s="19"/>
      <c r="Q520" s="19"/>
      <c r="R520" s="19"/>
      <c r="S520" s="19"/>
      <c r="T520" s="19"/>
      <c r="U520" s="19"/>
      <c r="V520" s="19"/>
      <c r="W520" s="19"/>
      <c r="X520" s="19"/>
      <c r="Y520" s="19"/>
    </row>
    <row r="521" spans="1:28" s="38" customFormat="1" ht="19.95" customHeight="1" x14ac:dyDescent="0.25">
      <c r="A521" s="238"/>
      <c r="B521" s="239"/>
      <c r="C521" s="240"/>
      <c r="D521" s="241"/>
      <c r="E521" s="241"/>
      <c r="F521" s="241"/>
      <c r="G521" s="241"/>
      <c r="H521" s="239"/>
      <c r="I521" s="240"/>
      <c r="J521" s="241"/>
      <c r="K521" s="241"/>
      <c r="L521" s="241"/>
      <c r="M521" s="241"/>
      <c r="N521" s="241"/>
      <c r="O521" s="122"/>
      <c r="P521" s="19"/>
      <c r="Q521" s="19"/>
      <c r="R521" s="19"/>
      <c r="S521" s="19"/>
      <c r="T521" s="19"/>
      <c r="U521" s="19"/>
      <c r="V521" s="19"/>
      <c r="W521" s="19"/>
      <c r="X521" s="19"/>
      <c r="Y521" s="19"/>
    </row>
    <row r="522" spans="1:28" s="38" customFormat="1" ht="15" customHeight="1" x14ac:dyDescent="0.25">
      <c r="A522" s="238"/>
      <c r="B522" s="239"/>
      <c r="C522" s="240"/>
      <c r="D522" s="241"/>
      <c r="E522" s="241"/>
      <c r="F522" s="241"/>
      <c r="G522" s="241"/>
      <c r="H522" s="239"/>
      <c r="I522" s="240"/>
      <c r="J522" s="241"/>
      <c r="K522" s="241"/>
      <c r="L522" s="241"/>
      <c r="M522" s="241"/>
      <c r="N522" s="241"/>
      <c r="O522" s="122"/>
      <c r="P522" s="19"/>
      <c r="Q522" s="19"/>
      <c r="R522" s="19"/>
      <c r="S522" s="19"/>
      <c r="T522" s="19"/>
      <c r="U522" s="19"/>
      <c r="V522" s="19"/>
      <c r="W522" s="19"/>
      <c r="X522" s="19"/>
      <c r="Y522" s="19"/>
    </row>
    <row r="523" spans="1:28" s="14" customFormat="1" ht="13.2" customHeight="1" x14ac:dyDescent="0.3">
      <c r="B523" s="242"/>
      <c r="C523" s="30"/>
      <c r="F523" s="243"/>
      <c r="G523" s="244"/>
      <c r="H523" s="242"/>
      <c r="I523" s="30"/>
      <c r="L523" s="243"/>
      <c r="M523" s="244"/>
      <c r="N523" s="245"/>
      <c r="O523" s="122"/>
      <c r="P523" s="19"/>
      <c r="Q523" s="19"/>
      <c r="R523" s="19"/>
      <c r="S523" s="19"/>
      <c r="T523" s="19"/>
      <c r="U523" s="19"/>
      <c r="V523" s="19"/>
      <c r="W523" s="19"/>
      <c r="X523" s="19"/>
      <c r="Y523" s="19"/>
    </row>
    <row r="524" spans="1:28" ht="13.2" customHeight="1" x14ac:dyDescent="0.3">
      <c r="C524" s="246"/>
      <c r="N524" s="28"/>
      <c r="P524" s="19"/>
      <c r="Q524" s="19"/>
      <c r="R524" s="19"/>
      <c r="S524" s="19"/>
      <c r="T524" s="19"/>
      <c r="U524" s="19"/>
      <c r="V524" s="19"/>
      <c r="W524" s="19"/>
      <c r="X524" s="19"/>
      <c r="Y524" s="19"/>
      <c r="Z524" s="247"/>
    </row>
    <row r="525" spans="1:28" ht="13.2" customHeight="1" x14ac:dyDescent="0.3">
      <c r="C525" s="248"/>
      <c r="K525" s="249"/>
      <c r="L525" s="250"/>
      <c r="M525" s="250"/>
      <c r="N525" s="249"/>
      <c r="P525" s="19"/>
      <c r="Q525" s="19"/>
      <c r="R525" s="19"/>
      <c r="S525" s="19"/>
      <c r="T525" s="19"/>
      <c r="U525" s="19"/>
      <c r="V525" s="19"/>
      <c r="W525" s="19"/>
      <c r="X525" s="19"/>
      <c r="Y525" s="19"/>
    </row>
    <row r="526" spans="1:28" ht="13.2" customHeight="1" x14ac:dyDescent="0.3">
      <c r="P526" s="19"/>
      <c r="Q526" s="19"/>
      <c r="R526" s="19"/>
      <c r="S526" s="19"/>
      <c r="T526" s="19"/>
      <c r="U526" s="19"/>
      <c r="V526" s="19"/>
      <c r="W526" s="19"/>
      <c r="X526" s="19"/>
      <c r="Y526" s="19"/>
    </row>
    <row r="527" spans="1:28" ht="13.2" customHeight="1" x14ac:dyDescent="0.3">
      <c r="P527" s="19"/>
      <c r="Q527" s="19"/>
      <c r="R527" s="19"/>
      <c r="S527" s="19"/>
      <c r="T527" s="19"/>
      <c r="U527" s="19"/>
      <c r="V527" s="19"/>
      <c r="W527" s="19"/>
      <c r="X527" s="19"/>
      <c r="Y527" s="19"/>
    </row>
    <row r="528" spans="1:28" ht="13.2" customHeight="1" x14ac:dyDescent="0.3">
      <c r="P528" s="19"/>
      <c r="Q528" s="19"/>
      <c r="R528" s="19"/>
      <c r="S528" s="19"/>
      <c r="T528" s="19"/>
      <c r="U528" s="19"/>
      <c r="V528" s="19"/>
      <c r="W528" s="19"/>
      <c r="X528" s="19"/>
      <c r="Y528" s="19"/>
    </row>
    <row r="529" spans="16:32" ht="13.2" customHeight="1" x14ac:dyDescent="0.3">
      <c r="P529" s="19"/>
      <c r="Q529" s="19"/>
      <c r="R529" s="19"/>
      <c r="S529" s="19"/>
      <c r="T529" s="19"/>
      <c r="U529" s="19"/>
      <c r="V529" s="19"/>
      <c r="W529" s="19"/>
      <c r="X529" s="19"/>
      <c r="Y529" s="19"/>
    </row>
    <row r="530" spans="16:32" ht="13.2" customHeight="1" x14ac:dyDescent="0.3">
      <c r="P530" s="19"/>
      <c r="Q530" s="19"/>
      <c r="R530" s="19"/>
      <c r="S530" s="19"/>
      <c r="T530" s="19"/>
      <c r="U530" s="19"/>
      <c r="V530" s="19"/>
      <c r="W530" s="19"/>
      <c r="X530" s="19"/>
      <c r="Y530" s="19"/>
    </row>
    <row r="531" spans="16:32" ht="13.2" customHeight="1" x14ac:dyDescent="0.3">
      <c r="P531" s="19"/>
      <c r="Q531" s="19"/>
      <c r="R531" s="19"/>
      <c r="S531" s="19"/>
      <c r="T531" s="19"/>
      <c r="U531" s="19"/>
      <c r="V531" s="19"/>
      <c r="W531" s="19"/>
      <c r="X531" s="19"/>
      <c r="Y531" s="19"/>
    </row>
    <row r="532" spans="16:32" ht="13.2" customHeight="1" x14ac:dyDescent="0.3">
      <c r="P532" s="19"/>
      <c r="Q532" s="19"/>
      <c r="R532" s="19"/>
      <c r="S532" s="19"/>
      <c r="T532" s="19"/>
      <c r="U532" s="19"/>
      <c r="V532" s="19"/>
      <c r="W532" s="19"/>
      <c r="X532" s="19"/>
      <c r="Y532" s="19"/>
    </row>
    <row r="533" spans="16:32" ht="13.2" customHeight="1" x14ac:dyDescent="0.3">
      <c r="P533" s="19"/>
      <c r="Q533" s="19"/>
      <c r="R533" s="19"/>
      <c r="S533" s="19"/>
      <c r="T533" s="19"/>
      <c r="U533" s="19"/>
      <c r="V533" s="19"/>
      <c r="W533" s="19"/>
      <c r="X533" s="19"/>
      <c r="Y533" s="19"/>
    </row>
    <row r="534" spans="16:32" ht="13.2" customHeight="1" x14ac:dyDescent="0.3">
      <c r="P534" s="19"/>
      <c r="Q534" s="19"/>
      <c r="R534" s="19"/>
      <c r="S534" s="19"/>
      <c r="T534" s="19"/>
      <c r="U534" s="19"/>
      <c r="V534" s="19"/>
      <c r="W534" s="19"/>
      <c r="X534" s="19"/>
      <c r="Y534" s="19"/>
    </row>
    <row r="535" spans="16:32" ht="13.2" customHeight="1" x14ac:dyDescent="0.3">
      <c r="P535" s="19"/>
      <c r="Q535" s="19"/>
      <c r="R535" s="19"/>
      <c r="S535" s="19"/>
      <c r="T535" s="19"/>
      <c r="U535" s="19"/>
      <c r="V535" s="19"/>
      <c r="W535" s="19"/>
      <c r="X535" s="19"/>
      <c r="Y535" s="19"/>
    </row>
    <row r="536" spans="16:32" ht="13.2" customHeight="1" x14ac:dyDescent="0.3">
      <c r="P536" s="19"/>
      <c r="Q536" s="19"/>
      <c r="R536" s="19"/>
      <c r="S536" s="19"/>
      <c r="T536" s="19"/>
      <c r="U536" s="19"/>
      <c r="V536" s="19"/>
      <c r="W536" s="19"/>
      <c r="X536" s="19"/>
      <c r="Y536" s="19"/>
    </row>
    <row r="537" spans="16:32" ht="13.2" customHeight="1" x14ac:dyDescent="0.3">
      <c r="P537" s="19"/>
      <c r="Q537" s="19"/>
      <c r="R537" s="19"/>
      <c r="S537" s="19"/>
      <c r="T537" s="19"/>
      <c r="U537" s="19"/>
      <c r="V537" s="19"/>
      <c r="W537" s="19"/>
      <c r="X537" s="19"/>
      <c r="Y537" s="19"/>
    </row>
    <row r="538" spans="16:32" ht="13.2" customHeight="1" x14ac:dyDescent="0.3">
      <c r="P538" s="19"/>
      <c r="Q538" s="19"/>
      <c r="R538" s="19"/>
      <c r="S538" s="19"/>
      <c r="T538" s="19"/>
      <c r="U538" s="19"/>
      <c r="V538" s="19"/>
      <c r="W538" s="19"/>
      <c r="X538" s="19"/>
      <c r="Y538" s="19"/>
    </row>
    <row r="539" spans="16:32" ht="13.2" customHeight="1" x14ac:dyDescent="0.3">
      <c r="P539" s="19"/>
      <c r="Q539" s="19"/>
      <c r="R539" s="19"/>
      <c r="S539" s="19"/>
      <c r="T539" s="19"/>
      <c r="U539" s="19"/>
      <c r="V539" s="19"/>
      <c r="W539" s="19"/>
      <c r="X539" s="19"/>
      <c r="Y539" s="19"/>
    </row>
    <row r="540" spans="16:32" ht="13.2" customHeight="1" x14ac:dyDescent="0.3">
      <c r="P540" s="19"/>
      <c r="Q540" s="19"/>
      <c r="R540" s="19"/>
      <c r="S540" s="19"/>
      <c r="T540" s="19"/>
      <c r="U540" s="19"/>
      <c r="V540" s="19"/>
      <c r="W540" s="19"/>
      <c r="X540" s="19"/>
      <c r="Y540" s="19"/>
    </row>
    <row r="541" spans="16:32" ht="13.2" customHeight="1" x14ac:dyDescent="0.3">
      <c r="P541" s="19"/>
      <c r="Q541" s="19"/>
      <c r="R541" s="19"/>
      <c r="S541" s="19"/>
      <c r="T541" s="19"/>
      <c r="U541" s="19"/>
      <c r="V541" s="19"/>
      <c r="W541" s="19"/>
      <c r="X541" s="19"/>
      <c r="Y541" s="19"/>
    </row>
    <row r="542" spans="16:32" ht="13.2" customHeight="1" x14ac:dyDescent="0.3">
      <c r="P542" s="19"/>
      <c r="Q542" s="19"/>
      <c r="R542" s="19"/>
      <c r="S542" s="19"/>
      <c r="T542" s="19"/>
      <c r="U542" s="19"/>
      <c r="V542" s="19"/>
      <c r="W542" s="19"/>
      <c r="X542" s="19"/>
      <c r="Y542" s="19"/>
    </row>
    <row r="543" spans="16:32" ht="1.2" customHeight="1" x14ac:dyDescent="0.3">
      <c r="P543" s="19"/>
      <c r="Q543" s="19"/>
      <c r="R543" s="19"/>
      <c r="S543" s="19"/>
      <c r="T543" s="19"/>
      <c r="U543" s="19"/>
      <c r="V543" s="19"/>
      <c r="W543" s="19"/>
      <c r="X543" s="19"/>
      <c r="Y543" s="19"/>
    </row>
    <row r="544" spans="16:32" ht="13.2" customHeight="1" x14ac:dyDescent="0.3">
      <c r="P544" s="19"/>
      <c r="Q544" s="19"/>
      <c r="R544" s="19"/>
      <c r="S544" s="19"/>
      <c r="T544" s="19"/>
      <c r="U544" s="19"/>
      <c r="V544" s="19"/>
      <c r="W544" s="19"/>
      <c r="X544" s="19"/>
      <c r="Y544" s="19"/>
      <c r="AA544" s="251"/>
      <c r="AB544" s="252" t="s">
        <v>55</v>
      </c>
      <c r="AC544" s="253">
        <f>ROW()-1</f>
        <v>543</v>
      </c>
      <c r="AD544" s="253" t="s">
        <v>56</v>
      </c>
      <c r="AE544" s="253"/>
      <c r="AF544" s="254"/>
    </row>
    <row r="545" spans="16:26" ht="13.2" customHeight="1" x14ac:dyDescent="0.3">
      <c r="P545" s="19"/>
      <c r="Q545" s="19"/>
      <c r="R545" s="19"/>
      <c r="S545" s="19"/>
      <c r="T545" s="19"/>
      <c r="U545" s="19"/>
      <c r="V545" s="19"/>
      <c r="W545" s="19"/>
      <c r="X545" s="19"/>
      <c r="Y545" s="19"/>
    </row>
    <row r="546" spans="16:26" ht="13.2" customHeight="1" x14ac:dyDescent="0.3">
      <c r="P546" s="19"/>
      <c r="Q546" s="19"/>
      <c r="R546" s="19"/>
      <c r="S546" s="19"/>
      <c r="T546" s="19"/>
      <c r="U546" s="19"/>
      <c r="V546" s="19"/>
      <c r="W546" s="19"/>
      <c r="X546" s="19"/>
      <c r="Y546" s="19"/>
    </row>
    <row r="547" spans="16:26" ht="13.2" customHeight="1" x14ac:dyDescent="0.3">
      <c r="P547" s="19"/>
      <c r="Q547" s="19"/>
      <c r="R547" s="19"/>
      <c r="S547" s="19"/>
      <c r="T547" s="19"/>
      <c r="U547" s="19"/>
      <c r="V547" s="19"/>
      <c r="W547" s="19"/>
      <c r="X547" s="19"/>
      <c r="Y547" s="19"/>
    </row>
    <row r="548" spans="16:26" ht="15" customHeight="1" x14ac:dyDescent="0.3">
      <c r="P548" s="19"/>
      <c r="Q548" s="19"/>
      <c r="R548" s="19"/>
      <c r="S548" s="19"/>
      <c r="T548" s="19"/>
      <c r="U548" s="19"/>
      <c r="V548" s="19"/>
      <c r="W548" s="19"/>
      <c r="X548" s="19"/>
      <c r="Y548" s="19"/>
    </row>
    <row r="549" spans="16:26" ht="15" customHeight="1" x14ac:dyDescent="0.3">
      <c r="P549" s="19"/>
      <c r="Q549" s="19"/>
      <c r="R549" s="19"/>
      <c r="S549" s="19"/>
      <c r="T549" s="19"/>
      <c r="U549" s="19"/>
      <c r="V549" s="19"/>
      <c r="W549" s="19"/>
      <c r="X549" s="19"/>
      <c r="Y549" s="19"/>
    </row>
    <row r="550" spans="16:26" ht="15" customHeight="1" x14ac:dyDescent="0.3">
      <c r="P550" s="19"/>
      <c r="Q550" s="19"/>
      <c r="R550" s="19"/>
      <c r="S550" s="19"/>
      <c r="T550" s="19"/>
      <c r="U550" s="19"/>
      <c r="V550" s="19"/>
      <c r="W550" s="19"/>
      <c r="X550" s="19"/>
      <c r="Y550" s="19"/>
    </row>
    <row r="551" spans="16:26" ht="13.2" customHeight="1" x14ac:dyDescent="0.3">
      <c r="P551" s="19"/>
      <c r="Q551" s="19"/>
      <c r="R551" s="19"/>
      <c r="S551" s="19"/>
      <c r="T551" s="19"/>
      <c r="U551" s="19"/>
      <c r="V551" s="19"/>
      <c r="W551" s="19"/>
      <c r="X551" s="19"/>
      <c r="Y551" s="19"/>
    </row>
    <row r="552" spans="16:26" ht="13.2" customHeight="1" x14ac:dyDescent="0.3">
      <c r="P552" s="19"/>
      <c r="Q552" s="19"/>
      <c r="R552" s="19"/>
      <c r="S552" s="19"/>
      <c r="T552" s="19"/>
      <c r="U552" s="19"/>
      <c r="V552" s="19"/>
      <c r="W552" s="19"/>
      <c r="X552" s="19"/>
      <c r="Y552" s="19"/>
      <c r="Z552" s="19"/>
    </row>
    <row r="553" spans="16:26" ht="13.2" customHeight="1" x14ac:dyDescent="0.3">
      <c r="P553" s="19"/>
      <c r="Q553" s="19"/>
      <c r="R553" s="19"/>
      <c r="S553" s="19"/>
      <c r="T553" s="19"/>
      <c r="U553" s="19"/>
      <c r="V553" s="19"/>
      <c r="W553" s="19"/>
      <c r="X553" s="19"/>
      <c r="Y553" s="19"/>
      <c r="Z553" s="19"/>
    </row>
    <row r="554" spans="16:26" ht="13.2" customHeight="1" x14ac:dyDescent="0.3">
      <c r="P554" s="19"/>
      <c r="Q554" s="19"/>
      <c r="R554" s="19"/>
      <c r="S554" s="19"/>
      <c r="T554" s="19"/>
      <c r="U554" s="19"/>
      <c r="V554" s="19"/>
      <c r="W554" s="19"/>
      <c r="X554" s="19"/>
      <c r="Y554" s="19"/>
      <c r="Z554" s="19"/>
    </row>
    <row r="555" spans="16:26" ht="13.2" customHeight="1" x14ac:dyDescent="0.3">
      <c r="P555" s="19"/>
      <c r="Q555" s="19"/>
      <c r="R555" s="19"/>
      <c r="S555" s="19"/>
      <c r="T555" s="19"/>
      <c r="U555" s="19"/>
      <c r="V555" s="19"/>
      <c r="W555" s="19"/>
      <c r="X555" s="19"/>
      <c r="Y555" s="19"/>
      <c r="Z555" s="19"/>
    </row>
    <row r="556" spans="16:26" ht="13.2" customHeight="1" x14ac:dyDescent="0.3">
      <c r="P556" s="19"/>
      <c r="Q556" s="19"/>
      <c r="R556" s="19"/>
      <c r="S556" s="19"/>
      <c r="T556" s="19"/>
      <c r="U556" s="19"/>
      <c r="V556" s="19"/>
      <c r="W556" s="19"/>
      <c r="X556" s="19"/>
      <c r="Y556" s="19"/>
      <c r="Z556" s="19"/>
    </row>
    <row r="557" spans="16:26" ht="13.2" customHeight="1" x14ac:dyDescent="0.3">
      <c r="P557" s="19"/>
      <c r="Q557" s="19"/>
      <c r="R557" s="19"/>
      <c r="S557" s="19"/>
      <c r="T557" s="19"/>
      <c r="U557" s="19"/>
      <c r="V557" s="19"/>
      <c r="W557" s="19"/>
      <c r="X557" s="19"/>
      <c r="Y557" s="19"/>
      <c r="Z557" s="19"/>
    </row>
    <row r="558" spans="16:26" ht="13.2" customHeight="1" x14ac:dyDescent="0.3">
      <c r="P558" s="19"/>
      <c r="Q558" s="19"/>
      <c r="R558" s="19"/>
      <c r="S558" s="19"/>
      <c r="T558" s="19"/>
      <c r="U558" s="19"/>
      <c r="V558" s="19"/>
      <c r="W558" s="19"/>
      <c r="X558" s="19"/>
      <c r="Y558" s="19"/>
      <c r="Z558" s="19"/>
    </row>
    <row r="559" spans="16:26" ht="13.2" customHeight="1" x14ac:dyDescent="0.3">
      <c r="P559" s="19"/>
      <c r="Q559" s="19"/>
      <c r="R559" s="19"/>
      <c r="S559" s="19"/>
      <c r="T559" s="19"/>
      <c r="U559" s="19"/>
      <c r="V559" s="19"/>
      <c r="W559" s="19"/>
      <c r="X559" s="19"/>
      <c r="Y559" s="19"/>
      <c r="Z559" s="19"/>
    </row>
    <row r="560" spans="16:26" ht="13.2" customHeight="1" x14ac:dyDescent="0.3">
      <c r="P560" s="19"/>
      <c r="Q560" s="19"/>
      <c r="R560" s="19"/>
      <c r="S560" s="19"/>
      <c r="T560" s="19"/>
      <c r="U560" s="19"/>
      <c r="V560" s="19"/>
      <c r="W560" s="19"/>
      <c r="X560" s="19"/>
      <c r="Y560" s="19"/>
      <c r="Z560" s="19"/>
    </row>
    <row r="561" spans="16:26" ht="13.2" customHeight="1" x14ac:dyDescent="0.3">
      <c r="P561" s="19"/>
      <c r="Q561" s="19"/>
      <c r="R561" s="19"/>
      <c r="S561" s="19"/>
      <c r="T561" s="19"/>
      <c r="U561" s="19"/>
      <c r="V561" s="19"/>
      <c r="W561" s="19"/>
      <c r="X561" s="19"/>
      <c r="Y561" s="19"/>
      <c r="Z561" s="19"/>
    </row>
    <row r="562" spans="16:26" ht="13.2" customHeight="1" x14ac:dyDescent="0.3">
      <c r="P562" s="19"/>
      <c r="Q562" s="19"/>
      <c r="R562" s="19"/>
      <c r="S562" s="19"/>
      <c r="T562" s="19"/>
      <c r="U562" s="19"/>
      <c r="V562" s="19"/>
      <c r="W562" s="19"/>
      <c r="X562" s="19"/>
      <c r="Y562" s="19"/>
      <c r="Z562" s="19"/>
    </row>
    <row r="563" spans="16:26" ht="13.2" customHeight="1" x14ac:dyDescent="0.3">
      <c r="P563" s="19"/>
      <c r="Q563" s="19"/>
      <c r="R563" s="19"/>
      <c r="S563" s="19"/>
      <c r="T563" s="19"/>
      <c r="U563" s="19"/>
      <c r="V563" s="19"/>
      <c r="W563" s="19"/>
      <c r="X563" s="19"/>
      <c r="Y563" s="19"/>
      <c r="Z563" s="19"/>
    </row>
    <row r="564" spans="16:26" ht="13.2" customHeight="1" x14ac:dyDescent="0.3">
      <c r="P564" s="19"/>
      <c r="Q564" s="19"/>
      <c r="R564" s="19"/>
      <c r="S564" s="19"/>
      <c r="T564" s="19"/>
      <c r="U564" s="19"/>
      <c r="V564" s="19"/>
      <c r="W564" s="19"/>
      <c r="X564" s="19"/>
      <c r="Y564" s="19"/>
      <c r="Z564" s="19"/>
    </row>
    <row r="565" spans="16:26" ht="13.2" customHeight="1" x14ac:dyDescent="0.3">
      <c r="P565" s="19"/>
      <c r="Q565" s="19"/>
      <c r="R565" s="19"/>
      <c r="S565" s="19"/>
      <c r="T565" s="19"/>
      <c r="U565" s="19"/>
      <c r="V565" s="19"/>
      <c r="W565" s="19"/>
      <c r="X565" s="19"/>
      <c r="Y565" s="19"/>
      <c r="Z565" s="19"/>
    </row>
    <row r="566" spans="16:26" ht="13.2" customHeight="1" x14ac:dyDescent="0.3">
      <c r="P566" s="19"/>
      <c r="Q566" s="19"/>
      <c r="R566" s="19"/>
      <c r="S566" s="19"/>
      <c r="T566" s="19"/>
      <c r="U566" s="19"/>
      <c r="V566" s="19"/>
      <c r="W566" s="19"/>
      <c r="X566" s="19"/>
      <c r="Y566" s="19"/>
      <c r="Z566" s="19"/>
    </row>
    <row r="567" spans="16:26" ht="13.2" customHeight="1" x14ac:dyDescent="0.3">
      <c r="P567" s="19"/>
      <c r="Q567" s="19"/>
      <c r="R567" s="19"/>
      <c r="S567" s="19"/>
      <c r="T567" s="19"/>
      <c r="U567" s="19"/>
      <c r="V567" s="19"/>
      <c r="W567" s="19"/>
      <c r="X567" s="19"/>
      <c r="Y567" s="19"/>
      <c r="Z567" s="19"/>
    </row>
    <row r="568" spans="16:26" ht="13.2" customHeight="1" x14ac:dyDescent="0.3">
      <c r="P568" s="19"/>
      <c r="Q568" s="19"/>
      <c r="R568" s="19"/>
      <c r="S568" s="19"/>
      <c r="T568" s="19"/>
      <c r="U568" s="19"/>
      <c r="V568" s="19"/>
      <c r="W568" s="19"/>
      <c r="X568" s="19"/>
      <c r="Y568" s="19"/>
      <c r="Z568" s="19"/>
    </row>
    <row r="569" spans="16:26" ht="13.2" customHeight="1" x14ac:dyDescent="0.3">
      <c r="P569" s="19"/>
      <c r="Q569" s="19"/>
      <c r="R569" s="19"/>
      <c r="S569" s="19"/>
      <c r="T569" s="19"/>
      <c r="U569" s="19"/>
      <c r="V569" s="19"/>
      <c r="W569" s="19"/>
      <c r="X569" s="19"/>
      <c r="Y569" s="19"/>
      <c r="Z569" s="19"/>
    </row>
    <row r="570" spans="16:26" ht="13.2" customHeight="1" x14ac:dyDescent="0.3">
      <c r="P570" s="19"/>
      <c r="Q570" s="19"/>
      <c r="R570" s="19"/>
      <c r="S570" s="19"/>
      <c r="T570" s="19"/>
      <c r="U570" s="19"/>
      <c r="V570" s="19"/>
      <c r="W570" s="19"/>
      <c r="X570" s="19"/>
      <c r="Y570" s="19"/>
      <c r="Z570" s="19"/>
    </row>
    <row r="571" spans="16:26" ht="13.2" customHeight="1" x14ac:dyDescent="0.3">
      <c r="P571" s="19"/>
      <c r="Q571" s="19"/>
      <c r="R571" s="19"/>
      <c r="S571" s="19"/>
      <c r="T571" s="19"/>
      <c r="U571" s="19"/>
      <c r="V571" s="19"/>
      <c r="W571" s="19"/>
      <c r="X571" s="19"/>
      <c r="Y571" s="19"/>
      <c r="Z571" s="19"/>
    </row>
    <row r="572" spans="16:26" ht="13.2" customHeight="1" x14ac:dyDescent="0.3">
      <c r="P572" s="19"/>
      <c r="Q572" s="19"/>
      <c r="R572" s="19"/>
      <c r="S572" s="19"/>
      <c r="T572" s="19"/>
      <c r="U572" s="19"/>
      <c r="V572" s="19"/>
      <c r="W572" s="19"/>
      <c r="X572" s="19"/>
      <c r="Y572" s="19"/>
      <c r="Z572" s="19"/>
    </row>
    <row r="573" spans="16:26" ht="13.2" customHeight="1" x14ac:dyDescent="0.3">
      <c r="P573" s="19"/>
      <c r="Q573" s="19"/>
      <c r="R573" s="19"/>
      <c r="S573" s="19"/>
      <c r="T573" s="19"/>
      <c r="U573" s="19"/>
      <c r="V573" s="19"/>
      <c r="W573" s="19"/>
      <c r="X573" s="19"/>
      <c r="Y573" s="19"/>
      <c r="Z573" s="19"/>
    </row>
    <row r="574" spans="16:26" ht="13.2" customHeight="1" x14ac:dyDescent="0.3">
      <c r="P574" s="19"/>
      <c r="Q574" s="19"/>
      <c r="R574" s="19"/>
      <c r="S574" s="19"/>
      <c r="T574" s="19"/>
      <c r="U574" s="19"/>
      <c r="V574" s="19"/>
      <c r="W574" s="19"/>
      <c r="X574" s="19"/>
      <c r="Y574" s="19"/>
      <c r="Z574" s="19"/>
    </row>
    <row r="575" spans="16:26" ht="13.2" customHeight="1" x14ac:dyDescent="0.3">
      <c r="P575" s="19"/>
      <c r="Q575" s="19"/>
      <c r="R575" s="19"/>
      <c r="S575" s="19"/>
      <c r="T575" s="19"/>
      <c r="U575" s="19"/>
      <c r="V575" s="19"/>
      <c r="W575" s="19"/>
      <c r="X575" s="19"/>
      <c r="Y575" s="19"/>
      <c r="Z575" s="19"/>
    </row>
    <row r="576" spans="16:26" ht="13.2" customHeight="1" x14ac:dyDescent="0.3">
      <c r="P576" s="19"/>
      <c r="Q576" s="19"/>
      <c r="R576" s="19"/>
      <c r="S576" s="19"/>
      <c r="T576" s="19"/>
      <c r="U576" s="19"/>
      <c r="V576" s="19"/>
      <c r="W576" s="19"/>
      <c r="X576" s="19"/>
      <c r="Y576" s="19"/>
      <c r="Z576" s="19"/>
    </row>
    <row r="577" spans="16:26" ht="13.2" customHeight="1" x14ac:dyDescent="0.3">
      <c r="P577" s="19"/>
      <c r="Q577" s="19"/>
      <c r="R577" s="19"/>
      <c r="S577" s="19"/>
      <c r="T577" s="19"/>
      <c r="U577" s="19"/>
      <c r="V577" s="19"/>
      <c r="W577" s="19"/>
      <c r="X577" s="19"/>
      <c r="Y577" s="19"/>
      <c r="Z577" s="19"/>
    </row>
    <row r="578" spans="16:26" ht="13.2" customHeight="1" x14ac:dyDescent="0.3">
      <c r="P578" s="19"/>
      <c r="Q578" s="19"/>
      <c r="R578" s="19"/>
      <c r="S578" s="19"/>
      <c r="T578" s="19"/>
      <c r="U578" s="19"/>
      <c r="V578" s="19"/>
      <c r="W578" s="19"/>
      <c r="X578" s="19"/>
      <c r="Y578" s="19"/>
      <c r="Z578" s="19"/>
    </row>
    <row r="579" spans="16:26" ht="13.2" customHeight="1" x14ac:dyDescent="0.3">
      <c r="P579" s="19"/>
      <c r="Q579" s="19"/>
      <c r="R579" s="19"/>
      <c r="S579" s="19"/>
      <c r="T579" s="19"/>
      <c r="U579" s="19"/>
      <c r="V579" s="19"/>
      <c r="W579" s="19"/>
      <c r="X579" s="19"/>
      <c r="Y579" s="19"/>
      <c r="Z579" s="19"/>
    </row>
    <row r="580" spans="16:26" ht="13.2" customHeight="1" x14ac:dyDescent="0.3">
      <c r="P580" s="19"/>
      <c r="Q580" s="19"/>
      <c r="R580" s="19"/>
      <c r="S580" s="19"/>
      <c r="T580" s="19"/>
      <c r="U580" s="19"/>
      <c r="V580" s="19"/>
      <c r="W580" s="19"/>
      <c r="X580" s="19"/>
      <c r="Y580" s="19"/>
      <c r="Z580" s="19"/>
    </row>
    <row r="581" spans="16:26" ht="13.2" customHeight="1" x14ac:dyDescent="0.3">
      <c r="P581" s="19"/>
      <c r="Q581" s="19"/>
      <c r="R581" s="19"/>
      <c r="S581" s="19"/>
      <c r="T581" s="19"/>
      <c r="U581" s="19"/>
      <c r="V581" s="19"/>
      <c r="W581" s="19"/>
      <c r="X581" s="19"/>
      <c r="Y581" s="19"/>
      <c r="Z581" s="19"/>
    </row>
    <row r="582" spans="16:26" ht="13.2" customHeight="1" x14ac:dyDescent="0.3">
      <c r="P582" s="19"/>
      <c r="Q582" s="19"/>
      <c r="R582" s="19"/>
      <c r="S582" s="19"/>
      <c r="T582" s="19"/>
      <c r="U582" s="19"/>
      <c r="V582" s="19"/>
      <c r="W582" s="19"/>
      <c r="X582" s="19"/>
      <c r="Y582" s="19"/>
      <c r="Z582" s="19"/>
    </row>
    <row r="583" spans="16:26" ht="13.2" customHeight="1" x14ac:dyDescent="0.3">
      <c r="P583" s="19"/>
      <c r="Q583" s="19"/>
      <c r="R583" s="19"/>
      <c r="S583" s="19"/>
      <c r="T583" s="19"/>
      <c r="U583" s="19"/>
      <c r="V583" s="19"/>
      <c r="W583" s="19"/>
      <c r="X583" s="19"/>
      <c r="Y583" s="19"/>
      <c r="Z583" s="19"/>
    </row>
    <row r="584" spans="16:26" ht="13.2" customHeight="1" x14ac:dyDescent="0.3">
      <c r="P584" s="19"/>
      <c r="Q584" s="19"/>
      <c r="R584" s="19"/>
      <c r="S584" s="19"/>
      <c r="T584" s="19"/>
      <c r="U584" s="19"/>
      <c r="V584" s="19"/>
      <c r="W584" s="19"/>
      <c r="X584" s="19"/>
      <c r="Y584" s="19"/>
      <c r="Z584" s="19"/>
    </row>
    <row r="585" spans="16:26" ht="13.2" customHeight="1" x14ac:dyDescent="0.3">
      <c r="P585" s="19"/>
      <c r="Q585" s="19"/>
      <c r="R585" s="19"/>
      <c r="S585" s="19"/>
      <c r="T585" s="19"/>
      <c r="U585" s="19"/>
      <c r="V585" s="19"/>
      <c r="W585" s="19"/>
      <c r="X585" s="19"/>
      <c r="Y585" s="19"/>
      <c r="Z585" s="19"/>
    </row>
    <row r="586" spans="16:26" ht="13.2" customHeight="1" x14ac:dyDescent="0.3">
      <c r="P586" s="19"/>
      <c r="Q586" s="19"/>
      <c r="R586" s="19"/>
      <c r="S586" s="19"/>
      <c r="T586" s="19"/>
      <c r="U586" s="19"/>
      <c r="V586" s="19"/>
      <c r="W586" s="19"/>
      <c r="X586" s="19"/>
      <c r="Y586" s="19"/>
      <c r="Z586" s="19"/>
    </row>
    <row r="587" spans="16:26" ht="13.2" customHeight="1" x14ac:dyDescent="0.3">
      <c r="P587" s="19"/>
      <c r="Q587" s="19"/>
      <c r="R587" s="19"/>
      <c r="S587" s="19"/>
      <c r="T587" s="19"/>
      <c r="U587" s="19"/>
      <c r="V587" s="19"/>
      <c r="W587" s="19"/>
      <c r="X587" s="19"/>
      <c r="Y587" s="19"/>
      <c r="Z587" s="19"/>
    </row>
    <row r="588" spans="16:26" x14ac:dyDescent="0.3">
      <c r="P588" s="19"/>
      <c r="Q588" s="19"/>
      <c r="R588" s="19"/>
      <c r="S588" s="19"/>
      <c r="T588" s="19"/>
      <c r="U588" s="19"/>
      <c r="V588" s="19"/>
      <c r="W588" s="19"/>
      <c r="X588" s="19"/>
      <c r="Y588" s="19"/>
      <c r="Z588" s="19"/>
    </row>
    <row r="589" spans="16:26" x14ac:dyDescent="0.3">
      <c r="P589" s="19"/>
      <c r="Q589" s="19"/>
      <c r="R589" s="19"/>
      <c r="S589" s="19"/>
      <c r="T589" s="19"/>
      <c r="U589" s="19"/>
      <c r="V589" s="19"/>
      <c r="W589" s="19"/>
      <c r="X589" s="19"/>
      <c r="Y589" s="19"/>
      <c r="Z589" s="19"/>
    </row>
    <row r="590" spans="16:26" x14ac:dyDescent="0.3">
      <c r="P590" s="19"/>
      <c r="Q590" s="19"/>
      <c r="R590" s="19"/>
      <c r="S590" s="19"/>
      <c r="T590" s="19"/>
      <c r="U590" s="19"/>
      <c r="V590" s="19"/>
      <c r="W590" s="19"/>
      <c r="X590" s="19"/>
      <c r="Y590" s="19"/>
      <c r="Z590" s="19"/>
    </row>
    <row r="591" spans="16:26" x14ac:dyDescent="0.3">
      <c r="P591" s="19"/>
      <c r="Q591" s="19"/>
      <c r="R591" s="19"/>
      <c r="S591" s="19"/>
      <c r="T591" s="19"/>
      <c r="U591" s="19"/>
      <c r="V591" s="19"/>
      <c r="W591" s="19"/>
      <c r="X591" s="19"/>
      <c r="Y591" s="19"/>
      <c r="Z591" s="19"/>
    </row>
    <row r="592" spans="16:26" x14ac:dyDescent="0.3">
      <c r="P592" s="19"/>
      <c r="Q592" s="19"/>
      <c r="R592" s="19"/>
      <c r="S592" s="19"/>
      <c r="T592" s="19"/>
      <c r="U592" s="19"/>
      <c r="V592" s="19"/>
      <c r="W592" s="19"/>
      <c r="X592" s="19"/>
      <c r="Y592" s="19"/>
      <c r="Z592" s="19"/>
    </row>
    <row r="593" spans="7:26" x14ac:dyDescent="0.3">
      <c r="P593" s="19"/>
      <c r="Q593" s="19"/>
      <c r="R593" s="19"/>
      <c r="S593" s="19"/>
      <c r="T593" s="19"/>
      <c r="U593" s="19"/>
      <c r="V593" s="19"/>
      <c r="W593" s="19"/>
      <c r="X593" s="19"/>
      <c r="Y593" s="19"/>
      <c r="Z593" s="19"/>
    </row>
    <row r="594" spans="7:26" x14ac:dyDescent="0.3">
      <c r="P594" s="19"/>
      <c r="Q594" s="19"/>
      <c r="R594" s="19"/>
      <c r="S594" s="19"/>
      <c r="T594" s="19"/>
      <c r="U594" s="19"/>
      <c r="V594" s="19"/>
      <c r="W594" s="19"/>
      <c r="X594" s="19"/>
      <c r="Y594" s="19"/>
      <c r="Z594" s="19"/>
    </row>
    <row r="595" spans="7:26" x14ac:dyDescent="0.3">
      <c r="P595" s="19"/>
      <c r="Q595" s="19"/>
      <c r="R595" s="19"/>
      <c r="S595" s="19"/>
      <c r="T595" s="19"/>
      <c r="U595" s="19"/>
      <c r="V595" s="19"/>
      <c r="W595" s="19"/>
      <c r="X595" s="19"/>
      <c r="Y595" s="19"/>
      <c r="Z595" s="19"/>
    </row>
    <row r="596" spans="7:26" x14ac:dyDescent="0.3">
      <c r="P596" s="19"/>
      <c r="Q596" s="19"/>
      <c r="R596" s="19"/>
      <c r="S596" s="19"/>
      <c r="T596" s="19"/>
      <c r="U596" s="19"/>
      <c r="V596" s="19"/>
      <c r="W596" s="19"/>
      <c r="X596" s="19"/>
      <c r="Y596" s="19"/>
      <c r="Z596" s="19"/>
    </row>
    <row r="597" spans="7:26" x14ac:dyDescent="0.3">
      <c r="P597" s="19"/>
      <c r="Q597" s="19"/>
      <c r="R597" s="19"/>
      <c r="S597" s="19"/>
      <c r="T597" s="19"/>
      <c r="U597" s="19"/>
      <c r="V597" s="19"/>
      <c r="W597" s="19"/>
      <c r="X597" s="19"/>
      <c r="Y597" s="19"/>
      <c r="Z597" s="19"/>
    </row>
    <row r="598" spans="7:26" x14ac:dyDescent="0.3">
      <c r="P598" s="19"/>
      <c r="Q598" s="19"/>
      <c r="R598" s="19"/>
      <c r="S598" s="19"/>
      <c r="T598" s="19"/>
      <c r="U598" s="19"/>
      <c r="V598" s="19"/>
      <c r="W598" s="19"/>
      <c r="X598" s="19"/>
      <c r="Y598" s="19"/>
      <c r="Z598" s="19"/>
    </row>
    <row r="599" spans="7:26" x14ac:dyDescent="0.3">
      <c r="P599" s="19"/>
      <c r="Q599" s="19"/>
      <c r="R599" s="19"/>
      <c r="S599" s="19"/>
      <c r="T599" s="19"/>
      <c r="U599" s="19"/>
      <c r="V599" s="19"/>
      <c r="W599" s="19"/>
      <c r="X599" s="19"/>
      <c r="Y599" s="19"/>
      <c r="Z599" s="19"/>
    </row>
    <row r="600" spans="7:26" x14ac:dyDescent="0.3">
      <c r="P600" s="19"/>
      <c r="Q600" s="19"/>
      <c r="R600" s="19"/>
      <c r="S600" s="19"/>
      <c r="T600" s="19"/>
      <c r="U600" s="19"/>
      <c r="V600" s="19"/>
      <c r="W600" s="19"/>
      <c r="X600" s="19"/>
      <c r="Y600" s="19"/>
      <c r="Z600" s="19"/>
    </row>
    <row r="601" spans="7:26" x14ac:dyDescent="0.3">
      <c r="P601" s="19"/>
      <c r="Q601" s="19"/>
      <c r="R601" s="19"/>
      <c r="S601" s="19"/>
      <c r="T601" s="19"/>
      <c r="U601" s="19"/>
      <c r="V601" s="19"/>
      <c r="W601" s="19"/>
      <c r="X601" s="19"/>
      <c r="Y601" s="19"/>
      <c r="Z601" s="19"/>
    </row>
    <row r="602" spans="7:26" x14ac:dyDescent="0.3">
      <c r="P602" s="19"/>
      <c r="Q602" s="19"/>
      <c r="R602" s="19"/>
      <c r="S602" s="19"/>
      <c r="T602" s="19"/>
      <c r="U602" s="19"/>
      <c r="V602" s="19"/>
      <c r="W602" s="19"/>
      <c r="X602" s="19"/>
      <c r="Y602" s="19"/>
      <c r="Z602" s="19"/>
    </row>
    <row r="603" spans="7:26" x14ac:dyDescent="0.3">
      <c r="P603" s="19"/>
      <c r="Q603" s="19"/>
      <c r="R603" s="19"/>
      <c r="S603" s="19"/>
      <c r="T603" s="19"/>
      <c r="U603" s="19"/>
      <c r="V603" s="19"/>
      <c r="W603" s="19"/>
      <c r="X603" s="19"/>
      <c r="Y603" s="19"/>
      <c r="Z603" s="19"/>
    </row>
    <row r="604" spans="7:26" x14ac:dyDescent="0.3">
      <c r="P604" s="19"/>
      <c r="Q604" s="19"/>
      <c r="R604" s="19"/>
      <c r="S604" s="19"/>
      <c r="T604" s="19"/>
      <c r="U604" s="19"/>
      <c r="V604" s="19"/>
      <c r="W604" s="19"/>
      <c r="X604" s="19"/>
      <c r="Y604" s="19"/>
      <c r="Z604" s="19"/>
    </row>
    <row r="605" spans="7:26" x14ac:dyDescent="0.3">
      <c r="G605" s="10"/>
      <c r="P605" s="19"/>
      <c r="Q605" s="19"/>
      <c r="R605" s="19"/>
      <c r="S605" s="19"/>
      <c r="T605" s="19"/>
      <c r="U605" s="19"/>
      <c r="V605" s="19"/>
      <c r="W605" s="19"/>
      <c r="X605" s="19"/>
      <c r="Y605" s="19"/>
      <c r="Z605" s="19"/>
    </row>
    <row r="606" spans="7:26" x14ac:dyDescent="0.3">
      <c r="P606" s="19"/>
      <c r="Q606" s="19"/>
      <c r="R606" s="19"/>
      <c r="S606" s="19"/>
      <c r="T606" s="19"/>
      <c r="U606" s="19"/>
      <c r="V606" s="19"/>
      <c r="W606" s="19"/>
      <c r="X606" s="19"/>
      <c r="Y606" s="19"/>
      <c r="Z606" s="19"/>
    </row>
    <row r="607" spans="7:26" x14ac:dyDescent="0.3">
      <c r="P607" s="19"/>
      <c r="Q607" s="19"/>
      <c r="R607" s="19"/>
      <c r="S607" s="19"/>
      <c r="T607" s="19"/>
      <c r="U607" s="19"/>
      <c r="V607" s="19"/>
      <c r="W607" s="19"/>
      <c r="X607" s="19"/>
      <c r="Y607" s="19"/>
      <c r="Z607" s="19"/>
    </row>
    <row r="608" spans="7:26" x14ac:dyDescent="0.3">
      <c r="P608" s="19"/>
      <c r="Q608" s="19"/>
      <c r="R608" s="19"/>
      <c r="S608" s="19"/>
      <c r="T608" s="19"/>
      <c r="U608" s="19"/>
      <c r="V608" s="19"/>
      <c r="W608" s="19"/>
      <c r="X608" s="19"/>
      <c r="Y608" s="19"/>
      <c r="Z608" s="19"/>
    </row>
    <row r="609" spans="16:26" x14ac:dyDescent="0.3">
      <c r="P609" s="19"/>
      <c r="Q609" s="19"/>
      <c r="R609" s="19"/>
      <c r="S609" s="19"/>
      <c r="T609" s="19"/>
      <c r="U609" s="19"/>
      <c r="V609" s="19"/>
      <c r="W609" s="19"/>
      <c r="X609" s="19"/>
      <c r="Y609" s="19"/>
      <c r="Z609" s="19"/>
    </row>
    <row r="610" spans="16:26" x14ac:dyDescent="0.3">
      <c r="P610" s="19"/>
      <c r="Q610" s="19"/>
      <c r="R610" s="19"/>
      <c r="S610" s="19"/>
      <c r="T610" s="19"/>
      <c r="U610" s="19"/>
      <c r="V610" s="19"/>
      <c r="W610" s="19"/>
      <c r="X610" s="19"/>
      <c r="Y610" s="19"/>
      <c r="Z610" s="19"/>
    </row>
    <row r="611" spans="16:26" x14ac:dyDescent="0.3">
      <c r="P611" s="19"/>
      <c r="Q611" s="19"/>
      <c r="R611" s="19"/>
      <c r="S611" s="19"/>
      <c r="T611" s="19"/>
      <c r="U611" s="19"/>
      <c r="V611" s="19"/>
      <c r="W611" s="19"/>
      <c r="X611" s="19"/>
      <c r="Y611" s="19"/>
      <c r="Z611" s="19"/>
    </row>
    <row r="612" spans="16:26" x14ac:dyDescent="0.3">
      <c r="P612" s="19"/>
      <c r="Q612" s="19"/>
      <c r="R612" s="19"/>
      <c r="S612" s="19"/>
      <c r="T612" s="19"/>
      <c r="U612" s="19"/>
      <c r="V612" s="19"/>
      <c r="W612" s="19"/>
      <c r="X612" s="19"/>
      <c r="Y612" s="19"/>
      <c r="Z612" s="19"/>
    </row>
    <row r="613" spans="16:26" x14ac:dyDescent="0.3">
      <c r="Z613" s="19"/>
    </row>
    <row r="614" spans="16:26" x14ac:dyDescent="0.3">
      <c r="Z614" s="19"/>
    </row>
    <row r="615" spans="16:26" x14ac:dyDescent="0.3">
      <c r="Z615" s="19"/>
    </row>
    <row r="616" spans="16:26" x14ac:dyDescent="0.3">
      <c r="Z616" s="19"/>
    </row>
    <row r="617" spans="16:26" x14ac:dyDescent="0.3">
      <c r="Z617" s="19"/>
    </row>
    <row r="618" spans="16:26" x14ac:dyDescent="0.3">
      <c r="Z618" s="19"/>
    </row>
    <row r="619" spans="16:26" x14ac:dyDescent="0.3">
      <c r="Z619" s="19"/>
    </row>
    <row r="620" spans="16:26" x14ac:dyDescent="0.3">
      <c r="Z620" s="19"/>
    </row>
    <row r="621" spans="16:26" x14ac:dyDescent="0.3">
      <c r="Z621" s="19"/>
    </row>
    <row r="622" spans="16:26" x14ac:dyDescent="0.3">
      <c r="Z622" s="19"/>
    </row>
    <row r="623" spans="16:26" x14ac:dyDescent="0.3">
      <c r="Z623" s="19"/>
    </row>
    <row r="624" spans="16:26" x14ac:dyDescent="0.3">
      <c r="Z624" s="19"/>
    </row>
    <row r="625" spans="26:26" x14ac:dyDescent="0.3">
      <c r="Z625" s="19"/>
    </row>
    <row r="626" spans="26:26" x14ac:dyDescent="0.3">
      <c r="Z626" s="19"/>
    </row>
    <row r="627" spans="26:26" x14ac:dyDescent="0.3">
      <c r="Z627" s="19"/>
    </row>
    <row r="628" spans="26:26" x14ac:dyDescent="0.3">
      <c r="Z628" s="19"/>
    </row>
    <row r="629" spans="26:26" x14ac:dyDescent="0.3">
      <c r="Z629" s="19"/>
    </row>
    <row r="630" spans="26:26" x14ac:dyDescent="0.3">
      <c r="Z630" s="19"/>
    </row>
    <row r="631" spans="26:26" x14ac:dyDescent="0.3">
      <c r="Z631" s="19"/>
    </row>
    <row r="632" spans="26:26" x14ac:dyDescent="0.3">
      <c r="Z632" s="19"/>
    </row>
    <row r="633" spans="26:26" x14ac:dyDescent="0.3">
      <c r="Z633" s="19"/>
    </row>
    <row r="634" spans="26:26" x14ac:dyDescent="0.3">
      <c r="Z634" s="19"/>
    </row>
    <row r="635" spans="26:26" x14ac:dyDescent="0.3">
      <c r="Z635" s="19"/>
    </row>
    <row r="636" spans="26:26" x14ac:dyDescent="0.3">
      <c r="Z636" s="19"/>
    </row>
    <row r="637" spans="26:26" x14ac:dyDescent="0.3">
      <c r="Z637" s="19"/>
    </row>
    <row r="638" spans="26:26" x14ac:dyDescent="0.3">
      <c r="Z638" s="19"/>
    </row>
    <row r="639" spans="26:26" x14ac:dyDescent="0.3">
      <c r="Z639" s="19"/>
    </row>
    <row r="640" spans="26:26" x14ac:dyDescent="0.3">
      <c r="Z640" s="19"/>
    </row>
    <row r="641" spans="26:26" x14ac:dyDescent="0.3">
      <c r="Z641" s="19"/>
    </row>
    <row r="642" spans="26:26" x14ac:dyDescent="0.3">
      <c r="Z642" s="19"/>
    </row>
    <row r="643" spans="26:26" x14ac:dyDescent="0.3">
      <c r="Z643" s="19"/>
    </row>
    <row r="644" spans="26:26" x14ac:dyDescent="0.3">
      <c r="Z644" s="19"/>
    </row>
    <row r="645" spans="26:26" x14ac:dyDescent="0.3">
      <c r="Z645" s="19"/>
    </row>
  </sheetData>
  <sheetProtection sheet="1" objects="1" scenarios="1"/>
  <autoFilter ref="A2:O582" xr:uid="{00000000-0009-0000-0000-000001000000}"/>
  <mergeCells count="2">
    <mergeCell ref="O1:O2"/>
    <mergeCell ref="AB1:AB2"/>
  </mergeCells>
  <pageMargins left="0.70866141732283472" right="0.39370078740157483" top="0.19685039370078741" bottom="0.19685039370078741" header="0" footer="0"/>
  <pageSetup paperSize="9" scale="21" fitToHeight="2" orientation="portrait" r:id="rId1"/>
  <rowBreaks count="2" manualBreakCount="2">
    <brk id="174" max="14" man="1"/>
    <brk id="346" max="1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122CD-CE80-4DC1-97FF-5B523FEBE8A9}">
  <sheetPr>
    <tabColor theme="7" tint="0.39997558519241921"/>
  </sheetPr>
  <dimension ref="A1:AG541"/>
  <sheetViews>
    <sheetView showGridLines="0" zoomScaleNormal="100" workbookViewId="0">
      <pane ySplit="2" topLeftCell="A3" activePane="bottomLeft" state="frozen"/>
      <selection activeCell="I3" sqref="I3"/>
      <selection pane="bottomLeft" activeCell="A3" sqref="A3"/>
    </sheetView>
  </sheetViews>
  <sheetFormatPr defaultRowHeight="16.8" x14ac:dyDescent="0.3"/>
  <cols>
    <col min="1" max="1" width="5.5546875" customWidth="1"/>
    <col min="2" max="2" width="12.6640625" style="276" customWidth="1"/>
    <col min="3" max="3" width="8.33203125" style="277" customWidth="1"/>
    <col min="4" max="5" width="4.6640625" customWidth="1"/>
    <col min="6" max="6" width="8.44140625" style="278" customWidth="1"/>
    <col min="7" max="7" width="5.6640625" style="279" customWidth="1"/>
    <col min="8" max="8" width="12.6640625" style="276" customWidth="1"/>
    <col min="9" max="9" width="8.33203125" style="277" customWidth="1"/>
    <col min="10" max="11" width="4.6640625" customWidth="1"/>
    <col min="12" max="12" width="8.44140625" style="278" customWidth="1"/>
    <col min="13" max="13" width="5.6640625" style="279" customWidth="1"/>
    <col min="14" max="14" width="4.6640625" style="280" customWidth="1"/>
    <col min="15" max="15" width="4.6640625" customWidth="1"/>
    <col min="16" max="16" width="23.5546875" customWidth="1"/>
    <col min="17" max="17" width="6.5546875" customWidth="1"/>
    <col min="18" max="18" width="6" customWidth="1"/>
    <col min="19" max="19" width="6.33203125" customWidth="1"/>
    <col min="20" max="20" width="4.88671875" customWidth="1"/>
    <col min="21" max="21" width="2.6640625" customWidth="1"/>
    <col min="23" max="23" width="9.77734375" bestFit="1" customWidth="1"/>
    <col min="24" max="24" width="12.44140625" customWidth="1"/>
    <col min="26" max="26" width="3.6640625" customWidth="1"/>
    <col min="28" max="28" width="5.77734375" customWidth="1"/>
    <col min="29" max="29" width="4.6640625" customWidth="1"/>
    <col min="34" max="34" width="6.6640625" customWidth="1"/>
  </cols>
  <sheetData>
    <row r="1" spans="1:33" ht="25.2" customHeight="1" thickBot="1" x14ac:dyDescent="0.3">
      <c r="A1" s="8" t="str">
        <f>_xlfn.CONCAT(Deelnemers!A1)</f>
        <v>BV  De Fotsers</v>
      </c>
      <c r="B1" s="9"/>
      <c r="C1" s="29"/>
      <c r="D1" s="9"/>
      <c r="E1" s="9"/>
      <c r="F1" s="21"/>
      <c r="G1" s="255"/>
      <c r="H1" s="99" t="s">
        <v>97</v>
      </c>
      <c r="I1" s="29"/>
      <c r="J1" s="256"/>
      <c r="K1" s="99" t="str">
        <f>VLOOKUP(1,Deelnemers!O2:S3,3)</f>
        <v>Jul - Dec</v>
      </c>
      <c r="L1" s="138">
        <f>VLOOKUP(1,Deelnemers!O2:S3,5)</f>
        <v>2025</v>
      </c>
      <c r="M1" s="257"/>
      <c r="N1" s="156"/>
      <c r="O1" s="533" t="s">
        <v>22</v>
      </c>
      <c r="P1" s="194" t="s">
        <v>63</v>
      </c>
      <c r="Q1" s="195" t="s">
        <v>64</v>
      </c>
      <c r="R1" s="195" t="s">
        <v>65</v>
      </c>
      <c r="S1" s="196" t="s">
        <v>66</v>
      </c>
      <c r="T1" s="197"/>
      <c r="U1" s="258"/>
      <c r="V1" s="477">
        <f>MAX(A:A)-SUM(AB:AB)</f>
        <v>0</v>
      </c>
      <c r="W1" s="475" t="s">
        <v>93</v>
      </c>
      <c r="X1" s="258"/>
      <c r="Y1" s="258"/>
      <c r="Z1" s="258"/>
      <c r="AA1" s="259"/>
      <c r="AB1" s="531" t="s">
        <v>127</v>
      </c>
      <c r="AC1" s="259"/>
      <c r="AD1" s="259"/>
      <c r="AE1" s="259"/>
      <c r="AF1" s="259"/>
      <c r="AG1" s="259"/>
    </row>
    <row r="2" spans="1:33" ht="13.8" thickBot="1" x14ac:dyDescent="0.3">
      <c r="A2" s="199" t="s">
        <v>12</v>
      </c>
      <c r="B2" s="260" t="s">
        <v>10</v>
      </c>
      <c r="C2" s="199" t="s">
        <v>92</v>
      </c>
      <c r="D2" s="199" t="s">
        <v>11</v>
      </c>
      <c r="E2" s="199" t="s">
        <v>18</v>
      </c>
      <c r="F2" s="261" t="s">
        <v>7</v>
      </c>
      <c r="G2" s="201" t="s">
        <v>6</v>
      </c>
      <c r="H2" s="198" t="s">
        <v>10</v>
      </c>
      <c r="I2" s="199" t="s">
        <v>92</v>
      </c>
      <c r="J2" s="198" t="s">
        <v>5</v>
      </c>
      <c r="K2" s="198" t="s">
        <v>18</v>
      </c>
      <c r="L2" s="200" t="s">
        <v>7</v>
      </c>
      <c r="M2" s="202" t="s">
        <v>6</v>
      </c>
      <c r="N2" s="262" t="s">
        <v>19</v>
      </c>
      <c r="O2" s="534"/>
      <c r="P2" s="204" t="s">
        <v>99</v>
      </c>
      <c r="Q2" s="263">
        <v>12</v>
      </c>
      <c r="R2" s="263">
        <v>11</v>
      </c>
      <c r="S2" s="205" t="s">
        <v>67</v>
      </c>
      <c r="T2" s="264">
        <v>10</v>
      </c>
      <c r="V2" s="206" t="str">
        <f>IF(SUM(C:C)-SUBTOTAL(9,C:C)=0," alle filters zijn uit"," let op  …  er zijn nog filters actief !")</f>
        <v xml:space="preserve"> alle filters zijn uit</v>
      </c>
      <c r="W2" s="207"/>
      <c r="X2" s="208"/>
      <c r="AB2" s="532"/>
    </row>
    <row r="3" spans="1:33" thickBot="1" x14ac:dyDescent="0.35">
      <c r="A3" s="209">
        <f>IF(C3=0,"",IF(I3=0,"",MAX(A$2:A2)+1))</f>
        <v>1</v>
      </c>
      <c r="B3" s="210" t="str">
        <f>'Bandstoten 1'!B3</f>
        <v>Frans</v>
      </c>
      <c r="C3" s="211">
        <f>IF(P$3="J",SUMIF('Bandstoten tot'!A$33:A$54,B3,'Bandstoten tot'!B$33:B$54),0)</f>
        <v>27</v>
      </c>
      <c r="D3" s="12">
        <v>10</v>
      </c>
      <c r="E3" s="11">
        <v>50</v>
      </c>
      <c r="F3" s="265">
        <f t="shared" ref="F3:F66" si="0">IF(D3&gt;0,ROUND(D3/E3,3),"")</f>
        <v>0.2</v>
      </c>
      <c r="G3" s="213">
        <f t="shared" ref="G3:G66" si="1">IF(D3&gt;0,IF(C3-D3=0,R$2,IF(D3&lt;C3,ROUND(D3/C3*T$2,1),Q$2)),"")</f>
        <v>3.7</v>
      </c>
      <c r="H3" s="210" t="str">
        <f>'Bandstoten 1'!H3</f>
        <v>Fred</v>
      </c>
      <c r="I3" s="211">
        <f>IF(P$3="J",SUMIF('Bandstoten tot'!A$33:A$54,H3,'Bandstoten tot'!B$33:B$54),0)</f>
        <v>23</v>
      </c>
      <c r="J3" s="12">
        <v>9</v>
      </c>
      <c r="K3" s="214">
        <f t="shared" ref="K3:K66" si="2">IF(E3&gt;0,E3,"")</f>
        <v>50</v>
      </c>
      <c r="L3" s="265">
        <f t="shared" ref="L3:L66" si="3">IF(J3&gt;0,ROUND(J3/K3,3),"")</f>
        <v>0.18</v>
      </c>
      <c r="M3" s="215">
        <f t="shared" ref="M3:M34" si="4">IF(J3&gt;0,IF(I3-J3=0,R$2,IF(J3&lt;I3,ROUND(J3/I3*T$2,1),Q$2)),"")</f>
        <v>3.9</v>
      </c>
      <c r="N3" s="216">
        <f t="shared" ref="N3:N66" si="5">IF(E3&gt;0,1,"")</f>
        <v>1</v>
      </c>
      <c r="O3" s="266">
        <v>1</v>
      </c>
      <c r="P3" s="468" t="s">
        <v>121</v>
      </c>
      <c r="Q3" s="471" t="s">
        <v>125</v>
      </c>
      <c r="R3" s="472"/>
      <c r="S3" s="472"/>
      <c r="T3" s="473">
        <f>COUNTIF(P:P,"J")</f>
        <v>3</v>
      </c>
      <c r="AB3" s="325">
        <f t="shared" ref="AB3:AB66" si="6">IF(A3="",0,1)</f>
        <v>1</v>
      </c>
    </row>
    <row r="4" spans="1:33" ht="13.2" x14ac:dyDescent="0.25">
      <c r="A4" s="218">
        <f>IF(C4=0,"",IF(I4=0,"",MAX(A$2:A3)+1))</f>
        <v>2</v>
      </c>
      <c r="B4" s="219" t="str">
        <f>'Bandstoten 1'!B4</f>
        <v>Frans</v>
      </c>
      <c r="C4" s="211">
        <f>IF(P$3="J",SUMIF('Bandstoten tot'!A$33:A$54,B4,'Bandstoten tot'!B$33:B$54),0)</f>
        <v>27</v>
      </c>
      <c r="D4" s="13">
        <v>12</v>
      </c>
      <c r="E4" s="106">
        <v>50</v>
      </c>
      <c r="F4" s="267">
        <f t="shared" si="0"/>
        <v>0.24</v>
      </c>
      <c r="G4" s="268">
        <f t="shared" si="1"/>
        <v>4.4000000000000004</v>
      </c>
      <c r="H4" s="219" t="str">
        <f>'Bandstoten 1'!H4</f>
        <v>Jan Hartog</v>
      </c>
      <c r="I4" s="211">
        <f>IF(P$3="J",SUMIF('Bandstoten tot'!A$33:A$54,H4,'Bandstoten tot'!B$33:B$54),0)</f>
        <v>18</v>
      </c>
      <c r="J4" s="13">
        <v>9</v>
      </c>
      <c r="K4" s="211">
        <f t="shared" si="2"/>
        <v>50</v>
      </c>
      <c r="L4" s="267">
        <f t="shared" si="3"/>
        <v>0.18</v>
      </c>
      <c r="M4" s="215">
        <f t="shared" si="4"/>
        <v>5</v>
      </c>
      <c r="N4" s="216">
        <f t="shared" si="5"/>
        <v>1</v>
      </c>
      <c r="O4" s="266">
        <v>1</v>
      </c>
      <c r="AB4" s="325">
        <f t="shared" si="6"/>
        <v>1</v>
      </c>
    </row>
    <row r="5" spans="1:33" ht="13.2" x14ac:dyDescent="0.25">
      <c r="A5" s="218">
        <f>IF(C5=0,"",IF(I5=0,"",MAX(A$2:A4)+1))</f>
        <v>3</v>
      </c>
      <c r="B5" s="219" t="str">
        <f>'Bandstoten 1'!B5</f>
        <v>Frans</v>
      </c>
      <c r="C5" s="211">
        <f>IF(P$3="J",SUMIF('Bandstoten tot'!A$33:A$54,B5,'Bandstoten tot'!B$33:B$54),0)</f>
        <v>27</v>
      </c>
      <c r="D5" s="13">
        <v>12</v>
      </c>
      <c r="E5" s="106">
        <v>50</v>
      </c>
      <c r="F5" s="267">
        <f t="shared" si="0"/>
        <v>0.24</v>
      </c>
      <c r="G5" s="268">
        <f t="shared" si="1"/>
        <v>4.4000000000000004</v>
      </c>
      <c r="H5" s="219" t="str">
        <f>'Bandstoten 1'!H5</f>
        <v>Martijn</v>
      </c>
      <c r="I5" s="211">
        <f>IF(P$3="J",SUMIF('Bandstoten tot'!A$33:A$54,H5,'Bandstoten tot'!B$33:B$54),0)</f>
        <v>13</v>
      </c>
      <c r="J5" s="13">
        <v>6</v>
      </c>
      <c r="K5" s="211">
        <f t="shared" si="2"/>
        <v>50</v>
      </c>
      <c r="L5" s="267">
        <f t="shared" si="3"/>
        <v>0.12</v>
      </c>
      <c r="M5" s="215">
        <f t="shared" si="4"/>
        <v>4.5999999999999996</v>
      </c>
      <c r="N5" s="216">
        <f t="shared" si="5"/>
        <v>1</v>
      </c>
      <c r="O5" s="266">
        <v>1</v>
      </c>
      <c r="AB5" s="325">
        <f t="shared" si="6"/>
        <v>1</v>
      </c>
    </row>
    <row r="6" spans="1:33" ht="13.2" x14ac:dyDescent="0.25">
      <c r="A6" s="218">
        <f>IF(C6=0,"",IF(I6=0,"",MAX(A$2:A5)+1))</f>
        <v>4</v>
      </c>
      <c r="B6" s="219" t="str">
        <f>'Bandstoten 1'!B6</f>
        <v>Frans</v>
      </c>
      <c r="C6" s="211">
        <f>IF(P$3="J",SUMIF('Bandstoten tot'!A$33:A$54,B6,'Bandstoten tot'!B$33:B$54),0)</f>
        <v>27</v>
      </c>
      <c r="D6" s="13">
        <v>12</v>
      </c>
      <c r="E6" s="106">
        <v>50</v>
      </c>
      <c r="F6" s="267">
        <f t="shared" si="0"/>
        <v>0.24</v>
      </c>
      <c r="G6" s="268">
        <f t="shared" si="1"/>
        <v>4.4000000000000004</v>
      </c>
      <c r="H6" s="219" t="str">
        <f>'Bandstoten 1'!H6</f>
        <v>Michael</v>
      </c>
      <c r="I6" s="211">
        <f>IF(P$3="J",SUMIF('Bandstoten tot'!A$33:A$54,H6,'Bandstoten tot'!B$33:B$54),0)</f>
        <v>28</v>
      </c>
      <c r="J6" s="13">
        <v>14</v>
      </c>
      <c r="K6" s="211">
        <f t="shared" si="2"/>
        <v>50</v>
      </c>
      <c r="L6" s="267">
        <f t="shared" si="3"/>
        <v>0.28000000000000003</v>
      </c>
      <c r="M6" s="215">
        <f t="shared" si="4"/>
        <v>5</v>
      </c>
      <c r="N6" s="216">
        <f t="shared" si="5"/>
        <v>1</v>
      </c>
      <c r="O6" s="266">
        <v>1</v>
      </c>
      <c r="AB6" s="325">
        <f t="shared" si="6"/>
        <v>1</v>
      </c>
    </row>
    <row r="7" spans="1:33" ht="13.2" x14ac:dyDescent="0.25">
      <c r="A7" s="218">
        <f>IF(C7=0,"",IF(I7=0,"",MAX(A$2:A6)+1))</f>
        <v>5</v>
      </c>
      <c r="B7" s="219" t="str">
        <f>'Bandstoten 1'!B7</f>
        <v>Frans</v>
      </c>
      <c r="C7" s="211">
        <f>IF(P$3="J",SUMIF('Bandstoten tot'!A$33:A$54,B7,'Bandstoten tot'!B$33:B$54),0)</f>
        <v>27</v>
      </c>
      <c r="D7" s="13">
        <v>12</v>
      </c>
      <c r="E7" s="106">
        <v>50</v>
      </c>
      <c r="F7" s="267">
        <f t="shared" si="0"/>
        <v>0.24</v>
      </c>
      <c r="G7" s="268">
        <f t="shared" si="1"/>
        <v>4.4000000000000004</v>
      </c>
      <c r="H7" s="219" t="str">
        <f>'Bandstoten 1'!H7</f>
        <v>Peter</v>
      </c>
      <c r="I7" s="211">
        <f>IF(P$3="J",SUMIF('Bandstoten tot'!A$33:A$54,H7,'Bandstoten tot'!B$33:B$54),0)</f>
        <v>39</v>
      </c>
      <c r="J7" s="13">
        <v>16</v>
      </c>
      <c r="K7" s="211">
        <f t="shared" si="2"/>
        <v>50</v>
      </c>
      <c r="L7" s="267">
        <f t="shared" si="3"/>
        <v>0.32</v>
      </c>
      <c r="M7" s="215">
        <f t="shared" si="4"/>
        <v>4.0999999999999996</v>
      </c>
      <c r="N7" s="216">
        <f t="shared" si="5"/>
        <v>1</v>
      </c>
      <c r="O7" s="266">
        <v>1</v>
      </c>
      <c r="AB7" s="325">
        <f t="shared" si="6"/>
        <v>1</v>
      </c>
    </row>
    <row r="8" spans="1:33" ht="13.2" x14ac:dyDescent="0.25">
      <c r="A8" s="218">
        <f>IF(C8=0,"",IF(I8=0,"",MAX(A$2:A7)+1))</f>
        <v>6</v>
      </c>
      <c r="B8" s="219" t="str">
        <f>'Bandstoten 1'!B8</f>
        <v>Frans</v>
      </c>
      <c r="C8" s="211">
        <f>IF(P$3="J",SUMIF('Bandstoten tot'!A$33:A$54,B8,'Bandstoten tot'!B$33:B$54),0)</f>
        <v>27</v>
      </c>
      <c r="D8" s="6"/>
      <c r="E8" s="6"/>
      <c r="F8" s="267" t="str">
        <f t="shared" si="0"/>
        <v/>
      </c>
      <c r="G8" s="268" t="str">
        <f t="shared" si="1"/>
        <v/>
      </c>
      <c r="H8" s="219" t="str">
        <f>'Bandstoten 1'!H8</f>
        <v>Piet</v>
      </c>
      <c r="I8" s="211">
        <f>IF(P$3="J",SUMIF('Bandstoten tot'!A$33:A$54,H8,'Bandstoten tot'!B$33:B$54),0)</f>
        <v>44</v>
      </c>
      <c r="J8" s="6"/>
      <c r="K8" s="211" t="str">
        <f t="shared" si="2"/>
        <v/>
      </c>
      <c r="L8" s="267" t="str">
        <f t="shared" si="3"/>
        <v/>
      </c>
      <c r="M8" s="215" t="str">
        <f t="shared" si="4"/>
        <v/>
      </c>
      <c r="N8" s="216" t="str">
        <f t="shared" si="5"/>
        <v/>
      </c>
      <c r="O8" s="266">
        <v>1</v>
      </c>
      <c r="AB8" s="325">
        <f t="shared" si="6"/>
        <v>1</v>
      </c>
    </row>
    <row r="9" spans="1:33" ht="13.2" x14ac:dyDescent="0.25">
      <c r="A9" s="218">
        <f>IF(C9=0,"",IF(I9=0,"",MAX(A$2:A8)+1))</f>
        <v>7</v>
      </c>
      <c r="B9" s="219" t="str">
        <f>'Bandstoten 1'!B9</f>
        <v>Frans</v>
      </c>
      <c r="C9" s="211">
        <f>IF(P$3="J",SUMIF('Bandstoten tot'!A$33:A$54,B9,'Bandstoten tot'!B$33:B$54),0)</f>
        <v>27</v>
      </c>
      <c r="D9" s="6"/>
      <c r="E9" s="6"/>
      <c r="F9" s="267" t="str">
        <f t="shared" si="0"/>
        <v/>
      </c>
      <c r="G9" s="268" t="str">
        <f t="shared" si="1"/>
        <v/>
      </c>
      <c r="H9" s="219" t="str">
        <f>'Bandstoten 1'!H9</f>
        <v>Tukker</v>
      </c>
      <c r="I9" s="211">
        <f>IF(P$3="J",SUMIF('Bandstoten tot'!A$33:A$54,H9,'Bandstoten tot'!B$33:B$54),0)</f>
        <v>22</v>
      </c>
      <c r="J9" s="6"/>
      <c r="K9" s="211" t="str">
        <f t="shared" si="2"/>
        <v/>
      </c>
      <c r="L9" s="267" t="str">
        <f t="shared" si="3"/>
        <v/>
      </c>
      <c r="M9" s="215" t="str">
        <f t="shared" si="4"/>
        <v/>
      </c>
      <c r="N9" s="216" t="str">
        <f t="shared" si="5"/>
        <v/>
      </c>
      <c r="O9" s="266">
        <v>1</v>
      </c>
      <c r="AB9" s="325">
        <f t="shared" si="6"/>
        <v>1</v>
      </c>
    </row>
    <row r="10" spans="1:33" ht="13.2" x14ac:dyDescent="0.25">
      <c r="A10" s="218">
        <f>IF(C10=0,"",IF(I10=0,"",MAX(A$2:A9)+1))</f>
        <v>8</v>
      </c>
      <c r="B10" s="219" t="str">
        <f>'Bandstoten 1'!B10</f>
        <v>Frans</v>
      </c>
      <c r="C10" s="211">
        <f>IF(P$3="J",SUMIF('Bandstoten tot'!A$33:A$54,B10,'Bandstoten tot'!B$33:B$54),0)</f>
        <v>27</v>
      </c>
      <c r="D10" s="6"/>
      <c r="E10" s="6"/>
      <c r="F10" s="267" t="str">
        <f t="shared" si="0"/>
        <v/>
      </c>
      <c r="G10" s="268" t="str">
        <f t="shared" si="1"/>
        <v/>
      </c>
      <c r="H10" s="219" t="str">
        <f>'Bandstoten 1'!H10</f>
        <v>Bernard</v>
      </c>
      <c r="I10" s="211">
        <f>IF(P$3="J",SUMIF('Bandstoten tot'!A$33:A$54,H10,'Bandstoten tot'!B$33:B$54),0)</f>
        <v>31</v>
      </c>
      <c r="J10" s="6"/>
      <c r="K10" s="211" t="str">
        <f t="shared" si="2"/>
        <v/>
      </c>
      <c r="L10" s="267" t="str">
        <f t="shared" si="3"/>
        <v/>
      </c>
      <c r="M10" s="215" t="str">
        <f t="shared" si="4"/>
        <v/>
      </c>
      <c r="N10" s="216" t="str">
        <f t="shared" si="5"/>
        <v/>
      </c>
      <c r="O10" s="266">
        <v>1</v>
      </c>
      <c r="AB10" s="325">
        <f t="shared" si="6"/>
        <v>1</v>
      </c>
    </row>
    <row r="11" spans="1:33" ht="13.2" x14ac:dyDescent="0.25">
      <c r="A11" s="218">
        <f>IF(C11=0,"",IF(I11=0,"",MAX(A$2:A10)+1))</f>
        <v>9</v>
      </c>
      <c r="B11" s="219" t="str">
        <f>'Bandstoten 1'!B11</f>
        <v>Frans</v>
      </c>
      <c r="C11" s="211">
        <f>IF(P$3="J",SUMIF('Bandstoten tot'!A$33:A$54,B11,'Bandstoten tot'!B$33:B$54),0)</f>
        <v>27</v>
      </c>
      <c r="D11" s="6"/>
      <c r="E11" s="6"/>
      <c r="F11" s="267" t="str">
        <f t="shared" si="0"/>
        <v/>
      </c>
      <c r="G11" s="268" t="str">
        <f t="shared" si="1"/>
        <v/>
      </c>
      <c r="H11" s="219" t="str">
        <f>'Bandstoten 1'!H11</f>
        <v>Jan de Hoorn</v>
      </c>
      <c r="I11" s="211">
        <f>IF(P$3="J",SUMIF('Bandstoten tot'!A$33:A$54,H11,'Bandstoten tot'!B$33:B$54),0)</f>
        <v>23</v>
      </c>
      <c r="J11" s="6"/>
      <c r="K11" s="211" t="str">
        <f t="shared" si="2"/>
        <v/>
      </c>
      <c r="L11" s="267" t="str">
        <f t="shared" si="3"/>
        <v/>
      </c>
      <c r="M11" s="215" t="str">
        <f t="shared" si="4"/>
        <v/>
      </c>
      <c r="N11" s="216" t="str">
        <f t="shared" si="5"/>
        <v/>
      </c>
      <c r="O11" s="266">
        <v>1</v>
      </c>
      <c r="AB11" s="325">
        <f t="shared" si="6"/>
        <v>1</v>
      </c>
    </row>
    <row r="12" spans="1:33" ht="13.2" x14ac:dyDescent="0.25">
      <c r="A12" s="218">
        <f>IF(C12=0,"",IF(I12=0,"",MAX(A$2:A11)+1))</f>
        <v>10</v>
      </c>
      <c r="B12" s="219" t="str">
        <f>'Bandstoten 1'!B12</f>
        <v>Frans</v>
      </c>
      <c r="C12" s="211">
        <f>IF(P$3="J",SUMIF('Bandstoten tot'!A$33:A$54,B12,'Bandstoten tot'!B$33:B$54),0)</f>
        <v>27</v>
      </c>
      <c r="D12" s="6"/>
      <c r="E12" s="6"/>
      <c r="F12" s="267" t="str">
        <f t="shared" si="0"/>
        <v/>
      </c>
      <c r="G12" s="268" t="str">
        <f t="shared" si="1"/>
        <v/>
      </c>
      <c r="H12" s="219" t="str">
        <f>'Bandstoten 1'!H12</f>
        <v>Bas</v>
      </c>
      <c r="I12" s="211">
        <f>IF(P$3="J",SUMIF('Bandstoten tot'!A$33:A$54,H12,'Bandstoten tot'!B$33:B$54),0)</f>
        <v>25</v>
      </c>
      <c r="J12" s="6"/>
      <c r="K12" s="211" t="str">
        <f t="shared" si="2"/>
        <v/>
      </c>
      <c r="L12" s="267" t="str">
        <f t="shared" si="3"/>
        <v/>
      </c>
      <c r="M12" s="215" t="str">
        <f t="shared" si="4"/>
        <v/>
      </c>
      <c r="N12" s="216" t="str">
        <f t="shared" si="5"/>
        <v/>
      </c>
      <c r="O12" s="266">
        <v>1</v>
      </c>
      <c r="AB12" s="325">
        <f t="shared" si="6"/>
        <v>1</v>
      </c>
    </row>
    <row r="13" spans="1:33" ht="13.2" x14ac:dyDescent="0.25">
      <c r="A13" s="218">
        <f>IF(C13=0,"",IF(I13=0,"",MAX(A$2:A12)+1))</f>
        <v>11</v>
      </c>
      <c r="B13" s="219" t="str">
        <f>'Bandstoten 1'!B13</f>
        <v>Frans</v>
      </c>
      <c r="C13" s="211">
        <f>IF(P$3="J",SUMIF('Bandstoten tot'!A$33:A$54,B13,'Bandstoten tot'!B$33:B$54),0)</f>
        <v>27</v>
      </c>
      <c r="D13" s="6"/>
      <c r="E13" s="6"/>
      <c r="F13" s="267" t="str">
        <f t="shared" si="0"/>
        <v/>
      </c>
      <c r="G13" s="268" t="str">
        <f t="shared" si="1"/>
        <v/>
      </c>
      <c r="H13" s="219" t="str">
        <f>'Bandstoten 1'!H13</f>
        <v>Jan Zuijlen</v>
      </c>
      <c r="I13" s="211">
        <f>IF(P$3="J",SUMIF('Bandstoten tot'!A$33:A$54,H13,'Bandstoten tot'!B$33:B$54),0)</f>
        <v>36</v>
      </c>
      <c r="J13" s="6"/>
      <c r="K13" s="211" t="str">
        <f t="shared" si="2"/>
        <v/>
      </c>
      <c r="L13" s="267" t="str">
        <f t="shared" si="3"/>
        <v/>
      </c>
      <c r="M13" s="215" t="str">
        <f t="shared" si="4"/>
        <v/>
      </c>
      <c r="N13" s="216" t="str">
        <f t="shared" si="5"/>
        <v/>
      </c>
      <c r="O13" s="266">
        <v>1</v>
      </c>
      <c r="AB13" s="325">
        <f t="shared" si="6"/>
        <v>1</v>
      </c>
    </row>
    <row r="14" spans="1:33" ht="13.2" x14ac:dyDescent="0.25">
      <c r="A14" s="218">
        <f>IF(C14=0,"",IF(I14=0,"",MAX(A$2:A13)+1))</f>
        <v>12</v>
      </c>
      <c r="B14" s="219" t="str">
        <f>'Bandstoten 1'!B14</f>
        <v>Frans</v>
      </c>
      <c r="C14" s="211">
        <f>IF(P$3="J",SUMIF('Bandstoten tot'!A$33:A$54,B14,'Bandstoten tot'!B$33:B$54),0)</f>
        <v>27</v>
      </c>
      <c r="D14" s="6"/>
      <c r="E14" s="6"/>
      <c r="F14" s="267" t="str">
        <f t="shared" si="0"/>
        <v/>
      </c>
      <c r="G14" s="268" t="str">
        <f t="shared" si="1"/>
        <v/>
      </c>
      <c r="H14" s="219" t="str">
        <f>'Bandstoten 1'!H14</f>
        <v xml:space="preserve">Jordy </v>
      </c>
      <c r="I14" s="211">
        <f>IF(P$3="J",SUMIF('Bandstoten tot'!A$33:A$54,H14,'Bandstoten tot'!B$33:B$54),0)</f>
        <v>31</v>
      </c>
      <c r="J14" s="6"/>
      <c r="K14" s="211" t="str">
        <f t="shared" si="2"/>
        <v/>
      </c>
      <c r="L14" s="267" t="str">
        <f t="shared" si="3"/>
        <v/>
      </c>
      <c r="M14" s="215" t="str">
        <f t="shared" si="4"/>
        <v/>
      </c>
      <c r="N14" s="216" t="str">
        <f t="shared" si="5"/>
        <v/>
      </c>
      <c r="O14" s="266">
        <v>1</v>
      </c>
      <c r="AB14" s="325">
        <f t="shared" si="6"/>
        <v>1</v>
      </c>
    </row>
    <row r="15" spans="1:33" ht="13.2" x14ac:dyDescent="0.25">
      <c r="A15" s="218">
        <f>IF(C15=0,"",IF(I15=0,"",MAX(A$2:A14)+1))</f>
        <v>13</v>
      </c>
      <c r="B15" s="219" t="str">
        <f>'Bandstoten 1'!B15</f>
        <v>Frans</v>
      </c>
      <c r="C15" s="211">
        <f>IF(P$3="J",SUMIF('Bandstoten tot'!A$33:A$54,B15,'Bandstoten tot'!B$33:B$54),0)</f>
        <v>27</v>
      </c>
      <c r="D15" s="6"/>
      <c r="E15" s="6"/>
      <c r="F15" s="267" t="str">
        <f t="shared" si="0"/>
        <v/>
      </c>
      <c r="G15" s="268" t="str">
        <f t="shared" si="1"/>
        <v/>
      </c>
      <c r="H15" s="219" t="str">
        <f>'Bandstoten 1'!H15</f>
        <v>Mukesh</v>
      </c>
      <c r="I15" s="211">
        <f>IF(P$3="J",SUMIF('Bandstoten tot'!A$33:A$54,H15,'Bandstoten tot'!B$33:B$54),0)</f>
        <v>34</v>
      </c>
      <c r="J15" s="6"/>
      <c r="K15" s="211" t="str">
        <f t="shared" si="2"/>
        <v/>
      </c>
      <c r="L15" s="267" t="str">
        <f t="shared" si="3"/>
        <v/>
      </c>
      <c r="M15" s="215" t="str">
        <f t="shared" si="4"/>
        <v/>
      </c>
      <c r="N15" s="216" t="str">
        <f t="shared" si="5"/>
        <v/>
      </c>
      <c r="O15" s="266">
        <v>1</v>
      </c>
      <c r="AB15" s="325">
        <f t="shared" si="6"/>
        <v>1</v>
      </c>
    </row>
    <row r="16" spans="1:33" ht="13.2" x14ac:dyDescent="0.25">
      <c r="A16" s="218">
        <f>IF(C16=0,"",IF(I16=0,"",MAX(A$2:A15)+1))</f>
        <v>14</v>
      </c>
      <c r="B16" s="219" t="str">
        <f>'Bandstoten 1'!B16</f>
        <v>Frans</v>
      </c>
      <c r="C16" s="211">
        <f>IF(P$3="J",SUMIF('Bandstoten tot'!A$33:A$54,B16,'Bandstoten tot'!B$33:B$54),0)</f>
        <v>27</v>
      </c>
      <c r="D16" s="6"/>
      <c r="E16" s="6"/>
      <c r="F16" s="267" t="str">
        <f t="shared" si="0"/>
        <v/>
      </c>
      <c r="G16" s="268" t="str">
        <f t="shared" si="1"/>
        <v/>
      </c>
      <c r="H16" s="219" t="str">
        <f>'Bandstoten 1'!H16</f>
        <v>Marco</v>
      </c>
      <c r="I16" s="211">
        <f>IF(P$3="J",SUMIF('Bandstoten tot'!A$33:A$54,H16,'Bandstoten tot'!B$33:B$54),0)</f>
        <v>40</v>
      </c>
      <c r="J16" s="6"/>
      <c r="K16" s="211" t="str">
        <f t="shared" si="2"/>
        <v/>
      </c>
      <c r="L16" s="267" t="str">
        <f t="shared" si="3"/>
        <v/>
      </c>
      <c r="M16" s="215" t="str">
        <f t="shared" si="4"/>
        <v/>
      </c>
      <c r="N16" s="216" t="str">
        <f t="shared" si="5"/>
        <v/>
      </c>
      <c r="O16" s="266">
        <v>1</v>
      </c>
      <c r="AB16" s="325">
        <f t="shared" si="6"/>
        <v>1</v>
      </c>
    </row>
    <row r="17" spans="1:28" ht="13.2" x14ac:dyDescent="0.25">
      <c r="A17" s="218" t="str">
        <f>IF(C17=0,"",IF(I17=0,"",MAX(A$2:A16)+1))</f>
        <v/>
      </c>
      <c r="B17" s="219" t="str">
        <f>'Bandstoten 1'!B17</f>
        <v>Frans</v>
      </c>
      <c r="C17" s="211">
        <f>IF(P$3="J",SUMIF('Bandstoten tot'!A$33:A$54,B17,'Bandstoten tot'!B$33:B$54),0)</f>
        <v>27</v>
      </c>
      <c r="D17" s="6"/>
      <c r="E17" s="6"/>
      <c r="F17" s="267" t="str">
        <f t="shared" si="0"/>
        <v/>
      </c>
      <c r="G17" s="268" t="str">
        <f t="shared" si="1"/>
        <v/>
      </c>
      <c r="H17" s="219" t="str">
        <f>'Bandstoten 1'!H17</f>
        <v>n</v>
      </c>
      <c r="I17" s="211">
        <f>IF(P$3="J",SUMIF('Bandstoten tot'!A$33:A$54,H17,'Bandstoten tot'!B$33:B$54),0)</f>
        <v>0</v>
      </c>
      <c r="J17" s="6"/>
      <c r="K17" s="211" t="str">
        <f t="shared" si="2"/>
        <v/>
      </c>
      <c r="L17" s="267" t="str">
        <f t="shared" si="3"/>
        <v/>
      </c>
      <c r="M17" s="215" t="str">
        <f t="shared" si="4"/>
        <v/>
      </c>
      <c r="N17" s="216" t="str">
        <f t="shared" si="5"/>
        <v/>
      </c>
      <c r="O17" s="266">
        <v>1</v>
      </c>
      <c r="AB17" s="325">
        <f t="shared" si="6"/>
        <v>0</v>
      </c>
    </row>
    <row r="18" spans="1:28" ht="13.2" x14ac:dyDescent="0.25">
      <c r="A18" s="218" t="str">
        <f>IF(C18=0,"",IF(I18=0,"",MAX(A$2:A17)+1))</f>
        <v/>
      </c>
      <c r="B18" s="219" t="str">
        <f>'Bandstoten 1'!B18</f>
        <v>Frans</v>
      </c>
      <c r="C18" s="211">
        <f>IF(P$3="J",SUMIF('Bandstoten tot'!A$33:A$54,B18,'Bandstoten tot'!B$33:B$54),0)</f>
        <v>27</v>
      </c>
      <c r="D18" s="6"/>
      <c r="E18" s="6"/>
      <c r="F18" s="267" t="str">
        <f t="shared" si="0"/>
        <v/>
      </c>
      <c r="G18" s="268" t="str">
        <f t="shared" si="1"/>
        <v/>
      </c>
      <c r="H18" s="219" t="str">
        <f>'Bandstoten 1'!H18</f>
        <v>n</v>
      </c>
      <c r="I18" s="211">
        <f>IF(P$3="J",SUMIF('Bandstoten tot'!A$33:A$54,H18,'Bandstoten tot'!B$33:B$54),0)</f>
        <v>0</v>
      </c>
      <c r="J18" s="6"/>
      <c r="K18" s="211" t="str">
        <f t="shared" si="2"/>
        <v/>
      </c>
      <c r="L18" s="267" t="str">
        <f t="shared" si="3"/>
        <v/>
      </c>
      <c r="M18" s="215" t="str">
        <f t="shared" si="4"/>
        <v/>
      </c>
      <c r="N18" s="216" t="str">
        <f t="shared" si="5"/>
        <v/>
      </c>
      <c r="O18" s="266">
        <v>1</v>
      </c>
      <c r="AB18" s="325">
        <f t="shared" si="6"/>
        <v>0</v>
      </c>
    </row>
    <row r="19" spans="1:28" ht="13.2" x14ac:dyDescent="0.25">
      <c r="A19" s="218" t="str">
        <f>IF(C19=0,"",IF(I19=0,"",MAX(A$2:A18)+1))</f>
        <v/>
      </c>
      <c r="B19" s="219" t="str">
        <f>'Bandstoten 1'!B19</f>
        <v>Frans</v>
      </c>
      <c r="C19" s="211">
        <f>IF(P$3="J",SUMIF('Bandstoten tot'!A$33:A$54,B19,'Bandstoten tot'!B$33:B$54),0)</f>
        <v>27</v>
      </c>
      <c r="D19" s="6"/>
      <c r="E19" s="6"/>
      <c r="F19" s="267" t="str">
        <f t="shared" si="0"/>
        <v/>
      </c>
      <c r="G19" s="268" t="str">
        <f t="shared" si="1"/>
        <v/>
      </c>
      <c r="H19" s="219" t="str">
        <f>'Bandstoten 1'!H19</f>
        <v>n</v>
      </c>
      <c r="I19" s="211">
        <f>IF(P$3="J",SUMIF('Bandstoten tot'!A$33:A$54,H19,'Bandstoten tot'!B$33:B$54),0)</f>
        <v>0</v>
      </c>
      <c r="J19" s="6"/>
      <c r="K19" s="211" t="str">
        <f t="shared" si="2"/>
        <v/>
      </c>
      <c r="L19" s="267" t="str">
        <f t="shared" si="3"/>
        <v/>
      </c>
      <c r="M19" s="215" t="str">
        <f t="shared" si="4"/>
        <v/>
      </c>
      <c r="N19" s="216" t="str">
        <f t="shared" si="5"/>
        <v/>
      </c>
      <c r="O19" s="266">
        <v>1</v>
      </c>
      <c r="AB19" s="325">
        <f t="shared" si="6"/>
        <v>0</v>
      </c>
    </row>
    <row r="20" spans="1:28" ht="13.2" x14ac:dyDescent="0.25">
      <c r="A20" s="218" t="str">
        <f>IF(C20=0,"",IF(I20=0,"",MAX(A$2:A19)+1))</f>
        <v/>
      </c>
      <c r="B20" s="219" t="str">
        <f>'Bandstoten 1'!B20</f>
        <v>Frans</v>
      </c>
      <c r="C20" s="211">
        <f>IF(P$3="J",SUMIF('Bandstoten tot'!A$33:A$54,B20,'Bandstoten tot'!B$33:B$54),0)</f>
        <v>27</v>
      </c>
      <c r="D20" s="6"/>
      <c r="E20" s="6"/>
      <c r="F20" s="267" t="str">
        <f t="shared" si="0"/>
        <v/>
      </c>
      <c r="G20" s="268" t="str">
        <f t="shared" si="1"/>
        <v/>
      </c>
      <c r="H20" s="219" t="str">
        <f>'Bandstoten 1'!H20</f>
        <v>n</v>
      </c>
      <c r="I20" s="211">
        <f>IF(P$3="J",SUMIF('Bandstoten tot'!A$33:A$54,H20,'Bandstoten tot'!B$33:B$54),0)</f>
        <v>0</v>
      </c>
      <c r="J20" s="6"/>
      <c r="K20" s="211" t="str">
        <f t="shared" si="2"/>
        <v/>
      </c>
      <c r="L20" s="267" t="str">
        <f t="shared" si="3"/>
        <v/>
      </c>
      <c r="M20" s="215" t="str">
        <f t="shared" si="4"/>
        <v/>
      </c>
      <c r="N20" s="216" t="str">
        <f t="shared" si="5"/>
        <v/>
      </c>
      <c r="O20" s="266">
        <v>1</v>
      </c>
      <c r="AB20" s="325">
        <f t="shared" si="6"/>
        <v>0</v>
      </c>
    </row>
    <row r="21" spans="1:28" ht="13.2" x14ac:dyDescent="0.25">
      <c r="A21" s="218">
        <f>IF(C21=0,"",IF(I21=0,"",MAX(A$2:A20)+1))</f>
        <v>15</v>
      </c>
      <c r="B21" s="219" t="str">
        <f>'Bandstoten 1'!B21</f>
        <v>Fred</v>
      </c>
      <c r="C21" s="211">
        <f>IF(P$3="J",SUMIF('Bandstoten tot'!A$33:A$54,B21,'Bandstoten tot'!B$33:B$54),0)</f>
        <v>23</v>
      </c>
      <c r="D21" s="6"/>
      <c r="E21" s="6"/>
      <c r="F21" s="267" t="str">
        <f t="shared" si="0"/>
        <v/>
      </c>
      <c r="G21" s="268" t="str">
        <f t="shared" si="1"/>
        <v/>
      </c>
      <c r="H21" s="219" t="str">
        <f>'Bandstoten 1'!H21</f>
        <v>Jan Hartog</v>
      </c>
      <c r="I21" s="211">
        <f>IF(P$3="J",SUMIF('Bandstoten tot'!A$33:A$54,H21,'Bandstoten tot'!B$33:B$54),0)</f>
        <v>18</v>
      </c>
      <c r="J21" s="6"/>
      <c r="K21" s="211" t="str">
        <f t="shared" si="2"/>
        <v/>
      </c>
      <c r="L21" s="267" t="str">
        <f t="shared" si="3"/>
        <v/>
      </c>
      <c r="M21" s="215" t="str">
        <f t="shared" si="4"/>
        <v/>
      </c>
      <c r="N21" s="216" t="str">
        <f t="shared" si="5"/>
        <v/>
      </c>
      <c r="O21" s="266">
        <v>1</v>
      </c>
      <c r="AB21" s="325">
        <f t="shared" si="6"/>
        <v>1</v>
      </c>
    </row>
    <row r="22" spans="1:28" ht="13.2" x14ac:dyDescent="0.25">
      <c r="A22" s="218">
        <f>IF(C22=0,"",IF(I22=0,"",MAX(A$2:A21)+1))</f>
        <v>16</v>
      </c>
      <c r="B22" s="219" t="str">
        <f>'Bandstoten 1'!B22</f>
        <v>Fred</v>
      </c>
      <c r="C22" s="211">
        <f>IF(P$3="J",SUMIF('Bandstoten tot'!A$33:A$54,B22,'Bandstoten tot'!B$33:B$54),0)</f>
        <v>23</v>
      </c>
      <c r="D22" s="6"/>
      <c r="E22" s="6"/>
      <c r="F22" s="267" t="str">
        <f t="shared" si="0"/>
        <v/>
      </c>
      <c r="G22" s="268" t="str">
        <f t="shared" si="1"/>
        <v/>
      </c>
      <c r="H22" s="219" t="str">
        <f>'Bandstoten 1'!H22</f>
        <v>Martijn</v>
      </c>
      <c r="I22" s="211">
        <f>IF(P$3="J",SUMIF('Bandstoten tot'!A$33:A$54,H22,'Bandstoten tot'!B$33:B$54),0)</f>
        <v>13</v>
      </c>
      <c r="J22" s="6"/>
      <c r="K22" s="211" t="str">
        <f t="shared" si="2"/>
        <v/>
      </c>
      <c r="L22" s="267" t="str">
        <f t="shared" si="3"/>
        <v/>
      </c>
      <c r="M22" s="215" t="str">
        <f t="shared" si="4"/>
        <v/>
      </c>
      <c r="N22" s="216" t="str">
        <f t="shared" si="5"/>
        <v/>
      </c>
      <c r="O22" s="266">
        <v>1</v>
      </c>
      <c r="AB22" s="325">
        <f t="shared" si="6"/>
        <v>1</v>
      </c>
    </row>
    <row r="23" spans="1:28" ht="13.2" x14ac:dyDescent="0.25">
      <c r="A23" s="218">
        <f>IF(C23=0,"",IF(I23=0,"",MAX(A$2:A22)+1))</f>
        <v>17</v>
      </c>
      <c r="B23" s="219" t="str">
        <f>'Bandstoten 1'!B23</f>
        <v>Fred</v>
      </c>
      <c r="C23" s="211">
        <f>IF(P$3="J",SUMIF('Bandstoten tot'!A$33:A$54,B23,'Bandstoten tot'!B$33:B$54),0)</f>
        <v>23</v>
      </c>
      <c r="D23" s="6"/>
      <c r="E23" s="6"/>
      <c r="F23" s="267" t="str">
        <f t="shared" si="0"/>
        <v/>
      </c>
      <c r="G23" s="268" t="str">
        <f t="shared" si="1"/>
        <v/>
      </c>
      <c r="H23" s="219" t="str">
        <f>'Bandstoten 1'!H23</f>
        <v>Michael</v>
      </c>
      <c r="I23" s="211">
        <f>IF(P$3="J",SUMIF('Bandstoten tot'!A$33:A$54,H23,'Bandstoten tot'!B$33:B$54),0)</f>
        <v>28</v>
      </c>
      <c r="J23" s="6"/>
      <c r="K23" s="211" t="str">
        <f t="shared" si="2"/>
        <v/>
      </c>
      <c r="L23" s="267" t="str">
        <f t="shared" si="3"/>
        <v/>
      </c>
      <c r="M23" s="215" t="str">
        <f t="shared" si="4"/>
        <v/>
      </c>
      <c r="N23" s="216" t="str">
        <f t="shared" si="5"/>
        <v/>
      </c>
      <c r="O23" s="266">
        <v>1</v>
      </c>
      <c r="AB23" s="325">
        <f t="shared" si="6"/>
        <v>1</v>
      </c>
    </row>
    <row r="24" spans="1:28" ht="13.2" x14ac:dyDescent="0.25">
      <c r="A24" s="218">
        <f>IF(C24=0,"",IF(I24=0,"",MAX(A$2:A23)+1))</f>
        <v>18</v>
      </c>
      <c r="B24" s="219" t="str">
        <f>'Bandstoten 1'!B24</f>
        <v>Fred</v>
      </c>
      <c r="C24" s="211">
        <f>IF(P$3="J",SUMIF('Bandstoten tot'!A$33:A$54,B24,'Bandstoten tot'!B$33:B$54),0)</f>
        <v>23</v>
      </c>
      <c r="D24" s="6"/>
      <c r="E24" s="6"/>
      <c r="F24" s="267" t="str">
        <f t="shared" si="0"/>
        <v/>
      </c>
      <c r="G24" s="268" t="str">
        <f t="shared" si="1"/>
        <v/>
      </c>
      <c r="H24" s="219" t="str">
        <f>'Bandstoten 1'!H24</f>
        <v>Peter</v>
      </c>
      <c r="I24" s="211">
        <f>IF(P$3="J",SUMIF('Bandstoten tot'!A$33:A$54,H24,'Bandstoten tot'!B$33:B$54),0)</f>
        <v>39</v>
      </c>
      <c r="J24" s="6"/>
      <c r="K24" s="211" t="str">
        <f t="shared" si="2"/>
        <v/>
      </c>
      <c r="L24" s="267" t="str">
        <f t="shared" si="3"/>
        <v/>
      </c>
      <c r="M24" s="215" t="str">
        <f t="shared" si="4"/>
        <v/>
      </c>
      <c r="N24" s="216" t="str">
        <f t="shared" si="5"/>
        <v/>
      </c>
      <c r="O24" s="266">
        <v>1</v>
      </c>
      <c r="AB24" s="325">
        <f t="shared" si="6"/>
        <v>1</v>
      </c>
    </row>
    <row r="25" spans="1:28" ht="13.2" x14ac:dyDescent="0.25">
      <c r="A25" s="218">
        <f>IF(C25=0,"",IF(I25=0,"",MAX(A$2:A24)+1))</f>
        <v>19</v>
      </c>
      <c r="B25" s="219" t="str">
        <f>'Bandstoten 1'!B25</f>
        <v>Fred</v>
      </c>
      <c r="C25" s="211">
        <f>IF(P$3="J",SUMIF('Bandstoten tot'!A$33:A$54,B25,'Bandstoten tot'!B$33:B$54),0)</f>
        <v>23</v>
      </c>
      <c r="D25" s="6"/>
      <c r="E25" s="6"/>
      <c r="F25" s="267" t="str">
        <f t="shared" si="0"/>
        <v/>
      </c>
      <c r="G25" s="268" t="str">
        <f t="shared" si="1"/>
        <v/>
      </c>
      <c r="H25" s="219" t="str">
        <f>'Bandstoten 1'!H25</f>
        <v>Piet</v>
      </c>
      <c r="I25" s="211">
        <f>IF(P$3="J",SUMIF('Bandstoten tot'!A$33:A$54,H25,'Bandstoten tot'!B$33:B$54),0)</f>
        <v>44</v>
      </c>
      <c r="J25" s="6"/>
      <c r="K25" s="211" t="str">
        <f t="shared" si="2"/>
        <v/>
      </c>
      <c r="L25" s="267" t="str">
        <f t="shared" si="3"/>
        <v/>
      </c>
      <c r="M25" s="215" t="str">
        <f t="shared" si="4"/>
        <v/>
      </c>
      <c r="N25" s="216" t="str">
        <f t="shared" si="5"/>
        <v/>
      </c>
      <c r="O25" s="266">
        <v>1</v>
      </c>
      <c r="AB25" s="325">
        <f t="shared" si="6"/>
        <v>1</v>
      </c>
    </row>
    <row r="26" spans="1:28" ht="13.2" x14ac:dyDescent="0.25">
      <c r="A26" s="218">
        <f>IF(C26=0,"",IF(I26=0,"",MAX(A$2:A25)+1))</f>
        <v>20</v>
      </c>
      <c r="B26" s="219" t="str">
        <f>'Bandstoten 1'!B26</f>
        <v>Fred</v>
      </c>
      <c r="C26" s="211">
        <f>IF(P$3="J",SUMIF('Bandstoten tot'!A$33:A$54,B26,'Bandstoten tot'!B$33:B$54),0)</f>
        <v>23</v>
      </c>
      <c r="D26" s="6"/>
      <c r="E26" s="6"/>
      <c r="F26" s="267" t="str">
        <f t="shared" si="0"/>
        <v/>
      </c>
      <c r="G26" s="268" t="str">
        <f t="shared" si="1"/>
        <v/>
      </c>
      <c r="H26" s="219" t="str">
        <f>'Bandstoten 1'!H26</f>
        <v>Tukker</v>
      </c>
      <c r="I26" s="211">
        <f>IF(P$3="J",SUMIF('Bandstoten tot'!A$33:A$54,H26,'Bandstoten tot'!B$33:B$54),0)</f>
        <v>22</v>
      </c>
      <c r="J26" s="6"/>
      <c r="K26" s="211" t="str">
        <f t="shared" si="2"/>
        <v/>
      </c>
      <c r="L26" s="267" t="str">
        <f t="shared" si="3"/>
        <v/>
      </c>
      <c r="M26" s="215" t="str">
        <f t="shared" si="4"/>
        <v/>
      </c>
      <c r="N26" s="216" t="str">
        <f t="shared" si="5"/>
        <v/>
      </c>
      <c r="O26" s="266">
        <v>1</v>
      </c>
      <c r="AB26" s="325">
        <f t="shared" si="6"/>
        <v>1</v>
      </c>
    </row>
    <row r="27" spans="1:28" ht="13.2" x14ac:dyDescent="0.25">
      <c r="A27" s="218">
        <f>IF(C27=0,"",IF(I27=0,"",MAX(A$2:A26)+1))</f>
        <v>21</v>
      </c>
      <c r="B27" s="219" t="str">
        <f>'Bandstoten 1'!B27</f>
        <v>Fred</v>
      </c>
      <c r="C27" s="211">
        <f>IF(P$3="J",SUMIF('Bandstoten tot'!A$33:A$54,B27,'Bandstoten tot'!B$33:B$54),0)</f>
        <v>23</v>
      </c>
      <c r="D27" s="6"/>
      <c r="E27" s="6"/>
      <c r="F27" s="267" t="str">
        <f t="shared" si="0"/>
        <v/>
      </c>
      <c r="G27" s="268" t="str">
        <f t="shared" si="1"/>
        <v/>
      </c>
      <c r="H27" s="219" t="str">
        <f>'Bandstoten 1'!H27</f>
        <v>Bernard</v>
      </c>
      <c r="I27" s="211">
        <f>IF(P$3="J",SUMIF('Bandstoten tot'!A$33:A$54,H27,'Bandstoten tot'!B$33:B$54),0)</f>
        <v>31</v>
      </c>
      <c r="J27" s="6"/>
      <c r="K27" s="211" t="str">
        <f t="shared" si="2"/>
        <v/>
      </c>
      <c r="L27" s="267" t="str">
        <f t="shared" si="3"/>
        <v/>
      </c>
      <c r="M27" s="215" t="str">
        <f t="shared" si="4"/>
        <v/>
      </c>
      <c r="N27" s="216" t="str">
        <f t="shared" si="5"/>
        <v/>
      </c>
      <c r="O27" s="266">
        <v>1</v>
      </c>
      <c r="AB27" s="325">
        <f t="shared" si="6"/>
        <v>1</v>
      </c>
    </row>
    <row r="28" spans="1:28" ht="13.2" x14ac:dyDescent="0.25">
      <c r="A28" s="218">
        <f>IF(C28=0,"",IF(I28=0,"",MAX(A$2:A27)+1))</f>
        <v>22</v>
      </c>
      <c r="B28" s="219" t="str">
        <f>'Bandstoten 1'!B28</f>
        <v>Fred</v>
      </c>
      <c r="C28" s="211">
        <f>IF(P$3="J",SUMIF('Bandstoten tot'!A$33:A$54,B28,'Bandstoten tot'!B$33:B$54),0)</f>
        <v>23</v>
      </c>
      <c r="D28" s="6"/>
      <c r="E28" s="6"/>
      <c r="F28" s="267" t="str">
        <f t="shared" si="0"/>
        <v/>
      </c>
      <c r="G28" s="268" t="str">
        <f t="shared" si="1"/>
        <v/>
      </c>
      <c r="H28" s="219" t="str">
        <f>'Bandstoten 1'!H28</f>
        <v>Jan de Hoorn</v>
      </c>
      <c r="I28" s="211">
        <f>IF(P$3="J",SUMIF('Bandstoten tot'!A$33:A$54,H28,'Bandstoten tot'!B$33:B$54),0)</f>
        <v>23</v>
      </c>
      <c r="J28" s="6"/>
      <c r="K28" s="211" t="str">
        <f t="shared" si="2"/>
        <v/>
      </c>
      <c r="L28" s="267" t="str">
        <f t="shared" si="3"/>
        <v/>
      </c>
      <c r="M28" s="215" t="str">
        <f t="shared" si="4"/>
        <v/>
      </c>
      <c r="N28" s="216" t="str">
        <f t="shared" si="5"/>
        <v/>
      </c>
      <c r="O28" s="266">
        <v>1</v>
      </c>
      <c r="AB28" s="325">
        <f t="shared" si="6"/>
        <v>1</v>
      </c>
    </row>
    <row r="29" spans="1:28" ht="13.2" x14ac:dyDescent="0.25">
      <c r="A29" s="218">
        <f>IF(C29=0,"",IF(I29=0,"",MAX(A$2:A28)+1))</f>
        <v>23</v>
      </c>
      <c r="B29" s="219" t="str">
        <f>'Bandstoten 1'!B29</f>
        <v>Fred</v>
      </c>
      <c r="C29" s="211">
        <f>IF(P$3="J",SUMIF('Bandstoten tot'!A$33:A$54,B29,'Bandstoten tot'!B$33:B$54),0)</f>
        <v>23</v>
      </c>
      <c r="D29" s="6"/>
      <c r="E29" s="6"/>
      <c r="F29" s="267" t="str">
        <f t="shared" si="0"/>
        <v/>
      </c>
      <c r="G29" s="268" t="str">
        <f t="shared" si="1"/>
        <v/>
      </c>
      <c r="H29" s="219" t="str">
        <f>'Bandstoten 1'!H29</f>
        <v>Bas</v>
      </c>
      <c r="I29" s="211">
        <f>IF(P$3="J",SUMIF('Bandstoten tot'!A$33:A$54,H29,'Bandstoten tot'!B$33:B$54),0)</f>
        <v>25</v>
      </c>
      <c r="J29" s="6"/>
      <c r="K29" s="211" t="str">
        <f t="shared" si="2"/>
        <v/>
      </c>
      <c r="L29" s="267" t="str">
        <f t="shared" si="3"/>
        <v/>
      </c>
      <c r="M29" s="215" t="str">
        <f t="shared" si="4"/>
        <v/>
      </c>
      <c r="N29" s="216" t="str">
        <f t="shared" si="5"/>
        <v/>
      </c>
      <c r="O29" s="266">
        <v>1</v>
      </c>
      <c r="AB29" s="325">
        <f t="shared" si="6"/>
        <v>1</v>
      </c>
    </row>
    <row r="30" spans="1:28" ht="13.2" x14ac:dyDescent="0.25">
      <c r="A30" s="218">
        <f>IF(C30=0,"",IF(I30=0,"",MAX(A$2:A29)+1))</f>
        <v>24</v>
      </c>
      <c r="B30" s="219" t="str">
        <f>'Bandstoten 1'!B30</f>
        <v>Fred</v>
      </c>
      <c r="C30" s="211">
        <f>IF(P$3="J",SUMIF('Bandstoten tot'!A$33:A$54,B30,'Bandstoten tot'!B$33:B$54),0)</f>
        <v>23</v>
      </c>
      <c r="D30" s="6"/>
      <c r="E30" s="6"/>
      <c r="F30" s="267" t="str">
        <f t="shared" si="0"/>
        <v/>
      </c>
      <c r="G30" s="268" t="str">
        <f t="shared" si="1"/>
        <v/>
      </c>
      <c r="H30" s="219" t="str">
        <f>'Bandstoten 1'!H30</f>
        <v>Jan Zuijlen</v>
      </c>
      <c r="I30" s="211">
        <f>IF(P$3="J",SUMIF('Bandstoten tot'!A$33:A$54,H30,'Bandstoten tot'!B$33:B$54),0)</f>
        <v>36</v>
      </c>
      <c r="J30" s="6"/>
      <c r="K30" s="211" t="str">
        <f t="shared" si="2"/>
        <v/>
      </c>
      <c r="L30" s="267" t="str">
        <f t="shared" si="3"/>
        <v/>
      </c>
      <c r="M30" s="215" t="str">
        <f t="shared" si="4"/>
        <v/>
      </c>
      <c r="N30" s="216" t="str">
        <f t="shared" si="5"/>
        <v/>
      </c>
      <c r="O30" s="266">
        <v>1</v>
      </c>
      <c r="AB30" s="325">
        <f t="shared" si="6"/>
        <v>1</v>
      </c>
    </row>
    <row r="31" spans="1:28" ht="13.2" x14ac:dyDescent="0.25">
      <c r="A31" s="218">
        <f>IF(C31=0,"",IF(I31=0,"",MAX(A$2:A30)+1))</f>
        <v>25</v>
      </c>
      <c r="B31" s="219" t="str">
        <f>'Bandstoten 1'!B31</f>
        <v>Fred</v>
      </c>
      <c r="C31" s="211">
        <f>IF(P$3="J",SUMIF('Bandstoten tot'!A$33:A$54,B31,'Bandstoten tot'!B$33:B$54),0)</f>
        <v>23</v>
      </c>
      <c r="D31" s="6"/>
      <c r="E31" s="6"/>
      <c r="F31" s="267" t="str">
        <f t="shared" si="0"/>
        <v/>
      </c>
      <c r="G31" s="268" t="str">
        <f t="shared" si="1"/>
        <v/>
      </c>
      <c r="H31" s="219" t="str">
        <f>'Bandstoten 1'!H31</f>
        <v xml:space="preserve">Jordy </v>
      </c>
      <c r="I31" s="211">
        <f>IF(P$3="J",SUMIF('Bandstoten tot'!A$33:A$54,H31,'Bandstoten tot'!B$33:B$54),0)</f>
        <v>31</v>
      </c>
      <c r="J31" s="6"/>
      <c r="K31" s="211" t="str">
        <f t="shared" si="2"/>
        <v/>
      </c>
      <c r="L31" s="267" t="str">
        <f t="shared" si="3"/>
        <v/>
      </c>
      <c r="M31" s="215" t="str">
        <f t="shared" si="4"/>
        <v/>
      </c>
      <c r="N31" s="216" t="str">
        <f t="shared" si="5"/>
        <v/>
      </c>
      <c r="O31" s="266">
        <v>1</v>
      </c>
      <c r="AB31" s="325">
        <f t="shared" si="6"/>
        <v>1</v>
      </c>
    </row>
    <row r="32" spans="1:28" ht="13.2" x14ac:dyDescent="0.25">
      <c r="A32" s="218">
        <f>IF(C32=0,"",IF(I32=0,"",MAX(A$2:A31)+1))</f>
        <v>26</v>
      </c>
      <c r="B32" s="219" t="str">
        <f>'Bandstoten 1'!B32</f>
        <v>Fred</v>
      </c>
      <c r="C32" s="211">
        <f>IF(P$3="J",SUMIF('Bandstoten tot'!A$33:A$54,B32,'Bandstoten tot'!B$33:B$54),0)</f>
        <v>23</v>
      </c>
      <c r="D32" s="6"/>
      <c r="E32" s="6"/>
      <c r="F32" s="267" t="str">
        <f t="shared" si="0"/>
        <v/>
      </c>
      <c r="G32" s="268" t="str">
        <f t="shared" si="1"/>
        <v/>
      </c>
      <c r="H32" s="219" t="str">
        <f>'Bandstoten 1'!H32</f>
        <v>Mukesh</v>
      </c>
      <c r="I32" s="211">
        <f>IF(P$3="J",SUMIF('Bandstoten tot'!A$33:A$54,H32,'Bandstoten tot'!B$33:B$54),0)</f>
        <v>34</v>
      </c>
      <c r="J32" s="6"/>
      <c r="K32" s="211" t="str">
        <f t="shared" si="2"/>
        <v/>
      </c>
      <c r="L32" s="267" t="str">
        <f t="shared" si="3"/>
        <v/>
      </c>
      <c r="M32" s="215" t="str">
        <f t="shared" si="4"/>
        <v/>
      </c>
      <c r="N32" s="216" t="str">
        <f t="shared" si="5"/>
        <v/>
      </c>
      <c r="O32" s="266">
        <v>1</v>
      </c>
      <c r="AB32" s="325">
        <f t="shared" si="6"/>
        <v>1</v>
      </c>
    </row>
    <row r="33" spans="1:28" ht="13.2" x14ac:dyDescent="0.25">
      <c r="A33" s="218">
        <f>IF(C33=0,"",IF(I33=0,"",MAX(A$2:A32)+1))</f>
        <v>27</v>
      </c>
      <c r="B33" s="219" t="str">
        <f>'Bandstoten 1'!B33</f>
        <v>Fred</v>
      </c>
      <c r="C33" s="211">
        <f>IF(P$3="J",SUMIF('Bandstoten tot'!A$33:A$54,B33,'Bandstoten tot'!B$33:B$54),0)</f>
        <v>23</v>
      </c>
      <c r="D33" s="6"/>
      <c r="E33" s="6"/>
      <c r="F33" s="267" t="str">
        <f t="shared" si="0"/>
        <v/>
      </c>
      <c r="G33" s="268" t="str">
        <f t="shared" si="1"/>
        <v/>
      </c>
      <c r="H33" s="219" t="str">
        <f>'Bandstoten 1'!H33</f>
        <v>Marco</v>
      </c>
      <c r="I33" s="211">
        <f>IF(P$3="J",SUMIF('Bandstoten tot'!A$33:A$54,H33,'Bandstoten tot'!B$33:B$54),0)</f>
        <v>40</v>
      </c>
      <c r="J33" s="6"/>
      <c r="K33" s="211" t="str">
        <f t="shared" si="2"/>
        <v/>
      </c>
      <c r="L33" s="267" t="str">
        <f t="shared" si="3"/>
        <v/>
      </c>
      <c r="M33" s="215" t="str">
        <f t="shared" si="4"/>
        <v/>
      </c>
      <c r="N33" s="216" t="str">
        <f t="shared" si="5"/>
        <v/>
      </c>
      <c r="O33" s="266">
        <v>1</v>
      </c>
      <c r="AB33" s="325">
        <f t="shared" si="6"/>
        <v>1</v>
      </c>
    </row>
    <row r="34" spans="1:28" ht="13.2" x14ac:dyDescent="0.25">
      <c r="A34" s="218" t="str">
        <f>IF(C34=0,"",IF(I34=0,"",MAX(A$2:A33)+1))</f>
        <v/>
      </c>
      <c r="B34" s="219" t="str">
        <f>'Bandstoten 1'!B34</f>
        <v>Fred</v>
      </c>
      <c r="C34" s="211">
        <f>IF(P$3="J",SUMIF('Bandstoten tot'!A$33:A$54,B34,'Bandstoten tot'!B$33:B$54),0)</f>
        <v>23</v>
      </c>
      <c r="D34" s="6"/>
      <c r="E34" s="6"/>
      <c r="F34" s="267" t="str">
        <f t="shared" si="0"/>
        <v/>
      </c>
      <c r="G34" s="268" t="str">
        <f t="shared" si="1"/>
        <v/>
      </c>
      <c r="H34" s="219" t="str">
        <f>'Bandstoten 1'!H34</f>
        <v>n</v>
      </c>
      <c r="I34" s="211">
        <f>IF(P$3="J",SUMIF('Bandstoten tot'!A$33:A$54,H34,'Bandstoten tot'!B$33:B$54),0)</f>
        <v>0</v>
      </c>
      <c r="J34" s="6"/>
      <c r="K34" s="211" t="str">
        <f t="shared" si="2"/>
        <v/>
      </c>
      <c r="L34" s="267" t="str">
        <f t="shared" si="3"/>
        <v/>
      </c>
      <c r="M34" s="215" t="str">
        <f t="shared" si="4"/>
        <v/>
      </c>
      <c r="N34" s="216" t="str">
        <f t="shared" si="5"/>
        <v/>
      </c>
      <c r="O34" s="266">
        <v>1</v>
      </c>
      <c r="AB34" s="325">
        <f t="shared" si="6"/>
        <v>0</v>
      </c>
    </row>
    <row r="35" spans="1:28" ht="13.2" x14ac:dyDescent="0.25">
      <c r="A35" s="218" t="str">
        <f>IF(C35=0,"",IF(I35=0,"",MAX(A$2:A34)+1))</f>
        <v/>
      </c>
      <c r="B35" s="219" t="str">
        <f>'Bandstoten 1'!B35</f>
        <v>Fred</v>
      </c>
      <c r="C35" s="211">
        <f>IF(P$3="J",SUMIF('Bandstoten tot'!A$33:A$54,B35,'Bandstoten tot'!B$33:B$54),0)</f>
        <v>23</v>
      </c>
      <c r="D35" s="6"/>
      <c r="E35" s="6"/>
      <c r="F35" s="267" t="str">
        <f t="shared" si="0"/>
        <v/>
      </c>
      <c r="G35" s="268" t="str">
        <f t="shared" si="1"/>
        <v/>
      </c>
      <c r="H35" s="219" t="str">
        <f>'Bandstoten 1'!H35</f>
        <v>n</v>
      </c>
      <c r="I35" s="211">
        <f>IF(P$3="J",SUMIF('Bandstoten tot'!A$33:A$54,H35,'Bandstoten tot'!B$33:B$54),0)</f>
        <v>0</v>
      </c>
      <c r="J35" s="6"/>
      <c r="K35" s="211" t="str">
        <f t="shared" si="2"/>
        <v/>
      </c>
      <c r="L35" s="267" t="str">
        <f t="shared" si="3"/>
        <v/>
      </c>
      <c r="M35" s="215" t="str">
        <f t="shared" ref="M35:M66" si="7">IF(J35&gt;0,IF(I35-J35=0,R$2,IF(J35&lt;I35,ROUND(J35/I35*T$2,1),Q$2)),"")</f>
        <v/>
      </c>
      <c r="N35" s="216" t="str">
        <f t="shared" si="5"/>
        <v/>
      </c>
      <c r="O35" s="266">
        <v>1</v>
      </c>
      <c r="AB35" s="325">
        <f t="shared" si="6"/>
        <v>0</v>
      </c>
    </row>
    <row r="36" spans="1:28" ht="13.2" x14ac:dyDescent="0.25">
      <c r="A36" s="218" t="str">
        <f>IF(C36=0,"",IF(I36=0,"",MAX(A$2:A35)+1))</f>
        <v/>
      </c>
      <c r="B36" s="219" t="str">
        <f>'Bandstoten 1'!B36</f>
        <v>Fred</v>
      </c>
      <c r="C36" s="211">
        <f>IF(P$3="J",SUMIF('Bandstoten tot'!A$33:A$54,B36,'Bandstoten tot'!B$33:B$54),0)</f>
        <v>23</v>
      </c>
      <c r="D36" s="6"/>
      <c r="E36" s="6"/>
      <c r="F36" s="267" t="str">
        <f t="shared" si="0"/>
        <v/>
      </c>
      <c r="G36" s="268" t="str">
        <f t="shared" si="1"/>
        <v/>
      </c>
      <c r="H36" s="219" t="str">
        <f>'Bandstoten 1'!H36</f>
        <v>n</v>
      </c>
      <c r="I36" s="211">
        <f>IF(P$3="J",SUMIF('Bandstoten tot'!A$33:A$54,H36,'Bandstoten tot'!B$33:B$54),0)</f>
        <v>0</v>
      </c>
      <c r="J36" s="6"/>
      <c r="K36" s="211" t="str">
        <f t="shared" si="2"/>
        <v/>
      </c>
      <c r="L36" s="267" t="str">
        <f t="shared" si="3"/>
        <v/>
      </c>
      <c r="M36" s="215" t="str">
        <f t="shared" si="7"/>
        <v/>
      </c>
      <c r="N36" s="216" t="str">
        <f t="shared" si="5"/>
        <v/>
      </c>
      <c r="O36" s="266">
        <v>1</v>
      </c>
      <c r="AB36" s="325">
        <f t="shared" si="6"/>
        <v>0</v>
      </c>
    </row>
    <row r="37" spans="1:28" ht="13.2" x14ac:dyDescent="0.25">
      <c r="A37" s="218" t="str">
        <f>IF(C37=0,"",IF(I37=0,"",MAX(A$2:A36)+1))</f>
        <v/>
      </c>
      <c r="B37" s="219" t="str">
        <f>'Bandstoten 1'!B37</f>
        <v>Fred</v>
      </c>
      <c r="C37" s="211">
        <f>IF(P$3="J",SUMIF('Bandstoten tot'!A$33:A$54,B37,'Bandstoten tot'!B$33:B$54),0)</f>
        <v>23</v>
      </c>
      <c r="D37" s="6"/>
      <c r="E37" s="6"/>
      <c r="F37" s="267" t="str">
        <f t="shared" si="0"/>
        <v/>
      </c>
      <c r="G37" s="268" t="str">
        <f t="shared" si="1"/>
        <v/>
      </c>
      <c r="H37" s="219" t="str">
        <f>'Bandstoten 1'!H37</f>
        <v>n</v>
      </c>
      <c r="I37" s="211">
        <f>IF(P$3="J",SUMIF('Bandstoten tot'!A$33:A$54,H37,'Bandstoten tot'!B$33:B$54),0)</f>
        <v>0</v>
      </c>
      <c r="J37" s="6"/>
      <c r="K37" s="211" t="str">
        <f t="shared" si="2"/>
        <v/>
      </c>
      <c r="L37" s="267" t="str">
        <f t="shared" si="3"/>
        <v/>
      </c>
      <c r="M37" s="215" t="str">
        <f t="shared" si="7"/>
        <v/>
      </c>
      <c r="N37" s="216" t="str">
        <f t="shared" si="5"/>
        <v/>
      </c>
      <c r="O37" s="266">
        <v>1</v>
      </c>
      <c r="AB37" s="325">
        <f t="shared" si="6"/>
        <v>0</v>
      </c>
    </row>
    <row r="38" spans="1:28" ht="13.2" x14ac:dyDescent="0.25">
      <c r="A38" s="218">
        <f>IF(C38=0,"",IF(I38=0,"",MAX(A$2:A37)+1))</f>
        <v>28</v>
      </c>
      <c r="B38" s="219" t="str">
        <f>'Bandstoten 1'!B38</f>
        <v>Jan Hartog</v>
      </c>
      <c r="C38" s="211">
        <f>IF(P$3="J",SUMIF('Bandstoten tot'!A$33:A$54,B38,'Bandstoten tot'!B$33:B$54),0)</f>
        <v>18</v>
      </c>
      <c r="D38" s="6"/>
      <c r="E38" s="6"/>
      <c r="F38" s="267" t="str">
        <f t="shared" si="0"/>
        <v/>
      </c>
      <c r="G38" s="268" t="str">
        <f t="shared" si="1"/>
        <v/>
      </c>
      <c r="H38" s="219" t="str">
        <f>'Bandstoten 1'!H38</f>
        <v>Martijn</v>
      </c>
      <c r="I38" s="211">
        <f>IF(P$3="J",SUMIF('Bandstoten tot'!A$33:A$54,H38,'Bandstoten tot'!B$33:B$54),0)</f>
        <v>13</v>
      </c>
      <c r="J38" s="6"/>
      <c r="K38" s="211" t="str">
        <f t="shared" si="2"/>
        <v/>
      </c>
      <c r="L38" s="267" t="str">
        <f t="shared" si="3"/>
        <v/>
      </c>
      <c r="M38" s="215" t="str">
        <f t="shared" si="7"/>
        <v/>
      </c>
      <c r="N38" s="216" t="str">
        <f t="shared" si="5"/>
        <v/>
      </c>
      <c r="O38" s="266">
        <v>1</v>
      </c>
      <c r="AB38" s="325">
        <f t="shared" si="6"/>
        <v>1</v>
      </c>
    </row>
    <row r="39" spans="1:28" ht="13.2" x14ac:dyDescent="0.25">
      <c r="A39" s="218">
        <f>IF(C39=0,"",IF(I39=0,"",MAX(A$2:A38)+1))</f>
        <v>29</v>
      </c>
      <c r="B39" s="219" t="str">
        <f>'Bandstoten 1'!B39</f>
        <v>Jan Hartog</v>
      </c>
      <c r="C39" s="211">
        <f>IF(P$3="J",SUMIF('Bandstoten tot'!A$33:A$54,B39,'Bandstoten tot'!B$33:B$54),0)</f>
        <v>18</v>
      </c>
      <c r="D39" s="6"/>
      <c r="E39" s="6"/>
      <c r="F39" s="267" t="str">
        <f t="shared" si="0"/>
        <v/>
      </c>
      <c r="G39" s="268" t="str">
        <f t="shared" si="1"/>
        <v/>
      </c>
      <c r="H39" s="219" t="str">
        <f>'Bandstoten 1'!H39</f>
        <v>Michael</v>
      </c>
      <c r="I39" s="211">
        <f>IF(P$3="J",SUMIF('Bandstoten tot'!A$33:A$54,H39,'Bandstoten tot'!B$33:B$54),0)</f>
        <v>28</v>
      </c>
      <c r="J39" s="6"/>
      <c r="K39" s="211" t="str">
        <f t="shared" si="2"/>
        <v/>
      </c>
      <c r="L39" s="267" t="str">
        <f t="shared" si="3"/>
        <v/>
      </c>
      <c r="M39" s="215" t="str">
        <f t="shared" si="7"/>
        <v/>
      </c>
      <c r="N39" s="216" t="str">
        <f t="shared" si="5"/>
        <v/>
      </c>
      <c r="O39" s="266">
        <v>1</v>
      </c>
      <c r="AB39" s="325">
        <f t="shared" si="6"/>
        <v>1</v>
      </c>
    </row>
    <row r="40" spans="1:28" ht="13.2" x14ac:dyDescent="0.25">
      <c r="A40" s="218">
        <f>IF(C40=0,"",IF(I40=0,"",MAX(A$2:A39)+1))</f>
        <v>30</v>
      </c>
      <c r="B40" s="219" t="str">
        <f>'Bandstoten 1'!B40</f>
        <v>Jan Hartog</v>
      </c>
      <c r="C40" s="211">
        <f>IF(P$3="J",SUMIF('Bandstoten tot'!A$33:A$54,B40,'Bandstoten tot'!B$33:B$54),0)</f>
        <v>18</v>
      </c>
      <c r="D40" s="6"/>
      <c r="E40" s="6"/>
      <c r="F40" s="267" t="str">
        <f t="shared" si="0"/>
        <v/>
      </c>
      <c r="G40" s="268" t="str">
        <f t="shared" si="1"/>
        <v/>
      </c>
      <c r="H40" s="219" t="str">
        <f>'Bandstoten 1'!H40</f>
        <v>Peter</v>
      </c>
      <c r="I40" s="211">
        <f>IF(P$3="J",SUMIF('Bandstoten tot'!A$33:A$54,H40,'Bandstoten tot'!B$33:B$54),0)</f>
        <v>39</v>
      </c>
      <c r="J40" s="6"/>
      <c r="K40" s="211" t="str">
        <f t="shared" si="2"/>
        <v/>
      </c>
      <c r="L40" s="267" t="str">
        <f t="shared" si="3"/>
        <v/>
      </c>
      <c r="M40" s="215" t="str">
        <f t="shared" si="7"/>
        <v/>
      </c>
      <c r="N40" s="216" t="str">
        <f t="shared" si="5"/>
        <v/>
      </c>
      <c r="O40" s="266">
        <v>1</v>
      </c>
      <c r="AB40" s="325">
        <f t="shared" si="6"/>
        <v>1</v>
      </c>
    </row>
    <row r="41" spans="1:28" ht="13.2" x14ac:dyDescent="0.25">
      <c r="A41" s="218">
        <f>IF(C41=0,"",IF(I41=0,"",MAX(A$2:A40)+1))</f>
        <v>31</v>
      </c>
      <c r="B41" s="219" t="str">
        <f>'Bandstoten 1'!B41</f>
        <v>Jan Hartog</v>
      </c>
      <c r="C41" s="211">
        <f>IF(P$3="J",SUMIF('Bandstoten tot'!A$33:A$54,B41,'Bandstoten tot'!B$33:B$54),0)</f>
        <v>18</v>
      </c>
      <c r="D41" s="6"/>
      <c r="E41" s="6"/>
      <c r="F41" s="267" t="str">
        <f t="shared" si="0"/>
        <v/>
      </c>
      <c r="G41" s="268" t="str">
        <f t="shared" si="1"/>
        <v/>
      </c>
      <c r="H41" s="219" t="str">
        <f>'Bandstoten 1'!H41</f>
        <v>Piet</v>
      </c>
      <c r="I41" s="211">
        <f>IF(P$3="J",SUMIF('Bandstoten tot'!A$33:A$54,H41,'Bandstoten tot'!B$33:B$54),0)</f>
        <v>44</v>
      </c>
      <c r="J41" s="6"/>
      <c r="K41" s="211" t="str">
        <f t="shared" si="2"/>
        <v/>
      </c>
      <c r="L41" s="267" t="str">
        <f t="shared" si="3"/>
        <v/>
      </c>
      <c r="M41" s="215" t="str">
        <f t="shared" si="7"/>
        <v/>
      </c>
      <c r="N41" s="216" t="str">
        <f t="shared" si="5"/>
        <v/>
      </c>
      <c r="O41" s="266">
        <v>1</v>
      </c>
      <c r="AB41" s="325">
        <f t="shared" si="6"/>
        <v>1</v>
      </c>
    </row>
    <row r="42" spans="1:28" ht="13.2" x14ac:dyDescent="0.25">
      <c r="A42" s="218">
        <f>IF(C42=0,"",IF(I42=0,"",MAX(A$2:A41)+1))</f>
        <v>32</v>
      </c>
      <c r="B42" s="219" t="str">
        <f>'Bandstoten 1'!B42</f>
        <v>Jan Hartog</v>
      </c>
      <c r="C42" s="211">
        <f>IF(P$3="J",SUMIF('Bandstoten tot'!A$33:A$54,B42,'Bandstoten tot'!B$33:B$54),0)</f>
        <v>18</v>
      </c>
      <c r="D42" s="6"/>
      <c r="E42" s="6"/>
      <c r="F42" s="267" t="str">
        <f t="shared" si="0"/>
        <v/>
      </c>
      <c r="G42" s="268" t="str">
        <f t="shared" si="1"/>
        <v/>
      </c>
      <c r="H42" s="219" t="str">
        <f>'Bandstoten 1'!H42</f>
        <v>Tukker</v>
      </c>
      <c r="I42" s="211">
        <f>IF(P$3="J",SUMIF('Bandstoten tot'!A$33:A$54,H42,'Bandstoten tot'!B$33:B$54),0)</f>
        <v>22</v>
      </c>
      <c r="J42" s="6"/>
      <c r="K42" s="211" t="str">
        <f t="shared" si="2"/>
        <v/>
      </c>
      <c r="L42" s="267" t="str">
        <f t="shared" si="3"/>
        <v/>
      </c>
      <c r="M42" s="215" t="str">
        <f t="shared" si="7"/>
        <v/>
      </c>
      <c r="N42" s="216" t="str">
        <f t="shared" si="5"/>
        <v/>
      </c>
      <c r="O42" s="266">
        <v>1</v>
      </c>
      <c r="AB42" s="325">
        <f t="shared" si="6"/>
        <v>1</v>
      </c>
    </row>
    <row r="43" spans="1:28" ht="13.2" x14ac:dyDescent="0.25">
      <c r="A43" s="218">
        <f>IF(C43=0,"",IF(I43=0,"",MAX(A$2:A42)+1))</f>
        <v>33</v>
      </c>
      <c r="B43" s="219" t="str">
        <f>'Bandstoten 1'!B43</f>
        <v>Jan Hartog</v>
      </c>
      <c r="C43" s="211">
        <f>IF(P$3="J",SUMIF('Bandstoten tot'!A$33:A$54,B43,'Bandstoten tot'!B$33:B$54),0)</f>
        <v>18</v>
      </c>
      <c r="D43" s="6"/>
      <c r="E43" s="6"/>
      <c r="F43" s="267" t="str">
        <f t="shared" si="0"/>
        <v/>
      </c>
      <c r="G43" s="268" t="str">
        <f t="shared" si="1"/>
        <v/>
      </c>
      <c r="H43" s="219" t="str">
        <f>'Bandstoten 1'!H43</f>
        <v>Bernard</v>
      </c>
      <c r="I43" s="211">
        <f>IF(P$3="J",SUMIF('Bandstoten tot'!A$33:A$54,H43,'Bandstoten tot'!B$33:B$54),0)</f>
        <v>31</v>
      </c>
      <c r="J43" s="6"/>
      <c r="K43" s="211" t="str">
        <f t="shared" si="2"/>
        <v/>
      </c>
      <c r="L43" s="267" t="str">
        <f t="shared" si="3"/>
        <v/>
      </c>
      <c r="M43" s="215" t="str">
        <f t="shared" si="7"/>
        <v/>
      </c>
      <c r="N43" s="216" t="str">
        <f t="shared" si="5"/>
        <v/>
      </c>
      <c r="O43" s="266">
        <v>1</v>
      </c>
      <c r="AB43" s="325">
        <f t="shared" si="6"/>
        <v>1</v>
      </c>
    </row>
    <row r="44" spans="1:28" ht="13.2" x14ac:dyDescent="0.25">
      <c r="A44" s="218">
        <f>IF(C44=0,"",IF(I44=0,"",MAX(A$2:A43)+1))</f>
        <v>34</v>
      </c>
      <c r="B44" s="219" t="str">
        <f>'Bandstoten 1'!B44</f>
        <v>Jan Hartog</v>
      </c>
      <c r="C44" s="211">
        <f>IF(P$3="J",SUMIF('Bandstoten tot'!A$33:A$54,B44,'Bandstoten tot'!B$33:B$54),0)</f>
        <v>18</v>
      </c>
      <c r="D44" s="6"/>
      <c r="E44" s="6"/>
      <c r="F44" s="267" t="str">
        <f t="shared" si="0"/>
        <v/>
      </c>
      <c r="G44" s="268" t="str">
        <f t="shared" si="1"/>
        <v/>
      </c>
      <c r="H44" s="219" t="str">
        <f>'Bandstoten 1'!H44</f>
        <v>Jan de Hoorn</v>
      </c>
      <c r="I44" s="211">
        <f>IF(P$3="J",SUMIF('Bandstoten tot'!A$33:A$54,H44,'Bandstoten tot'!B$33:B$54),0)</f>
        <v>23</v>
      </c>
      <c r="J44" s="6"/>
      <c r="K44" s="211" t="str">
        <f t="shared" si="2"/>
        <v/>
      </c>
      <c r="L44" s="267" t="str">
        <f t="shared" si="3"/>
        <v/>
      </c>
      <c r="M44" s="215" t="str">
        <f t="shared" si="7"/>
        <v/>
      </c>
      <c r="N44" s="216" t="str">
        <f t="shared" si="5"/>
        <v/>
      </c>
      <c r="O44" s="266">
        <v>1</v>
      </c>
      <c r="AB44" s="325">
        <f t="shared" si="6"/>
        <v>1</v>
      </c>
    </row>
    <row r="45" spans="1:28" ht="13.2" x14ac:dyDescent="0.25">
      <c r="A45" s="218">
        <f>IF(C45=0,"",IF(I45=0,"",MAX(A$2:A44)+1))</f>
        <v>35</v>
      </c>
      <c r="B45" s="219" t="str">
        <f>'Bandstoten 1'!B45</f>
        <v>Jan Hartog</v>
      </c>
      <c r="C45" s="211">
        <f>IF(P$3="J",SUMIF('Bandstoten tot'!A$33:A$54,B45,'Bandstoten tot'!B$33:B$54),0)</f>
        <v>18</v>
      </c>
      <c r="D45" s="6"/>
      <c r="E45" s="6"/>
      <c r="F45" s="267" t="str">
        <f t="shared" si="0"/>
        <v/>
      </c>
      <c r="G45" s="268" t="str">
        <f t="shared" si="1"/>
        <v/>
      </c>
      <c r="H45" s="219" t="str">
        <f>'Bandstoten 1'!H45</f>
        <v>Bas</v>
      </c>
      <c r="I45" s="211">
        <f>IF(P$3="J",SUMIF('Bandstoten tot'!A$33:A$54,H45,'Bandstoten tot'!B$33:B$54),0)</f>
        <v>25</v>
      </c>
      <c r="J45" s="6"/>
      <c r="K45" s="211" t="str">
        <f t="shared" si="2"/>
        <v/>
      </c>
      <c r="L45" s="267" t="str">
        <f t="shared" si="3"/>
        <v/>
      </c>
      <c r="M45" s="215" t="str">
        <f t="shared" si="7"/>
        <v/>
      </c>
      <c r="N45" s="216" t="str">
        <f t="shared" si="5"/>
        <v/>
      </c>
      <c r="O45" s="266">
        <v>1</v>
      </c>
      <c r="AB45" s="325">
        <f t="shared" si="6"/>
        <v>1</v>
      </c>
    </row>
    <row r="46" spans="1:28" ht="13.2" x14ac:dyDescent="0.25">
      <c r="A46" s="218">
        <f>IF(C46=0,"",IF(I46=0,"",MAX(A$2:A45)+1))</f>
        <v>36</v>
      </c>
      <c r="B46" s="219" t="str">
        <f>'Bandstoten 1'!B46</f>
        <v>Jan Hartog</v>
      </c>
      <c r="C46" s="211">
        <f>IF(P$3="J",SUMIF('Bandstoten tot'!A$33:A$54,B46,'Bandstoten tot'!B$33:B$54),0)</f>
        <v>18</v>
      </c>
      <c r="D46" s="6"/>
      <c r="E46" s="6"/>
      <c r="F46" s="267" t="str">
        <f t="shared" si="0"/>
        <v/>
      </c>
      <c r="G46" s="268" t="str">
        <f t="shared" si="1"/>
        <v/>
      </c>
      <c r="H46" s="219" t="str">
        <f>'Bandstoten 1'!H46</f>
        <v>Jan Zuijlen</v>
      </c>
      <c r="I46" s="211">
        <f>IF(P$3="J",SUMIF('Bandstoten tot'!A$33:A$54,H46,'Bandstoten tot'!B$33:B$54),0)</f>
        <v>36</v>
      </c>
      <c r="J46" s="6"/>
      <c r="K46" s="211" t="str">
        <f t="shared" si="2"/>
        <v/>
      </c>
      <c r="L46" s="267" t="str">
        <f t="shared" si="3"/>
        <v/>
      </c>
      <c r="M46" s="215" t="str">
        <f t="shared" si="7"/>
        <v/>
      </c>
      <c r="N46" s="216" t="str">
        <f t="shared" si="5"/>
        <v/>
      </c>
      <c r="O46" s="266">
        <v>1</v>
      </c>
      <c r="AB46" s="325">
        <f t="shared" si="6"/>
        <v>1</v>
      </c>
    </row>
    <row r="47" spans="1:28" ht="13.2" x14ac:dyDescent="0.25">
      <c r="A47" s="218">
        <f>IF(C47=0,"",IF(I47=0,"",MAX(A$2:A46)+1))</f>
        <v>37</v>
      </c>
      <c r="B47" s="219" t="str">
        <f>'Bandstoten 1'!B47</f>
        <v>Jan Hartog</v>
      </c>
      <c r="C47" s="211">
        <f>IF(P$3="J",SUMIF('Bandstoten tot'!A$33:A$54,B47,'Bandstoten tot'!B$33:B$54),0)</f>
        <v>18</v>
      </c>
      <c r="D47" s="6"/>
      <c r="E47" s="6"/>
      <c r="F47" s="267" t="str">
        <f t="shared" si="0"/>
        <v/>
      </c>
      <c r="G47" s="268" t="str">
        <f t="shared" si="1"/>
        <v/>
      </c>
      <c r="H47" s="219" t="str">
        <f>'Bandstoten 1'!H47</f>
        <v xml:space="preserve">Jordy </v>
      </c>
      <c r="I47" s="211">
        <f>IF(P$3="J",SUMIF('Bandstoten tot'!A$33:A$54,H47,'Bandstoten tot'!B$33:B$54),0)</f>
        <v>31</v>
      </c>
      <c r="J47" s="6"/>
      <c r="K47" s="211" t="str">
        <f t="shared" si="2"/>
        <v/>
      </c>
      <c r="L47" s="267" t="str">
        <f t="shared" si="3"/>
        <v/>
      </c>
      <c r="M47" s="215" t="str">
        <f t="shared" si="7"/>
        <v/>
      </c>
      <c r="N47" s="216" t="str">
        <f t="shared" si="5"/>
        <v/>
      </c>
      <c r="O47" s="266">
        <v>1</v>
      </c>
      <c r="AB47" s="325">
        <f t="shared" si="6"/>
        <v>1</v>
      </c>
    </row>
    <row r="48" spans="1:28" ht="13.2" x14ac:dyDescent="0.25">
      <c r="A48" s="218">
        <f>IF(C48=0,"",IF(I48=0,"",MAX(A$2:A47)+1))</f>
        <v>38</v>
      </c>
      <c r="B48" s="219" t="str">
        <f>'Bandstoten 1'!B48</f>
        <v>Jan Hartog</v>
      </c>
      <c r="C48" s="211">
        <f>IF(P$3="J",SUMIF('Bandstoten tot'!A$33:A$54,B48,'Bandstoten tot'!B$33:B$54),0)</f>
        <v>18</v>
      </c>
      <c r="D48" s="6"/>
      <c r="E48" s="6"/>
      <c r="F48" s="267" t="str">
        <f t="shared" si="0"/>
        <v/>
      </c>
      <c r="G48" s="268" t="str">
        <f t="shared" si="1"/>
        <v/>
      </c>
      <c r="H48" s="219" t="str">
        <f>'Bandstoten 1'!H48</f>
        <v>Mukesh</v>
      </c>
      <c r="I48" s="211">
        <f>IF(P$3="J",SUMIF('Bandstoten tot'!A$33:A$54,H48,'Bandstoten tot'!B$33:B$54),0)</f>
        <v>34</v>
      </c>
      <c r="J48" s="6"/>
      <c r="K48" s="211" t="str">
        <f t="shared" si="2"/>
        <v/>
      </c>
      <c r="L48" s="267" t="str">
        <f t="shared" si="3"/>
        <v/>
      </c>
      <c r="M48" s="215" t="str">
        <f t="shared" si="7"/>
        <v/>
      </c>
      <c r="N48" s="216" t="str">
        <f t="shared" si="5"/>
        <v/>
      </c>
      <c r="O48" s="266">
        <v>1</v>
      </c>
      <c r="AB48" s="325">
        <f t="shared" si="6"/>
        <v>1</v>
      </c>
    </row>
    <row r="49" spans="1:28" ht="13.2" x14ac:dyDescent="0.25">
      <c r="A49" s="218">
        <f>IF(C49=0,"",IF(I49=0,"",MAX(A$2:A48)+1))</f>
        <v>39</v>
      </c>
      <c r="B49" s="219" t="str">
        <f>'Bandstoten 1'!B49</f>
        <v>Jan Hartog</v>
      </c>
      <c r="C49" s="211">
        <f>IF(P$3="J",SUMIF('Bandstoten tot'!A$33:A$54,B49,'Bandstoten tot'!B$33:B$54),0)</f>
        <v>18</v>
      </c>
      <c r="D49" s="6"/>
      <c r="E49" s="6"/>
      <c r="F49" s="267" t="str">
        <f t="shared" si="0"/>
        <v/>
      </c>
      <c r="G49" s="268" t="str">
        <f t="shared" si="1"/>
        <v/>
      </c>
      <c r="H49" s="219" t="str">
        <f>'Bandstoten 1'!H49</f>
        <v>Marco</v>
      </c>
      <c r="I49" s="211">
        <f>IF(P$3="J",SUMIF('Bandstoten tot'!A$33:A$54,H49,'Bandstoten tot'!B$33:B$54),0)</f>
        <v>40</v>
      </c>
      <c r="J49" s="6"/>
      <c r="K49" s="211" t="str">
        <f t="shared" si="2"/>
        <v/>
      </c>
      <c r="L49" s="267" t="str">
        <f t="shared" si="3"/>
        <v/>
      </c>
      <c r="M49" s="215" t="str">
        <f t="shared" si="7"/>
        <v/>
      </c>
      <c r="N49" s="216" t="str">
        <f t="shared" si="5"/>
        <v/>
      </c>
      <c r="O49" s="266">
        <v>1</v>
      </c>
      <c r="AB49" s="325">
        <f t="shared" si="6"/>
        <v>1</v>
      </c>
    </row>
    <row r="50" spans="1:28" ht="13.2" x14ac:dyDescent="0.25">
      <c r="A50" s="218" t="str">
        <f>IF(C50=0,"",IF(I50=0,"",MAX(A$2:A49)+1))</f>
        <v/>
      </c>
      <c r="B50" s="219" t="str">
        <f>'Bandstoten 1'!B50</f>
        <v>Jan Hartog</v>
      </c>
      <c r="C50" s="211">
        <f>IF(P$3="J",SUMIF('Bandstoten tot'!A$33:A$54,B50,'Bandstoten tot'!B$33:B$54),0)</f>
        <v>18</v>
      </c>
      <c r="D50" s="6"/>
      <c r="E50" s="6"/>
      <c r="F50" s="267" t="str">
        <f t="shared" si="0"/>
        <v/>
      </c>
      <c r="G50" s="268" t="str">
        <f t="shared" si="1"/>
        <v/>
      </c>
      <c r="H50" s="219" t="str">
        <f>'Bandstoten 1'!H50</f>
        <v>n</v>
      </c>
      <c r="I50" s="211">
        <f>IF(P$3="J",SUMIF('Bandstoten tot'!A$33:A$54,H50,'Bandstoten tot'!B$33:B$54),0)</f>
        <v>0</v>
      </c>
      <c r="J50" s="6"/>
      <c r="K50" s="211" t="str">
        <f t="shared" si="2"/>
        <v/>
      </c>
      <c r="L50" s="267" t="str">
        <f t="shared" si="3"/>
        <v/>
      </c>
      <c r="M50" s="215" t="str">
        <f t="shared" si="7"/>
        <v/>
      </c>
      <c r="N50" s="216" t="str">
        <f t="shared" si="5"/>
        <v/>
      </c>
      <c r="O50" s="266">
        <v>1</v>
      </c>
      <c r="AB50" s="325">
        <f t="shared" si="6"/>
        <v>0</v>
      </c>
    </row>
    <row r="51" spans="1:28" ht="13.2" x14ac:dyDescent="0.25">
      <c r="A51" s="218" t="str">
        <f>IF(C51=0,"",IF(I51=0,"",MAX(A$2:A50)+1))</f>
        <v/>
      </c>
      <c r="B51" s="219" t="str">
        <f>'Bandstoten 1'!B51</f>
        <v>Jan Hartog</v>
      </c>
      <c r="C51" s="211">
        <f>IF(P$3="J",SUMIF('Bandstoten tot'!A$33:A$54,B51,'Bandstoten tot'!B$33:B$54),0)</f>
        <v>18</v>
      </c>
      <c r="D51" s="6"/>
      <c r="E51" s="6"/>
      <c r="F51" s="267" t="str">
        <f t="shared" si="0"/>
        <v/>
      </c>
      <c r="G51" s="268" t="str">
        <f t="shared" si="1"/>
        <v/>
      </c>
      <c r="H51" s="219" t="str">
        <f>'Bandstoten 1'!H51</f>
        <v>n</v>
      </c>
      <c r="I51" s="211">
        <f>IF(P$3="J",SUMIF('Bandstoten tot'!A$33:A$54,H51,'Bandstoten tot'!B$33:B$54),0)</f>
        <v>0</v>
      </c>
      <c r="J51" s="6"/>
      <c r="K51" s="211" t="str">
        <f t="shared" si="2"/>
        <v/>
      </c>
      <c r="L51" s="267" t="str">
        <f t="shared" si="3"/>
        <v/>
      </c>
      <c r="M51" s="215" t="str">
        <f t="shared" si="7"/>
        <v/>
      </c>
      <c r="N51" s="216" t="str">
        <f t="shared" si="5"/>
        <v/>
      </c>
      <c r="O51" s="266">
        <v>1</v>
      </c>
      <c r="AB51" s="325">
        <f t="shared" si="6"/>
        <v>0</v>
      </c>
    </row>
    <row r="52" spans="1:28" ht="13.2" x14ac:dyDescent="0.25">
      <c r="A52" s="218" t="str">
        <f>IF(C52=0,"",IF(I52=0,"",MAX(A$2:A51)+1))</f>
        <v/>
      </c>
      <c r="B52" s="219" t="str">
        <f>'Bandstoten 1'!B52</f>
        <v>Jan Hartog</v>
      </c>
      <c r="C52" s="211">
        <f>IF(P$3="J",SUMIF('Bandstoten tot'!A$33:A$54,B52,'Bandstoten tot'!B$33:B$54),0)</f>
        <v>18</v>
      </c>
      <c r="D52" s="6"/>
      <c r="E52" s="6"/>
      <c r="F52" s="267" t="str">
        <f t="shared" si="0"/>
        <v/>
      </c>
      <c r="G52" s="268" t="str">
        <f t="shared" si="1"/>
        <v/>
      </c>
      <c r="H52" s="219" t="str">
        <f>'Bandstoten 1'!H52</f>
        <v>n</v>
      </c>
      <c r="I52" s="211">
        <f>IF(P$3="J",SUMIF('Bandstoten tot'!A$33:A$54,H52,'Bandstoten tot'!B$33:B$54),0)</f>
        <v>0</v>
      </c>
      <c r="J52" s="6"/>
      <c r="K52" s="211" t="str">
        <f t="shared" si="2"/>
        <v/>
      </c>
      <c r="L52" s="267" t="str">
        <f t="shared" si="3"/>
        <v/>
      </c>
      <c r="M52" s="215" t="str">
        <f t="shared" si="7"/>
        <v/>
      </c>
      <c r="N52" s="216" t="str">
        <f t="shared" si="5"/>
        <v/>
      </c>
      <c r="O52" s="266">
        <v>1</v>
      </c>
      <c r="AB52" s="325">
        <f t="shared" si="6"/>
        <v>0</v>
      </c>
    </row>
    <row r="53" spans="1:28" ht="13.2" x14ac:dyDescent="0.25">
      <c r="A53" s="218" t="str">
        <f>IF(C53=0,"",IF(I53=0,"",MAX(A$2:A52)+1))</f>
        <v/>
      </c>
      <c r="B53" s="219" t="str">
        <f>'Bandstoten 1'!B53</f>
        <v>Jan Hartog</v>
      </c>
      <c r="C53" s="211">
        <f>IF(P$3="J",SUMIF('Bandstoten tot'!A$33:A$54,B53,'Bandstoten tot'!B$33:B$54),0)</f>
        <v>18</v>
      </c>
      <c r="D53" s="6"/>
      <c r="E53" s="6"/>
      <c r="F53" s="267" t="str">
        <f t="shared" si="0"/>
        <v/>
      </c>
      <c r="G53" s="268" t="str">
        <f t="shared" si="1"/>
        <v/>
      </c>
      <c r="H53" s="219" t="str">
        <f>'Bandstoten 1'!H53</f>
        <v>n</v>
      </c>
      <c r="I53" s="211">
        <f>IF(P$3="J",SUMIF('Bandstoten tot'!A$33:A$54,H53,'Bandstoten tot'!B$33:B$54),0)</f>
        <v>0</v>
      </c>
      <c r="J53" s="6"/>
      <c r="K53" s="211" t="str">
        <f t="shared" si="2"/>
        <v/>
      </c>
      <c r="L53" s="267" t="str">
        <f t="shared" si="3"/>
        <v/>
      </c>
      <c r="M53" s="215" t="str">
        <f t="shared" si="7"/>
        <v/>
      </c>
      <c r="N53" s="216" t="str">
        <f t="shared" si="5"/>
        <v/>
      </c>
      <c r="O53" s="266">
        <v>1</v>
      </c>
      <c r="AB53" s="325">
        <f t="shared" si="6"/>
        <v>0</v>
      </c>
    </row>
    <row r="54" spans="1:28" ht="13.2" x14ac:dyDescent="0.25">
      <c r="A54" s="218">
        <f>IF(C54=0,"",IF(I54=0,"",MAX(A$2:A53)+1))</f>
        <v>40</v>
      </c>
      <c r="B54" s="219" t="str">
        <f>'Bandstoten 1'!B54</f>
        <v>Martijn</v>
      </c>
      <c r="C54" s="211">
        <f>IF(P$3="J",SUMIF('Bandstoten tot'!A$33:A$54,B54,'Bandstoten tot'!B$33:B$54),0)</f>
        <v>13</v>
      </c>
      <c r="D54" s="6"/>
      <c r="E54" s="6"/>
      <c r="F54" s="267" t="str">
        <f t="shared" si="0"/>
        <v/>
      </c>
      <c r="G54" s="268" t="str">
        <f t="shared" si="1"/>
        <v/>
      </c>
      <c r="H54" s="219" t="str">
        <f>'Bandstoten 1'!H54</f>
        <v>Michael</v>
      </c>
      <c r="I54" s="211">
        <f>IF(P$3="J",SUMIF('Bandstoten tot'!A$33:A$54,H54,'Bandstoten tot'!B$33:B$54),0)</f>
        <v>28</v>
      </c>
      <c r="J54" s="6"/>
      <c r="K54" s="211" t="str">
        <f t="shared" si="2"/>
        <v/>
      </c>
      <c r="L54" s="267" t="str">
        <f t="shared" si="3"/>
        <v/>
      </c>
      <c r="M54" s="215" t="str">
        <f t="shared" si="7"/>
        <v/>
      </c>
      <c r="N54" s="216" t="str">
        <f t="shared" si="5"/>
        <v/>
      </c>
      <c r="O54" s="266">
        <v>1</v>
      </c>
      <c r="AB54" s="325">
        <f t="shared" si="6"/>
        <v>1</v>
      </c>
    </row>
    <row r="55" spans="1:28" ht="13.2" x14ac:dyDescent="0.25">
      <c r="A55" s="218">
        <f>IF(C55=0,"",IF(I55=0,"",MAX(A$2:A54)+1))</f>
        <v>41</v>
      </c>
      <c r="B55" s="219" t="str">
        <f>'Bandstoten 1'!B55</f>
        <v>Martijn</v>
      </c>
      <c r="C55" s="211">
        <f>IF(P$3="J",SUMIF('Bandstoten tot'!A$33:A$54,B55,'Bandstoten tot'!B$33:B$54),0)</f>
        <v>13</v>
      </c>
      <c r="D55" s="6"/>
      <c r="E55" s="6"/>
      <c r="F55" s="267" t="str">
        <f t="shared" si="0"/>
        <v/>
      </c>
      <c r="G55" s="268" t="str">
        <f t="shared" si="1"/>
        <v/>
      </c>
      <c r="H55" s="219" t="str">
        <f>'Bandstoten 1'!H55</f>
        <v>Peter</v>
      </c>
      <c r="I55" s="211">
        <f>IF(P$3="J",SUMIF('Bandstoten tot'!A$33:A$54,H55,'Bandstoten tot'!B$33:B$54),0)</f>
        <v>39</v>
      </c>
      <c r="J55" s="6"/>
      <c r="K55" s="211" t="str">
        <f t="shared" si="2"/>
        <v/>
      </c>
      <c r="L55" s="267" t="str">
        <f t="shared" si="3"/>
        <v/>
      </c>
      <c r="M55" s="215" t="str">
        <f t="shared" si="7"/>
        <v/>
      </c>
      <c r="N55" s="216" t="str">
        <f t="shared" si="5"/>
        <v/>
      </c>
      <c r="O55" s="266">
        <v>1</v>
      </c>
      <c r="AB55" s="325">
        <f t="shared" si="6"/>
        <v>1</v>
      </c>
    </row>
    <row r="56" spans="1:28" ht="13.2" x14ac:dyDescent="0.25">
      <c r="A56" s="218">
        <f>IF(C56=0,"",IF(I56=0,"",MAX(A$2:A55)+1))</f>
        <v>42</v>
      </c>
      <c r="B56" s="219" t="str">
        <f>'Bandstoten 1'!B56</f>
        <v>Martijn</v>
      </c>
      <c r="C56" s="211">
        <f>IF(P$3="J",SUMIF('Bandstoten tot'!A$33:A$54,B56,'Bandstoten tot'!B$33:B$54),0)</f>
        <v>13</v>
      </c>
      <c r="D56" s="6"/>
      <c r="E56" s="6"/>
      <c r="F56" s="267" t="str">
        <f t="shared" si="0"/>
        <v/>
      </c>
      <c r="G56" s="268" t="str">
        <f t="shared" si="1"/>
        <v/>
      </c>
      <c r="H56" s="219" t="str">
        <f>'Bandstoten 1'!H56</f>
        <v>Piet</v>
      </c>
      <c r="I56" s="211">
        <f>IF(P$3="J",SUMIF('Bandstoten tot'!A$33:A$54,H56,'Bandstoten tot'!B$33:B$54),0)</f>
        <v>44</v>
      </c>
      <c r="J56" s="6"/>
      <c r="K56" s="211" t="str">
        <f t="shared" si="2"/>
        <v/>
      </c>
      <c r="L56" s="267" t="str">
        <f t="shared" si="3"/>
        <v/>
      </c>
      <c r="M56" s="215" t="str">
        <f t="shared" si="7"/>
        <v/>
      </c>
      <c r="N56" s="216" t="str">
        <f t="shared" si="5"/>
        <v/>
      </c>
      <c r="O56" s="266">
        <v>1</v>
      </c>
      <c r="AB56" s="325">
        <f t="shared" si="6"/>
        <v>1</v>
      </c>
    </row>
    <row r="57" spans="1:28" ht="13.2" x14ac:dyDescent="0.25">
      <c r="A57" s="218">
        <f>IF(C57=0,"",IF(I57=0,"",MAX(A$2:A56)+1))</f>
        <v>43</v>
      </c>
      <c r="B57" s="219" t="str">
        <f>'Bandstoten 1'!B57</f>
        <v>Martijn</v>
      </c>
      <c r="C57" s="211">
        <f>IF(P$3="J",SUMIF('Bandstoten tot'!A$33:A$54,B57,'Bandstoten tot'!B$33:B$54),0)</f>
        <v>13</v>
      </c>
      <c r="D57" s="6"/>
      <c r="E57" s="6"/>
      <c r="F57" s="267" t="str">
        <f t="shared" si="0"/>
        <v/>
      </c>
      <c r="G57" s="268" t="str">
        <f t="shared" si="1"/>
        <v/>
      </c>
      <c r="H57" s="219" t="str">
        <f>'Bandstoten 1'!H57</f>
        <v>Tukker</v>
      </c>
      <c r="I57" s="211">
        <f>IF(P$3="J",SUMIF('Bandstoten tot'!A$33:A$54,H57,'Bandstoten tot'!B$33:B$54),0)</f>
        <v>22</v>
      </c>
      <c r="J57" s="6"/>
      <c r="K57" s="211" t="str">
        <f t="shared" si="2"/>
        <v/>
      </c>
      <c r="L57" s="267" t="str">
        <f t="shared" si="3"/>
        <v/>
      </c>
      <c r="M57" s="215" t="str">
        <f t="shared" si="7"/>
        <v/>
      </c>
      <c r="N57" s="216" t="str">
        <f t="shared" si="5"/>
        <v/>
      </c>
      <c r="O57" s="266">
        <v>1</v>
      </c>
      <c r="AB57" s="325">
        <f t="shared" si="6"/>
        <v>1</v>
      </c>
    </row>
    <row r="58" spans="1:28" ht="13.2" x14ac:dyDescent="0.25">
      <c r="A58" s="218">
        <f>IF(C58=0,"",IF(I58=0,"",MAX(A$2:A57)+1))</f>
        <v>44</v>
      </c>
      <c r="B58" s="219" t="str">
        <f>'Bandstoten 1'!B58</f>
        <v>Martijn</v>
      </c>
      <c r="C58" s="211">
        <f>IF(P$3="J",SUMIF('Bandstoten tot'!A$33:A$54,B58,'Bandstoten tot'!B$33:B$54),0)</f>
        <v>13</v>
      </c>
      <c r="D58" s="6"/>
      <c r="E58" s="6"/>
      <c r="F58" s="267" t="str">
        <f t="shared" si="0"/>
        <v/>
      </c>
      <c r="G58" s="268" t="str">
        <f t="shared" si="1"/>
        <v/>
      </c>
      <c r="H58" s="219" t="str">
        <f>'Bandstoten 1'!H58</f>
        <v>Bernard</v>
      </c>
      <c r="I58" s="211">
        <f>IF(P$3="J",SUMIF('Bandstoten tot'!A$33:A$54,H58,'Bandstoten tot'!B$33:B$54),0)</f>
        <v>31</v>
      </c>
      <c r="J58" s="6"/>
      <c r="K58" s="211" t="str">
        <f t="shared" si="2"/>
        <v/>
      </c>
      <c r="L58" s="267" t="str">
        <f t="shared" si="3"/>
        <v/>
      </c>
      <c r="M58" s="215" t="str">
        <f t="shared" si="7"/>
        <v/>
      </c>
      <c r="N58" s="216" t="str">
        <f t="shared" si="5"/>
        <v/>
      </c>
      <c r="O58" s="266">
        <v>1</v>
      </c>
      <c r="AB58" s="325">
        <f t="shared" si="6"/>
        <v>1</v>
      </c>
    </row>
    <row r="59" spans="1:28" ht="13.2" x14ac:dyDescent="0.25">
      <c r="A59" s="218">
        <f>IF(C59=0,"",IF(I59=0,"",MAX(A$2:A58)+1))</f>
        <v>45</v>
      </c>
      <c r="B59" s="219" t="str">
        <f>'Bandstoten 1'!B59</f>
        <v>Martijn</v>
      </c>
      <c r="C59" s="211">
        <f>IF(P$3="J",SUMIF('Bandstoten tot'!A$33:A$54,B59,'Bandstoten tot'!B$33:B$54),0)</f>
        <v>13</v>
      </c>
      <c r="D59" s="6"/>
      <c r="E59" s="6"/>
      <c r="F59" s="267" t="str">
        <f t="shared" si="0"/>
        <v/>
      </c>
      <c r="G59" s="268" t="str">
        <f t="shared" si="1"/>
        <v/>
      </c>
      <c r="H59" s="219" t="str">
        <f>'Bandstoten 1'!H59</f>
        <v>Jan de Hoorn</v>
      </c>
      <c r="I59" s="211">
        <f>IF(P$3="J",SUMIF('Bandstoten tot'!A$33:A$54,H59,'Bandstoten tot'!B$33:B$54),0)</f>
        <v>23</v>
      </c>
      <c r="J59" s="6"/>
      <c r="K59" s="211" t="str">
        <f t="shared" si="2"/>
        <v/>
      </c>
      <c r="L59" s="267" t="str">
        <f t="shared" si="3"/>
        <v/>
      </c>
      <c r="M59" s="215" t="str">
        <f t="shared" si="7"/>
        <v/>
      </c>
      <c r="N59" s="216" t="str">
        <f t="shared" si="5"/>
        <v/>
      </c>
      <c r="O59" s="266">
        <v>1</v>
      </c>
      <c r="AB59" s="325">
        <f t="shared" si="6"/>
        <v>1</v>
      </c>
    </row>
    <row r="60" spans="1:28" ht="13.2" x14ac:dyDescent="0.25">
      <c r="A60" s="218">
        <f>IF(C60=0,"",IF(I60=0,"",MAX(A$2:A59)+1))</f>
        <v>46</v>
      </c>
      <c r="B60" s="219" t="str">
        <f>'Bandstoten 1'!B60</f>
        <v>Martijn</v>
      </c>
      <c r="C60" s="211">
        <f>IF(P$3="J",SUMIF('Bandstoten tot'!A$33:A$54,B60,'Bandstoten tot'!B$33:B$54),0)</f>
        <v>13</v>
      </c>
      <c r="D60" s="6"/>
      <c r="E60" s="6"/>
      <c r="F60" s="267" t="str">
        <f t="shared" si="0"/>
        <v/>
      </c>
      <c r="G60" s="268" t="str">
        <f t="shared" si="1"/>
        <v/>
      </c>
      <c r="H60" s="219" t="str">
        <f>'Bandstoten 1'!H60</f>
        <v>Bas</v>
      </c>
      <c r="I60" s="211">
        <f>IF(P$3="J",SUMIF('Bandstoten tot'!A$33:A$54,H60,'Bandstoten tot'!B$33:B$54),0)</f>
        <v>25</v>
      </c>
      <c r="J60" s="6"/>
      <c r="K60" s="211" t="str">
        <f t="shared" si="2"/>
        <v/>
      </c>
      <c r="L60" s="267" t="str">
        <f t="shared" si="3"/>
        <v/>
      </c>
      <c r="M60" s="215" t="str">
        <f t="shared" si="7"/>
        <v/>
      </c>
      <c r="N60" s="216" t="str">
        <f t="shared" si="5"/>
        <v/>
      </c>
      <c r="O60" s="266">
        <v>1</v>
      </c>
      <c r="AB60" s="325">
        <f t="shared" si="6"/>
        <v>1</v>
      </c>
    </row>
    <row r="61" spans="1:28" ht="13.2" x14ac:dyDescent="0.25">
      <c r="A61" s="218">
        <f>IF(C61=0,"",IF(I61=0,"",MAX(A$2:A60)+1))</f>
        <v>47</v>
      </c>
      <c r="B61" s="219" t="str">
        <f>'Bandstoten 1'!B61</f>
        <v>Martijn</v>
      </c>
      <c r="C61" s="211">
        <f>IF(P$3="J",SUMIF('Bandstoten tot'!A$33:A$54,B61,'Bandstoten tot'!B$33:B$54),0)</f>
        <v>13</v>
      </c>
      <c r="D61" s="6"/>
      <c r="E61" s="6"/>
      <c r="F61" s="267" t="str">
        <f t="shared" si="0"/>
        <v/>
      </c>
      <c r="G61" s="268" t="str">
        <f t="shared" si="1"/>
        <v/>
      </c>
      <c r="H61" s="219" t="str">
        <f>'Bandstoten 1'!H61</f>
        <v>Jan Zuijlen</v>
      </c>
      <c r="I61" s="211">
        <f>IF(P$3="J",SUMIF('Bandstoten tot'!A$33:A$54,H61,'Bandstoten tot'!B$33:B$54),0)</f>
        <v>36</v>
      </c>
      <c r="J61" s="6"/>
      <c r="K61" s="211" t="str">
        <f t="shared" si="2"/>
        <v/>
      </c>
      <c r="L61" s="267" t="str">
        <f t="shared" si="3"/>
        <v/>
      </c>
      <c r="M61" s="215" t="str">
        <f t="shared" si="7"/>
        <v/>
      </c>
      <c r="N61" s="216" t="str">
        <f t="shared" si="5"/>
        <v/>
      </c>
      <c r="O61" s="266">
        <v>1</v>
      </c>
      <c r="AB61" s="325">
        <f t="shared" si="6"/>
        <v>1</v>
      </c>
    </row>
    <row r="62" spans="1:28" ht="13.2" x14ac:dyDescent="0.25">
      <c r="A62" s="218">
        <f>IF(C62=0,"",IF(I62=0,"",MAX(A$2:A61)+1))</f>
        <v>48</v>
      </c>
      <c r="B62" s="219" t="str">
        <f>'Bandstoten 1'!B62</f>
        <v>Martijn</v>
      </c>
      <c r="C62" s="211">
        <f>IF(P$3="J",SUMIF('Bandstoten tot'!A$33:A$54,B62,'Bandstoten tot'!B$33:B$54),0)</f>
        <v>13</v>
      </c>
      <c r="D62" s="6"/>
      <c r="E62" s="6"/>
      <c r="F62" s="267" t="str">
        <f t="shared" si="0"/>
        <v/>
      </c>
      <c r="G62" s="268" t="str">
        <f t="shared" si="1"/>
        <v/>
      </c>
      <c r="H62" s="219" t="str">
        <f>'Bandstoten 1'!H62</f>
        <v xml:space="preserve">Jordy </v>
      </c>
      <c r="I62" s="211">
        <f>IF(P$3="J",SUMIF('Bandstoten tot'!A$33:A$54,H62,'Bandstoten tot'!B$33:B$54),0)</f>
        <v>31</v>
      </c>
      <c r="J62" s="6"/>
      <c r="K62" s="211" t="str">
        <f t="shared" si="2"/>
        <v/>
      </c>
      <c r="L62" s="267" t="str">
        <f t="shared" si="3"/>
        <v/>
      </c>
      <c r="M62" s="215" t="str">
        <f t="shared" si="7"/>
        <v/>
      </c>
      <c r="N62" s="216" t="str">
        <f t="shared" si="5"/>
        <v/>
      </c>
      <c r="O62" s="266">
        <v>1</v>
      </c>
      <c r="AB62" s="325">
        <f t="shared" si="6"/>
        <v>1</v>
      </c>
    </row>
    <row r="63" spans="1:28" ht="13.2" x14ac:dyDescent="0.25">
      <c r="A63" s="218">
        <f>IF(C63=0,"",IF(I63=0,"",MAX(A$2:A62)+1))</f>
        <v>49</v>
      </c>
      <c r="B63" s="219" t="str">
        <f>'Bandstoten 1'!B63</f>
        <v>Martijn</v>
      </c>
      <c r="C63" s="211">
        <f>IF(P$3="J",SUMIF('Bandstoten tot'!A$33:A$54,B63,'Bandstoten tot'!B$33:B$54),0)</f>
        <v>13</v>
      </c>
      <c r="D63" s="6"/>
      <c r="E63" s="6"/>
      <c r="F63" s="267" t="str">
        <f t="shared" si="0"/>
        <v/>
      </c>
      <c r="G63" s="268" t="str">
        <f t="shared" si="1"/>
        <v/>
      </c>
      <c r="H63" s="219" t="str">
        <f>'Bandstoten 1'!H63</f>
        <v>Mukesh</v>
      </c>
      <c r="I63" s="211">
        <f>IF(P$3="J",SUMIF('Bandstoten tot'!A$33:A$54,H63,'Bandstoten tot'!B$33:B$54),0)</f>
        <v>34</v>
      </c>
      <c r="J63" s="6"/>
      <c r="K63" s="211" t="str">
        <f t="shared" si="2"/>
        <v/>
      </c>
      <c r="L63" s="267" t="str">
        <f t="shared" si="3"/>
        <v/>
      </c>
      <c r="M63" s="215" t="str">
        <f t="shared" si="7"/>
        <v/>
      </c>
      <c r="N63" s="216" t="str">
        <f t="shared" si="5"/>
        <v/>
      </c>
      <c r="O63" s="266">
        <v>1</v>
      </c>
      <c r="AB63" s="325">
        <f t="shared" si="6"/>
        <v>1</v>
      </c>
    </row>
    <row r="64" spans="1:28" ht="13.2" x14ac:dyDescent="0.25">
      <c r="A64" s="218">
        <f>IF(C64=0,"",IF(I64=0,"",MAX(A$2:A63)+1))</f>
        <v>50</v>
      </c>
      <c r="B64" s="219" t="str">
        <f>'Bandstoten 1'!B64</f>
        <v>Martijn</v>
      </c>
      <c r="C64" s="211">
        <f>IF(P$3="J",SUMIF('Bandstoten tot'!A$33:A$54,B64,'Bandstoten tot'!B$33:B$54),0)</f>
        <v>13</v>
      </c>
      <c r="D64" s="6"/>
      <c r="E64" s="6"/>
      <c r="F64" s="267" t="str">
        <f t="shared" si="0"/>
        <v/>
      </c>
      <c r="G64" s="268" t="str">
        <f t="shared" si="1"/>
        <v/>
      </c>
      <c r="H64" s="219" t="str">
        <f>'Bandstoten 1'!H64</f>
        <v>Marco</v>
      </c>
      <c r="I64" s="211">
        <f>IF(P$3="J",SUMIF('Bandstoten tot'!A$33:A$54,H64,'Bandstoten tot'!B$33:B$54),0)</f>
        <v>40</v>
      </c>
      <c r="J64" s="6"/>
      <c r="K64" s="211" t="str">
        <f t="shared" si="2"/>
        <v/>
      </c>
      <c r="L64" s="267" t="str">
        <f t="shared" si="3"/>
        <v/>
      </c>
      <c r="M64" s="215" t="str">
        <f t="shared" si="7"/>
        <v/>
      </c>
      <c r="N64" s="216" t="str">
        <f t="shared" si="5"/>
        <v/>
      </c>
      <c r="O64" s="266">
        <v>1</v>
      </c>
      <c r="AB64" s="325">
        <f t="shared" si="6"/>
        <v>1</v>
      </c>
    </row>
    <row r="65" spans="1:28" ht="13.2" x14ac:dyDescent="0.25">
      <c r="A65" s="218" t="str">
        <f>IF(C65=0,"",IF(I65=0,"",MAX(A$2:A64)+1))</f>
        <v/>
      </c>
      <c r="B65" s="219" t="str">
        <f>'Bandstoten 1'!B65</f>
        <v>Martijn</v>
      </c>
      <c r="C65" s="211">
        <f>IF(P$3="J",SUMIF('Bandstoten tot'!A$33:A$54,B65,'Bandstoten tot'!B$33:B$54),0)</f>
        <v>13</v>
      </c>
      <c r="D65" s="6"/>
      <c r="E65" s="6"/>
      <c r="F65" s="267" t="str">
        <f t="shared" si="0"/>
        <v/>
      </c>
      <c r="G65" s="268" t="str">
        <f t="shared" si="1"/>
        <v/>
      </c>
      <c r="H65" s="219" t="str">
        <f>'Bandstoten 1'!H65</f>
        <v>n</v>
      </c>
      <c r="I65" s="211">
        <f>IF(P$3="J",SUMIF('Bandstoten tot'!A$33:A$54,H65,'Bandstoten tot'!B$33:B$54),0)</f>
        <v>0</v>
      </c>
      <c r="J65" s="6"/>
      <c r="K65" s="211" t="str">
        <f t="shared" si="2"/>
        <v/>
      </c>
      <c r="L65" s="267" t="str">
        <f t="shared" si="3"/>
        <v/>
      </c>
      <c r="M65" s="215" t="str">
        <f t="shared" si="7"/>
        <v/>
      </c>
      <c r="N65" s="216" t="str">
        <f t="shared" si="5"/>
        <v/>
      </c>
      <c r="O65" s="266">
        <v>1</v>
      </c>
      <c r="AB65" s="325">
        <f t="shared" si="6"/>
        <v>0</v>
      </c>
    </row>
    <row r="66" spans="1:28" ht="13.2" x14ac:dyDescent="0.25">
      <c r="A66" s="218" t="str">
        <f>IF(C66=0,"",IF(I66=0,"",MAX(A$2:A65)+1))</f>
        <v/>
      </c>
      <c r="B66" s="219" t="str">
        <f>'Bandstoten 1'!B66</f>
        <v>Martijn</v>
      </c>
      <c r="C66" s="211">
        <f>IF(P$3="J",SUMIF('Bandstoten tot'!A$33:A$54,B66,'Bandstoten tot'!B$33:B$54),0)</f>
        <v>13</v>
      </c>
      <c r="D66" s="6"/>
      <c r="E66" s="6"/>
      <c r="F66" s="267" t="str">
        <f t="shared" si="0"/>
        <v/>
      </c>
      <c r="G66" s="268" t="str">
        <f t="shared" si="1"/>
        <v/>
      </c>
      <c r="H66" s="219" t="str">
        <f>'Bandstoten 1'!H66</f>
        <v>n</v>
      </c>
      <c r="I66" s="211">
        <f>IF(P$3="J",SUMIF('Bandstoten tot'!A$33:A$54,H66,'Bandstoten tot'!B$33:B$54),0)</f>
        <v>0</v>
      </c>
      <c r="J66" s="6"/>
      <c r="K66" s="211" t="str">
        <f t="shared" si="2"/>
        <v/>
      </c>
      <c r="L66" s="267" t="str">
        <f t="shared" si="3"/>
        <v/>
      </c>
      <c r="M66" s="215" t="str">
        <f t="shared" si="7"/>
        <v/>
      </c>
      <c r="N66" s="216" t="str">
        <f t="shared" si="5"/>
        <v/>
      </c>
      <c r="O66" s="266">
        <v>1</v>
      </c>
      <c r="AB66" s="325">
        <f t="shared" si="6"/>
        <v>0</v>
      </c>
    </row>
    <row r="67" spans="1:28" ht="13.2" x14ac:dyDescent="0.25">
      <c r="A67" s="218" t="str">
        <f>IF(C67=0,"",IF(I67=0,"",MAX(A$2:A66)+1))</f>
        <v/>
      </c>
      <c r="B67" s="219" t="str">
        <f>'Bandstoten 1'!B67</f>
        <v>Martijn</v>
      </c>
      <c r="C67" s="211">
        <f>IF(P$3="J",SUMIF('Bandstoten tot'!A$33:A$54,B67,'Bandstoten tot'!B$33:B$54),0)</f>
        <v>13</v>
      </c>
      <c r="D67" s="6"/>
      <c r="E67" s="6"/>
      <c r="F67" s="267" t="str">
        <f t="shared" ref="F67:F130" si="8">IF(D67&gt;0,ROUND(D67/E67,3),"")</f>
        <v/>
      </c>
      <c r="G67" s="268" t="str">
        <f t="shared" ref="G67:G130" si="9">IF(D67&gt;0,IF(C67-D67=0,R$2,IF(D67&lt;C67,ROUND(D67/C67*T$2,1),Q$2)),"")</f>
        <v/>
      </c>
      <c r="H67" s="219" t="str">
        <f>'Bandstoten 1'!H67</f>
        <v>n</v>
      </c>
      <c r="I67" s="211">
        <f>IF(P$3="J",SUMIF('Bandstoten tot'!A$33:A$54,H67,'Bandstoten tot'!B$33:B$54),0)</f>
        <v>0</v>
      </c>
      <c r="J67" s="6"/>
      <c r="K67" s="211" t="str">
        <f t="shared" ref="K67:K130" si="10">IF(E67&gt;0,E67,"")</f>
        <v/>
      </c>
      <c r="L67" s="267" t="str">
        <f t="shared" ref="L67:L130" si="11">IF(J67&gt;0,ROUND(J67/K67,3),"")</f>
        <v/>
      </c>
      <c r="M67" s="215" t="str">
        <f t="shared" ref="M67:M98" si="12">IF(J67&gt;0,IF(I67-J67=0,R$2,IF(J67&lt;I67,ROUND(J67/I67*T$2,1),Q$2)),"")</f>
        <v/>
      </c>
      <c r="N67" s="216" t="str">
        <f t="shared" ref="N67:N130" si="13">IF(E67&gt;0,1,"")</f>
        <v/>
      </c>
      <c r="O67" s="266">
        <v>1</v>
      </c>
      <c r="AB67" s="325">
        <f t="shared" ref="AB67:AB130" si="14">IF(A67="",0,1)</f>
        <v>0</v>
      </c>
    </row>
    <row r="68" spans="1:28" ht="13.2" x14ac:dyDescent="0.25">
      <c r="A68" s="218" t="str">
        <f>IF(C68=0,"",IF(I68=0,"",MAX(A$2:A67)+1))</f>
        <v/>
      </c>
      <c r="B68" s="219" t="str">
        <f>'Bandstoten 1'!B68</f>
        <v>Martijn</v>
      </c>
      <c r="C68" s="211">
        <f>IF(P$3="J",SUMIF('Bandstoten tot'!A$33:A$54,B68,'Bandstoten tot'!B$33:B$54),0)</f>
        <v>13</v>
      </c>
      <c r="D68" s="6"/>
      <c r="E68" s="6"/>
      <c r="F68" s="267" t="str">
        <f t="shared" si="8"/>
        <v/>
      </c>
      <c r="G68" s="268" t="str">
        <f t="shared" si="9"/>
        <v/>
      </c>
      <c r="H68" s="219" t="str">
        <f>'Bandstoten 1'!H68</f>
        <v>n</v>
      </c>
      <c r="I68" s="211">
        <f>IF(P$3="J",SUMIF('Bandstoten tot'!A$33:A$54,H68,'Bandstoten tot'!B$33:B$54),0)</f>
        <v>0</v>
      </c>
      <c r="J68" s="6"/>
      <c r="K68" s="211" t="str">
        <f t="shared" si="10"/>
        <v/>
      </c>
      <c r="L68" s="267" t="str">
        <f t="shared" si="11"/>
        <v/>
      </c>
      <c r="M68" s="215" t="str">
        <f t="shared" si="12"/>
        <v/>
      </c>
      <c r="N68" s="216" t="str">
        <f t="shared" si="13"/>
        <v/>
      </c>
      <c r="O68" s="266">
        <v>1</v>
      </c>
      <c r="AB68" s="325">
        <f t="shared" si="14"/>
        <v>0</v>
      </c>
    </row>
    <row r="69" spans="1:28" ht="13.2" x14ac:dyDescent="0.25">
      <c r="A69" s="218">
        <f>IF(C69=0,"",IF(I69=0,"",MAX(A$2:A68)+1))</f>
        <v>51</v>
      </c>
      <c r="B69" s="219" t="str">
        <f>'Bandstoten 1'!B69</f>
        <v>Michael</v>
      </c>
      <c r="C69" s="211">
        <f>IF(P$3="J",SUMIF('Bandstoten tot'!A$33:A$54,B69,'Bandstoten tot'!B$33:B$54),0)</f>
        <v>28</v>
      </c>
      <c r="D69" s="6"/>
      <c r="E69" s="6"/>
      <c r="F69" s="267" t="str">
        <f t="shared" si="8"/>
        <v/>
      </c>
      <c r="G69" s="268" t="str">
        <f t="shared" si="9"/>
        <v/>
      </c>
      <c r="H69" s="219" t="str">
        <f>'Bandstoten 1'!H69</f>
        <v>Peter</v>
      </c>
      <c r="I69" s="211">
        <f>IF(P$3="J",SUMIF('Bandstoten tot'!A$33:A$54,H69,'Bandstoten tot'!B$33:B$54),0)</f>
        <v>39</v>
      </c>
      <c r="J69" s="6"/>
      <c r="K69" s="211" t="str">
        <f t="shared" si="10"/>
        <v/>
      </c>
      <c r="L69" s="267" t="str">
        <f t="shared" si="11"/>
        <v/>
      </c>
      <c r="M69" s="215" t="str">
        <f t="shared" si="12"/>
        <v/>
      </c>
      <c r="N69" s="216" t="str">
        <f t="shared" si="13"/>
        <v/>
      </c>
      <c r="O69" s="266">
        <v>1</v>
      </c>
      <c r="AB69" s="325">
        <f t="shared" si="14"/>
        <v>1</v>
      </c>
    </row>
    <row r="70" spans="1:28" ht="13.2" x14ac:dyDescent="0.25">
      <c r="A70" s="218">
        <f>IF(C70=0,"",IF(I70=0,"",MAX(A$2:A69)+1))</f>
        <v>52</v>
      </c>
      <c r="B70" s="219" t="str">
        <f>'Bandstoten 1'!B70</f>
        <v>Michael</v>
      </c>
      <c r="C70" s="211">
        <f>IF(P$3="J",SUMIF('Bandstoten tot'!A$33:A$54,B70,'Bandstoten tot'!B$33:B$54),0)</f>
        <v>28</v>
      </c>
      <c r="D70" s="6"/>
      <c r="E70" s="6"/>
      <c r="F70" s="267" t="str">
        <f t="shared" si="8"/>
        <v/>
      </c>
      <c r="G70" s="268" t="str">
        <f t="shared" si="9"/>
        <v/>
      </c>
      <c r="H70" s="219" t="str">
        <f>'Bandstoten 1'!H70</f>
        <v>Piet</v>
      </c>
      <c r="I70" s="211">
        <f>IF(P$3="J",SUMIF('Bandstoten tot'!A$33:A$54,H70,'Bandstoten tot'!B$33:B$54),0)</f>
        <v>44</v>
      </c>
      <c r="J70" s="6"/>
      <c r="K70" s="211" t="str">
        <f t="shared" si="10"/>
        <v/>
      </c>
      <c r="L70" s="267" t="str">
        <f t="shared" si="11"/>
        <v/>
      </c>
      <c r="M70" s="215" t="str">
        <f t="shared" si="12"/>
        <v/>
      </c>
      <c r="N70" s="216" t="str">
        <f t="shared" si="13"/>
        <v/>
      </c>
      <c r="O70" s="266">
        <v>1</v>
      </c>
      <c r="AB70" s="325">
        <f t="shared" si="14"/>
        <v>1</v>
      </c>
    </row>
    <row r="71" spans="1:28" ht="13.2" x14ac:dyDescent="0.25">
      <c r="A71" s="218">
        <f>IF(C71=0,"",IF(I71=0,"",MAX(A$2:A70)+1))</f>
        <v>53</v>
      </c>
      <c r="B71" s="219" t="str">
        <f>'Bandstoten 1'!B71</f>
        <v>Michael</v>
      </c>
      <c r="C71" s="211">
        <f>IF(P$3="J",SUMIF('Bandstoten tot'!A$33:A$54,B71,'Bandstoten tot'!B$33:B$54),0)</f>
        <v>28</v>
      </c>
      <c r="D71" s="6"/>
      <c r="E71" s="6"/>
      <c r="F71" s="267" t="str">
        <f t="shared" si="8"/>
        <v/>
      </c>
      <c r="G71" s="268" t="str">
        <f t="shared" si="9"/>
        <v/>
      </c>
      <c r="H71" s="219" t="str">
        <f>'Bandstoten 1'!H71</f>
        <v>Tukker</v>
      </c>
      <c r="I71" s="211">
        <f>IF(P$3="J",SUMIF('Bandstoten tot'!A$33:A$54,H71,'Bandstoten tot'!B$33:B$54),0)</f>
        <v>22</v>
      </c>
      <c r="J71" s="6"/>
      <c r="K71" s="211" t="str">
        <f t="shared" si="10"/>
        <v/>
      </c>
      <c r="L71" s="267" t="str">
        <f t="shared" si="11"/>
        <v/>
      </c>
      <c r="M71" s="215" t="str">
        <f t="shared" si="12"/>
        <v/>
      </c>
      <c r="N71" s="216" t="str">
        <f t="shared" si="13"/>
        <v/>
      </c>
      <c r="O71" s="266">
        <v>1</v>
      </c>
      <c r="AB71" s="325">
        <f t="shared" si="14"/>
        <v>1</v>
      </c>
    </row>
    <row r="72" spans="1:28" ht="13.2" x14ac:dyDescent="0.25">
      <c r="A72" s="218">
        <f>IF(C72=0,"",IF(I72=0,"",MAX(A$2:A71)+1))</f>
        <v>54</v>
      </c>
      <c r="B72" s="219" t="str">
        <f>'Bandstoten 1'!B72</f>
        <v>Michael</v>
      </c>
      <c r="C72" s="211">
        <f>IF(P$3="J",SUMIF('Bandstoten tot'!A$33:A$54,B72,'Bandstoten tot'!B$33:B$54),0)</f>
        <v>28</v>
      </c>
      <c r="D72" s="6"/>
      <c r="E72" s="6"/>
      <c r="F72" s="267" t="str">
        <f t="shared" si="8"/>
        <v/>
      </c>
      <c r="G72" s="268" t="str">
        <f t="shared" si="9"/>
        <v/>
      </c>
      <c r="H72" s="219" t="str">
        <f>'Bandstoten 1'!H72</f>
        <v>Bernard</v>
      </c>
      <c r="I72" s="211">
        <f>IF(P$3="J",SUMIF('Bandstoten tot'!A$33:A$54,H72,'Bandstoten tot'!B$33:B$54),0)</f>
        <v>31</v>
      </c>
      <c r="J72" s="6"/>
      <c r="K72" s="211" t="str">
        <f t="shared" si="10"/>
        <v/>
      </c>
      <c r="L72" s="267" t="str">
        <f t="shared" si="11"/>
        <v/>
      </c>
      <c r="M72" s="215" t="str">
        <f t="shared" si="12"/>
        <v/>
      </c>
      <c r="N72" s="216" t="str">
        <f t="shared" si="13"/>
        <v/>
      </c>
      <c r="O72" s="266">
        <v>1</v>
      </c>
      <c r="AB72" s="325">
        <f t="shared" si="14"/>
        <v>1</v>
      </c>
    </row>
    <row r="73" spans="1:28" ht="13.2" x14ac:dyDescent="0.25">
      <c r="A73" s="218">
        <f>IF(C73=0,"",IF(I73=0,"",MAX(A$2:A72)+1))</f>
        <v>55</v>
      </c>
      <c r="B73" s="219" t="str">
        <f>'Bandstoten 1'!B73</f>
        <v>Michael</v>
      </c>
      <c r="C73" s="211">
        <f>IF(P$3="J",SUMIF('Bandstoten tot'!A$33:A$54,B73,'Bandstoten tot'!B$33:B$54),0)</f>
        <v>28</v>
      </c>
      <c r="D73" s="6"/>
      <c r="E73" s="6"/>
      <c r="F73" s="267" t="str">
        <f t="shared" si="8"/>
        <v/>
      </c>
      <c r="G73" s="268" t="str">
        <f t="shared" si="9"/>
        <v/>
      </c>
      <c r="H73" s="219" t="str">
        <f>'Bandstoten 1'!H73</f>
        <v>Jan de Hoorn</v>
      </c>
      <c r="I73" s="211">
        <f>IF(P$3="J",SUMIF('Bandstoten tot'!A$33:A$54,H73,'Bandstoten tot'!B$33:B$54),0)</f>
        <v>23</v>
      </c>
      <c r="J73" s="6"/>
      <c r="K73" s="211" t="str">
        <f t="shared" si="10"/>
        <v/>
      </c>
      <c r="L73" s="267" t="str">
        <f t="shared" si="11"/>
        <v/>
      </c>
      <c r="M73" s="215" t="str">
        <f t="shared" si="12"/>
        <v/>
      </c>
      <c r="N73" s="216" t="str">
        <f t="shared" si="13"/>
        <v/>
      </c>
      <c r="O73" s="266">
        <v>1</v>
      </c>
      <c r="AB73" s="325">
        <f t="shared" si="14"/>
        <v>1</v>
      </c>
    </row>
    <row r="74" spans="1:28" ht="13.2" x14ac:dyDescent="0.25">
      <c r="A74" s="218">
        <f>IF(C74=0,"",IF(I74=0,"",MAX(A$2:A73)+1))</f>
        <v>56</v>
      </c>
      <c r="B74" s="219" t="str">
        <f>'Bandstoten 1'!B74</f>
        <v>Michael</v>
      </c>
      <c r="C74" s="211">
        <f>IF(P$3="J",SUMIF('Bandstoten tot'!A$33:A$54,B74,'Bandstoten tot'!B$33:B$54),0)</f>
        <v>28</v>
      </c>
      <c r="D74" s="6"/>
      <c r="E74" s="6"/>
      <c r="F74" s="267" t="str">
        <f t="shared" si="8"/>
        <v/>
      </c>
      <c r="G74" s="268" t="str">
        <f t="shared" si="9"/>
        <v/>
      </c>
      <c r="H74" s="219" t="str">
        <f>'Bandstoten 1'!H74</f>
        <v>Bas</v>
      </c>
      <c r="I74" s="211">
        <f>IF(P$3="J",SUMIF('Bandstoten tot'!A$33:A$54,H74,'Bandstoten tot'!B$33:B$54),0)</f>
        <v>25</v>
      </c>
      <c r="J74" s="6"/>
      <c r="K74" s="211" t="str">
        <f t="shared" si="10"/>
        <v/>
      </c>
      <c r="L74" s="267" t="str">
        <f t="shared" si="11"/>
        <v/>
      </c>
      <c r="M74" s="215" t="str">
        <f t="shared" si="12"/>
        <v/>
      </c>
      <c r="N74" s="216" t="str">
        <f t="shared" si="13"/>
        <v/>
      </c>
      <c r="O74" s="266">
        <v>1</v>
      </c>
      <c r="AB74" s="325">
        <f t="shared" si="14"/>
        <v>1</v>
      </c>
    </row>
    <row r="75" spans="1:28" ht="13.2" x14ac:dyDescent="0.25">
      <c r="A75" s="218">
        <f>IF(C75=0,"",IF(I75=0,"",MAX(A$2:A74)+1))</f>
        <v>57</v>
      </c>
      <c r="B75" s="219" t="str">
        <f>'Bandstoten 1'!B75</f>
        <v>Michael</v>
      </c>
      <c r="C75" s="211">
        <f>IF(P$3="J",SUMIF('Bandstoten tot'!A$33:A$54,B75,'Bandstoten tot'!B$33:B$54),0)</f>
        <v>28</v>
      </c>
      <c r="D75" s="6"/>
      <c r="E75" s="6"/>
      <c r="F75" s="267" t="str">
        <f t="shared" si="8"/>
        <v/>
      </c>
      <c r="G75" s="268" t="str">
        <f t="shared" si="9"/>
        <v/>
      </c>
      <c r="H75" s="219" t="str">
        <f>'Bandstoten 1'!H75</f>
        <v>Jan Zuijlen</v>
      </c>
      <c r="I75" s="211">
        <f>IF(P$3="J",SUMIF('Bandstoten tot'!A$33:A$54,H75,'Bandstoten tot'!B$33:B$54),0)</f>
        <v>36</v>
      </c>
      <c r="J75" s="6"/>
      <c r="K75" s="211" t="str">
        <f t="shared" si="10"/>
        <v/>
      </c>
      <c r="L75" s="267" t="str">
        <f t="shared" si="11"/>
        <v/>
      </c>
      <c r="M75" s="215" t="str">
        <f t="shared" si="12"/>
        <v/>
      </c>
      <c r="N75" s="216" t="str">
        <f t="shared" si="13"/>
        <v/>
      </c>
      <c r="O75" s="266">
        <v>1</v>
      </c>
      <c r="AB75" s="325">
        <f t="shared" si="14"/>
        <v>1</v>
      </c>
    </row>
    <row r="76" spans="1:28" ht="13.2" x14ac:dyDescent="0.25">
      <c r="A76" s="218">
        <f>IF(C76=0,"",IF(I76=0,"",MAX(A$2:A75)+1))</f>
        <v>58</v>
      </c>
      <c r="B76" s="219" t="str">
        <f>'Bandstoten 1'!B76</f>
        <v>Michael</v>
      </c>
      <c r="C76" s="211">
        <f>IF(P$3="J",SUMIF('Bandstoten tot'!A$33:A$54,B76,'Bandstoten tot'!B$33:B$54),0)</f>
        <v>28</v>
      </c>
      <c r="D76" s="6"/>
      <c r="E76" s="6"/>
      <c r="F76" s="267" t="str">
        <f t="shared" si="8"/>
        <v/>
      </c>
      <c r="G76" s="268" t="str">
        <f t="shared" si="9"/>
        <v/>
      </c>
      <c r="H76" s="219" t="str">
        <f>'Bandstoten 1'!H76</f>
        <v xml:space="preserve">Jordy </v>
      </c>
      <c r="I76" s="211">
        <f>IF(P$3="J",SUMIF('Bandstoten tot'!A$33:A$54,H76,'Bandstoten tot'!B$33:B$54),0)</f>
        <v>31</v>
      </c>
      <c r="J76" s="6"/>
      <c r="K76" s="211" t="str">
        <f t="shared" si="10"/>
        <v/>
      </c>
      <c r="L76" s="267" t="str">
        <f t="shared" si="11"/>
        <v/>
      </c>
      <c r="M76" s="215" t="str">
        <f t="shared" si="12"/>
        <v/>
      </c>
      <c r="N76" s="216" t="str">
        <f t="shared" si="13"/>
        <v/>
      </c>
      <c r="O76" s="266">
        <v>1</v>
      </c>
      <c r="AB76" s="325">
        <f t="shared" si="14"/>
        <v>1</v>
      </c>
    </row>
    <row r="77" spans="1:28" ht="13.2" x14ac:dyDescent="0.25">
      <c r="A77" s="218">
        <f>IF(C77=0,"",IF(I77=0,"",MAX(A$2:A76)+1))</f>
        <v>59</v>
      </c>
      <c r="B77" s="219" t="str">
        <f>'Bandstoten 1'!B77</f>
        <v>Michael</v>
      </c>
      <c r="C77" s="211">
        <f>IF(P$3="J",SUMIF('Bandstoten tot'!A$33:A$54,B77,'Bandstoten tot'!B$33:B$54),0)</f>
        <v>28</v>
      </c>
      <c r="D77" s="6"/>
      <c r="E77" s="6"/>
      <c r="F77" s="267" t="str">
        <f t="shared" si="8"/>
        <v/>
      </c>
      <c r="G77" s="268" t="str">
        <f t="shared" si="9"/>
        <v/>
      </c>
      <c r="H77" s="219" t="str">
        <f>'Bandstoten 1'!H77</f>
        <v>Mukesh</v>
      </c>
      <c r="I77" s="211">
        <f>IF(P$3="J",SUMIF('Bandstoten tot'!A$33:A$54,H77,'Bandstoten tot'!B$33:B$54),0)</f>
        <v>34</v>
      </c>
      <c r="J77" s="6"/>
      <c r="K77" s="211" t="str">
        <f t="shared" si="10"/>
        <v/>
      </c>
      <c r="L77" s="267" t="str">
        <f t="shared" si="11"/>
        <v/>
      </c>
      <c r="M77" s="215" t="str">
        <f t="shared" si="12"/>
        <v/>
      </c>
      <c r="N77" s="216" t="str">
        <f t="shared" si="13"/>
        <v/>
      </c>
      <c r="O77" s="266">
        <v>1</v>
      </c>
      <c r="AB77" s="325">
        <f t="shared" si="14"/>
        <v>1</v>
      </c>
    </row>
    <row r="78" spans="1:28" ht="13.2" x14ac:dyDescent="0.25">
      <c r="A78" s="218">
        <f>IF(C78=0,"",IF(I78=0,"",MAX(A$2:A77)+1))</f>
        <v>60</v>
      </c>
      <c r="B78" s="219" t="str">
        <f>'Bandstoten 1'!B78</f>
        <v>Michael</v>
      </c>
      <c r="C78" s="211">
        <f>IF(P$3="J",SUMIF('Bandstoten tot'!A$33:A$54,B78,'Bandstoten tot'!B$33:B$54),0)</f>
        <v>28</v>
      </c>
      <c r="D78" s="6"/>
      <c r="E78" s="6"/>
      <c r="F78" s="267" t="str">
        <f t="shared" si="8"/>
        <v/>
      </c>
      <c r="G78" s="268" t="str">
        <f t="shared" si="9"/>
        <v/>
      </c>
      <c r="H78" s="219" t="str">
        <f>'Bandstoten 1'!H78</f>
        <v>Marco</v>
      </c>
      <c r="I78" s="211">
        <f>IF(P$3="J",SUMIF('Bandstoten tot'!A$33:A$54,H78,'Bandstoten tot'!B$33:B$54),0)</f>
        <v>40</v>
      </c>
      <c r="J78" s="6"/>
      <c r="K78" s="211" t="str">
        <f t="shared" si="10"/>
        <v/>
      </c>
      <c r="L78" s="267" t="str">
        <f t="shared" si="11"/>
        <v/>
      </c>
      <c r="M78" s="215" t="str">
        <f t="shared" si="12"/>
        <v/>
      </c>
      <c r="N78" s="216" t="str">
        <f t="shared" si="13"/>
        <v/>
      </c>
      <c r="O78" s="266">
        <v>1</v>
      </c>
      <c r="AB78" s="325">
        <f t="shared" si="14"/>
        <v>1</v>
      </c>
    </row>
    <row r="79" spans="1:28" ht="13.2" x14ac:dyDescent="0.25">
      <c r="A79" s="218" t="str">
        <f>IF(C79=0,"",IF(I79=0,"",MAX(A$2:A78)+1))</f>
        <v/>
      </c>
      <c r="B79" s="219" t="str">
        <f>'Bandstoten 1'!B79</f>
        <v>Michael</v>
      </c>
      <c r="C79" s="211">
        <f>IF(P$3="J",SUMIF('Bandstoten tot'!A$33:A$54,B79,'Bandstoten tot'!B$33:B$54),0)</f>
        <v>28</v>
      </c>
      <c r="D79" s="6"/>
      <c r="E79" s="6"/>
      <c r="F79" s="267" t="str">
        <f t="shared" si="8"/>
        <v/>
      </c>
      <c r="G79" s="268" t="str">
        <f t="shared" si="9"/>
        <v/>
      </c>
      <c r="H79" s="219" t="str">
        <f>'Bandstoten 1'!H79</f>
        <v>n</v>
      </c>
      <c r="I79" s="211">
        <f>IF(P$3="J",SUMIF('Bandstoten tot'!A$33:A$54,H79,'Bandstoten tot'!B$33:B$54),0)</f>
        <v>0</v>
      </c>
      <c r="J79" s="6"/>
      <c r="K79" s="211" t="str">
        <f t="shared" si="10"/>
        <v/>
      </c>
      <c r="L79" s="267" t="str">
        <f t="shared" si="11"/>
        <v/>
      </c>
      <c r="M79" s="215" t="str">
        <f t="shared" si="12"/>
        <v/>
      </c>
      <c r="N79" s="216" t="str">
        <f t="shared" si="13"/>
        <v/>
      </c>
      <c r="O79" s="266">
        <v>1</v>
      </c>
      <c r="AB79" s="325">
        <f t="shared" si="14"/>
        <v>0</v>
      </c>
    </row>
    <row r="80" spans="1:28" ht="13.2" x14ac:dyDescent="0.25">
      <c r="A80" s="218" t="str">
        <f>IF(C80=0,"",IF(I80=0,"",MAX(A$2:A79)+1))</f>
        <v/>
      </c>
      <c r="B80" s="219" t="str">
        <f>'Bandstoten 1'!B80</f>
        <v>Michael</v>
      </c>
      <c r="C80" s="211">
        <f>IF(P$3="J",SUMIF('Bandstoten tot'!A$33:A$54,B80,'Bandstoten tot'!B$33:B$54),0)</f>
        <v>28</v>
      </c>
      <c r="D80" s="6"/>
      <c r="E80" s="6"/>
      <c r="F80" s="267" t="str">
        <f t="shared" si="8"/>
        <v/>
      </c>
      <c r="G80" s="268" t="str">
        <f t="shared" si="9"/>
        <v/>
      </c>
      <c r="H80" s="219" t="str">
        <f>'Bandstoten 1'!H80</f>
        <v>n</v>
      </c>
      <c r="I80" s="211">
        <f>IF(P$3="J",SUMIF('Bandstoten tot'!A$33:A$54,H80,'Bandstoten tot'!B$33:B$54),0)</f>
        <v>0</v>
      </c>
      <c r="J80" s="6"/>
      <c r="K80" s="211" t="str">
        <f t="shared" si="10"/>
        <v/>
      </c>
      <c r="L80" s="267" t="str">
        <f t="shared" si="11"/>
        <v/>
      </c>
      <c r="M80" s="215" t="str">
        <f t="shared" si="12"/>
        <v/>
      </c>
      <c r="N80" s="216" t="str">
        <f t="shared" si="13"/>
        <v/>
      </c>
      <c r="O80" s="266">
        <v>1</v>
      </c>
      <c r="AB80" s="325">
        <f t="shared" si="14"/>
        <v>0</v>
      </c>
    </row>
    <row r="81" spans="1:28" ht="13.2" x14ac:dyDescent="0.25">
      <c r="A81" s="218" t="str">
        <f>IF(C81=0,"",IF(I81=0,"",MAX(A$2:A80)+1))</f>
        <v/>
      </c>
      <c r="B81" s="219" t="str">
        <f>'Bandstoten 1'!B81</f>
        <v>Michael</v>
      </c>
      <c r="C81" s="211">
        <f>IF(P$3="J",SUMIF('Bandstoten tot'!A$33:A$54,B81,'Bandstoten tot'!B$33:B$54),0)</f>
        <v>28</v>
      </c>
      <c r="D81" s="6"/>
      <c r="E81" s="6"/>
      <c r="F81" s="267" t="str">
        <f t="shared" si="8"/>
        <v/>
      </c>
      <c r="G81" s="268" t="str">
        <f t="shared" si="9"/>
        <v/>
      </c>
      <c r="H81" s="219" t="str">
        <f>'Bandstoten 1'!H81</f>
        <v>n</v>
      </c>
      <c r="I81" s="211">
        <f>IF(P$3="J",SUMIF('Bandstoten tot'!A$33:A$54,H81,'Bandstoten tot'!B$33:B$54),0)</f>
        <v>0</v>
      </c>
      <c r="J81" s="6"/>
      <c r="K81" s="211" t="str">
        <f t="shared" si="10"/>
        <v/>
      </c>
      <c r="L81" s="267" t="str">
        <f t="shared" si="11"/>
        <v/>
      </c>
      <c r="M81" s="215" t="str">
        <f t="shared" si="12"/>
        <v/>
      </c>
      <c r="N81" s="216" t="str">
        <f t="shared" si="13"/>
        <v/>
      </c>
      <c r="O81" s="266">
        <v>1</v>
      </c>
      <c r="AB81" s="325">
        <f t="shared" si="14"/>
        <v>0</v>
      </c>
    </row>
    <row r="82" spans="1:28" ht="13.2" x14ac:dyDescent="0.25">
      <c r="A82" s="218" t="str">
        <f>IF(C82=0,"",IF(I82=0,"",MAX(A$2:A81)+1))</f>
        <v/>
      </c>
      <c r="B82" s="219" t="str">
        <f>'Bandstoten 1'!B82</f>
        <v>Michael</v>
      </c>
      <c r="C82" s="211">
        <f>IF(P$3="J",SUMIF('Bandstoten tot'!A$33:A$54,B82,'Bandstoten tot'!B$33:B$54),0)</f>
        <v>28</v>
      </c>
      <c r="D82" s="6"/>
      <c r="E82" s="6"/>
      <c r="F82" s="267" t="str">
        <f t="shared" si="8"/>
        <v/>
      </c>
      <c r="G82" s="268" t="str">
        <f t="shared" si="9"/>
        <v/>
      </c>
      <c r="H82" s="219" t="str">
        <f>'Bandstoten 1'!H82</f>
        <v>n</v>
      </c>
      <c r="I82" s="211">
        <f>IF(P$3="J",SUMIF('Bandstoten tot'!A$33:A$54,H82,'Bandstoten tot'!B$33:B$54),0)</f>
        <v>0</v>
      </c>
      <c r="J82" s="6"/>
      <c r="K82" s="211" t="str">
        <f t="shared" si="10"/>
        <v/>
      </c>
      <c r="L82" s="267" t="str">
        <f t="shared" si="11"/>
        <v/>
      </c>
      <c r="M82" s="215" t="str">
        <f t="shared" si="12"/>
        <v/>
      </c>
      <c r="N82" s="216" t="str">
        <f t="shared" si="13"/>
        <v/>
      </c>
      <c r="O82" s="266">
        <v>1</v>
      </c>
      <c r="AB82" s="325">
        <f t="shared" si="14"/>
        <v>0</v>
      </c>
    </row>
    <row r="83" spans="1:28" ht="13.2" x14ac:dyDescent="0.25">
      <c r="A83" s="218">
        <f>IF(C83=0,"",IF(I83=0,"",MAX(A$2:A82)+1))</f>
        <v>61</v>
      </c>
      <c r="B83" s="219" t="str">
        <f>'Bandstoten 1'!B83</f>
        <v>Peter</v>
      </c>
      <c r="C83" s="211">
        <f>IF(P$3="J",SUMIF('Bandstoten tot'!A$33:A$54,B83,'Bandstoten tot'!B$33:B$54),0)</f>
        <v>39</v>
      </c>
      <c r="D83" s="6"/>
      <c r="E83" s="6"/>
      <c r="F83" s="267" t="str">
        <f t="shared" si="8"/>
        <v/>
      </c>
      <c r="G83" s="268" t="str">
        <f t="shared" si="9"/>
        <v/>
      </c>
      <c r="H83" s="219" t="str">
        <f>'Bandstoten 1'!H83</f>
        <v>Piet</v>
      </c>
      <c r="I83" s="211">
        <f>IF(P$3="J",SUMIF('Bandstoten tot'!A$33:A$54,H83,'Bandstoten tot'!B$33:B$54),0)</f>
        <v>44</v>
      </c>
      <c r="J83" s="6"/>
      <c r="K83" s="211" t="str">
        <f t="shared" si="10"/>
        <v/>
      </c>
      <c r="L83" s="267" t="str">
        <f t="shared" si="11"/>
        <v/>
      </c>
      <c r="M83" s="215" t="str">
        <f t="shared" si="12"/>
        <v/>
      </c>
      <c r="N83" s="216" t="str">
        <f t="shared" si="13"/>
        <v/>
      </c>
      <c r="O83" s="266">
        <v>1</v>
      </c>
      <c r="AB83" s="325">
        <f t="shared" si="14"/>
        <v>1</v>
      </c>
    </row>
    <row r="84" spans="1:28" ht="13.2" x14ac:dyDescent="0.25">
      <c r="A84" s="218">
        <f>IF(C84=0,"",IF(I84=0,"",MAX(A$2:A83)+1))</f>
        <v>62</v>
      </c>
      <c r="B84" s="219" t="str">
        <f>'Bandstoten 1'!B84</f>
        <v>Peter</v>
      </c>
      <c r="C84" s="211">
        <f>IF(P$3="J",SUMIF('Bandstoten tot'!A$33:A$54,B84,'Bandstoten tot'!B$33:B$54),0)</f>
        <v>39</v>
      </c>
      <c r="D84" s="6"/>
      <c r="E84" s="6"/>
      <c r="F84" s="267" t="str">
        <f t="shared" si="8"/>
        <v/>
      </c>
      <c r="G84" s="268" t="str">
        <f t="shared" si="9"/>
        <v/>
      </c>
      <c r="H84" s="219" t="str">
        <f>'Bandstoten 1'!H84</f>
        <v>Tukker</v>
      </c>
      <c r="I84" s="211">
        <f>IF(P$3="J",SUMIF('Bandstoten tot'!A$33:A$54,H84,'Bandstoten tot'!B$33:B$54),0)</f>
        <v>22</v>
      </c>
      <c r="J84" s="6"/>
      <c r="K84" s="211" t="str">
        <f t="shared" si="10"/>
        <v/>
      </c>
      <c r="L84" s="267" t="str">
        <f t="shared" si="11"/>
        <v/>
      </c>
      <c r="M84" s="215" t="str">
        <f t="shared" si="12"/>
        <v/>
      </c>
      <c r="N84" s="216" t="str">
        <f t="shared" si="13"/>
        <v/>
      </c>
      <c r="O84" s="266">
        <v>1</v>
      </c>
      <c r="AB84" s="325">
        <f t="shared" si="14"/>
        <v>1</v>
      </c>
    </row>
    <row r="85" spans="1:28" ht="13.2" x14ac:dyDescent="0.25">
      <c r="A85" s="218">
        <f>IF(C85=0,"",IF(I85=0,"",MAX(A$2:A84)+1))</f>
        <v>63</v>
      </c>
      <c r="B85" s="219" t="str">
        <f>'Bandstoten 1'!B85</f>
        <v>Peter</v>
      </c>
      <c r="C85" s="211">
        <f>IF(P$3="J",SUMIF('Bandstoten tot'!A$33:A$54,B85,'Bandstoten tot'!B$33:B$54),0)</f>
        <v>39</v>
      </c>
      <c r="D85" s="6"/>
      <c r="E85" s="6"/>
      <c r="F85" s="267" t="str">
        <f t="shared" si="8"/>
        <v/>
      </c>
      <c r="G85" s="268" t="str">
        <f t="shared" si="9"/>
        <v/>
      </c>
      <c r="H85" s="219" t="str">
        <f>'Bandstoten 1'!H85</f>
        <v>Bernard</v>
      </c>
      <c r="I85" s="211">
        <f>IF(P$3="J",SUMIF('Bandstoten tot'!A$33:A$54,H85,'Bandstoten tot'!B$33:B$54),0)</f>
        <v>31</v>
      </c>
      <c r="J85" s="6"/>
      <c r="K85" s="211" t="str">
        <f t="shared" si="10"/>
        <v/>
      </c>
      <c r="L85" s="267" t="str">
        <f t="shared" si="11"/>
        <v/>
      </c>
      <c r="M85" s="215" t="str">
        <f t="shared" si="12"/>
        <v/>
      </c>
      <c r="N85" s="216" t="str">
        <f t="shared" si="13"/>
        <v/>
      </c>
      <c r="O85" s="266">
        <v>1</v>
      </c>
      <c r="AB85" s="325">
        <f t="shared" si="14"/>
        <v>1</v>
      </c>
    </row>
    <row r="86" spans="1:28" ht="13.2" x14ac:dyDescent="0.25">
      <c r="A86" s="218">
        <f>IF(C86=0,"",IF(I86=0,"",MAX(A$2:A85)+1))</f>
        <v>64</v>
      </c>
      <c r="B86" s="219" t="str">
        <f>'Bandstoten 1'!B86</f>
        <v>Peter</v>
      </c>
      <c r="C86" s="211">
        <f>IF(P$3="J",SUMIF('Bandstoten tot'!A$33:A$54,B86,'Bandstoten tot'!B$33:B$54),0)</f>
        <v>39</v>
      </c>
      <c r="D86" s="6"/>
      <c r="E86" s="6"/>
      <c r="F86" s="267" t="str">
        <f t="shared" si="8"/>
        <v/>
      </c>
      <c r="G86" s="268" t="str">
        <f t="shared" si="9"/>
        <v/>
      </c>
      <c r="H86" s="219" t="str">
        <f>'Bandstoten 1'!H86</f>
        <v>Jan de Hoorn</v>
      </c>
      <c r="I86" s="211">
        <f>IF(P$3="J",SUMIF('Bandstoten tot'!A$33:A$54,H86,'Bandstoten tot'!B$33:B$54),0)</f>
        <v>23</v>
      </c>
      <c r="J86" s="6"/>
      <c r="K86" s="211" t="str">
        <f t="shared" si="10"/>
        <v/>
      </c>
      <c r="L86" s="267" t="str">
        <f t="shared" si="11"/>
        <v/>
      </c>
      <c r="M86" s="215" t="str">
        <f t="shared" si="12"/>
        <v/>
      </c>
      <c r="N86" s="216" t="str">
        <f t="shared" si="13"/>
        <v/>
      </c>
      <c r="O86" s="266">
        <v>1</v>
      </c>
      <c r="AB86" s="325">
        <f t="shared" si="14"/>
        <v>1</v>
      </c>
    </row>
    <row r="87" spans="1:28" ht="13.2" x14ac:dyDescent="0.25">
      <c r="A87" s="218">
        <f>IF(C87=0,"",IF(I87=0,"",MAX(A$2:A86)+1))</f>
        <v>65</v>
      </c>
      <c r="B87" s="219" t="str">
        <f>'Bandstoten 1'!B87</f>
        <v>Peter</v>
      </c>
      <c r="C87" s="211">
        <f>IF(P$3="J",SUMIF('Bandstoten tot'!A$33:A$54,B87,'Bandstoten tot'!B$33:B$54),0)</f>
        <v>39</v>
      </c>
      <c r="D87" s="6"/>
      <c r="E87" s="6"/>
      <c r="F87" s="267" t="str">
        <f t="shared" si="8"/>
        <v/>
      </c>
      <c r="G87" s="268" t="str">
        <f t="shared" si="9"/>
        <v/>
      </c>
      <c r="H87" s="219" t="str">
        <f>'Bandstoten 1'!H87</f>
        <v>Bas</v>
      </c>
      <c r="I87" s="211">
        <f>IF(P$3="J",SUMIF('Bandstoten tot'!A$33:A$54,H87,'Bandstoten tot'!B$33:B$54),0)</f>
        <v>25</v>
      </c>
      <c r="J87" s="6"/>
      <c r="K87" s="211" t="str">
        <f t="shared" si="10"/>
        <v/>
      </c>
      <c r="L87" s="267" t="str">
        <f t="shared" si="11"/>
        <v/>
      </c>
      <c r="M87" s="215" t="str">
        <f t="shared" si="12"/>
        <v/>
      </c>
      <c r="N87" s="216" t="str">
        <f t="shared" si="13"/>
        <v/>
      </c>
      <c r="O87" s="266">
        <v>1</v>
      </c>
      <c r="AB87" s="325">
        <f t="shared" si="14"/>
        <v>1</v>
      </c>
    </row>
    <row r="88" spans="1:28" ht="13.2" x14ac:dyDescent="0.25">
      <c r="A88" s="218">
        <f>IF(C88=0,"",IF(I88=0,"",MAX(A$2:A87)+1))</f>
        <v>66</v>
      </c>
      <c r="B88" s="219" t="str">
        <f>'Bandstoten 1'!B88</f>
        <v>Peter</v>
      </c>
      <c r="C88" s="211">
        <f>IF(P$3="J",SUMIF('Bandstoten tot'!A$33:A$54,B88,'Bandstoten tot'!B$33:B$54),0)</f>
        <v>39</v>
      </c>
      <c r="D88" s="6"/>
      <c r="E88" s="6"/>
      <c r="F88" s="267" t="str">
        <f t="shared" si="8"/>
        <v/>
      </c>
      <c r="G88" s="268" t="str">
        <f t="shared" si="9"/>
        <v/>
      </c>
      <c r="H88" s="219" t="str">
        <f>'Bandstoten 1'!H88</f>
        <v>Jan Zuijlen</v>
      </c>
      <c r="I88" s="211">
        <f>IF(P$3="J",SUMIF('Bandstoten tot'!A$33:A$54,H88,'Bandstoten tot'!B$33:B$54),0)</f>
        <v>36</v>
      </c>
      <c r="J88" s="6"/>
      <c r="K88" s="211" t="str">
        <f t="shared" si="10"/>
        <v/>
      </c>
      <c r="L88" s="267" t="str">
        <f t="shared" si="11"/>
        <v/>
      </c>
      <c r="M88" s="215" t="str">
        <f t="shared" si="12"/>
        <v/>
      </c>
      <c r="N88" s="216" t="str">
        <f t="shared" si="13"/>
        <v/>
      </c>
      <c r="O88" s="266">
        <v>1</v>
      </c>
      <c r="AB88" s="325">
        <f t="shared" si="14"/>
        <v>1</v>
      </c>
    </row>
    <row r="89" spans="1:28" ht="13.2" x14ac:dyDescent="0.25">
      <c r="A89" s="218">
        <f>IF(C89=0,"",IF(I89=0,"",MAX(A$2:A88)+1))</f>
        <v>67</v>
      </c>
      <c r="B89" s="219" t="str">
        <f>'Bandstoten 1'!B89</f>
        <v>Peter</v>
      </c>
      <c r="C89" s="211">
        <f>IF(P$3="J",SUMIF('Bandstoten tot'!A$33:A$54,B89,'Bandstoten tot'!B$33:B$54),0)</f>
        <v>39</v>
      </c>
      <c r="D89" s="6"/>
      <c r="E89" s="6"/>
      <c r="F89" s="267" t="str">
        <f t="shared" si="8"/>
        <v/>
      </c>
      <c r="G89" s="268" t="str">
        <f t="shared" si="9"/>
        <v/>
      </c>
      <c r="H89" s="219" t="str">
        <f>'Bandstoten 1'!H89</f>
        <v xml:space="preserve">Jordy </v>
      </c>
      <c r="I89" s="211">
        <f>IF(P$3="J",SUMIF('Bandstoten tot'!A$33:A$54,H89,'Bandstoten tot'!B$33:B$54),0)</f>
        <v>31</v>
      </c>
      <c r="J89" s="6"/>
      <c r="K89" s="211" t="str">
        <f t="shared" si="10"/>
        <v/>
      </c>
      <c r="L89" s="267" t="str">
        <f t="shared" si="11"/>
        <v/>
      </c>
      <c r="M89" s="215" t="str">
        <f t="shared" si="12"/>
        <v/>
      </c>
      <c r="N89" s="216" t="str">
        <f t="shared" si="13"/>
        <v/>
      </c>
      <c r="O89" s="266">
        <v>1</v>
      </c>
      <c r="AB89" s="325">
        <f t="shared" si="14"/>
        <v>1</v>
      </c>
    </row>
    <row r="90" spans="1:28" ht="13.2" x14ac:dyDescent="0.25">
      <c r="A90" s="218">
        <f>IF(C90=0,"",IF(I90=0,"",MAX(A$2:A89)+1))</f>
        <v>68</v>
      </c>
      <c r="B90" s="219" t="str">
        <f>'Bandstoten 1'!B90</f>
        <v>Peter</v>
      </c>
      <c r="C90" s="211">
        <f>IF(P$3="J",SUMIF('Bandstoten tot'!A$33:A$54,B90,'Bandstoten tot'!B$33:B$54),0)</f>
        <v>39</v>
      </c>
      <c r="D90" s="6"/>
      <c r="E90" s="6"/>
      <c r="F90" s="267" t="str">
        <f t="shared" si="8"/>
        <v/>
      </c>
      <c r="G90" s="268" t="str">
        <f t="shared" si="9"/>
        <v/>
      </c>
      <c r="H90" s="219" t="str">
        <f>'Bandstoten 1'!H90</f>
        <v>Mukesh</v>
      </c>
      <c r="I90" s="211">
        <f>IF(P$3="J",SUMIF('Bandstoten tot'!A$33:A$54,H90,'Bandstoten tot'!B$33:B$54),0)</f>
        <v>34</v>
      </c>
      <c r="J90" s="6"/>
      <c r="K90" s="211" t="str">
        <f t="shared" si="10"/>
        <v/>
      </c>
      <c r="L90" s="267" t="str">
        <f t="shared" si="11"/>
        <v/>
      </c>
      <c r="M90" s="215" t="str">
        <f t="shared" si="12"/>
        <v/>
      </c>
      <c r="N90" s="216" t="str">
        <f t="shared" si="13"/>
        <v/>
      </c>
      <c r="O90" s="266">
        <v>1</v>
      </c>
      <c r="AB90" s="325">
        <f t="shared" si="14"/>
        <v>1</v>
      </c>
    </row>
    <row r="91" spans="1:28" ht="13.2" x14ac:dyDescent="0.25">
      <c r="A91" s="218">
        <f>IF(C91=0,"",IF(I91=0,"",MAX(A$2:A90)+1))</f>
        <v>69</v>
      </c>
      <c r="B91" s="219" t="str">
        <f>'Bandstoten 1'!B91</f>
        <v>Peter</v>
      </c>
      <c r="C91" s="211">
        <f>IF(P$3="J",SUMIF('Bandstoten tot'!A$33:A$54,B91,'Bandstoten tot'!B$33:B$54),0)</f>
        <v>39</v>
      </c>
      <c r="D91" s="6"/>
      <c r="E91" s="6"/>
      <c r="F91" s="267" t="str">
        <f t="shared" si="8"/>
        <v/>
      </c>
      <c r="G91" s="268" t="str">
        <f t="shared" si="9"/>
        <v/>
      </c>
      <c r="H91" s="219" t="str">
        <f>'Bandstoten 1'!H91</f>
        <v>Marco</v>
      </c>
      <c r="I91" s="211">
        <f>IF(P$3="J",SUMIF('Bandstoten tot'!A$33:A$54,H91,'Bandstoten tot'!B$33:B$54),0)</f>
        <v>40</v>
      </c>
      <c r="J91" s="6"/>
      <c r="K91" s="211" t="str">
        <f t="shared" si="10"/>
        <v/>
      </c>
      <c r="L91" s="267" t="str">
        <f t="shared" si="11"/>
        <v/>
      </c>
      <c r="M91" s="215" t="str">
        <f t="shared" si="12"/>
        <v/>
      </c>
      <c r="N91" s="216" t="str">
        <f t="shared" si="13"/>
        <v/>
      </c>
      <c r="O91" s="266">
        <v>1</v>
      </c>
      <c r="AB91" s="325">
        <f t="shared" si="14"/>
        <v>1</v>
      </c>
    </row>
    <row r="92" spans="1:28" ht="13.2" x14ac:dyDescent="0.25">
      <c r="A92" s="218" t="str">
        <f>IF(C92=0,"",IF(I92=0,"",MAX(A$2:A91)+1))</f>
        <v/>
      </c>
      <c r="B92" s="219" t="str">
        <f>'Bandstoten 1'!B92</f>
        <v>Peter</v>
      </c>
      <c r="C92" s="211">
        <f>IF(P$3="J",SUMIF('Bandstoten tot'!A$33:A$54,B92,'Bandstoten tot'!B$33:B$54),0)</f>
        <v>39</v>
      </c>
      <c r="D92" s="6"/>
      <c r="E92" s="6"/>
      <c r="F92" s="267" t="str">
        <f t="shared" si="8"/>
        <v/>
      </c>
      <c r="G92" s="268" t="str">
        <f t="shared" si="9"/>
        <v/>
      </c>
      <c r="H92" s="219" t="str">
        <f>'Bandstoten 1'!H92</f>
        <v>n</v>
      </c>
      <c r="I92" s="211">
        <f>IF(P$3="J",SUMIF('Bandstoten tot'!A$33:A$54,H92,'Bandstoten tot'!B$33:B$54),0)</f>
        <v>0</v>
      </c>
      <c r="J92" s="6"/>
      <c r="K92" s="211" t="str">
        <f t="shared" si="10"/>
        <v/>
      </c>
      <c r="L92" s="267" t="str">
        <f t="shared" si="11"/>
        <v/>
      </c>
      <c r="M92" s="215" t="str">
        <f t="shared" si="12"/>
        <v/>
      </c>
      <c r="N92" s="216" t="str">
        <f t="shared" si="13"/>
        <v/>
      </c>
      <c r="O92" s="266">
        <v>1</v>
      </c>
      <c r="AB92" s="325">
        <f t="shared" si="14"/>
        <v>0</v>
      </c>
    </row>
    <row r="93" spans="1:28" ht="13.2" x14ac:dyDescent="0.25">
      <c r="A93" s="218" t="str">
        <f>IF(C93=0,"",IF(I93=0,"",MAX(A$2:A92)+1))</f>
        <v/>
      </c>
      <c r="B93" s="219" t="str">
        <f>'Bandstoten 1'!B93</f>
        <v>Peter</v>
      </c>
      <c r="C93" s="211">
        <f>IF(P$3="J",SUMIF('Bandstoten tot'!A$33:A$54,B93,'Bandstoten tot'!B$33:B$54),0)</f>
        <v>39</v>
      </c>
      <c r="D93" s="6"/>
      <c r="E93" s="6"/>
      <c r="F93" s="267" t="str">
        <f t="shared" si="8"/>
        <v/>
      </c>
      <c r="G93" s="268" t="str">
        <f t="shared" si="9"/>
        <v/>
      </c>
      <c r="H93" s="219" t="str">
        <f>'Bandstoten 1'!H93</f>
        <v>n</v>
      </c>
      <c r="I93" s="211">
        <f>IF(P$3="J",SUMIF('Bandstoten tot'!A$33:A$54,H93,'Bandstoten tot'!B$33:B$54),0)</f>
        <v>0</v>
      </c>
      <c r="J93" s="6"/>
      <c r="K93" s="211" t="str">
        <f t="shared" si="10"/>
        <v/>
      </c>
      <c r="L93" s="267" t="str">
        <f t="shared" si="11"/>
        <v/>
      </c>
      <c r="M93" s="215" t="str">
        <f t="shared" si="12"/>
        <v/>
      </c>
      <c r="N93" s="216" t="str">
        <f t="shared" si="13"/>
        <v/>
      </c>
      <c r="O93" s="266">
        <v>1</v>
      </c>
      <c r="AB93" s="325">
        <f t="shared" si="14"/>
        <v>0</v>
      </c>
    </row>
    <row r="94" spans="1:28" ht="13.2" x14ac:dyDescent="0.25">
      <c r="A94" s="218" t="str">
        <f>IF(C94=0,"",IF(I94=0,"",MAX(A$2:A93)+1))</f>
        <v/>
      </c>
      <c r="B94" s="219" t="str">
        <f>'Bandstoten 1'!B94</f>
        <v>Peter</v>
      </c>
      <c r="C94" s="211">
        <f>IF(P$3="J",SUMIF('Bandstoten tot'!A$33:A$54,B94,'Bandstoten tot'!B$33:B$54),0)</f>
        <v>39</v>
      </c>
      <c r="D94" s="6"/>
      <c r="E94" s="6"/>
      <c r="F94" s="267" t="str">
        <f t="shared" si="8"/>
        <v/>
      </c>
      <c r="G94" s="268" t="str">
        <f t="shared" si="9"/>
        <v/>
      </c>
      <c r="H94" s="219" t="str">
        <f>'Bandstoten 1'!H94</f>
        <v>n</v>
      </c>
      <c r="I94" s="211">
        <f>IF(P$3="J",SUMIF('Bandstoten tot'!A$33:A$54,H94,'Bandstoten tot'!B$33:B$54),0)</f>
        <v>0</v>
      </c>
      <c r="J94" s="6"/>
      <c r="K94" s="211" t="str">
        <f t="shared" si="10"/>
        <v/>
      </c>
      <c r="L94" s="267" t="str">
        <f t="shared" si="11"/>
        <v/>
      </c>
      <c r="M94" s="215" t="str">
        <f t="shared" si="12"/>
        <v/>
      </c>
      <c r="N94" s="216" t="str">
        <f t="shared" si="13"/>
        <v/>
      </c>
      <c r="O94" s="266">
        <v>1</v>
      </c>
      <c r="AB94" s="325">
        <f t="shared" si="14"/>
        <v>0</v>
      </c>
    </row>
    <row r="95" spans="1:28" ht="13.2" x14ac:dyDescent="0.25">
      <c r="A95" s="218" t="str">
        <f>IF(C95=0,"",IF(I95=0,"",MAX(A$2:A94)+1))</f>
        <v/>
      </c>
      <c r="B95" s="219" t="str">
        <f>'Bandstoten 1'!B95</f>
        <v>Peter</v>
      </c>
      <c r="C95" s="211">
        <f>IF(P$3="J",SUMIF('Bandstoten tot'!A$33:A$54,B95,'Bandstoten tot'!B$33:B$54),0)</f>
        <v>39</v>
      </c>
      <c r="D95" s="6"/>
      <c r="E95" s="6"/>
      <c r="F95" s="267" t="str">
        <f t="shared" si="8"/>
        <v/>
      </c>
      <c r="G95" s="268" t="str">
        <f t="shared" si="9"/>
        <v/>
      </c>
      <c r="H95" s="219" t="str">
        <f>'Bandstoten 1'!H95</f>
        <v>n</v>
      </c>
      <c r="I95" s="211">
        <f>IF(P$3="J",SUMIF('Bandstoten tot'!A$33:A$54,H95,'Bandstoten tot'!B$33:B$54),0)</f>
        <v>0</v>
      </c>
      <c r="J95" s="6"/>
      <c r="K95" s="211" t="str">
        <f t="shared" si="10"/>
        <v/>
      </c>
      <c r="L95" s="267" t="str">
        <f t="shared" si="11"/>
        <v/>
      </c>
      <c r="M95" s="215" t="str">
        <f t="shared" si="12"/>
        <v/>
      </c>
      <c r="N95" s="216" t="str">
        <f t="shared" si="13"/>
        <v/>
      </c>
      <c r="O95" s="266">
        <v>1</v>
      </c>
      <c r="AB95" s="325">
        <f t="shared" si="14"/>
        <v>0</v>
      </c>
    </row>
    <row r="96" spans="1:28" ht="13.2" x14ac:dyDescent="0.25">
      <c r="A96" s="218">
        <f>IF(C96=0,"",IF(I96=0,"",MAX(A$2:A95)+1))</f>
        <v>70</v>
      </c>
      <c r="B96" s="219" t="str">
        <f>'Bandstoten 1'!B96</f>
        <v>Piet</v>
      </c>
      <c r="C96" s="211">
        <f>IF(P$3="J",SUMIF('Bandstoten tot'!A$33:A$54,B96,'Bandstoten tot'!B$33:B$54),0)</f>
        <v>44</v>
      </c>
      <c r="D96" s="6"/>
      <c r="E96" s="6"/>
      <c r="F96" s="267" t="str">
        <f t="shared" si="8"/>
        <v/>
      </c>
      <c r="G96" s="268" t="str">
        <f t="shared" si="9"/>
        <v/>
      </c>
      <c r="H96" s="219" t="str">
        <f>'Bandstoten 1'!H96</f>
        <v>Tukker</v>
      </c>
      <c r="I96" s="211">
        <f>IF(P$3="J",SUMIF('Bandstoten tot'!A$33:A$54,H96,'Bandstoten tot'!B$33:B$54),0)</f>
        <v>22</v>
      </c>
      <c r="J96" s="6"/>
      <c r="K96" s="211" t="str">
        <f t="shared" si="10"/>
        <v/>
      </c>
      <c r="L96" s="267" t="str">
        <f t="shared" si="11"/>
        <v/>
      </c>
      <c r="M96" s="215" t="str">
        <f t="shared" si="12"/>
        <v/>
      </c>
      <c r="N96" s="216" t="str">
        <f t="shared" si="13"/>
        <v/>
      </c>
      <c r="O96" s="266">
        <v>1</v>
      </c>
      <c r="AB96" s="325">
        <f t="shared" si="14"/>
        <v>1</v>
      </c>
    </row>
    <row r="97" spans="1:28" ht="13.2" x14ac:dyDescent="0.25">
      <c r="A97" s="218">
        <f>IF(C97=0,"",IF(I97=0,"",MAX(A$2:A96)+1))</f>
        <v>71</v>
      </c>
      <c r="B97" s="219" t="str">
        <f>'Bandstoten 1'!B97</f>
        <v>Piet</v>
      </c>
      <c r="C97" s="211">
        <f>IF(P$3="J",SUMIF('Bandstoten tot'!A$33:A$54,B97,'Bandstoten tot'!B$33:B$54),0)</f>
        <v>44</v>
      </c>
      <c r="D97" s="6"/>
      <c r="E97" s="6"/>
      <c r="F97" s="267" t="str">
        <f t="shared" si="8"/>
        <v/>
      </c>
      <c r="G97" s="268" t="str">
        <f t="shared" si="9"/>
        <v/>
      </c>
      <c r="H97" s="219" t="str">
        <f>'Bandstoten 1'!H97</f>
        <v>Bernard</v>
      </c>
      <c r="I97" s="211">
        <f>IF(P$3="J",SUMIF('Bandstoten tot'!A$33:A$54,H97,'Bandstoten tot'!B$33:B$54),0)</f>
        <v>31</v>
      </c>
      <c r="J97" s="6"/>
      <c r="K97" s="211" t="str">
        <f t="shared" si="10"/>
        <v/>
      </c>
      <c r="L97" s="267" t="str">
        <f t="shared" si="11"/>
        <v/>
      </c>
      <c r="M97" s="215" t="str">
        <f t="shared" si="12"/>
        <v/>
      </c>
      <c r="N97" s="216" t="str">
        <f t="shared" si="13"/>
        <v/>
      </c>
      <c r="O97" s="266">
        <v>1</v>
      </c>
      <c r="AB97" s="325">
        <f t="shared" si="14"/>
        <v>1</v>
      </c>
    </row>
    <row r="98" spans="1:28" ht="13.2" x14ac:dyDescent="0.25">
      <c r="A98" s="218">
        <f>IF(C98=0,"",IF(I98=0,"",MAX(A$2:A97)+1))</f>
        <v>72</v>
      </c>
      <c r="B98" s="219" t="str">
        <f>'Bandstoten 1'!B98</f>
        <v>Piet</v>
      </c>
      <c r="C98" s="211">
        <f>IF(P$3="J",SUMIF('Bandstoten tot'!A$33:A$54,B98,'Bandstoten tot'!B$33:B$54),0)</f>
        <v>44</v>
      </c>
      <c r="D98" s="6"/>
      <c r="E98" s="6"/>
      <c r="F98" s="267" t="str">
        <f t="shared" si="8"/>
        <v/>
      </c>
      <c r="G98" s="268" t="str">
        <f t="shared" si="9"/>
        <v/>
      </c>
      <c r="H98" s="219" t="str">
        <f>'Bandstoten 1'!H98</f>
        <v>Jan de Hoorn</v>
      </c>
      <c r="I98" s="211">
        <f>IF(P$3="J",SUMIF('Bandstoten tot'!A$33:A$54,H98,'Bandstoten tot'!B$33:B$54),0)</f>
        <v>23</v>
      </c>
      <c r="J98" s="6"/>
      <c r="K98" s="211" t="str">
        <f t="shared" si="10"/>
        <v/>
      </c>
      <c r="L98" s="267" t="str">
        <f t="shared" si="11"/>
        <v/>
      </c>
      <c r="M98" s="215" t="str">
        <f t="shared" si="12"/>
        <v/>
      </c>
      <c r="N98" s="216" t="str">
        <f t="shared" si="13"/>
        <v/>
      </c>
      <c r="O98" s="266">
        <v>1</v>
      </c>
      <c r="AB98" s="325">
        <f t="shared" si="14"/>
        <v>1</v>
      </c>
    </row>
    <row r="99" spans="1:28" ht="13.2" x14ac:dyDescent="0.25">
      <c r="A99" s="218">
        <f>IF(C99=0,"",IF(I99=0,"",MAX(A$2:A98)+1))</f>
        <v>73</v>
      </c>
      <c r="B99" s="219" t="str">
        <f>'Bandstoten 1'!B99</f>
        <v>Piet</v>
      </c>
      <c r="C99" s="211">
        <f>IF(P$3="J",SUMIF('Bandstoten tot'!A$33:A$54,B99,'Bandstoten tot'!B$33:B$54),0)</f>
        <v>44</v>
      </c>
      <c r="D99" s="6"/>
      <c r="E99" s="6"/>
      <c r="F99" s="267" t="str">
        <f t="shared" si="8"/>
        <v/>
      </c>
      <c r="G99" s="268" t="str">
        <f t="shared" si="9"/>
        <v/>
      </c>
      <c r="H99" s="219" t="str">
        <f>'Bandstoten 1'!H99</f>
        <v>Bas</v>
      </c>
      <c r="I99" s="211">
        <f>IF(P$3="J",SUMIF('Bandstoten tot'!A$33:A$54,H99,'Bandstoten tot'!B$33:B$54),0)</f>
        <v>25</v>
      </c>
      <c r="J99" s="6"/>
      <c r="K99" s="211" t="str">
        <f t="shared" si="10"/>
        <v/>
      </c>
      <c r="L99" s="267" t="str">
        <f t="shared" si="11"/>
        <v/>
      </c>
      <c r="M99" s="215" t="str">
        <f t="shared" ref="M99:M130" si="15">IF(J99&gt;0,IF(I99-J99=0,R$2,IF(J99&lt;I99,ROUND(J99/I99*T$2,1),Q$2)),"")</f>
        <v/>
      </c>
      <c r="N99" s="216" t="str">
        <f t="shared" si="13"/>
        <v/>
      </c>
      <c r="O99" s="266">
        <v>1</v>
      </c>
      <c r="AB99" s="325">
        <f t="shared" si="14"/>
        <v>1</v>
      </c>
    </row>
    <row r="100" spans="1:28" ht="13.2" x14ac:dyDescent="0.25">
      <c r="A100" s="218">
        <f>IF(C100=0,"",IF(I100=0,"",MAX(A$2:A99)+1))</f>
        <v>74</v>
      </c>
      <c r="B100" s="219" t="str">
        <f>'Bandstoten 1'!B100</f>
        <v>Piet</v>
      </c>
      <c r="C100" s="211">
        <f>IF(P$3="J",SUMIF('Bandstoten tot'!A$33:A$54,B100,'Bandstoten tot'!B$33:B$54),0)</f>
        <v>44</v>
      </c>
      <c r="D100" s="6"/>
      <c r="E100" s="6"/>
      <c r="F100" s="267" t="str">
        <f t="shared" si="8"/>
        <v/>
      </c>
      <c r="G100" s="268" t="str">
        <f t="shared" si="9"/>
        <v/>
      </c>
      <c r="H100" s="219" t="str">
        <f>'Bandstoten 1'!H100</f>
        <v>Jan Zuijlen</v>
      </c>
      <c r="I100" s="211">
        <f>IF(P$3="J",SUMIF('Bandstoten tot'!A$33:A$54,H100,'Bandstoten tot'!B$33:B$54),0)</f>
        <v>36</v>
      </c>
      <c r="J100" s="6"/>
      <c r="K100" s="211" t="str">
        <f t="shared" si="10"/>
        <v/>
      </c>
      <c r="L100" s="267" t="str">
        <f t="shared" si="11"/>
        <v/>
      </c>
      <c r="M100" s="215" t="str">
        <f t="shared" si="15"/>
        <v/>
      </c>
      <c r="N100" s="216" t="str">
        <f t="shared" si="13"/>
        <v/>
      </c>
      <c r="O100" s="266">
        <v>1</v>
      </c>
      <c r="AB100" s="325">
        <f t="shared" si="14"/>
        <v>1</v>
      </c>
    </row>
    <row r="101" spans="1:28" ht="13.2" x14ac:dyDescent="0.25">
      <c r="A101" s="218">
        <f>IF(C101=0,"",IF(I101=0,"",MAX(A$2:A100)+1))</f>
        <v>75</v>
      </c>
      <c r="B101" s="219" t="str">
        <f>'Bandstoten 1'!B101</f>
        <v>Piet</v>
      </c>
      <c r="C101" s="211">
        <f>IF(P$3="J",SUMIF('Bandstoten tot'!A$33:A$54,B101,'Bandstoten tot'!B$33:B$54),0)</f>
        <v>44</v>
      </c>
      <c r="D101" s="6"/>
      <c r="E101" s="6"/>
      <c r="F101" s="267" t="str">
        <f t="shared" si="8"/>
        <v/>
      </c>
      <c r="G101" s="268" t="str">
        <f t="shared" si="9"/>
        <v/>
      </c>
      <c r="H101" s="219" t="str">
        <f>'Bandstoten 1'!H101</f>
        <v xml:space="preserve">Jordy </v>
      </c>
      <c r="I101" s="211">
        <f>IF(P$3="J",SUMIF('Bandstoten tot'!A$33:A$54,H101,'Bandstoten tot'!B$33:B$54),0)</f>
        <v>31</v>
      </c>
      <c r="J101" s="6"/>
      <c r="K101" s="211" t="str">
        <f t="shared" si="10"/>
        <v/>
      </c>
      <c r="L101" s="267" t="str">
        <f t="shared" si="11"/>
        <v/>
      </c>
      <c r="M101" s="215" t="str">
        <f t="shared" si="15"/>
        <v/>
      </c>
      <c r="N101" s="216" t="str">
        <f t="shared" si="13"/>
        <v/>
      </c>
      <c r="O101" s="266">
        <v>1</v>
      </c>
      <c r="AB101" s="325">
        <f t="shared" si="14"/>
        <v>1</v>
      </c>
    </row>
    <row r="102" spans="1:28" ht="13.2" x14ac:dyDescent="0.25">
      <c r="A102" s="218">
        <f>IF(C102=0,"",IF(I102=0,"",MAX(A$2:A101)+1))</f>
        <v>76</v>
      </c>
      <c r="B102" s="219" t="str">
        <f>'Bandstoten 1'!B102</f>
        <v>Piet</v>
      </c>
      <c r="C102" s="211">
        <f>IF(P$3="J",SUMIF('Bandstoten tot'!A$33:A$54,B102,'Bandstoten tot'!B$33:B$54),0)</f>
        <v>44</v>
      </c>
      <c r="D102" s="6"/>
      <c r="E102" s="6"/>
      <c r="F102" s="267" t="str">
        <f t="shared" si="8"/>
        <v/>
      </c>
      <c r="G102" s="268" t="str">
        <f t="shared" si="9"/>
        <v/>
      </c>
      <c r="H102" s="219" t="str">
        <f>'Bandstoten 1'!H102</f>
        <v>Mukesh</v>
      </c>
      <c r="I102" s="211">
        <f>IF(P$3="J",SUMIF('Bandstoten tot'!A$33:A$54,H102,'Bandstoten tot'!B$33:B$54),0)</f>
        <v>34</v>
      </c>
      <c r="J102" s="6"/>
      <c r="K102" s="211" t="str">
        <f t="shared" si="10"/>
        <v/>
      </c>
      <c r="L102" s="267" t="str">
        <f t="shared" si="11"/>
        <v/>
      </c>
      <c r="M102" s="215" t="str">
        <f t="shared" si="15"/>
        <v/>
      </c>
      <c r="N102" s="216" t="str">
        <f t="shared" si="13"/>
        <v/>
      </c>
      <c r="O102" s="266">
        <v>1</v>
      </c>
      <c r="AB102" s="325">
        <f t="shared" si="14"/>
        <v>1</v>
      </c>
    </row>
    <row r="103" spans="1:28" ht="13.2" x14ac:dyDescent="0.25">
      <c r="A103" s="218">
        <f>IF(C103=0,"",IF(I103=0,"",MAX(A$2:A102)+1))</f>
        <v>77</v>
      </c>
      <c r="B103" s="219" t="str">
        <f>'Bandstoten 1'!B103</f>
        <v>Piet</v>
      </c>
      <c r="C103" s="211">
        <f>IF(P$3="J",SUMIF('Bandstoten tot'!A$33:A$54,B103,'Bandstoten tot'!B$33:B$54),0)</f>
        <v>44</v>
      </c>
      <c r="D103" s="6"/>
      <c r="E103" s="6"/>
      <c r="F103" s="267" t="str">
        <f t="shared" si="8"/>
        <v/>
      </c>
      <c r="G103" s="268" t="str">
        <f t="shared" si="9"/>
        <v/>
      </c>
      <c r="H103" s="219" t="str">
        <f>'Bandstoten 1'!H103</f>
        <v>Marco</v>
      </c>
      <c r="I103" s="211">
        <f>IF(P$3="J",SUMIF('Bandstoten tot'!A$33:A$54,H103,'Bandstoten tot'!B$33:B$54),0)</f>
        <v>40</v>
      </c>
      <c r="J103" s="6"/>
      <c r="K103" s="211" t="str">
        <f t="shared" si="10"/>
        <v/>
      </c>
      <c r="L103" s="267" t="str">
        <f t="shared" si="11"/>
        <v/>
      </c>
      <c r="M103" s="215" t="str">
        <f t="shared" si="15"/>
        <v/>
      </c>
      <c r="N103" s="216" t="str">
        <f t="shared" si="13"/>
        <v/>
      </c>
      <c r="O103" s="266">
        <v>1</v>
      </c>
      <c r="AB103" s="325">
        <f t="shared" si="14"/>
        <v>1</v>
      </c>
    </row>
    <row r="104" spans="1:28" ht="13.2" x14ac:dyDescent="0.25">
      <c r="A104" s="218" t="str">
        <f>IF(C104=0,"",IF(I104=0,"",MAX(A$2:A103)+1))</f>
        <v/>
      </c>
      <c r="B104" s="219" t="str">
        <f>'Bandstoten 1'!B104</f>
        <v>Piet</v>
      </c>
      <c r="C104" s="211">
        <f>IF(P$3="J",SUMIF('Bandstoten tot'!A$33:A$54,B104,'Bandstoten tot'!B$33:B$54),0)</f>
        <v>44</v>
      </c>
      <c r="D104" s="6"/>
      <c r="E104" s="6"/>
      <c r="F104" s="267" t="str">
        <f t="shared" si="8"/>
        <v/>
      </c>
      <c r="G104" s="268" t="str">
        <f t="shared" si="9"/>
        <v/>
      </c>
      <c r="H104" s="219" t="str">
        <f>'Bandstoten 1'!H104</f>
        <v>n</v>
      </c>
      <c r="I104" s="211">
        <f>IF(P$3="J",SUMIF('Bandstoten tot'!A$33:A$54,H104,'Bandstoten tot'!B$33:B$54),0)</f>
        <v>0</v>
      </c>
      <c r="J104" s="6"/>
      <c r="K104" s="211" t="str">
        <f t="shared" si="10"/>
        <v/>
      </c>
      <c r="L104" s="267" t="str">
        <f t="shared" si="11"/>
        <v/>
      </c>
      <c r="M104" s="215" t="str">
        <f t="shared" si="15"/>
        <v/>
      </c>
      <c r="N104" s="216" t="str">
        <f t="shared" si="13"/>
        <v/>
      </c>
      <c r="O104" s="266">
        <v>1</v>
      </c>
      <c r="AB104" s="325">
        <f t="shared" si="14"/>
        <v>0</v>
      </c>
    </row>
    <row r="105" spans="1:28" ht="13.2" x14ac:dyDescent="0.25">
      <c r="A105" s="218" t="str">
        <f>IF(C105=0,"",IF(I105=0,"",MAX(A$2:A104)+1))</f>
        <v/>
      </c>
      <c r="B105" s="219" t="str">
        <f>'Bandstoten 1'!B105</f>
        <v>Piet</v>
      </c>
      <c r="C105" s="211">
        <f>IF(P$3="J",SUMIF('Bandstoten tot'!A$33:A$54,B105,'Bandstoten tot'!B$33:B$54),0)</f>
        <v>44</v>
      </c>
      <c r="D105" s="6"/>
      <c r="E105" s="6"/>
      <c r="F105" s="267" t="str">
        <f t="shared" si="8"/>
        <v/>
      </c>
      <c r="G105" s="268" t="str">
        <f t="shared" si="9"/>
        <v/>
      </c>
      <c r="H105" s="219" t="str">
        <f>'Bandstoten 1'!H105</f>
        <v>n</v>
      </c>
      <c r="I105" s="211">
        <f>IF(P$3="J",SUMIF('Bandstoten tot'!A$33:A$54,H105,'Bandstoten tot'!B$33:B$54),0)</f>
        <v>0</v>
      </c>
      <c r="J105" s="6"/>
      <c r="K105" s="211" t="str">
        <f t="shared" si="10"/>
        <v/>
      </c>
      <c r="L105" s="267" t="str">
        <f t="shared" si="11"/>
        <v/>
      </c>
      <c r="M105" s="215" t="str">
        <f t="shared" si="15"/>
        <v/>
      </c>
      <c r="N105" s="216" t="str">
        <f t="shared" si="13"/>
        <v/>
      </c>
      <c r="O105" s="266">
        <v>1</v>
      </c>
      <c r="AB105" s="325">
        <f t="shared" si="14"/>
        <v>0</v>
      </c>
    </row>
    <row r="106" spans="1:28" ht="13.2" x14ac:dyDescent="0.25">
      <c r="A106" s="218" t="str">
        <f>IF(C106=0,"",IF(I106=0,"",MAX(A$2:A105)+1))</f>
        <v/>
      </c>
      <c r="B106" s="219" t="str">
        <f>'Bandstoten 1'!B106</f>
        <v>Piet</v>
      </c>
      <c r="C106" s="211">
        <f>IF(P$3="J",SUMIF('Bandstoten tot'!A$33:A$54,B106,'Bandstoten tot'!B$33:B$54),0)</f>
        <v>44</v>
      </c>
      <c r="D106" s="6"/>
      <c r="E106" s="6"/>
      <c r="F106" s="267" t="str">
        <f t="shared" si="8"/>
        <v/>
      </c>
      <c r="G106" s="268" t="str">
        <f t="shared" si="9"/>
        <v/>
      </c>
      <c r="H106" s="219" t="str">
        <f>'Bandstoten 1'!H106</f>
        <v>n</v>
      </c>
      <c r="I106" s="211">
        <f>IF(P$3="J",SUMIF('Bandstoten tot'!A$33:A$54,H106,'Bandstoten tot'!B$33:B$54),0)</f>
        <v>0</v>
      </c>
      <c r="J106" s="6"/>
      <c r="K106" s="211" t="str">
        <f t="shared" si="10"/>
        <v/>
      </c>
      <c r="L106" s="267" t="str">
        <f t="shared" si="11"/>
        <v/>
      </c>
      <c r="M106" s="215" t="str">
        <f t="shared" si="15"/>
        <v/>
      </c>
      <c r="N106" s="216" t="str">
        <f t="shared" si="13"/>
        <v/>
      </c>
      <c r="O106" s="266">
        <v>1</v>
      </c>
      <c r="AB106" s="325">
        <f t="shared" si="14"/>
        <v>0</v>
      </c>
    </row>
    <row r="107" spans="1:28" ht="13.2" x14ac:dyDescent="0.25">
      <c r="A107" s="218" t="str">
        <f>IF(C107=0,"",IF(I107=0,"",MAX(A$2:A106)+1))</f>
        <v/>
      </c>
      <c r="B107" s="219" t="str">
        <f>'Bandstoten 1'!B107</f>
        <v>Piet</v>
      </c>
      <c r="C107" s="211">
        <f>IF(P$3="J",SUMIF('Bandstoten tot'!A$33:A$54,B107,'Bandstoten tot'!B$33:B$54),0)</f>
        <v>44</v>
      </c>
      <c r="D107" s="6"/>
      <c r="E107" s="6"/>
      <c r="F107" s="267" t="str">
        <f t="shared" si="8"/>
        <v/>
      </c>
      <c r="G107" s="268" t="str">
        <f t="shared" si="9"/>
        <v/>
      </c>
      <c r="H107" s="219" t="str">
        <f>'Bandstoten 1'!H107</f>
        <v>n</v>
      </c>
      <c r="I107" s="211">
        <f>IF(P$3="J",SUMIF('Bandstoten tot'!A$33:A$54,H107,'Bandstoten tot'!B$33:B$54),0)</f>
        <v>0</v>
      </c>
      <c r="J107" s="6"/>
      <c r="K107" s="211" t="str">
        <f t="shared" si="10"/>
        <v/>
      </c>
      <c r="L107" s="267" t="str">
        <f t="shared" si="11"/>
        <v/>
      </c>
      <c r="M107" s="215" t="str">
        <f t="shared" si="15"/>
        <v/>
      </c>
      <c r="N107" s="216" t="str">
        <f t="shared" si="13"/>
        <v/>
      </c>
      <c r="O107" s="266">
        <v>1</v>
      </c>
      <c r="AB107" s="325">
        <f t="shared" si="14"/>
        <v>0</v>
      </c>
    </row>
    <row r="108" spans="1:28" ht="13.2" x14ac:dyDescent="0.25">
      <c r="A108" s="218">
        <f>IF(C108=0,"",IF(I108=0,"",MAX(A$2:A107)+1))</f>
        <v>78</v>
      </c>
      <c r="B108" s="219" t="str">
        <f>'Bandstoten 1'!B108</f>
        <v>Tukker</v>
      </c>
      <c r="C108" s="211">
        <f>IF(P$3="J",SUMIF('Bandstoten tot'!A$33:A$54,B108,'Bandstoten tot'!B$33:B$54),0)</f>
        <v>22</v>
      </c>
      <c r="D108" s="6"/>
      <c r="E108" s="6"/>
      <c r="F108" s="267" t="str">
        <f t="shared" si="8"/>
        <v/>
      </c>
      <c r="G108" s="268" t="str">
        <f t="shared" si="9"/>
        <v/>
      </c>
      <c r="H108" s="219" t="str">
        <f>'Bandstoten 1'!H108</f>
        <v>Bernard</v>
      </c>
      <c r="I108" s="211">
        <f>IF(P$3="J",SUMIF('Bandstoten tot'!A$33:A$54,H108,'Bandstoten tot'!B$33:B$54),0)</f>
        <v>31</v>
      </c>
      <c r="J108" s="6"/>
      <c r="K108" s="211" t="str">
        <f t="shared" si="10"/>
        <v/>
      </c>
      <c r="L108" s="267" t="str">
        <f t="shared" si="11"/>
        <v/>
      </c>
      <c r="M108" s="215" t="str">
        <f t="shared" si="15"/>
        <v/>
      </c>
      <c r="N108" s="216" t="str">
        <f t="shared" si="13"/>
        <v/>
      </c>
      <c r="O108" s="266">
        <v>1</v>
      </c>
      <c r="AB108" s="325">
        <f t="shared" si="14"/>
        <v>1</v>
      </c>
    </row>
    <row r="109" spans="1:28" ht="13.2" x14ac:dyDescent="0.25">
      <c r="A109" s="218">
        <f>IF(C109=0,"",IF(I109=0,"",MAX(A$2:A108)+1))</f>
        <v>79</v>
      </c>
      <c r="B109" s="219" t="str">
        <f>'Bandstoten 1'!B109</f>
        <v>Tukker</v>
      </c>
      <c r="C109" s="211">
        <f>IF(P$3="J",SUMIF('Bandstoten tot'!A$33:A$54,B109,'Bandstoten tot'!B$33:B$54),0)</f>
        <v>22</v>
      </c>
      <c r="D109" s="6"/>
      <c r="E109" s="6"/>
      <c r="F109" s="267" t="str">
        <f t="shared" si="8"/>
        <v/>
      </c>
      <c r="G109" s="268" t="str">
        <f t="shared" si="9"/>
        <v/>
      </c>
      <c r="H109" s="219" t="str">
        <f>'Bandstoten 1'!H109</f>
        <v>Jan de Hoorn</v>
      </c>
      <c r="I109" s="211">
        <f>IF(P$3="J",SUMIF('Bandstoten tot'!A$33:A$54,H109,'Bandstoten tot'!B$33:B$54),0)</f>
        <v>23</v>
      </c>
      <c r="J109" s="6"/>
      <c r="K109" s="211" t="str">
        <f t="shared" si="10"/>
        <v/>
      </c>
      <c r="L109" s="267" t="str">
        <f t="shared" si="11"/>
        <v/>
      </c>
      <c r="M109" s="215" t="str">
        <f t="shared" si="15"/>
        <v/>
      </c>
      <c r="N109" s="216" t="str">
        <f t="shared" si="13"/>
        <v/>
      </c>
      <c r="O109" s="266">
        <v>1</v>
      </c>
      <c r="AB109" s="325">
        <f t="shared" si="14"/>
        <v>1</v>
      </c>
    </row>
    <row r="110" spans="1:28" ht="13.2" x14ac:dyDescent="0.25">
      <c r="A110" s="218">
        <f>IF(C110=0,"",IF(I110=0,"",MAX(A$2:A109)+1))</f>
        <v>80</v>
      </c>
      <c r="B110" s="219" t="str">
        <f>'Bandstoten 1'!B110</f>
        <v>Tukker</v>
      </c>
      <c r="C110" s="211">
        <f>IF(P$3="J",SUMIF('Bandstoten tot'!A$33:A$54,B110,'Bandstoten tot'!B$33:B$54),0)</f>
        <v>22</v>
      </c>
      <c r="D110" s="6"/>
      <c r="E110" s="6"/>
      <c r="F110" s="267" t="str">
        <f t="shared" si="8"/>
        <v/>
      </c>
      <c r="G110" s="268" t="str">
        <f t="shared" si="9"/>
        <v/>
      </c>
      <c r="H110" s="219" t="str">
        <f>'Bandstoten 1'!H110</f>
        <v>Bas</v>
      </c>
      <c r="I110" s="211">
        <f>IF(P$3="J",SUMIF('Bandstoten tot'!A$33:A$54,H110,'Bandstoten tot'!B$33:B$54),0)</f>
        <v>25</v>
      </c>
      <c r="J110" s="6"/>
      <c r="K110" s="211" t="str">
        <f t="shared" si="10"/>
        <v/>
      </c>
      <c r="L110" s="267" t="str">
        <f t="shared" si="11"/>
        <v/>
      </c>
      <c r="M110" s="215" t="str">
        <f t="shared" si="15"/>
        <v/>
      </c>
      <c r="N110" s="216" t="str">
        <f t="shared" si="13"/>
        <v/>
      </c>
      <c r="O110" s="266">
        <v>1</v>
      </c>
      <c r="AB110" s="325">
        <f t="shared" si="14"/>
        <v>1</v>
      </c>
    </row>
    <row r="111" spans="1:28" ht="13.2" x14ac:dyDescent="0.25">
      <c r="A111" s="218">
        <f>IF(C111=0,"",IF(I111=0,"",MAX(A$2:A110)+1))</f>
        <v>81</v>
      </c>
      <c r="B111" s="219" t="str">
        <f>'Bandstoten 1'!B111</f>
        <v>Tukker</v>
      </c>
      <c r="C111" s="211">
        <f>IF(P$3="J",SUMIF('Bandstoten tot'!A$33:A$54,B111,'Bandstoten tot'!B$33:B$54),0)</f>
        <v>22</v>
      </c>
      <c r="D111" s="6"/>
      <c r="E111" s="6"/>
      <c r="F111" s="267" t="str">
        <f t="shared" si="8"/>
        <v/>
      </c>
      <c r="G111" s="268" t="str">
        <f t="shared" si="9"/>
        <v/>
      </c>
      <c r="H111" s="219" t="str">
        <f>'Bandstoten 1'!H111</f>
        <v>Jan Zuijlen</v>
      </c>
      <c r="I111" s="211">
        <f>IF(P$3="J",SUMIF('Bandstoten tot'!A$33:A$54,H111,'Bandstoten tot'!B$33:B$54),0)</f>
        <v>36</v>
      </c>
      <c r="J111" s="6"/>
      <c r="K111" s="211" t="str">
        <f t="shared" si="10"/>
        <v/>
      </c>
      <c r="L111" s="267" t="str">
        <f t="shared" si="11"/>
        <v/>
      </c>
      <c r="M111" s="215" t="str">
        <f t="shared" si="15"/>
        <v/>
      </c>
      <c r="N111" s="216" t="str">
        <f t="shared" si="13"/>
        <v/>
      </c>
      <c r="O111" s="266">
        <v>1</v>
      </c>
      <c r="AB111" s="325">
        <f t="shared" si="14"/>
        <v>1</v>
      </c>
    </row>
    <row r="112" spans="1:28" ht="13.2" x14ac:dyDescent="0.25">
      <c r="A112" s="218">
        <f>IF(C112=0,"",IF(I112=0,"",MAX(A$2:A111)+1))</f>
        <v>82</v>
      </c>
      <c r="B112" s="219" t="str">
        <f>'Bandstoten 1'!B112</f>
        <v>Tukker</v>
      </c>
      <c r="C112" s="211">
        <f>IF(P$3="J",SUMIF('Bandstoten tot'!A$33:A$54,B112,'Bandstoten tot'!B$33:B$54),0)</f>
        <v>22</v>
      </c>
      <c r="D112" s="6"/>
      <c r="E112" s="6"/>
      <c r="F112" s="267" t="str">
        <f t="shared" si="8"/>
        <v/>
      </c>
      <c r="G112" s="268" t="str">
        <f t="shared" si="9"/>
        <v/>
      </c>
      <c r="H112" s="219" t="str">
        <f>'Bandstoten 1'!H112</f>
        <v xml:space="preserve">Jordy </v>
      </c>
      <c r="I112" s="211">
        <f>IF(P$3="J",SUMIF('Bandstoten tot'!A$33:A$54,H112,'Bandstoten tot'!B$33:B$54),0)</f>
        <v>31</v>
      </c>
      <c r="J112" s="6"/>
      <c r="K112" s="211" t="str">
        <f t="shared" si="10"/>
        <v/>
      </c>
      <c r="L112" s="267" t="str">
        <f t="shared" si="11"/>
        <v/>
      </c>
      <c r="M112" s="215" t="str">
        <f t="shared" si="15"/>
        <v/>
      </c>
      <c r="N112" s="216" t="str">
        <f t="shared" si="13"/>
        <v/>
      </c>
      <c r="O112" s="266">
        <v>1</v>
      </c>
      <c r="AB112" s="325">
        <f t="shared" si="14"/>
        <v>1</v>
      </c>
    </row>
    <row r="113" spans="1:28" ht="13.2" x14ac:dyDescent="0.25">
      <c r="A113" s="218">
        <f>IF(C113=0,"",IF(I113=0,"",MAX(A$2:A112)+1))</f>
        <v>83</v>
      </c>
      <c r="B113" s="219" t="str">
        <f>'Bandstoten 1'!B113</f>
        <v>Tukker</v>
      </c>
      <c r="C113" s="211">
        <f>IF(P$3="J",SUMIF('Bandstoten tot'!A$33:A$54,B113,'Bandstoten tot'!B$33:B$54),0)</f>
        <v>22</v>
      </c>
      <c r="D113" s="6"/>
      <c r="E113" s="6"/>
      <c r="F113" s="267" t="str">
        <f t="shared" si="8"/>
        <v/>
      </c>
      <c r="G113" s="268" t="str">
        <f t="shared" si="9"/>
        <v/>
      </c>
      <c r="H113" s="219" t="str">
        <f>'Bandstoten 1'!H113</f>
        <v>Mukesh</v>
      </c>
      <c r="I113" s="211">
        <f>IF(P$3="J",SUMIF('Bandstoten tot'!A$33:A$54,H113,'Bandstoten tot'!B$33:B$54),0)</f>
        <v>34</v>
      </c>
      <c r="J113" s="6"/>
      <c r="K113" s="211" t="str">
        <f t="shared" si="10"/>
        <v/>
      </c>
      <c r="L113" s="267" t="str">
        <f t="shared" si="11"/>
        <v/>
      </c>
      <c r="M113" s="215" t="str">
        <f t="shared" si="15"/>
        <v/>
      </c>
      <c r="N113" s="216" t="str">
        <f t="shared" si="13"/>
        <v/>
      </c>
      <c r="O113" s="266">
        <v>1</v>
      </c>
      <c r="AB113" s="325">
        <f t="shared" si="14"/>
        <v>1</v>
      </c>
    </row>
    <row r="114" spans="1:28" ht="13.2" x14ac:dyDescent="0.25">
      <c r="A114" s="218">
        <f>IF(C114=0,"",IF(I114=0,"",MAX(A$2:A113)+1))</f>
        <v>84</v>
      </c>
      <c r="B114" s="219" t="str">
        <f>'Bandstoten 1'!B114</f>
        <v>Tukker</v>
      </c>
      <c r="C114" s="211">
        <f>IF(P$3="J",SUMIF('Bandstoten tot'!A$33:A$54,B114,'Bandstoten tot'!B$33:B$54),0)</f>
        <v>22</v>
      </c>
      <c r="D114" s="6"/>
      <c r="E114" s="6"/>
      <c r="F114" s="267" t="str">
        <f t="shared" si="8"/>
        <v/>
      </c>
      <c r="G114" s="268" t="str">
        <f t="shared" si="9"/>
        <v/>
      </c>
      <c r="H114" s="219" t="str">
        <f>'Bandstoten 1'!H114</f>
        <v>Marco</v>
      </c>
      <c r="I114" s="211">
        <f>IF(P$3="J",SUMIF('Bandstoten tot'!A$33:A$54,H114,'Bandstoten tot'!B$33:B$54),0)</f>
        <v>40</v>
      </c>
      <c r="J114" s="6"/>
      <c r="K114" s="211" t="str">
        <f t="shared" si="10"/>
        <v/>
      </c>
      <c r="L114" s="267" t="str">
        <f t="shared" si="11"/>
        <v/>
      </c>
      <c r="M114" s="215" t="str">
        <f t="shared" si="15"/>
        <v/>
      </c>
      <c r="N114" s="216" t="str">
        <f t="shared" si="13"/>
        <v/>
      </c>
      <c r="O114" s="266">
        <v>1</v>
      </c>
      <c r="AB114" s="325">
        <f t="shared" si="14"/>
        <v>1</v>
      </c>
    </row>
    <row r="115" spans="1:28" ht="13.2" x14ac:dyDescent="0.25">
      <c r="A115" s="218" t="str">
        <f>IF(C115=0,"",IF(I115=0,"",MAX(A$2:A114)+1))</f>
        <v/>
      </c>
      <c r="B115" s="219" t="str">
        <f>'Bandstoten 1'!B115</f>
        <v>Tukker</v>
      </c>
      <c r="C115" s="211">
        <f>IF(P$3="J",SUMIF('Bandstoten tot'!A$33:A$54,B115,'Bandstoten tot'!B$33:B$54),0)</f>
        <v>22</v>
      </c>
      <c r="D115" s="6"/>
      <c r="E115" s="6"/>
      <c r="F115" s="267" t="str">
        <f t="shared" si="8"/>
        <v/>
      </c>
      <c r="G115" s="268" t="str">
        <f t="shared" si="9"/>
        <v/>
      </c>
      <c r="H115" s="219" t="str">
        <f>'Bandstoten 1'!H115</f>
        <v>n</v>
      </c>
      <c r="I115" s="211">
        <f>IF(P$3="J",SUMIF('Bandstoten tot'!A$33:A$54,H115,'Bandstoten tot'!B$33:B$54),0)</f>
        <v>0</v>
      </c>
      <c r="J115" s="6"/>
      <c r="K115" s="211" t="str">
        <f t="shared" si="10"/>
        <v/>
      </c>
      <c r="L115" s="267" t="str">
        <f t="shared" si="11"/>
        <v/>
      </c>
      <c r="M115" s="215" t="str">
        <f t="shared" si="15"/>
        <v/>
      </c>
      <c r="N115" s="216" t="str">
        <f t="shared" si="13"/>
        <v/>
      </c>
      <c r="O115" s="266">
        <v>1</v>
      </c>
      <c r="AB115" s="325">
        <f t="shared" si="14"/>
        <v>0</v>
      </c>
    </row>
    <row r="116" spans="1:28" ht="13.2" x14ac:dyDescent="0.25">
      <c r="A116" s="218" t="str">
        <f>IF(C116=0,"",IF(I116=0,"",MAX(A$2:A115)+1))</f>
        <v/>
      </c>
      <c r="B116" s="219" t="str">
        <f>'Bandstoten 1'!B116</f>
        <v>Tukker</v>
      </c>
      <c r="C116" s="211">
        <f>IF(P$3="J",SUMIF('Bandstoten tot'!A$33:A$54,B116,'Bandstoten tot'!B$33:B$54),0)</f>
        <v>22</v>
      </c>
      <c r="D116" s="6"/>
      <c r="E116" s="6"/>
      <c r="F116" s="267" t="str">
        <f t="shared" si="8"/>
        <v/>
      </c>
      <c r="G116" s="268" t="str">
        <f t="shared" si="9"/>
        <v/>
      </c>
      <c r="H116" s="219" t="str">
        <f>'Bandstoten 1'!H116</f>
        <v>n</v>
      </c>
      <c r="I116" s="211">
        <f>IF(P$3="J",SUMIF('Bandstoten tot'!A$33:A$54,H116,'Bandstoten tot'!B$33:B$54),0)</f>
        <v>0</v>
      </c>
      <c r="J116" s="6"/>
      <c r="K116" s="211" t="str">
        <f t="shared" si="10"/>
        <v/>
      </c>
      <c r="L116" s="267" t="str">
        <f t="shared" si="11"/>
        <v/>
      </c>
      <c r="M116" s="215" t="str">
        <f t="shared" si="15"/>
        <v/>
      </c>
      <c r="N116" s="216" t="str">
        <f t="shared" si="13"/>
        <v/>
      </c>
      <c r="O116" s="266">
        <v>1</v>
      </c>
      <c r="AB116" s="325">
        <f t="shared" si="14"/>
        <v>0</v>
      </c>
    </row>
    <row r="117" spans="1:28" ht="13.2" x14ac:dyDescent="0.25">
      <c r="A117" s="218" t="str">
        <f>IF(C117=0,"",IF(I117=0,"",MAX(A$2:A116)+1))</f>
        <v/>
      </c>
      <c r="B117" s="219" t="str">
        <f>'Bandstoten 1'!B117</f>
        <v>Tukker</v>
      </c>
      <c r="C117" s="211">
        <f>IF(P$3="J",SUMIF('Bandstoten tot'!A$33:A$54,B117,'Bandstoten tot'!B$33:B$54),0)</f>
        <v>22</v>
      </c>
      <c r="D117" s="6"/>
      <c r="E117" s="6"/>
      <c r="F117" s="267" t="str">
        <f t="shared" si="8"/>
        <v/>
      </c>
      <c r="G117" s="268" t="str">
        <f t="shared" si="9"/>
        <v/>
      </c>
      <c r="H117" s="219" t="str">
        <f>'Bandstoten 1'!H117</f>
        <v>n</v>
      </c>
      <c r="I117" s="211">
        <f>IF(P$3="J",SUMIF('Bandstoten tot'!A$33:A$54,H117,'Bandstoten tot'!B$33:B$54),0)</f>
        <v>0</v>
      </c>
      <c r="J117" s="6"/>
      <c r="K117" s="211" t="str">
        <f t="shared" si="10"/>
        <v/>
      </c>
      <c r="L117" s="267" t="str">
        <f t="shared" si="11"/>
        <v/>
      </c>
      <c r="M117" s="215" t="str">
        <f t="shared" si="15"/>
        <v/>
      </c>
      <c r="N117" s="216" t="str">
        <f t="shared" si="13"/>
        <v/>
      </c>
      <c r="O117" s="266">
        <v>1</v>
      </c>
      <c r="AB117" s="325">
        <f t="shared" si="14"/>
        <v>0</v>
      </c>
    </row>
    <row r="118" spans="1:28" ht="13.2" x14ac:dyDescent="0.25">
      <c r="A118" s="218" t="str">
        <f>IF(C118=0,"",IF(I118=0,"",MAX(A$2:A117)+1))</f>
        <v/>
      </c>
      <c r="B118" s="219" t="str">
        <f>'Bandstoten 1'!B118</f>
        <v>Tukker</v>
      </c>
      <c r="C118" s="211">
        <f>IF(P$3="J",SUMIF('Bandstoten tot'!A$33:A$54,B118,'Bandstoten tot'!B$33:B$54),0)</f>
        <v>22</v>
      </c>
      <c r="D118" s="6"/>
      <c r="E118" s="6"/>
      <c r="F118" s="267" t="str">
        <f t="shared" si="8"/>
        <v/>
      </c>
      <c r="G118" s="268" t="str">
        <f t="shared" si="9"/>
        <v/>
      </c>
      <c r="H118" s="219" t="str">
        <f>'Bandstoten 1'!H118</f>
        <v>n</v>
      </c>
      <c r="I118" s="211">
        <f>IF(P$3="J",SUMIF('Bandstoten tot'!A$33:A$54,H118,'Bandstoten tot'!B$33:B$54),0)</f>
        <v>0</v>
      </c>
      <c r="J118" s="6"/>
      <c r="K118" s="211" t="str">
        <f t="shared" si="10"/>
        <v/>
      </c>
      <c r="L118" s="267" t="str">
        <f t="shared" si="11"/>
        <v/>
      </c>
      <c r="M118" s="215" t="str">
        <f t="shared" si="15"/>
        <v/>
      </c>
      <c r="N118" s="216" t="str">
        <f t="shared" si="13"/>
        <v/>
      </c>
      <c r="O118" s="266">
        <v>1</v>
      </c>
      <c r="AB118" s="325">
        <f t="shared" si="14"/>
        <v>0</v>
      </c>
    </row>
    <row r="119" spans="1:28" ht="13.2" x14ac:dyDescent="0.25">
      <c r="A119" s="218">
        <f>IF(C119=0,"",IF(I119=0,"",MAX(A$2:A118)+1))</f>
        <v>85</v>
      </c>
      <c r="B119" s="219" t="str">
        <f>'Bandstoten 1'!B119</f>
        <v>Bernard</v>
      </c>
      <c r="C119" s="211">
        <f>IF(P$3="J",SUMIF('Bandstoten tot'!A$33:A$54,B119,'Bandstoten tot'!B$33:B$54),0)</f>
        <v>31</v>
      </c>
      <c r="D119" s="6"/>
      <c r="E119" s="6"/>
      <c r="F119" s="267" t="str">
        <f t="shared" si="8"/>
        <v/>
      </c>
      <c r="G119" s="268" t="str">
        <f t="shared" si="9"/>
        <v/>
      </c>
      <c r="H119" s="219" t="str">
        <f>'Bandstoten 1'!H119</f>
        <v>Jan de Hoorn</v>
      </c>
      <c r="I119" s="211">
        <f>IF(P$3="J",SUMIF('Bandstoten tot'!A$33:A$54,H119,'Bandstoten tot'!B$33:B$54),0)</f>
        <v>23</v>
      </c>
      <c r="J119" s="6"/>
      <c r="K119" s="211" t="str">
        <f t="shared" si="10"/>
        <v/>
      </c>
      <c r="L119" s="267" t="str">
        <f t="shared" si="11"/>
        <v/>
      </c>
      <c r="M119" s="215" t="str">
        <f t="shared" si="15"/>
        <v/>
      </c>
      <c r="N119" s="216" t="str">
        <f t="shared" si="13"/>
        <v/>
      </c>
      <c r="O119" s="266">
        <v>1</v>
      </c>
      <c r="AB119" s="325">
        <f t="shared" si="14"/>
        <v>1</v>
      </c>
    </row>
    <row r="120" spans="1:28" ht="13.2" x14ac:dyDescent="0.25">
      <c r="A120" s="218">
        <f>IF(C120=0,"",IF(I120=0,"",MAX(A$2:A119)+1))</f>
        <v>86</v>
      </c>
      <c r="B120" s="219" t="str">
        <f>'Bandstoten 1'!B120</f>
        <v>Bernard</v>
      </c>
      <c r="C120" s="211">
        <f>IF(P$3="J",SUMIF('Bandstoten tot'!A$33:A$54,B120,'Bandstoten tot'!B$33:B$54),0)</f>
        <v>31</v>
      </c>
      <c r="D120" s="6"/>
      <c r="E120" s="6"/>
      <c r="F120" s="267" t="str">
        <f t="shared" si="8"/>
        <v/>
      </c>
      <c r="G120" s="268" t="str">
        <f t="shared" si="9"/>
        <v/>
      </c>
      <c r="H120" s="219" t="str">
        <f>'Bandstoten 1'!H120</f>
        <v>Bas</v>
      </c>
      <c r="I120" s="211">
        <f>IF(P$3="J",SUMIF('Bandstoten tot'!A$33:A$54,H120,'Bandstoten tot'!B$33:B$54),0)</f>
        <v>25</v>
      </c>
      <c r="J120" s="6"/>
      <c r="K120" s="211" t="str">
        <f t="shared" si="10"/>
        <v/>
      </c>
      <c r="L120" s="267" t="str">
        <f t="shared" si="11"/>
        <v/>
      </c>
      <c r="M120" s="215" t="str">
        <f t="shared" si="15"/>
        <v/>
      </c>
      <c r="N120" s="216" t="str">
        <f t="shared" si="13"/>
        <v/>
      </c>
      <c r="O120" s="266">
        <v>1</v>
      </c>
      <c r="AB120" s="325">
        <f t="shared" si="14"/>
        <v>1</v>
      </c>
    </row>
    <row r="121" spans="1:28" ht="13.2" x14ac:dyDescent="0.25">
      <c r="A121" s="218">
        <f>IF(C121=0,"",IF(I121=0,"",MAX(A$2:A120)+1))</f>
        <v>87</v>
      </c>
      <c r="B121" s="219" t="str">
        <f>'Bandstoten 1'!B121</f>
        <v>Bernard</v>
      </c>
      <c r="C121" s="211">
        <f>IF(P$3="J",SUMIF('Bandstoten tot'!A$33:A$54,B121,'Bandstoten tot'!B$33:B$54),0)</f>
        <v>31</v>
      </c>
      <c r="D121" s="6"/>
      <c r="E121" s="6"/>
      <c r="F121" s="267" t="str">
        <f t="shared" si="8"/>
        <v/>
      </c>
      <c r="G121" s="268" t="str">
        <f t="shared" si="9"/>
        <v/>
      </c>
      <c r="H121" s="219" t="str">
        <f>'Bandstoten 1'!H121</f>
        <v>Jan Zuijlen</v>
      </c>
      <c r="I121" s="211">
        <f>IF(P$3="J",SUMIF('Bandstoten tot'!A$33:A$54,H121,'Bandstoten tot'!B$33:B$54),0)</f>
        <v>36</v>
      </c>
      <c r="J121" s="6"/>
      <c r="K121" s="211" t="str">
        <f t="shared" si="10"/>
        <v/>
      </c>
      <c r="L121" s="267" t="str">
        <f t="shared" si="11"/>
        <v/>
      </c>
      <c r="M121" s="215" t="str">
        <f t="shared" si="15"/>
        <v/>
      </c>
      <c r="N121" s="216" t="str">
        <f t="shared" si="13"/>
        <v/>
      </c>
      <c r="O121" s="266">
        <v>1</v>
      </c>
      <c r="AB121" s="325">
        <f t="shared" si="14"/>
        <v>1</v>
      </c>
    </row>
    <row r="122" spans="1:28" ht="13.2" x14ac:dyDescent="0.25">
      <c r="A122" s="218">
        <f>IF(C122=0,"",IF(I122=0,"",MAX(A$2:A121)+1))</f>
        <v>88</v>
      </c>
      <c r="B122" s="219" t="str">
        <f>'Bandstoten 1'!B122</f>
        <v>Bernard</v>
      </c>
      <c r="C122" s="211">
        <f>IF(P$3="J",SUMIF('Bandstoten tot'!A$33:A$54,B122,'Bandstoten tot'!B$33:B$54),0)</f>
        <v>31</v>
      </c>
      <c r="D122" s="6"/>
      <c r="E122" s="6"/>
      <c r="F122" s="267" t="str">
        <f t="shared" si="8"/>
        <v/>
      </c>
      <c r="G122" s="268" t="str">
        <f t="shared" si="9"/>
        <v/>
      </c>
      <c r="H122" s="219" t="str">
        <f>'Bandstoten 1'!H122</f>
        <v xml:space="preserve">Jordy </v>
      </c>
      <c r="I122" s="211">
        <f>IF(P$3="J",SUMIF('Bandstoten tot'!A$33:A$54,H122,'Bandstoten tot'!B$33:B$54),0)</f>
        <v>31</v>
      </c>
      <c r="J122" s="6"/>
      <c r="K122" s="211" t="str">
        <f t="shared" si="10"/>
        <v/>
      </c>
      <c r="L122" s="267" t="str">
        <f t="shared" si="11"/>
        <v/>
      </c>
      <c r="M122" s="215" t="str">
        <f t="shared" si="15"/>
        <v/>
      </c>
      <c r="N122" s="216" t="str">
        <f t="shared" si="13"/>
        <v/>
      </c>
      <c r="O122" s="266">
        <v>1</v>
      </c>
      <c r="AB122" s="325">
        <f t="shared" si="14"/>
        <v>1</v>
      </c>
    </row>
    <row r="123" spans="1:28" ht="13.2" x14ac:dyDescent="0.25">
      <c r="A123" s="218">
        <f>IF(C123=0,"",IF(I123=0,"",MAX(A$2:A122)+1))</f>
        <v>89</v>
      </c>
      <c r="B123" s="219" t="str">
        <f>'Bandstoten 1'!B123</f>
        <v>Bernard</v>
      </c>
      <c r="C123" s="211">
        <f>IF(P$3="J",SUMIF('Bandstoten tot'!A$33:A$54,B123,'Bandstoten tot'!B$33:B$54),0)</f>
        <v>31</v>
      </c>
      <c r="D123" s="6"/>
      <c r="E123" s="6"/>
      <c r="F123" s="267" t="str">
        <f t="shared" si="8"/>
        <v/>
      </c>
      <c r="G123" s="268" t="str">
        <f t="shared" si="9"/>
        <v/>
      </c>
      <c r="H123" s="219" t="str">
        <f>'Bandstoten 1'!H123</f>
        <v>Mukesh</v>
      </c>
      <c r="I123" s="211">
        <f>IF(P$3="J",SUMIF('Bandstoten tot'!A$33:A$54,H123,'Bandstoten tot'!B$33:B$54),0)</f>
        <v>34</v>
      </c>
      <c r="J123" s="6"/>
      <c r="K123" s="211" t="str">
        <f t="shared" si="10"/>
        <v/>
      </c>
      <c r="L123" s="267" t="str">
        <f t="shared" si="11"/>
        <v/>
      </c>
      <c r="M123" s="215" t="str">
        <f t="shared" si="15"/>
        <v/>
      </c>
      <c r="N123" s="216" t="str">
        <f t="shared" si="13"/>
        <v/>
      </c>
      <c r="O123" s="266">
        <v>1</v>
      </c>
      <c r="AB123" s="325">
        <f t="shared" si="14"/>
        <v>1</v>
      </c>
    </row>
    <row r="124" spans="1:28" ht="13.2" x14ac:dyDescent="0.25">
      <c r="A124" s="218">
        <f>IF(C124=0,"",IF(I124=0,"",MAX(A$2:A123)+1))</f>
        <v>90</v>
      </c>
      <c r="B124" s="219" t="str">
        <f>'Bandstoten 1'!B124</f>
        <v>Bernard</v>
      </c>
      <c r="C124" s="211">
        <f>IF(P$3="J",SUMIF('Bandstoten tot'!A$33:A$54,B124,'Bandstoten tot'!B$33:B$54),0)</f>
        <v>31</v>
      </c>
      <c r="D124" s="6"/>
      <c r="E124" s="6"/>
      <c r="F124" s="267" t="str">
        <f t="shared" si="8"/>
        <v/>
      </c>
      <c r="G124" s="268" t="str">
        <f t="shared" si="9"/>
        <v/>
      </c>
      <c r="H124" s="219" t="str">
        <f>'Bandstoten 1'!H124</f>
        <v>Marco</v>
      </c>
      <c r="I124" s="211">
        <f>IF(P$3="J",SUMIF('Bandstoten tot'!A$33:A$54,H124,'Bandstoten tot'!B$33:B$54),0)</f>
        <v>40</v>
      </c>
      <c r="J124" s="6"/>
      <c r="K124" s="211" t="str">
        <f t="shared" si="10"/>
        <v/>
      </c>
      <c r="L124" s="267" t="str">
        <f t="shared" si="11"/>
        <v/>
      </c>
      <c r="M124" s="215" t="str">
        <f t="shared" si="15"/>
        <v/>
      </c>
      <c r="N124" s="216" t="str">
        <f t="shared" si="13"/>
        <v/>
      </c>
      <c r="O124" s="266">
        <v>1</v>
      </c>
      <c r="AB124" s="325">
        <f t="shared" si="14"/>
        <v>1</v>
      </c>
    </row>
    <row r="125" spans="1:28" ht="13.2" x14ac:dyDescent="0.25">
      <c r="A125" s="218" t="str">
        <f>IF(C125=0,"",IF(I125=0,"",MAX(A$2:A124)+1))</f>
        <v/>
      </c>
      <c r="B125" s="219" t="str">
        <f>'Bandstoten 1'!B125</f>
        <v>Bernard</v>
      </c>
      <c r="C125" s="211">
        <f>IF(P$3="J",SUMIF('Bandstoten tot'!A$33:A$54,B125,'Bandstoten tot'!B$33:B$54),0)</f>
        <v>31</v>
      </c>
      <c r="D125" s="6"/>
      <c r="E125" s="6"/>
      <c r="F125" s="267" t="str">
        <f t="shared" si="8"/>
        <v/>
      </c>
      <c r="G125" s="268" t="str">
        <f t="shared" si="9"/>
        <v/>
      </c>
      <c r="H125" s="219" t="str">
        <f>'Bandstoten 1'!H125</f>
        <v>n</v>
      </c>
      <c r="I125" s="211">
        <f>IF(P$3="J",SUMIF('Bandstoten tot'!A$33:A$54,H125,'Bandstoten tot'!B$33:B$54),0)</f>
        <v>0</v>
      </c>
      <c r="J125" s="6"/>
      <c r="K125" s="211" t="str">
        <f t="shared" si="10"/>
        <v/>
      </c>
      <c r="L125" s="267" t="str">
        <f t="shared" si="11"/>
        <v/>
      </c>
      <c r="M125" s="215" t="str">
        <f t="shared" si="15"/>
        <v/>
      </c>
      <c r="N125" s="216" t="str">
        <f t="shared" si="13"/>
        <v/>
      </c>
      <c r="O125" s="266">
        <v>1</v>
      </c>
      <c r="AB125" s="325">
        <f t="shared" si="14"/>
        <v>0</v>
      </c>
    </row>
    <row r="126" spans="1:28" ht="13.2" x14ac:dyDescent="0.25">
      <c r="A126" s="218" t="str">
        <f>IF(C126=0,"",IF(I126=0,"",MAX(A$2:A125)+1))</f>
        <v/>
      </c>
      <c r="B126" s="219" t="str">
        <f>'Bandstoten 1'!B126</f>
        <v>Bernard</v>
      </c>
      <c r="C126" s="211">
        <f>IF(P$3="J",SUMIF('Bandstoten tot'!A$33:A$54,B126,'Bandstoten tot'!B$33:B$54),0)</f>
        <v>31</v>
      </c>
      <c r="D126" s="6"/>
      <c r="E126" s="6"/>
      <c r="F126" s="267" t="str">
        <f t="shared" si="8"/>
        <v/>
      </c>
      <c r="G126" s="268" t="str">
        <f t="shared" si="9"/>
        <v/>
      </c>
      <c r="H126" s="219" t="str">
        <f>'Bandstoten 1'!H126</f>
        <v>n</v>
      </c>
      <c r="I126" s="211">
        <f>IF(P$3="J",SUMIF('Bandstoten tot'!A$33:A$54,H126,'Bandstoten tot'!B$33:B$54),0)</f>
        <v>0</v>
      </c>
      <c r="J126" s="6"/>
      <c r="K126" s="211" t="str">
        <f t="shared" si="10"/>
        <v/>
      </c>
      <c r="L126" s="267" t="str">
        <f t="shared" si="11"/>
        <v/>
      </c>
      <c r="M126" s="215" t="str">
        <f t="shared" si="15"/>
        <v/>
      </c>
      <c r="N126" s="216" t="str">
        <f t="shared" si="13"/>
        <v/>
      </c>
      <c r="O126" s="266">
        <v>1</v>
      </c>
      <c r="AB126" s="325">
        <f t="shared" si="14"/>
        <v>0</v>
      </c>
    </row>
    <row r="127" spans="1:28" ht="13.2" x14ac:dyDescent="0.25">
      <c r="A127" s="218" t="str">
        <f>IF(C127=0,"",IF(I127=0,"",MAX(A$2:A126)+1))</f>
        <v/>
      </c>
      <c r="B127" s="219" t="str">
        <f>'Bandstoten 1'!B127</f>
        <v>Bernard</v>
      </c>
      <c r="C127" s="211">
        <f>IF(P$3="J",SUMIF('Bandstoten tot'!A$33:A$54,B127,'Bandstoten tot'!B$33:B$54),0)</f>
        <v>31</v>
      </c>
      <c r="D127" s="6"/>
      <c r="E127" s="6"/>
      <c r="F127" s="267" t="str">
        <f t="shared" si="8"/>
        <v/>
      </c>
      <c r="G127" s="268" t="str">
        <f t="shared" si="9"/>
        <v/>
      </c>
      <c r="H127" s="219" t="str">
        <f>'Bandstoten 1'!H127</f>
        <v>n</v>
      </c>
      <c r="I127" s="211">
        <f>IF(P$3="J",SUMIF('Bandstoten tot'!A$33:A$54,H127,'Bandstoten tot'!B$33:B$54),0)</f>
        <v>0</v>
      </c>
      <c r="J127" s="6"/>
      <c r="K127" s="211" t="str">
        <f t="shared" si="10"/>
        <v/>
      </c>
      <c r="L127" s="267" t="str">
        <f t="shared" si="11"/>
        <v/>
      </c>
      <c r="M127" s="215" t="str">
        <f t="shared" si="15"/>
        <v/>
      </c>
      <c r="N127" s="216" t="str">
        <f t="shared" si="13"/>
        <v/>
      </c>
      <c r="O127" s="266">
        <v>1</v>
      </c>
      <c r="AB127" s="325">
        <f t="shared" si="14"/>
        <v>0</v>
      </c>
    </row>
    <row r="128" spans="1:28" ht="13.2" x14ac:dyDescent="0.25">
      <c r="A128" s="218" t="str">
        <f>IF(C128=0,"",IF(I128=0,"",MAX(A$2:A127)+1))</f>
        <v/>
      </c>
      <c r="B128" s="219" t="str">
        <f>'Bandstoten 1'!B128</f>
        <v>Bernard</v>
      </c>
      <c r="C128" s="211">
        <f>IF(P$3="J",SUMIF('Bandstoten tot'!A$33:A$54,B128,'Bandstoten tot'!B$33:B$54),0)</f>
        <v>31</v>
      </c>
      <c r="D128" s="6"/>
      <c r="E128" s="6"/>
      <c r="F128" s="267" t="str">
        <f t="shared" si="8"/>
        <v/>
      </c>
      <c r="G128" s="268" t="str">
        <f t="shared" si="9"/>
        <v/>
      </c>
      <c r="H128" s="219" t="str">
        <f>'Bandstoten 1'!H128</f>
        <v>n</v>
      </c>
      <c r="I128" s="211">
        <f>IF(P$3="J",SUMIF('Bandstoten tot'!A$33:A$54,H128,'Bandstoten tot'!B$33:B$54),0)</f>
        <v>0</v>
      </c>
      <c r="J128" s="6"/>
      <c r="K128" s="211" t="str">
        <f t="shared" si="10"/>
        <v/>
      </c>
      <c r="L128" s="267" t="str">
        <f t="shared" si="11"/>
        <v/>
      </c>
      <c r="M128" s="215" t="str">
        <f t="shared" si="15"/>
        <v/>
      </c>
      <c r="N128" s="216" t="str">
        <f t="shared" si="13"/>
        <v/>
      </c>
      <c r="O128" s="266">
        <v>1</v>
      </c>
      <c r="AB128" s="325">
        <f t="shared" si="14"/>
        <v>0</v>
      </c>
    </row>
    <row r="129" spans="1:28" ht="13.2" x14ac:dyDescent="0.25">
      <c r="A129" s="218">
        <f>IF(C129=0,"",IF(I129=0,"",MAX(A$2:A128)+1))</f>
        <v>91</v>
      </c>
      <c r="B129" s="219" t="str">
        <f>'Bandstoten 1'!B129</f>
        <v>Jan de Hoorn</v>
      </c>
      <c r="C129" s="211">
        <f>IF(P$3="J",SUMIF('Bandstoten tot'!A$33:A$54,B129,'Bandstoten tot'!B$33:B$54),0)</f>
        <v>23</v>
      </c>
      <c r="D129" s="6"/>
      <c r="E129" s="6"/>
      <c r="F129" s="267" t="str">
        <f t="shared" si="8"/>
        <v/>
      </c>
      <c r="G129" s="268" t="str">
        <f t="shared" si="9"/>
        <v/>
      </c>
      <c r="H129" s="219" t="str">
        <f>'Bandstoten 1'!H129</f>
        <v>Bas</v>
      </c>
      <c r="I129" s="211">
        <f>IF(P$3="J",SUMIF('Bandstoten tot'!A$33:A$54,H129,'Bandstoten tot'!B$33:B$54),0)</f>
        <v>25</v>
      </c>
      <c r="J129" s="6"/>
      <c r="K129" s="211" t="str">
        <f t="shared" si="10"/>
        <v/>
      </c>
      <c r="L129" s="267" t="str">
        <f t="shared" si="11"/>
        <v/>
      </c>
      <c r="M129" s="215" t="str">
        <f t="shared" si="15"/>
        <v/>
      </c>
      <c r="N129" s="216" t="str">
        <f t="shared" si="13"/>
        <v/>
      </c>
      <c r="O129" s="266">
        <v>1</v>
      </c>
      <c r="AB129" s="325">
        <f t="shared" si="14"/>
        <v>1</v>
      </c>
    </row>
    <row r="130" spans="1:28" ht="13.2" x14ac:dyDescent="0.25">
      <c r="A130" s="218">
        <f>IF(C130=0,"",IF(I130=0,"",MAX(A$2:A129)+1))</f>
        <v>92</v>
      </c>
      <c r="B130" s="219" t="str">
        <f>'Bandstoten 1'!B130</f>
        <v>Jan de Hoorn</v>
      </c>
      <c r="C130" s="211">
        <f>IF(P$3="J",SUMIF('Bandstoten tot'!A$33:A$54,B130,'Bandstoten tot'!B$33:B$54),0)</f>
        <v>23</v>
      </c>
      <c r="D130" s="6"/>
      <c r="E130" s="6"/>
      <c r="F130" s="267" t="str">
        <f t="shared" si="8"/>
        <v/>
      </c>
      <c r="G130" s="268" t="str">
        <f t="shared" si="9"/>
        <v/>
      </c>
      <c r="H130" s="219" t="str">
        <f>'Bandstoten 1'!H130</f>
        <v>Jan Zuijlen</v>
      </c>
      <c r="I130" s="211">
        <f>IF(P$3="J",SUMIF('Bandstoten tot'!A$33:A$54,H130,'Bandstoten tot'!B$33:B$54),0)</f>
        <v>36</v>
      </c>
      <c r="J130" s="6"/>
      <c r="K130" s="211" t="str">
        <f t="shared" si="10"/>
        <v/>
      </c>
      <c r="L130" s="267" t="str">
        <f t="shared" si="11"/>
        <v/>
      </c>
      <c r="M130" s="215" t="str">
        <f t="shared" si="15"/>
        <v/>
      </c>
      <c r="N130" s="216" t="str">
        <f t="shared" si="13"/>
        <v/>
      </c>
      <c r="O130" s="266">
        <v>1</v>
      </c>
      <c r="AB130" s="325">
        <f t="shared" si="14"/>
        <v>1</v>
      </c>
    </row>
    <row r="131" spans="1:28" ht="13.2" x14ac:dyDescent="0.25">
      <c r="A131" s="218">
        <f>IF(C131=0,"",IF(I131=0,"",MAX(A$2:A130)+1))</f>
        <v>93</v>
      </c>
      <c r="B131" s="219" t="str">
        <f>'Bandstoten 1'!B131</f>
        <v>Jan de Hoorn</v>
      </c>
      <c r="C131" s="211">
        <f>IF(P$3="J",SUMIF('Bandstoten tot'!A$33:A$54,B131,'Bandstoten tot'!B$33:B$54),0)</f>
        <v>23</v>
      </c>
      <c r="D131" s="6"/>
      <c r="E131" s="6"/>
      <c r="F131" s="267" t="str">
        <f t="shared" ref="F131:F162" si="16">IF(D131&gt;0,ROUND(D131/E131,3),"")</f>
        <v/>
      </c>
      <c r="G131" s="268" t="str">
        <f t="shared" ref="G131:G194" si="17">IF(D131&gt;0,IF(C131-D131=0,R$2,IF(D131&lt;C131,ROUND(D131/C131*T$2,1),Q$2)),"")</f>
        <v/>
      </c>
      <c r="H131" s="219" t="str">
        <f>'Bandstoten 1'!H131</f>
        <v xml:space="preserve">Jordy </v>
      </c>
      <c r="I131" s="211">
        <f>IF(P$3="J",SUMIF('Bandstoten tot'!A$33:A$54,H131,'Bandstoten tot'!B$33:B$54),0)</f>
        <v>31</v>
      </c>
      <c r="J131" s="6"/>
      <c r="K131" s="211" t="str">
        <f t="shared" ref="K131:K162" si="18">IF(E131&gt;0,E131,"")</f>
        <v/>
      </c>
      <c r="L131" s="267" t="str">
        <f t="shared" ref="L131:L173" si="19">IF(J131&gt;0,ROUND(J131/K131,3),"")</f>
        <v/>
      </c>
      <c r="M131" s="215" t="str">
        <f t="shared" ref="M131:M162" si="20">IF(J131&gt;0,IF(I131-J131=0,R$2,IF(J131&lt;I131,ROUND(J131/I131*T$2,1),Q$2)),"")</f>
        <v/>
      </c>
      <c r="N131" s="216" t="str">
        <f t="shared" ref="N131:N162" si="21">IF(E131&gt;0,1,"")</f>
        <v/>
      </c>
      <c r="O131" s="266">
        <v>1</v>
      </c>
      <c r="AB131" s="325">
        <f t="shared" ref="AB131:AB194" si="22">IF(A131="",0,1)</f>
        <v>1</v>
      </c>
    </row>
    <row r="132" spans="1:28" ht="13.2" x14ac:dyDescent="0.25">
      <c r="A132" s="218">
        <f>IF(C132=0,"",IF(I132=0,"",MAX(A$2:A131)+1))</f>
        <v>94</v>
      </c>
      <c r="B132" s="219" t="str">
        <f>'Bandstoten 1'!B132</f>
        <v>Jan de Hoorn</v>
      </c>
      <c r="C132" s="211">
        <f>IF(P$3="J",SUMIF('Bandstoten tot'!A$33:A$54,B132,'Bandstoten tot'!B$33:B$54),0)</f>
        <v>23</v>
      </c>
      <c r="D132" s="6"/>
      <c r="E132" s="6"/>
      <c r="F132" s="267" t="str">
        <f t="shared" si="16"/>
        <v/>
      </c>
      <c r="G132" s="268" t="str">
        <f t="shared" si="17"/>
        <v/>
      </c>
      <c r="H132" s="219" t="str">
        <f>'Bandstoten 1'!H132</f>
        <v>Mukesh</v>
      </c>
      <c r="I132" s="211">
        <f>IF(P$3="J",SUMIF('Bandstoten tot'!A$33:A$54,H132,'Bandstoten tot'!B$33:B$54),0)</f>
        <v>34</v>
      </c>
      <c r="J132" s="6"/>
      <c r="K132" s="211" t="str">
        <f t="shared" si="18"/>
        <v/>
      </c>
      <c r="L132" s="267" t="str">
        <f t="shared" si="19"/>
        <v/>
      </c>
      <c r="M132" s="215" t="str">
        <f t="shared" si="20"/>
        <v/>
      </c>
      <c r="N132" s="216" t="str">
        <f t="shared" si="21"/>
        <v/>
      </c>
      <c r="O132" s="266">
        <v>1</v>
      </c>
      <c r="AB132" s="325">
        <f t="shared" si="22"/>
        <v>1</v>
      </c>
    </row>
    <row r="133" spans="1:28" ht="13.2" x14ac:dyDescent="0.25">
      <c r="A133" s="218">
        <f>IF(C133=0,"",IF(I133=0,"",MAX(A$2:A132)+1))</f>
        <v>95</v>
      </c>
      <c r="B133" s="219" t="str">
        <f>'Bandstoten 1'!B133</f>
        <v>Jan de Hoorn</v>
      </c>
      <c r="C133" s="211">
        <f>IF(P$3="J",SUMIF('Bandstoten tot'!A$33:A$54,B133,'Bandstoten tot'!B$33:B$54),0)</f>
        <v>23</v>
      </c>
      <c r="D133" s="6"/>
      <c r="E133" s="6"/>
      <c r="F133" s="267" t="str">
        <f t="shared" si="16"/>
        <v/>
      </c>
      <c r="G133" s="268" t="str">
        <f t="shared" si="17"/>
        <v/>
      </c>
      <c r="H133" s="219" t="str">
        <f>'Bandstoten 1'!H133</f>
        <v>Marco</v>
      </c>
      <c r="I133" s="211">
        <f>IF(P$3="J",SUMIF('Bandstoten tot'!A$33:A$54,H133,'Bandstoten tot'!B$33:B$54),0)</f>
        <v>40</v>
      </c>
      <c r="J133" s="6"/>
      <c r="K133" s="211" t="str">
        <f t="shared" si="18"/>
        <v/>
      </c>
      <c r="L133" s="267" t="str">
        <f t="shared" si="19"/>
        <v/>
      </c>
      <c r="M133" s="215" t="str">
        <f t="shared" si="20"/>
        <v/>
      </c>
      <c r="N133" s="216" t="str">
        <f t="shared" si="21"/>
        <v/>
      </c>
      <c r="O133" s="266">
        <v>1</v>
      </c>
      <c r="AB133" s="325">
        <f t="shared" si="22"/>
        <v>1</v>
      </c>
    </row>
    <row r="134" spans="1:28" ht="13.2" x14ac:dyDescent="0.25">
      <c r="A134" s="218" t="str">
        <f>IF(C134=0,"",IF(I134=0,"",MAX(A$2:A133)+1))</f>
        <v/>
      </c>
      <c r="B134" s="219" t="str">
        <f>'Bandstoten 1'!B134</f>
        <v>Jan de Hoorn</v>
      </c>
      <c r="C134" s="211">
        <f>IF(P$3="J",SUMIF('Bandstoten tot'!A$33:A$54,B134,'Bandstoten tot'!B$33:B$54),0)</f>
        <v>23</v>
      </c>
      <c r="D134" s="6"/>
      <c r="E134" s="6"/>
      <c r="F134" s="267" t="str">
        <f t="shared" si="16"/>
        <v/>
      </c>
      <c r="G134" s="268" t="str">
        <f t="shared" si="17"/>
        <v/>
      </c>
      <c r="H134" s="219" t="str">
        <f>'Bandstoten 1'!H134</f>
        <v>n</v>
      </c>
      <c r="I134" s="211">
        <f>IF(P$3="J",SUMIF('Bandstoten tot'!A$33:A$54,H134,'Bandstoten tot'!B$33:B$54),0)</f>
        <v>0</v>
      </c>
      <c r="J134" s="6"/>
      <c r="K134" s="211" t="str">
        <f t="shared" si="18"/>
        <v/>
      </c>
      <c r="L134" s="267" t="str">
        <f t="shared" si="19"/>
        <v/>
      </c>
      <c r="M134" s="215" t="str">
        <f t="shared" si="20"/>
        <v/>
      </c>
      <c r="N134" s="216" t="str">
        <f t="shared" si="21"/>
        <v/>
      </c>
      <c r="O134" s="266">
        <v>1</v>
      </c>
      <c r="AB134" s="325">
        <f t="shared" si="22"/>
        <v>0</v>
      </c>
    </row>
    <row r="135" spans="1:28" ht="13.2" x14ac:dyDescent="0.25">
      <c r="A135" s="218" t="str">
        <f>IF(C135=0,"",IF(I135=0,"",MAX(A$2:A134)+1))</f>
        <v/>
      </c>
      <c r="B135" s="219" t="str">
        <f>'Bandstoten 1'!B135</f>
        <v>Jan de Hoorn</v>
      </c>
      <c r="C135" s="211">
        <f>IF(P$3="J",SUMIF('Bandstoten tot'!A$33:A$54,B135,'Bandstoten tot'!B$33:B$54),0)</f>
        <v>23</v>
      </c>
      <c r="D135" s="6"/>
      <c r="E135" s="6"/>
      <c r="F135" s="267" t="str">
        <f t="shared" si="16"/>
        <v/>
      </c>
      <c r="G135" s="268" t="str">
        <f t="shared" si="17"/>
        <v/>
      </c>
      <c r="H135" s="219" t="str">
        <f>'Bandstoten 1'!H135</f>
        <v>n</v>
      </c>
      <c r="I135" s="211">
        <f>IF(P$3="J",SUMIF('Bandstoten tot'!A$33:A$54,H135,'Bandstoten tot'!B$33:B$54),0)</f>
        <v>0</v>
      </c>
      <c r="J135" s="6"/>
      <c r="K135" s="211" t="str">
        <f t="shared" si="18"/>
        <v/>
      </c>
      <c r="L135" s="267" t="str">
        <f t="shared" si="19"/>
        <v/>
      </c>
      <c r="M135" s="215" t="str">
        <f t="shared" si="20"/>
        <v/>
      </c>
      <c r="N135" s="216" t="str">
        <f t="shared" si="21"/>
        <v/>
      </c>
      <c r="O135" s="266">
        <v>1</v>
      </c>
      <c r="AB135" s="325">
        <f t="shared" si="22"/>
        <v>0</v>
      </c>
    </row>
    <row r="136" spans="1:28" ht="13.2" x14ac:dyDescent="0.25">
      <c r="A136" s="218" t="str">
        <f>IF(C136=0,"",IF(I136=0,"",MAX(A$2:A135)+1))</f>
        <v/>
      </c>
      <c r="B136" s="219" t="str">
        <f>'Bandstoten 1'!B136</f>
        <v>Jan de Hoorn</v>
      </c>
      <c r="C136" s="211">
        <f>IF(P$3="J",SUMIF('Bandstoten tot'!A$33:A$54,B136,'Bandstoten tot'!B$33:B$54),0)</f>
        <v>23</v>
      </c>
      <c r="D136" s="6"/>
      <c r="E136" s="6"/>
      <c r="F136" s="267" t="str">
        <f t="shared" si="16"/>
        <v/>
      </c>
      <c r="G136" s="268" t="str">
        <f t="shared" si="17"/>
        <v/>
      </c>
      <c r="H136" s="219" t="str">
        <f>'Bandstoten 1'!H136</f>
        <v>n</v>
      </c>
      <c r="I136" s="211">
        <f>IF(P$3="J",SUMIF('Bandstoten tot'!A$33:A$54,H136,'Bandstoten tot'!B$33:B$54),0)</f>
        <v>0</v>
      </c>
      <c r="J136" s="6"/>
      <c r="K136" s="211" t="str">
        <f t="shared" si="18"/>
        <v/>
      </c>
      <c r="L136" s="267" t="str">
        <f t="shared" si="19"/>
        <v/>
      </c>
      <c r="M136" s="215" t="str">
        <f t="shared" si="20"/>
        <v/>
      </c>
      <c r="N136" s="216" t="str">
        <f t="shared" si="21"/>
        <v/>
      </c>
      <c r="O136" s="266">
        <v>1</v>
      </c>
      <c r="AB136" s="325">
        <f t="shared" si="22"/>
        <v>0</v>
      </c>
    </row>
    <row r="137" spans="1:28" ht="13.2" x14ac:dyDescent="0.25">
      <c r="A137" s="218" t="str">
        <f>IF(C137=0,"",IF(I137=0,"",MAX(A$2:A136)+1))</f>
        <v/>
      </c>
      <c r="B137" s="219" t="str">
        <f>'Bandstoten 1'!B137</f>
        <v>Jan de Hoorn</v>
      </c>
      <c r="C137" s="211">
        <f>IF(P$3="J",SUMIF('Bandstoten tot'!A$33:A$54,B137,'Bandstoten tot'!B$33:B$54),0)</f>
        <v>23</v>
      </c>
      <c r="D137" s="6"/>
      <c r="E137" s="6"/>
      <c r="F137" s="267" t="str">
        <f t="shared" si="16"/>
        <v/>
      </c>
      <c r="G137" s="268" t="str">
        <f t="shared" si="17"/>
        <v/>
      </c>
      <c r="H137" s="219" t="str">
        <f>'Bandstoten 1'!H137</f>
        <v>n</v>
      </c>
      <c r="I137" s="211">
        <f>IF(P$3="J",SUMIF('Bandstoten tot'!A$33:A$54,H137,'Bandstoten tot'!B$33:B$54),0)</f>
        <v>0</v>
      </c>
      <c r="J137" s="6"/>
      <c r="K137" s="211" t="str">
        <f t="shared" si="18"/>
        <v/>
      </c>
      <c r="L137" s="267" t="str">
        <f t="shared" si="19"/>
        <v/>
      </c>
      <c r="M137" s="215" t="str">
        <f t="shared" si="20"/>
        <v/>
      </c>
      <c r="N137" s="216" t="str">
        <f t="shared" si="21"/>
        <v/>
      </c>
      <c r="O137" s="266">
        <v>1</v>
      </c>
      <c r="AB137" s="325">
        <f t="shared" si="22"/>
        <v>0</v>
      </c>
    </row>
    <row r="138" spans="1:28" ht="13.2" x14ac:dyDescent="0.25">
      <c r="A138" s="218">
        <f>IF(C138=0,"",IF(I138=0,"",MAX(A$2:A137)+1))</f>
        <v>96</v>
      </c>
      <c r="B138" s="219" t="str">
        <f>'Bandstoten 1'!B138</f>
        <v>Bas</v>
      </c>
      <c r="C138" s="211">
        <f>IF(P$3="J",SUMIF('Bandstoten tot'!A$33:A$54,B138,'Bandstoten tot'!B$33:B$54),0)</f>
        <v>25</v>
      </c>
      <c r="D138" s="6"/>
      <c r="E138" s="6"/>
      <c r="F138" s="267" t="str">
        <f t="shared" si="16"/>
        <v/>
      </c>
      <c r="G138" s="268" t="str">
        <f t="shared" si="17"/>
        <v/>
      </c>
      <c r="H138" s="219" t="str">
        <f>'Bandstoten 1'!H138</f>
        <v>Jan Zuijlen</v>
      </c>
      <c r="I138" s="211">
        <f>IF(P$3="J",SUMIF('Bandstoten tot'!A$33:A$54,H138,'Bandstoten tot'!B$33:B$54),0)</f>
        <v>36</v>
      </c>
      <c r="J138" s="6"/>
      <c r="K138" s="211" t="str">
        <f t="shared" si="18"/>
        <v/>
      </c>
      <c r="L138" s="267" t="str">
        <f t="shared" si="19"/>
        <v/>
      </c>
      <c r="M138" s="215" t="str">
        <f t="shared" si="20"/>
        <v/>
      </c>
      <c r="N138" s="216" t="str">
        <f t="shared" si="21"/>
        <v/>
      </c>
      <c r="O138" s="266">
        <v>1</v>
      </c>
      <c r="AB138" s="325">
        <f t="shared" si="22"/>
        <v>1</v>
      </c>
    </row>
    <row r="139" spans="1:28" ht="13.2" x14ac:dyDescent="0.25">
      <c r="A139" s="218">
        <f>IF(C139=0,"",IF(I139=0,"",MAX(A$2:A138)+1))</f>
        <v>97</v>
      </c>
      <c r="B139" s="219" t="str">
        <f>'Bandstoten 1'!B139</f>
        <v>Bas</v>
      </c>
      <c r="C139" s="211">
        <f>IF(P$3="J",SUMIF('Bandstoten tot'!A$33:A$54,B139,'Bandstoten tot'!B$33:B$54),0)</f>
        <v>25</v>
      </c>
      <c r="D139" s="6"/>
      <c r="E139" s="6"/>
      <c r="F139" s="267" t="str">
        <f t="shared" si="16"/>
        <v/>
      </c>
      <c r="G139" s="268" t="str">
        <f t="shared" si="17"/>
        <v/>
      </c>
      <c r="H139" s="219" t="str">
        <f>'Bandstoten 1'!H139</f>
        <v xml:space="preserve">Jordy </v>
      </c>
      <c r="I139" s="211">
        <f>IF(P$3="J",SUMIF('Bandstoten tot'!A$33:A$54,H139,'Bandstoten tot'!B$33:B$54),0)</f>
        <v>31</v>
      </c>
      <c r="J139" s="6"/>
      <c r="K139" s="211" t="str">
        <f t="shared" si="18"/>
        <v/>
      </c>
      <c r="L139" s="267" t="str">
        <f t="shared" si="19"/>
        <v/>
      </c>
      <c r="M139" s="215" t="str">
        <f t="shared" si="20"/>
        <v/>
      </c>
      <c r="N139" s="216" t="str">
        <f t="shared" si="21"/>
        <v/>
      </c>
      <c r="O139" s="266">
        <v>1</v>
      </c>
      <c r="AB139" s="325">
        <f t="shared" si="22"/>
        <v>1</v>
      </c>
    </row>
    <row r="140" spans="1:28" ht="13.2" x14ac:dyDescent="0.25">
      <c r="A140" s="218">
        <f>IF(C140=0,"",IF(I140=0,"",MAX(A$2:A139)+1))</f>
        <v>98</v>
      </c>
      <c r="B140" s="219" t="str">
        <f>'Bandstoten 1'!B140</f>
        <v>Bas</v>
      </c>
      <c r="C140" s="211">
        <f>IF(P$3="J",SUMIF('Bandstoten tot'!A$33:A$54,B140,'Bandstoten tot'!B$33:B$54),0)</f>
        <v>25</v>
      </c>
      <c r="D140" s="6"/>
      <c r="E140" s="6"/>
      <c r="F140" s="267" t="str">
        <f t="shared" si="16"/>
        <v/>
      </c>
      <c r="G140" s="268" t="str">
        <f t="shared" si="17"/>
        <v/>
      </c>
      <c r="H140" s="219" t="str">
        <f>'Bandstoten 1'!H140</f>
        <v>Mukesh</v>
      </c>
      <c r="I140" s="211">
        <f>IF(P$3="J",SUMIF('Bandstoten tot'!A$33:A$54,H140,'Bandstoten tot'!B$33:B$54),0)</f>
        <v>34</v>
      </c>
      <c r="J140" s="6"/>
      <c r="K140" s="211" t="str">
        <f t="shared" si="18"/>
        <v/>
      </c>
      <c r="L140" s="267" t="str">
        <f t="shared" si="19"/>
        <v/>
      </c>
      <c r="M140" s="215" t="str">
        <f t="shared" si="20"/>
        <v/>
      </c>
      <c r="N140" s="216" t="str">
        <f t="shared" si="21"/>
        <v/>
      </c>
      <c r="O140" s="266">
        <v>1</v>
      </c>
      <c r="AB140" s="325">
        <f t="shared" si="22"/>
        <v>1</v>
      </c>
    </row>
    <row r="141" spans="1:28" ht="13.2" x14ac:dyDescent="0.25">
      <c r="A141" s="218">
        <f>IF(C141=0,"",IF(I141=0,"",MAX(A$2:A140)+1))</f>
        <v>99</v>
      </c>
      <c r="B141" s="219" t="str">
        <f>'Bandstoten 1'!B141</f>
        <v>Bas</v>
      </c>
      <c r="C141" s="211">
        <f>IF(P$3="J",SUMIF('Bandstoten tot'!A$33:A$54,B141,'Bandstoten tot'!B$33:B$54),0)</f>
        <v>25</v>
      </c>
      <c r="D141" s="6"/>
      <c r="E141" s="6"/>
      <c r="F141" s="267" t="str">
        <f t="shared" si="16"/>
        <v/>
      </c>
      <c r="G141" s="268" t="str">
        <f t="shared" si="17"/>
        <v/>
      </c>
      <c r="H141" s="219" t="str">
        <f>'Bandstoten 1'!H141</f>
        <v>Marco</v>
      </c>
      <c r="I141" s="211">
        <f>IF(P$3="J",SUMIF('Bandstoten tot'!A$33:A$54,H141,'Bandstoten tot'!B$33:B$54),0)</f>
        <v>40</v>
      </c>
      <c r="J141" s="6"/>
      <c r="K141" s="211" t="str">
        <f t="shared" si="18"/>
        <v/>
      </c>
      <c r="L141" s="267" t="str">
        <f t="shared" si="19"/>
        <v/>
      </c>
      <c r="M141" s="215" t="str">
        <f t="shared" si="20"/>
        <v/>
      </c>
      <c r="N141" s="216" t="str">
        <f t="shared" si="21"/>
        <v/>
      </c>
      <c r="O141" s="266">
        <v>1</v>
      </c>
      <c r="AB141" s="325">
        <f t="shared" si="22"/>
        <v>1</v>
      </c>
    </row>
    <row r="142" spans="1:28" ht="13.2" x14ac:dyDescent="0.25">
      <c r="A142" s="218" t="str">
        <f>IF(C142=0,"",IF(I142=0,"",MAX(A$2:A141)+1))</f>
        <v/>
      </c>
      <c r="B142" s="219" t="str">
        <f>'Bandstoten 1'!B142</f>
        <v>Bas</v>
      </c>
      <c r="C142" s="211">
        <f>IF(P$3="J",SUMIF('Bandstoten tot'!A$33:A$54,B142,'Bandstoten tot'!B$33:B$54),0)</f>
        <v>25</v>
      </c>
      <c r="D142" s="6"/>
      <c r="E142" s="6"/>
      <c r="F142" s="267" t="str">
        <f t="shared" si="16"/>
        <v/>
      </c>
      <c r="G142" s="268" t="str">
        <f t="shared" si="17"/>
        <v/>
      </c>
      <c r="H142" s="219" t="str">
        <f>'Bandstoten 1'!H142</f>
        <v>n</v>
      </c>
      <c r="I142" s="211">
        <f>IF(P$3="J",SUMIF('Bandstoten tot'!A$33:A$54,H142,'Bandstoten tot'!B$33:B$54),0)</f>
        <v>0</v>
      </c>
      <c r="J142" s="6"/>
      <c r="K142" s="211" t="str">
        <f t="shared" si="18"/>
        <v/>
      </c>
      <c r="L142" s="267" t="str">
        <f t="shared" si="19"/>
        <v/>
      </c>
      <c r="M142" s="215" t="str">
        <f t="shared" si="20"/>
        <v/>
      </c>
      <c r="N142" s="216" t="str">
        <f t="shared" si="21"/>
        <v/>
      </c>
      <c r="O142" s="266">
        <v>1</v>
      </c>
      <c r="AB142" s="325">
        <f t="shared" si="22"/>
        <v>0</v>
      </c>
    </row>
    <row r="143" spans="1:28" ht="13.2" x14ac:dyDescent="0.25">
      <c r="A143" s="218" t="str">
        <f>IF(C143=0,"",IF(I143=0,"",MAX(A$2:A142)+1))</f>
        <v/>
      </c>
      <c r="B143" s="219" t="str">
        <f>'Bandstoten 1'!B143</f>
        <v>Bas</v>
      </c>
      <c r="C143" s="211">
        <f>IF(P$3="J",SUMIF('Bandstoten tot'!A$33:A$54,B143,'Bandstoten tot'!B$33:B$54),0)</f>
        <v>25</v>
      </c>
      <c r="D143" s="6"/>
      <c r="E143" s="6"/>
      <c r="F143" s="267" t="str">
        <f t="shared" si="16"/>
        <v/>
      </c>
      <c r="G143" s="268" t="str">
        <f t="shared" si="17"/>
        <v/>
      </c>
      <c r="H143" s="219" t="str">
        <f>'Bandstoten 1'!H143</f>
        <v>n</v>
      </c>
      <c r="I143" s="211">
        <f>IF(P$3="J",SUMIF('Bandstoten tot'!A$33:A$54,H143,'Bandstoten tot'!B$33:B$54),0)</f>
        <v>0</v>
      </c>
      <c r="J143" s="6"/>
      <c r="K143" s="211" t="str">
        <f t="shared" si="18"/>
        <v/>
      </c>
      <c r="L143" s="267" t="str">
        <f t="shared" si="19"/>
        <v/>
      </c>
      <c r="M143" s="215" t="str">
        <f t="shared" si="20"/>
        <v/>
      </c>
      <c r="N143" s="216" t="str">
        <f t="shared" si="21"/>
        <v/>
      </c>
      <c r="O143" s="266">
        <v>1</v>
      </c>
      <c r="AB143" s="325">
        <f t="shared" si="22"/>
        <v>0</v>
      </c>
    </row>
    <row r="144" spans="1:28" ht="13.2" x14ac:dyDescent="0.25">
      <c r="A144" s="218" t="str">
        <f>IF(C144=0,"",IF(I144=0,"",MAX(A$2:A143)+1))</f>
        <v/>
      </c>
      <c r="B144" s="219" t="str">
        <f>'Bandstoten 1'!B144</f>
        <v>Bas</v>
      </c>
      <c r="C144" s="211">
        <f>IF(P$3="J",SUMIF('Bandstoten tot'!A$33:A$54,B144,'Bandstoten tot'!B$33:B$54),0)</f>
        <v>25</v>
      </c>
      <c r="D144" s="6"/>
      <c r="E144" s="6"/>
      <c r="F144" s="267" t="str">
        <f t="shared" si="16"/>
        <v/>
      </c>
      <c r="G144" s="268" t="str">
        <f t="shared" si="17"/>
        <v/>
      </c>
      <c r="H144" s="219" t="str">
        <f>'Bandstoten 1'!H144</f>
        <v>n</v>
      </c>
      <c r="I144" s="211">
        <f>IF(P$3="J",SUMIF('Bandstoten tot'!A$33:A$54,H144,'Bandstoten tot'!B$33:B$54),0)</f>
        <v>0</v>
      </c>
      <c r="J144" s="6"/>
      <c r="K144" s="211" t="str">
        <f t="shared" si="18"/>
        <v/>
      </c>
      <c r="L144" s="267" t="str">
        <f t="shared" si="19"/>
        <v/>
      </c>
      <c r="M144" s="215" t="str">
        <f t="shared" si="20"/>
        <v/>
      </c>
      <c r="N144" s="216" t="str">
        <f t="shared" si="21"/>
        <v/>
      </c>
      <c r="O144" s="266">
        <v>1</v>
      </c>
      <c r="AB144" s="325">
        <f t="shared" si="22"/>
        <v>0</v>
      </c>
    </row>
    <row r="145" spans="1:28" ht="13.2" x14ac:dyDescent="0.25">
      <c r="A145" s="218" t="str">
        <f>IF(C145=0,"",IF(I145=0,"",MAX(A$2:A144)+1))</f>
        <v/>
      </c>
      <c r="B145" s="219" t="str">
        <f>'Bandstoten 1'!B145</f>
        <v>Bas</v>
      </c>
      <c r="C145" s="211">
        <f>IF(P$3="J",SUMIF('Bandstoten tot'!A$33:A$54,B145,'Bandstoten tot'!B$33:B$54),0)</f>
        <v>25</v>
      </c>
      <c r="D145" s="6"/>
      <c r="E145" s="6"/>
      <c r="F145" s="267" t="str">
        <f t="shared" si="16"/>
        <v/>
      </c>
      <c r="G145" s="268" t="str">
        <f t="shared" si="17"/>
        <v/>
      </c>
      <c r="H145" s="219" t="str">
        <f>'Bandstoten 1'!H145</f>
        <v>n</v>
      </c>
      <c r="I145" s="211">
        <f>IF(P$3="J",SUMIF('Bandstoten tot'!A$33:A$54,H145,'Bandstoten tot'!B$33:B$54),0)</f>
        <v>0</v>
      </c>
      <c r="J145" s="6"/>
      <c r="K145" s="211" t="str">
        <f t="shared" si="18"/>
        <v/>
      </c>
      <c r="L145" s="267" t="str">
        <f t="shared" si="19"/>
        <v/>
      </c>
      <c r="M145" s="215" t="str">
        <f t="shared" si="20"/>
        <v/>
      </c>
      <c r="N145" s="216" t="str">
        <f t="shared" si="21"/>
        <v/>
      </c>
      <c r="O145" s="266">
        <v>1</v>
      </c>
      <c r="AB145" s="325">
        <f t="shared" si="22"/>
        <v>0</v>
      </c>
    </row>
    <row r="146" spans="1:28" ht="13.2" x14ac:dyDescent="0.25">
      <c r="A146" s="218">
        <f>IF(C146=0,"",IF(I146=0,"",MAX(A$2:A145)+1))</f>
        <v>100</v>
      </c>
      <c r="B146" s="219" t="str">
        <f>'Bandstoten 1'!B146</f>
        <v>Jan Zuijlen</v>
      </c>
      <c r="C146" s="211">
        <f>IF(P$3="J",SUMIF('Bandstoten tot'!A$33:A$54,B146,'Bandstoten tot'!B$33:B$54),0)</f>
        <v>36</v>
      </c>
      <c r="D146" s="6"/>
      <c r="E146" s="6"/>
      <c r="F146" s="267" t="str">
        <f t="shared" si="16"/>
        <v/>
      </c>
      <c r="G146" s="268" t="str">
        <f t="shared" si="17"/>
        <v/>
      </c>
      <c r="H146" s="219" t="str">
        <f>'Bandstoten 1'!H146</f>
        <v xml:space="preserve">Jordy </v>
      </c>
      <c r="I146" s="211">
        <f>IF(P$3="J",SUMIF('Bandstoten tot'!A$33:A$54,H146,'Bandstoten tot'!B$33:B$54),0)</f>
        <v>31</v>
      </c>
      <c r="J146" s="6"/>
      <c r="K146" s="211" t="str">
        <f t="shared" si="18"/>
        <v/>
      </c>
      <c r="L146" s="267" t="str">
        <f t="shared" si="19"/>
        <v/>
      </c>
      <c r="M146" s="215" t="str">
        <f t="shared" si="20"/>
        <v/>
      </c>
      <c r="N146" s="216" t="str">
        <f t="shared" si="21"/>
        <v/>
      </c>
      <c r="O146" s="266">
        <v>1</v>
      </c>
      <c r="AB146" s="325">
        <f t="shared" si="22"/>
        <v>1</v>
      </c>
    </row>
    <row r="147" spans="1:28" ht="13.2" x14ac:dyDescent="0.25">
      <c r="A147" s="218">
        <f>IF(C147=0,"",IF(I147=0,"",MAX(A$2:A146)+1))</f>
        <v>101</v>
      </c>
      <c r="B147" s="219" t="str">
        <f>'Bandstoten 1'!B147</f>
        <v>Jan Zuijlen</v>
      </c>
      <c r="C147" s="211">
        <f>IF(P$3="J",SUMIF('Bandstoten tot'!A$33:A$54,B147,'Bandstoten tot'!B$33:B$54),0)</f>
        <v>36</v>
      </c>
      <c r="D147" s="6"/>
      <c r="E147" s="6"/>
      <c r="F147" s="267" t="str">
        <f t="shared" si="16"/>
        <v/>
      </c>
      <c r="G147" s="268" t="str">
        <f t="shared" si="17"/>
        <v/>
      </c>
      <c r="H147" s="219" t="str">
        <f>'Bandstoten 1'!H147</f>
        <v>Mukesh</v>
      </c>
      <c r="I147" s="211">
        <f>IF(P$3="J",SUMIF('Bandstoten tot'!A$33:A$54,H147,'Bandstoten tot'!B$33:B$54),0)</f>
        <v>34</v>
      </c>
      <c r="J147" s="6"/>
      <c r="K147" s="211" t="str">
        <f t="shared" si="18"/>
        <v/>
      </c>
      <c r="L147" s="267" t="str">
        <f t="shared" si="19"/>
        <v/>
      </c>
      <c r="M147" s="215" t="str">
        <f t="shared" si="20"/>
        <v/>
      </c>
      <c r="N147" s="216" t="str">
        <f t="shared" si="21"/>
        <v/>
      </c>
      <c r="O147" s="266">
        <v>1</v>
      </c>
      <c r="AB147" s="325">
        <f t="shared" si="22"/>
        <v>1</v>
      </c>
    </row>
    <row r="148" spans="1:28" ht="13.2" x14ac:dyDescent="0.25">
      <c r="A148" s="218">
        <f>IF(C148=0,"",IF(I148=0,"",MAX(A$2:A147)+1))</f>
        <v>102</v>
      </c>
      <c r="B148" s="219" t="str">
        <f>'Bandstoten 1'!B148</f>
        <v>Jan Zuijlen</v>
      </c>
      <c r="C148" s="211">
        <f>IF(P$3="J",SUMIF('Bandstoten tot'!A$33:A$54,B148,'Bandstoten tot'!B$33:B$54),0)</f>
        <v>36</v>
      </c>
      <c r="D148" s="6"/>
      <c r="E148" s="6"/>
      <c r="F148" s="267" t="str">
        <f t="shared" si="16"/>
        <v/>
      </c>
      <c r="G148" s="268" t="str">
        <f t="shared" si="17"/>
        <v/>
      </c>
      <c r="H148" s="219" t="str">
        <f>'Bandstoten 1'!H148</f>
        <v>Marco</v>
      </c>
      <c r="I148" s="211">
        <f>IF(P$3="J",SUMIF('Bandstoten tot'!A$33:A$54,H148,'Bandstoten tot'!B$33:B$54),0)</f>
        <v>40</v>
      </c>
      <c r="J148" s="6"/>
      <c r="K148" s="211" t="str">
        <f t="shared" si="18"/>
        <v/>
      </c>
      <c r="L148" s="267" t="str">
        <f t="shared" si="19"/>
        <v/>
      </c>
      <c r="M148" s="215" t="str">
        <f t="shared" si="20"/>
        <v/>
      </c>
      <c r="N148" s="216" t="str">
        <f t="shared" si="21"/>
        <v/>
      </c>
      <c r="O148" s="266">
        <v>1</v>
      </c>
      <c r="AB148" s="325">
        <f t="shared" si="22"/>
        <v>1</v>
      </c>
    </row>
    <row r="149" spans="1:28" ht="13.2" x14ac:dyDescent="0.25">
      <c r="A149" s="218" t="str">
        <f>IF(C149=0,"",IF(I149=0,"",MAX(A$2:A148)+1))</f>
        <v/>
      </c>
      <c r="B149" s="219" t="str">
        <f>'Bandstoten 1'!B149</f>
        <v>Jan Zuijlen</v>
      </c>
      <c r="C149" s="211">
        <f>IF(P$3="J",SUMIF('Bandstoten tot'!A$33:A$54,B149,'Bandstoten tot'!B$33:B$54),0)</f>
        <v>36</v>
      </c>
      <c r="D149" s="6"/>
      <c r="E149" s="6"/>
      <c r="F149" s="267" t="str">
        <f t="shared" si="16"/>
        <v/>
      </c>
      <c r="G149" s="268" t="str">
        <f t="shared" si="17"/>
        <v/>
      </c>
      <c r="H149" s="219" t="str">
        <f>'Bandstoten 1'!H149</f>
        <v>n</v>
      </c>
      <c r="I149" s="211">
        <f>IF(P$3="J",SUMIF('Bandstoten tot'!A$33:A$54,H149,'Bandstoten tot'!B$33:B$54),0)</f>
        <v>0</v>
      </c>
      <c r="J149" s="6"/>
      <c r="K149" s="211" t="str">
        <f t="shared" si="18"/>
        <v/>
      </c>
      <c r="L149" s="267" t="str">
        <f t="shared" si="19"/>
        <v/>
      </c>
      <c r="M149" s="215" t="str">
        <f t="shared" si="20"/>
        <v/>
      </c>
      <c r="N149" s="216" t="str">
        <f t="shared" si="21"/>
        <v/>
      </c>
      <c r="O149" s="266">
        <v>1</v>
      </c>
      <c r="AB149" s="325">
        <f t="shared" si="22"/>
        <v>0</v>
      </c>
    </row>
    <row r="150" spans="1:28" ht="13.2" x14ac:dyDescent="0.25">
      <c r="A150" s="218" t="str">
        <f>IF(C150=0,"",IF(I150=0,"",MAX(A$2:A149)+1))</f>
        <v/>
      </c>
      <c r="B150" s="219" t="str">
        <f>'Bandstoten 1'!B150</f>
        <v>Jan Zuijlen</v>
      </c>
      <c r="C150" s="211">
        <f>IF(P$3="J",SUMIF('Bandstoten tot'!A$33:A$54,B150,'Bandstoten tot'!B$33:B$54),0)</f>
        <v>36</v>
      </c>
      <c r="D150" s="6"/>
      <c r="E150" s="6"/>
      <c r="F150" s="267" t="str">
        <f t="shared" si="16"/>
        <v/>
      </c>
      <c r="G150" s="268" t="str">
        <f t="shared" si="17"/>
        <v/>
      </c>
      <c r="H150" s="219" t="str">
        <f>'Bandstoten 1'!H150</f>
        <v>n</v>
      </c>
      <c r="I150" s="211">
        <f>IF(P$3="J",SUMIF('Bandstoten tot'!A$33:A$54,H150,'Bandstoten tot'!B$33:B$54),0)</f>
        <v>0</v>
      </c>
      <c r="J150" s="6"/>
      <c r="K150" s="211" t="str">
        <f t="shared" si="18"/>
        <v/>
      </c>
      <c r="L150" s="267" t="str">
        <f t="shared" si="19"/>
        <v/>
      </c>
      <c r="M150" s="215" t="str">
        <f t="shared" si="20"/>
        <v/>
      </c>
      <c r="N150" s="216" t="str">
        <f t="shared" si="21"/>
        <v/>
      </c>
      <c r="O150" s="266">
        <v>1</v>
      </c>
      <c r="AB150" s="325">
        <f t="shared" si="22"/>
        <v>0</v>
      </c>
    </row>
    <row r="151" spans="1:28" ht="13.2" x14ac:dyDescent="0.25">
      <c r="A151" s="218" t="str">
        <f>IF(C151=0,"",IF(I151=0,"",MAX(A$2:A150)+1))</f>
        <v/>
      </c>
      <c r="B151" s="219" t="str">
        <f>'Bandstoten 1'!B151</f>
        <v>Jan Zuijlen</v>
      </c>
      <c r="C151" s="211">
        <f>IF(P$3="J",SUMIF('Bandstoten tot'!A$33:A$54,B151,'Bandstoten tot'!B$33:B$54),0)</f>
        <v>36</v>
      </c>
      <c r="D151" s="6"/>
      <c r="E151" s="6"/>
      <c r="F151" s="267" t="str">
        <f t="shared" si="16"/>
        <v/>
      </c>
      <c r="G151" s="268" t="str">
        <f t="shared" si="17"/>
        <v/>
      </c>
      <c r="H151" s="219" t="str">
        <f>'Bandstoten 1'!H151</f>
        <v>n</v>
      </c>
      <c r="I151" s="211">
        <f>IF(P$3="J",SUMIF('Bandstoten tot'!A$33:A$54,H151,'Bandstoten tot'!B$33:B$54),0)</f>
        <v>0</v>
      </c>
      <c r="J151" s="6"/>
      <c r="K151" s="211" t="str">
        <f t="shared" si="18"/>
        <v/>
      </c>
      <c r="L151" s="267" t="str">
        <f t="shared" si="19"/>
        <v/>
      </c>
      <c r="M151" s="215" t="str">
        <f t="shared" si="20"/>
        <v/>
      </c>
      <c r="N151" s="216" t="str">
        <f t="shared" si="21"/>
        <v/>
      </c>
      <c r="O151" s="266">
        <v>1</v>
      </c>
      <c r="AB151" s="325">
        <f t="shared" si="22"/>
        <v>0</v>
      </c>
    </row>
    <row r="152" spans="1:28" ht="13.2" x14ac:dyDescent="0.25">
      <c r="A152" s="218" t="str">
        <f>IF(C152=0,"",IF(I152=0,"",MAX(A$2:A151)+1))</f>
        <v/>
      </c>
      <c r="B152" s="219" t="str">
        <f>'Bandstoten 1'!B152</f>
        <v>Jan Zuijlen</v>
      </c>
      <c r="C152" s="211">
        <f>IF(P$3="J",SUMIF('Bandstoten tot'!A$33:A$54,B152,'Bandstoten tot'!B$33:B$54),0)</f>
        <v>36</v>
      </c>
      <c r="D152" s="6"/>
      <c r="E152" s="6"/>
      <c r="F152" s="267" t="str">
        <f t="shared" si="16"/>
        <v/>
      </c>
      <c r="G152" s="268" t="str">
        <f t="shared" si="17"/>
        <v/>
      </c>
      <c r="H152" s="219" t="str">
        <f>'Bandstoten 1'!H152</f>
        <v>n</v>
      </c>
      <c r="I152" s="211">
        <f>IF(P$3="J",SUMIF('Bandstoten tot'!A$33:A$54,H152,'Bandstoten tot'!B$33:B$54),0)</f>
        <v>0</v>
      </c>
      <c r="J152" s="6"/>
      <c r="K152" s="211" t="str">
        <f t="shared" si="18"/>
        <v/>
      </c>
      <c r="L152" s="267" t="str">
        <f t="shared" si="19"/>
        <v/>
      </c>
      <c r="M152" s="215" t="str">
        <f t="shared" si="20"/>
        <v/>
      </c>
      <c r="N152" s="216" t="str">
        <f t="shared" si="21"/>
        <v/>
      </c>
      <c r="O152" s="266">
        <v>1</v>
      </c>
      <c r="AB152" s="325">
        <f t="shared" si="22"/>
        <v>0</v>
      </c>
    </row>
    <row r="153" spans="1:28" ht="13.2" x14ac:dyDescent="0.25">
      <c r="A153" s="218">
        <f>IF(C153=0,"",IF(I153=0,"",MAX(A$2:A152)+1))</f>
        <v>103</v>
      </c>
      <c r="B153" s="219" t="str">
        <f>'Bandstoten 1'!B153</f>
        <v xml:space="preserve">Jordy </v>
      </c>
      <c r="C153" s="211">
        <f>IF(P$3="J",SUMIF('Bandstoten tot'!A$33:A$54,B153,'Bandstoten tot'!B$33:B$54),0)</f>
        <v>31</v>
      </c>
      <c r="D153" s="6"/>
      <c r="E153" s="6"/>
      <c r="F153" s="267" t="str">
        <f t="shared" si="16"/>
        <v/>
      </c>
      <c r="G153" s="268" t="str">
        <f t="shared" si="17"/>
        <v/>
      </c>
      <c r="H153" s="219" t="str">
        <f>'Bandstoten 1'!H153</f>
        <v>Mukesh</v>
      </c>
      <c r="I153" s="211">
        <f>IF(P$3="J",SUMIF('Bandstoten tot'!A$33:A$54,H153,'Bandstoten tot'!B$33:B$54),0)</f>
        <v>34</v>
      </c>
      <c r="J153" s="6"/>
      <c r="K153" s="211" t="str">
        <f t="shared" si="18"/>
        <v/>
      </c>
      <c r="L153" s="267" t="str">
        <f t="shared" si="19"/>
        <v/>
      </c>
      <c r="M153" s="215" t="str">
        <f t="shared" si="20"/>
        <v/>
      </c>
      <c r="N153" s="216" t="str">
        <f t="shared" si="21"/>
        <v/>
      </c>
      <c r="O153" s="266">
        <v>1</v>
      </c>
      <c r="AB153" s="325">
        <f t="shared" si="22"/>
        <v>1</v>
      </c>
    </row>
    <row r="154" spans="1:28" ht="13.2" x14ac:dyDescent="0.25">
      <c r="A154" s="218">
        <f>IF(C154=0,"",IF(I154=0,"",MAX(A$2:A153)+1))</f>
        <v>104</v>
      </c>
      <c r="B154" s="219" t="str">
        <f>'Bandstoten 1'!B154</f>
        <v xml:space="preserve">Jordy </v>
      </c>
      <c r="C154" s="211">
        <f>IF(P$3="J",SUMIF('Bandstoten tot'!A$33:A$54,B154,'Bandstoten tot'!B$33:B$54),0)</f>
        <v>31</v>
      </c>
      <c r="D154" s="6"/>
      <c r="E154" s="6"/>
      <c r="F154" s="267" t="str">
        <f t="shared" si="16"/>
        <v/>
      </c>
      <c r="G154" s="268" t="str">
        <f t="shared" si="17"/>
        <v/>
      </c>
      <c r="H154" s="219" t="str">
        <f>'Bandstoten 1'!H154</f>
        <v>Marco</v>
      </c>
      <c r="I154" s="211">
        <f>IF(P$3="J",SUMIF('Bandstoten tot'!A$33:A$54,H154,'Bandstoten tot'!B$33:B$54),0)</f>
        <v>40</v>
      </c>
      <c r="J154" s="6"/>
      <c r="K154" s="211" t="str">
        <f t="shared" si="18"/>
        <v/>
      </c>
      <c r="L154" s="267" t="str">
        <f t="shared" si="19"/>
        <v/>
      </c>
      <c r="M154" s="215" t="str">
        <f t="shared" si="20"/>
        <v/>
      </c>
      <c r="N154" s="216" t="str">
        <f t="shared" si="21"/>
        <v/>
      </c>
      <c r="O154" s="266">
        <v>1</v>
      </c>
      <c r="AB154" s="325">
        <f t="shared" si="22"/>
        <v>1</v>
      </c>
    </row>
    <row r="155" spans="1:28" ht="13.2" x14ac:dyDescent="0.25">
      <c r="A155" s="218" t="str">
        <f>IF(C155=0,"",IF(I155=0,"",MAX(A$2:A154)+1))</f>
        <v/>
      </c>
      <c r="B155" s="219" t="str">
        <f>'Bandstoten 1'!B155</f>
        <v xml:space="preserve">Jordy </v>
      </c>
      <c r="C155" s="211">
        <f>IF(P$3="J",SUMIF('Bandstoten tot'!A$33:A$54,B155,'Bandstoten tot'!B$33:B$54),0)</f>
        <v>31</v>
      </c>
      <c r="D155" s="6"/>
      <c r="E155" s="6"/>
      <c r="F155" s="267" t="str">
        <f t="shared" si="16"/>
        <v/>
      </c>
      <c r="G155" s="268" t="str">
        <f t="shared" si="17"/>
        <v/>
      </c>
      <c r="H155" s="219" t="str">
        <f>'Bandstoten 1'!H155</f>
        <v>n</v>
      </c>
      <c r="I155" s="211">
        <f>IF(P$3="J",SUMIF('Bandstoten tot'!A$33:A$54,H155,'Bandstoten tot'!B$33:B$54),0)</f>
        <v>0</v>
      </c>
      <c r="J155" s="6"/>
      <c r="K155" s="211" t="str">
        <f t="shared" si="18"/>
        <v/>
      </c>
      <c r="L155" s="267" t="str">
        <f t="shared" si="19"/>
        <v/>
      </c>
      <c r="M155" s="215" t="str">
        <f t="shared" si="20"/>
        <v/>
      </c>
      <c r="N155" s="216" t="str">
        <f t="shared" si="21"/>
        <v/>
      </c>
      <c r="O155" s="266">
        <v>1</v>
      </c>
      <c r="AB155" s="325">
        <f t="shared" si="22"/>
        <v>0</v>
      </c>
    </row>
    <row r="156" spans="1:28" ht="13.2" x14ac:dyDescent="0.25">
      <c r="A156" s="218" t="str">
        <f>IF(C156=0,"",IF(I156=0,"",MAX(A$2:A155)+1))</f>
        <v/>
      </c>
      <c r="B156" s="219" t="str">
        <f>'Bandstoten 1'!B156</f>
        <v xml:space="preserve">Jordy </v>
      </c>
      <c r="C156" s="211">
        <f>IF(P$3="J",SUMIF('Bandstoten tot'!A$33:A$54,B156,'Bandstoten tot'!B$33:B$54),0)</f>
        <v>31</v>
      </c>
      <c r="D156" s="6"/>
      <c r="E156" s="6"/>
      <c r="F156" s="267" t="str">
        <f t="shared" si="16"/>
        <v/>
      </c>
      <c r="G156" s="268" t="str">
        <f t="shared" si="17"/>
        <v/>
      </c>
      <c r="H156" s="219" t="str">
        <f>'Bandstoten 1'!H156</f>
        <v>n</v>
      </c>
      <c r="I156" s="211">
        <f>IF(P$3="J",SUMIF('Bandstoten tot'!A$33:A$54,H156,'Bandstoten tot'!B$33:B$54),0)</f>
        <v>0</v>
      </c>
      <c r="J156" s="6"/>
      <c r="K156" s="211" t="str">
        <f t="shared" si="18"/>
        <v/>
      </c>
      <c r="L156" s="267" t="str">
        <f t="shared" si="19"/>
        <v/>
      </c>
      <c r="M156" s="215" t="str">
        <f t="shared" si="20"/>
        <v/>
      </c>
      <c r="N156" s="216" t="str">
        <f t="shared" si="21"/>
        <v/>
      </c>
      <c r="O156" s="266">
        <v>1</v>
      </c>
      <c r="AB156" s="325">
        <f t="shared" si="22"/>
        <v>0</v>
      </c>
    </row>
    <row r="157" spans="1:28" ht="13.2" x14ac:dyDescent="0.25">
      <c r="A157" s="218" t="str">
        <f>IF(C157=0,"",IF(I157=0,"",MAX(A$2:A156)+1))</f>
        <v/>
      </c>
      <c r="B157" s="219" t="str">
        <f>'Bandstoten 1'!B157</f>
        <v xml:space="preserve">Jordy </v>
      </c>
      <c r="C157" s="211">
        <f>IF(P$3="J",SUMIF('Bandstoten tot'!A$33:A$54,B157,'Bandstoten tot'!B$33:B$54),0)</f>
        <v>31</v>
      </c>
      <c r="D157" s="6"/>
      <c r="E157" s="6"/>
      <c r="F157" s="267" t="str">
        <f t="shared" si="16"/>
        <v/>
      </c>
      <c r="G157" s="268" t="str">
        <f t="shared" si="17"/>
        <v/>
      </c>
      <c r="H157" s="219" t="str">
        <f>'Bandstoten 1'!H157</f>
        <v>n</v>
      </c>
      <c r="I157" s="211">
        <f>IF(P$3="J",SUMIF('Bandstoten tot'!A$33:A$54,H157,'Bandstoten tot'!B$33:B$54),0)</f>
        <v>0</v>
      </c>
      <c r="J157" s="6"/>
      <c r="K157" s="211" t="str">
        <f t="shared" si="18"/>
        <v/>
      </c>
      <c r="L157" s="267" t="str">
        <f t="shared" si="19"/>
        <v/>
      </c>
      <c r="M157" s="215" t="str">
        <f t="shared" si="20"/>
        <v/>
      </c>
      <c r="N157" s="216" t="str">
        <f t="shared" si="21"/>
        <v/>
      </c>
      <c r="O157" s="266">
        <v>1</v>
      </c>
      <c r="AB157" s="325">
        <f t="shared" si="22"/>
        <v>0</v>
      </c>
    </row>
    <row r="158" spans="1:28" ht="13.2" x14ac:dyDescent="0.25">
      <c r="A158" s="218" t="str">
        <f>IF(C158=0,"",IF(I158=0,"",MAX(A$2:A157)+1))</f>
        <v/>
      </c>
      <c r="B158" s="219" t="str">
        <f>'Bandstoten 1'!B158</f>
        <v xml:space="preserve">Jordy </v>
      </c>
      <c r="C158" s="211">
        <f>IF(P$3="J",SUMIF('Bandstoten tot'!A$33:A$54,B158,'Bandstoten tot'!B$33:B$54),0)</f>
        <v>31</v>
      </c>
      <c r="D158" s="6"/>
      <c r="E158" s="6"/>
      <c r="F158" s="267" t="str">
        <f t="shared" si="16"/>
        <v/>
      </c>
      <c r="G158" s="268" t="str">
        <f t="shared" si="17"/>
        <v/>
      </c>
      <c r="H158" s="219" t="str">
        <f>'Bandstoten 1'!H158</f>
        <v>n</v>
      </c>
      <c r="I158" s="211">
        <f>IF(P$3="J",SUMIF('Bandstoten tot'!A$33:A$54,H158,'Bandstoten tot'!B$33:B$54),0)</f>
        <v>0</v>
      </c>
      <c r="J158" s="6"/>
      <c r="K158" s="211" t="str">
        <f t="shared" si="18"/>
        <v/>
      </c>
      <c r="L158" s="267" t="str">
        <f t="shared" si="19"/>
        <v/>
      </c>
      <c r="M158" s="215" t="str">
        <f t="shared" si="20"/>
        <v/>
      </c>
      <c r="N158" s="216" t="str">
        <f t="shared" si="21"/>
        <v/>
      </c>
      <c r="O158" s="266">
        <v>1</v>
      </c>
      <c r="AB158" s="325">
        <f t="shared" si="22"/>
        <v>0</v>
      </c>
    </row>
    <row r="159" spans="1:28" ht="13.2" x14ac:dyDescent="0.25">
      <c r="A159" s="218">
        <f>IF(C159=0,"",IF(I159=0,"",MAX(A$2:A158)+1))</f>
        <v>105</v>
      </c>
      <c r="B159" s="219" t="str">
        <f>'Bandstoten 1'!B159</f>
        <v>Mukesh</v>
      </c>
      <c r="C159" s="211">
        <f>IF(P$3="J",SUMIF('Bandstoten tot'!A$33:A$54,B159,'Bandstoten tot'!B$33:B$54),0)</f>
        <v>34</v>
      </c>
      <c r="D159" s="6"/>
      <c r="E159" s="6"/>
      <c r="F159" s="267" t="str">
        <f t="shared" si="16"/>
        <v/>
      </c>
      <c r="G159" s="268" t="str">
        <f t="shared" si="17"/>
        <v/>
      </c>
      <c r="H159" s="219" t="str">
        <f>'Bandstoten 1'!H159</f>
        <v>Marco</v>
      </c>
      <c r="I159" s="211">
        <f>IF(P$3="J",SUMIF('Bandstoten tot'!A$33:A$54,H159,'Bandstoten tot'!B$33:B$54),0)</f>
        <v>40</v>
      </c>
      <c r="J159" s="6"/>
      <c r="K159" s="211" t="str">
        <f t="shared" si="18"/>
        <v/>
      </c>
      <c r="L159" s="267" t="str">
        <f t="shared" si="19"/>
        <v/>
      </c>
      <c r="M159" s="215" t="str">
        <f t="shared" si="20"/>
        <v/>
      </c>
      <c r="N159" s="216" t="str">
        <f t="shared" si="21"/>
        <v/>
      </c>
      <c r="O159" s="266">
        <v>1</v>
      </c>
      <c r="AB159" s="325">
        <f t="shared" si="22"/>
        <v>1</v>
      </c>
    </row>
    <row r="160" spans="1:28" ht="13.2" x14ac:dyDescent="0.25">
      <c r="A160" s="218" t="str">
        <f>IF(C160=0,"",IF(I160=0,"",MAX(A$2:A159)+1))</f>
        <v/>
      </c>
      <c r="B160" s="219" t="str">
        <f>'Bandstoten 1'!B160</f>
        <v>Mukesh</v>
      </c>
      <c r="C160" s="211">
        <f>IF(P$3="J",SUMIF('Bandstoten tot'!A$33:A$54,B160,'Bandstoten tot'!B$33:B$54),0)</f>
        <v>34</v>
      </c>
      <c r="D160" s="6"/>
      <c r="E160" s="6"/>
      <c r="F160" s="267" t="str">
        <f t="shared" si="16"/>
        <v/>
      </c>
      <c r="G160" s="268" t="str">
        <f t="shared" si="17"/>
        <v/>
      </c>
      <c r="H160" s="219" t="str">
        <f>'Bandstoten 1'!H160</f>
        <v>n</v>
      </c>
      <c r="I160" s="211">
        <f>IF(P$3="J",SUMIF('Bandstoten tot'!A$33:A$54,H160,'Bandstoten tot'!B$33:B$54),0)</f>
        <v>0</v>
      </c>
      <c r="J160" s="6"/>
      <c r="K160" s="211" t="str">
        <f t="shared" si="18"/>
        <v/>
      </c>
      <c r="L160" s="267" t="str">
        <f t="shared" si="19"/>
        <v/>
      </c>
      <c r="M160" s="215" t="str">
        <f t="shared" si="20"/>
        <v/>
      </c>
      <c r="N160" s="216" t="str">
        <f t="shared" si="21"/>
        <v/>
      </c>
      <c r="O160" s="266">
        <v>1</v>
      </c>
      <c r="AB160" s="325">
        <f t="shared" si="22"/>
        <v>0</v>
      </c>
    </row>
    <row r="161" spans="1:28" ht="13.2" x14ac:dyDescent="0.25">
      <c r="A161" s="218" t="str">
        <f>IF(C161=0,"",IF(I161=0,"",MAX(A$2:A160)+1))</f>
        <v/>
      </c>
      <c r="B161" s="219" t="str">
        <f>'Bandstoten 1'!B161</f>
        <v>Mukesh</v>
      </c>
      <c r="C161" s="211">
        <f>IF(P$3="J",SUMIF('Bandstoten tot'!A$33:A$54,B161,'Bandstoten tot'!B$33:B$54),0)</f>
        <v>34</v>
      </c>
      <c r="D161" s="6"/>
      <c r="E161" s="6"/>
      <c r="F161" s="267" t="str">
        <f t="shared" si="16"/>
        <v/>
      </c>
      <c r="G161" s="268" t="str">
        <f t="shared" si="17"/>
        <v/>
      </c>
      <c r="H161" s="219" t="str">
        <f>'Bandstoten 1'!H161</f>
        <v>n</v>
      </c>
      <c r="I161" s="211">
        <f>IF(P$3="J",SUMIF('Bandstoten tot'!A$33:A$54,H161,'Bandstoten tot'!B$33:B$54),0)</f>
        <v>0</v>
      </c>
      <c r="J161" s="6"/>
      <c r="K161" s="211" t="str">
        <f t="shared" si="18"/>
        <v/>
      </c>
      <c r="L161" s="267" t="str">
        <f t="shared" si="19"/>
        <v/>
      </c>
      <c r="M161" s="215" t="str">
        <f t="shared" si="20"/>
        <v/>
      </c>
      <c r="N161" s="216" t="str">
        <f t="shared" si="21"/>
        <v/>
      </c>
      <c r="O161" s="266">
        <v>1</v>
      </c>
      <c r="AB161" s="325">
        <f t="shared" si="22"/>
        <v>0</v>
      </c>
    </row>
    <row r="162" spans="1:28" ht="13.2" x14ac:dyDescent="0.25">
      <c r="A162" s="218" t="str">
        <f>IF(C162=0,"",IF(I162=0,"",MAX(A$2:A161)+1))</f>
        <v/>
      </c>
      <c r="B162" s="219" t="str">
        <f>'Bandstoten 1'!B162</f>
        <v>Mukesh</v>
      </c>
      <c r="C162" s="211">
        <f>IF(P$3="J",SUMIF('Bandstoten tot'!A$33:A$54,B162,'Bandstoten tot'!B$33:B$54),0)</f>
        <v>34</v>
      </c>
      <c r="D162" s="6"/>
      <c r="E162" s="6"/>
      <c r="F162" s="267" t="str">
        <f t="shared" si="16"/>
        <v/>
      </c>
      <c r="G162" s="268" t="str">
        <f t="shared" si="17"/>
        <v/>
      </c>
      <c r="H162" s="219" t="str">
        <f>'Bandstoten 1'!H162</f>
        <v>n</v>
      </c>
      <c r="I162" s="211">
        <f>IF(P$3="J",SUMIF('Bandstoten tot'!A$33:A$54,H162,'Bandstoten tot'!B$33:B$54),0)</f>
        <v>0</v>
      </c>
      <c r="J162" s="6"/>
      <c r="K162" s="211" t="str">
        <f t="shared" si="18"/>
        <v/>
      </c>
      <c r="L162" s="267" t="str">
        <f t="shared" si="19"/>
        <v/>
      </c>
      <c r="M162" s="215" t="str">
        <f t="shared" si="20"/>
        <v/>
      </c>
      <c r="N162" s="216" t="str">
        <f t="shared" si="21"/>
        <v/>
      </c>
      <c r="O162" s="266">
        <v>1</v>
      </c>
      <c r="AB162" s="325">
        <f t="shared" si="22"/>
        <v>0</v>
      </c>
    </row>
    <row r="163" spans="1:28" ht="13.2" x14ac:dyDescent="0.25">
      <c r="A163" s="218" t="str">
        <f>IF(C163=0,"",IF(I163=0,"",MAX(A$2:A162)+1))</f>
        <v/>
      </c>
      <c r="B163" s="219" t="str">
        <f>'Bandstoten 1'!B163</f>
        <v>Mukesh</v>
      </c>
      <c r="C163" s="211">
        <f>IF(P$3="J",SUMIF('Bandstoten tot'!A$33:A$54,B163,'Bandstoten tot'!B$33:B$54),0)</f>
        <v>34</v>
      </c>
      <c r="D163" s="6"/>
      <c r="E163" s="6"/>
      <c r="F163" s="267" t="str">
        <f>IF(D163&gt;0,ROUND(D163/E163,3),"")</f>
        <v/>
      </c>
      <c r="G163" s="268" t="str">
        <f t="shared" si="17"/>
        <v/>
      </c>
      <c r="H163" s="219" t="str">
        <f>'Bandstoten 1'!H163</f>
        <v>n</v>
      </c>
      <c r="I163" s="211">
        <f>IF(P$3="J",SUMIF('Bandstoten tot'!A$33:A$54,H163,'Bandstoten tot'!B$33:B$54),0)</f>
        <v>0</v>
      </c>
      <c r="J163" s="6"/>
      <c r="K163" s="211" t="str">
        <f>IF(E163&gt;0,E163,"")</f>
        <v/>
      </c>
      <c r="L163" s="267" t="str">
        <f t="shared" si="19"/>
        <v/>
      </c>
      <c r="M163" s="215" t="str">
        <f t="shared" ref="M163:M173" si="23">IF(J163&gt;0,IF(I163-J163=0,R$2,IF(J163&lt;I163,ROUND(J163/I163*T$2,1),Q$2)),"")</f>
        <v/>
      </c>
      <c r="N163" s="216" t="str">
        <f>IF(E163&gt;0,1,"")</f>
        <v/>
      </c>
      <c r="O163" s="266">
        <v>1</v>
      </c>
      <c r="AB163" s="325">
        <f t="shared" si="22"/>
        <v>0</v>
      </c>
    </row>
    <row r="164" spans="1:28" ht="13.2" x14ac:dyDescent="0.25">
      <c r="A164" s="218" t="str">
        <f>IF(C164=0,"",IF(I164=0,"",MAX(A$2:A163)+1))</f>
        <v/>
      </c>
      <c r="B164" s="219" t="str">
        <f>'Bandstoten 1'!B164</f>
        <v>Marco</v>
      </c>
      <c r="C164" s="211">
        <f>IF(P$3="J",SUMIF('Bandstoten tot'!A$33:A$54,B164,'Bandstoten tot'!B$33:B$54),0)</f>
        <v>40</v>
      </c>
      <c r="D164" s="6"/>
      <c r="E164" s="6"/>
      <c r="F164" s="267" t="str">
        <f>IF(D164&gt;0,ROUND(D164/E164,3),"")</f>
        <v/>
      </c>
      <c r="G164" s="268" t="str">
        <f t="shared" si="17"/>
        <v/>
      </c>
      <c r="H164" s="219" t="str">
        <f>'Bandstoten 1'!H164</f>
        <v>n</v>
      </c>
      <c r="I164" s="211">
        <f>IF(P$3="J",SUMIF('Bandstoten tot'!A$33:A$54,H164,'Bandstoten tot'!B$33:B$54),0)</f>
        <v>0</v>
      </c>
      <c r="J164" s="6"/>
      <c r="K164" s="211" t="str">
        <f>IF(E164&gt;0,E164,"")</f>
        <v/>
      </c>
      <c r="L164" s="267" t="str">
        <f t="shared" si="19"/>
        <v/>
      </c>
      <c r="M164" s="215" t="str">
        <f t="shared" si="23"/>
        <v/>
      </c>
      <c r="N164" s="216" t="str">
        <f>IF(E164&gt;0,1,"")</f>
        <v/>
      </c>
      <c r="O164" s="266">
        <v>1</v>
      </c>
      <c r="P164" s="10"/>
      <c r="AB164" s="325">
        <f t="shared" si="22"/>
        <v>0</v>
      </c>
    </row>
    <row r="165" spans="1:28" ht="13.2" x14ac:dyDescent="0.25">
      <c r="A165" s="218" t="str">
        <f>IF(C165=0,"",IF(I165=0,"",MAX(A$2:A164)+1))</f>
        <v/>
      </c>
      <c r="B165" s="219" t="str">
        <f>'Bandstoten 1'!B165</f>
        <v>Marco</v>
      </c>
      <c r="C165" s="211">
        <f>IF(P$3="J",SUMIF('Bandstoten tot'!A$33:A$54,B165,'Bandstoten tot'!B$33:B$54),0)</f>
        <v>40</v>
      </c>
      <c r="D165" s="6"/>
      <c r="E165" s="6"/>
      <c r="F165" s="267" t="str">
        <f>IF(D165&gt;0,ROUND(D165/E165,3),"")</f>
        <v/>
      </c>
      <c r="G165" s="268" t="str">
        <f t="shared" si="17"/>
        <v/>
      </c>
      <c r="H165" s="219" t="str">
        <f>'Bandstoten 1'!H165</f>
        <v>n</v>
      </c>
      <c r="I165" s="211">
        <f>IF(P$3="J",SUMIF('Bandstoten tot'!A$33:A$54,H165,'Bandstoten tot'!B$33:B$54),0)</f>
        <v>0</v>
      </c>
      <c r="J165" s="6"/>
      <c r="K165" s="211" t="str">
        <f>IF(E165&gt;0,E165,"")</f>
        <v/>
      </c>
      <c r="L165" s="267" t="str">
        <f t="shared" si="19"/>
        <v/>
      </c>
      <c r="M165" s="215" t="str">
        <f t="shared" si="23"/>
        <v/>
      </c>
      <c r="N165" s="216" t="str">
        <f>IF(E165&gt;0,1,"")</f>
        <v/>
      </c>
      <c r="O165" s="266">
        <v>1</v>
      </c>
      <c r="AB165" s="325">
        <f t="shared" si="22"/>
        <v>0</v>
      </c>
    </row>
    <row r="166" spans="1:28" ht="13.2" x14ac:dyDescent="0.25">
      <c r="A166" s="218" t="str">
        <f>IF(C166=0,"",IF(I166=0,"",MAX(A$2:A165)+1))</f>
        <v/>
      </c>
      <c r="B166" s="219" t="str">
        <f>'Bandstoten 1'!B166</f>
        <v>Marco</v>
      </c>
      <c r="C166" s="211">
        <f>IF(P$3="J",SUMIF('Bandstoten tot'!A$33:A$54,B166,'Bandstoten tot'!B$33:B$54),0)</f>
        <v>40</v>
      </c>
      <c r="D166" s="6"/>
      <c r="E166" s="6"/>
      <c r="F166" s="267" t="str">
        <f>IF(D166&gt;0,ROUND(D166/E166,3),"")</f>
        <v/>
      </c>
      <c r="G166" s="268" t="str">
        <f t="shared" si="17"/>
        <v/>
      </c>
      <c r="H166" s="219" t="str">
        <f>'Bandstoten 1'!H166</f>
        <v>n</v>
      </c>
      <c r="I166" s="211">
        <f>IF(P$3="J",SUMIF('Bandstoten tot'!A$33:A$54,H166,'Bandstoten tot'!B$33:B$54),0)</f>
        <v>0</v>
      </c>
      <c r="J166" s="6"/>
      <c r="K166" s="211" t="str">
        <f>IF(E166&gt;0,E166,"")</f>
        <v/>
      </c>
      <c r="L166" s="267" t="str">
        <f t="shared" si="19"/>
        <v/>
      </c>
      <c r="M166" s="215" t="str">
        <f t="shared" si="23"/>
        <v/>
      </c>
      <c r="N166" s="216" t="str">
        <f>IF(E166&gt;0,1,"")</f>
        <v/>
      </c>
      <c r="O166" s="266">
        <v>1</v>
      </c>
      <c r="AB166" s="325">
        <f t="shared" si="22"/>
        <v>0</v>
      </c>
    </row>
    <row r="167" spans="1:28" ht="13.2" x14ac:dyDescent="0.25">
      <c r="A167" s="218" t="str">
        <f>IF(C167=0,"",IF(I167=0,"",MAX(A$2:A166)+1))</f>
        <v/>
      </c>
      <c r="B167" s="219" t="str">
        <f>'Bandstoten 1'!B167</f>
        <v>Marco</v>
      </c>
      <c r="C167" s="211">
        <f>IF(P$3="J",SUMIF('Bandstoten tot'!A$33:A$54,B167,'Bandstoten tot'!B$33:B$54),0)</f>
        <v>40</v>
      </c>
      <c r="D167" s="6"/>
      <c r="E167" s="6"/>
      <c r="F167" s="267" t="str">
        <f t="shared" ref="F167:F173" si="24">IF(D167&gt;0,ROUND(D167/E167,3),"")</f>
        <v/>
      </c>
      <c r="G167" s="268" t="str">
        <f t="shared" si="17"/>
        <v/>
      </c>
      <c r="H167" s="219" t="str">
        <f>'Bandstoten 1'!H167</f>
        <v>n</v>
      </c>
      <c r="I167" s="211">
        <f>IF(P$3="J",SUMIF('Bandstoten tot'!A$33:A$54,H167,'Bandstoten tot'!B$33:B$54),0)</f>
        <v>0</v>
      </c>
      <c r="J167" s="6"/>
      <c r="K167" s="211" t="str">
        <f t="shared" ref="K167:K173" si="25">IF(E167&gt;0,E167,"")</f>
        <v/>
      </c>
      <c r="L167" s="267" t="str">
        <f t="shared" si="19"/>
        <v/>
      </c>
      <c r="M167" s="215" t="str">
        <f t="shared" si="23"/>
        <v/>
      </c>
      <c r="N167" s="216" t="str">
        <f t="shared" ref="N167:N173" si="26">IF(E167&gt;0,1,"")</f>
        <v/>
      </c>
      <c r="O167" s="266">
        <v>1</v>
      </c>
      <c r="AB167" s="325">
        <f t="shared" si="22"/>
        <v>0</v>
      </c>
    </row>
    <row r="168" spans="1:28" ht="13.2" x14ac:dyDescent="0.25">
      <c r="A168" s="218" t="str">
        <f>IF(C168=0,"",IF(I168=0,"",MAX(A$2:A167)+1))</f>
        <v/>
      </c>
      <c r="B168" s="219" t="str">
        <f>'Bandstoten 1'!B168</f>
        <v>n</v>
      </c>
      <c r="C168" s="211">
        <f>IF(P$3="J",SUMIF('Bandstoten tot'!A$33:A$54,B168,'Bandstoten tot'!B$33:B$54),0)</f>
        <v>0</v>
      </c>
      <c r="D168" s="6"/>
      <c r="E168" s="6"/>
      <c r="F168" s="267" t="str">
        <f t="shared" si="24"/>
        <v/>
      </c>
      <c r="G168" s="268" t="str">
        <f t="shared" si="17"/>
        <v/>
      </c>
      <c r="H168" s="219" t="str">
        <f>'Bandstoten 1'!H168</f>
        <v>n</v>
      </c>
      <c r="I168" s="211">
        <f>IF(P$3="J",SUMIF('Bandstoten tot'!A$33:A$54,H168,'Bandstoten tot'!B$33:B$54),0)</f>
        <v>0</v>
      </c>
      <c r="J168" s="6"/>
      <c r="K168" s="211" t="str">
        <f t="shared" si="25"/>
        <v/>
      </c>
      <c r="L168" s="267" t="str">
        <f t="shared" si="19"/>
        <v/>
      </c>
      <c r="M168" s="215" t="str">
        <f t="shared" si="23"/>
        <v/>
      </c>
      <c r="N168" s="216" t="str">
        <f t="shared" si="26"/>
        <v/>
      </c>
      <c r="O168" s="266">
        <v>1</v>
      </c>
      <c r="AB168" s="325">
        <f t="shared" si="22"/>
        <v>0</v>
      </c>
    </row>
    <row r="169" spans="1:28" ht="13.2" x14ac:dyDescent="0.25">
      <c r="A169" s="218" t="str">
        <f>IF(C169=0,"",IF(I169=0,"",MAX(A$2:A168)+1))</f>
        <v/>
      </c>
      <c r="B169" s="219" t="str">
        <f>'Bandstoten 1'!B169</f>
        <v>n</v>
      </c>
      <c r="C169" s="211">
        <f>IF(P$3="J",SUMIF('Bandstoten tot'!A$33:A$54,B169,'Bandstoten tot'!B$33:B$54),0)</f>
        <v>0</v>
      </c>
      <c r="D169" s="6"/>
      <c r="E169" s="6"/>
      <c r="F169" s="267" t="str">
        <f t="shared" si="24"/>
        <v/>
      </c>
      <c r="G169" s="268" t="str">
        <f t="shared" si="17"/>
        <v/>
      </c>
      <c r="H169" s="219" t="str">
        <f>'Bandstoten 1'!H169</f>
        <v>n</v>
      </c>
      <c r="I169" s="211">
        <f>IF(P$3="J",SUMIF('Bandstoten tot'!A$33:A$54,H169,'Bandstoten tot'!B$33:B$54),0)</f>
        <v>0</v>
      </c>
      <c r="J169" s="6"/>
      <c r="K169" s="211" t="str">
        <f t="shared" si="25"/>
        <v/>
      </c>
      <c r="L169" s="267" t="str">
        <f t="shared" si="19"/>
        <v/>
      </c>
      <c r="M169" s="215" t="str">
        <f t="shared" si="23"/>
        <v/>
      </c>
      <c r="N169" s="216" t="str">
        <f t="shared" si="26"/>
        <v/>
      </c>
      <c r="O169" s="266">
        <v>1</v>
      </c>
      <c r="AB169" s="325">
        <f t="shared" si="22"/>
        <v>0</v>
      </c>
    </row>
    <row r="170" spans="1:28" ht="13.2" x14ac:dyDescent="0.25">
      <c r="A170" s="218" t="str">
        <f>IF(C170=0,"",IF(I170=0,"",MAX(A$2:A169)+1))</f>
        <v/>
      </c>
      <c r="B170" s="219" t="str">
        <f>'Bandstoten 1'!B170</f>
        <v>n</v>
      </c>
      <c r="C170" s="211">
        <f>IF(P$3="J",SUMIF('Bandstoten tot'!A$33:A$54,B170,'Bandstoten tot'!B$33:B$54),0)</f>
        <v>0</v>
      </c>
      <c r="D170" s="6"/>
      <c r="E170" s="6"/>
      <c r="F170" s="267" t="str">
        <f t="shared" si="24"/>
        <v/>
      </c>
      <c r="G170" s="268" t="str">
        <f t="shared" si="17"/>
        <v/>
      </c>
      <c r="H170" s="219" t="str">
        <f>'Bandstoten 1'!H170</f>
        <v>n</v>
      </c>
      <c r="I170" s="211">
        <f>IF(P$3="J",SUMIF('Bandstoten tot'!A$33:A$54,H170,'Bandstoten tot'!B$33:B$54),0)</f>
        <v>0</v>
      </c>
      <c r="J170" s="6"/>
      <c r="K170" s="211" t="str">
        <f t="shared" si="25"/>
        <v/>
      </c>
      <c r="L170" s="267" t="str">
        <f t="shared" si="19"/>
        <v/>
      </c>
      <c r="M170" s="215" t="str">
        <f t="shared" si="23"/>
        <v/>
      </c>
      <c r="N170" s="216" t="str">
        <f t="shared" si="26"/>
        <v/>
      </c>
      <c r="O170" s="266">
        <v>1</v>
      </c>
      <c r="AB170" s="325">
        <f t="shared" si="22"/>
        <v>0</v>
      </c>
    </row>
    <row r="171" spans="1:28" ht="13.2" x14ac:dyDescent="0.25">
      <c r="A171" s="218" t="str">
        <f>IF(C171=0,"",IF(I171=0,"",MAX(A$2:A170)+1))</f>
        <v/>
      </c>
      <c r="B171" s="219" t="str">
        <f>'Bandstoten 1'!B171</f>
        <v>n</v>
      </c>
      <c r="C171" s="211">
        <f>IF(P$3="J",SUMIF('Bandstoten tot'!A$33:A$54,B171,'Bandstoten tot'!B$33:B$54),0)</f>
        <v>0</v>
      </c>
      <c r="D171" s="6"/>
      <c r="E171" s="6"/>
      <c r="F171" s="267" t="str">
        <f t="shared" si="24"/>
        <v/>
      </c>
      <c r="G171" s="268" t="str">
        <f t="shared" si="17"/>
        <v/>
      </c>
      <c r="H171" s="219" t="str">
        <f>'Bandstoten 1'!H171</f>
        <v>n</v>
      </c>
      <c r="I171" s="211">
        <f>IF(P$3="J",SUMIF('Bandstoten tot'!A$33:A$54,H171,'Bandstoten tot'!B$33:B$54),0)</f>
        <v>0</v>
      </c>
      <c r="J171" s="6"/>
      <c r="K171" s="211" t="str">
        <f t="shared" si="25"/>
        <v/>
      </c>
      <c r="L171" s="267" t="str">
        <f t="shared" si="19"/>
        <v/>
      </c>
      <c r="M171" s="215" t="str">
        <f t="shared" si="23"/>
        <v/>
      </c>
      <c r="N171" s="216" t="str">
        <f t="shared" si="26"/>
        <v/>
      </c>
      <c r="O171" s="266">
        <v>1</v>
      </c>
      <c r="AB171" s="325">
        <f t="shared" si="22"/>
        <v>0</v>
      </c>
    </row>
    <row r="172" spans="1:28" ht="13.2" x14ac:dyDescent="0.25">
      <c r="A172" s="218" t="str">
        <f>IF(C172=0,"",IF(I172=0,"",MAX(A$2:A171)+1))</f>
        <v/>
      </c>
      <c r="B172" s="219" t="str">
        <f>'Bandstoten 1'!B172</f>
        <v>n</v>
      </c>
      <c r="C172" s="211">
        <f>IF(P$3="J",SUMIF('Bandstoten tot'!A$33:A$54,B172,'Bandstoten tot'!B$33:B$54),0)</f>
        <v>0</v>
      </c>
      <c r="D172" s="6"/>
      <c r="E172" s="6"/>
      <c r="F172" s="267" t="str">
        <f t="shared" si="24"/>
        <v/>
      </c>
      <c r="G172" s="268" t="str">
        <f t="shared" si="17"/>
        <v/>
      </c>
      <c r="H172" s="219" t="str">
        <f>'Bandstoten 1'!H172</f>
        <v>n</v>
      </c>
      <c r="I172" s="211">
        <f>IF(P$3="J",SUMIF('Bandstoten tot'!A$33:A$54,H172,'Bandstoten tot'!B$33:B$54),0)</f>
        <v>0</v>
      </c>
      <c r="J172" s="6"/>
      <c r="K172" s="211" t="str">
        <f t="shared" si="25"/>
        <v/>
      </c>
      <c r="L172" s="267" t="str">
        <f t="shared" si="19"/>
        <v/>
      </c>
      <c r="M172" s="215" t="str">
        <f t="shared" si="23"/>
        <v/>
      </c>
      <c r="N172" s="216" t="str">
        <f t="shared" si="26"/>
        <v/>
      </c>
      <c r="O172" s="266">
        <v>1</v>
      </c>
      <c r="AB172" s="325">
        <f t="shared" si="22"/>
        <v>0</v>
      </c>
    </row>
    <row r="173" spans="1:28" ht="13.2" x14ac:dyDescent="0.25">
      <c r="A173" s="218" t="str">
        <f>IF(C173=0,"",IF(I173=0,"",MAX(A$2:A172)+1))</f>
        <v/>
      </c>
      <c r="B173" s="219" t="str">
        <f>'Bandstoten 1'!B173</f>
        <v>n</v>
      </c>
      <c r="C173" s="211">
        <f>IF(P$3="J",SUMIF('Bandstoten tot'!A$33:A$54,B173,'Bandstoten tot'!B$33:B$54),0)</f>
        <v>0</v>
      </c>
      <c r="D173" s="6"/>
      <c r="E173" s="6"/>
      <c r="F173" s="267" t="str">
        <f t="shared" si="24"/>
        <v/>
      </c>
      <c r="G173" s="268" t="str">
        <f t="shared" si="17"/>
        <v/>
      </c>
      <c r="H173" s="219" t="str">
        <f>'Bandstoten 1'!H173</f>
        <v>n</v>
      </c>
      <c r="I173" s="211">
        <f>IF(P$3="J",SUMIF('Bandstoten tot'!A$33:A$54,H173,'Bandstoten tot'!B$33:B$54),0)</f>
        <v>0</v>
      </c>
      <c r="J173" s="6"/>
      <c r="K173" s="211" t="str">
        <f t="shared" si="25"/>
        <v/>
      </c>
      <c r="L173" s="267" t="str">
        <f t="shared" si="19"/>
        <v/>
      </c>
      <c r="M173" s="215" t="str">
        <f t="shared" si="23"/>
        <v/>
      </c>
      <c r="N173" s="216" t="str">
        <f t="shared" si="26"/>
        <v/>
      </c>
      <c r="O173" s="266">
        <v>1</v>
      </c>
      <c r="AB173" s="325">
        <f t="shared" si="22"/>
        <v>0</v>
      </c>
    </row>
    <row r="174" spans="1:28" ht="13.8" thickBot="1" x14ac:dyDescent="0.3">
      <c r="A174" s="222"/>
      <c r="B174" s="223" t="s">
        <v>73</v>
      </c>
      <c r="C174" s="224">
        <f>MAX(A$2:A174)</f>
        <v>105</v>
      </c>
      <c r="D174" s="225" t="s">
        <v>78</v>
      </c>
      <c r="E174" s="225"/>
      <c r="F174" s="226"/>
      <c r="G174" s="227"/>
      <c r="H174" s="228" t="s">
        <v>76</v>
      </c>
      <c r="I174" s="229">
        <f>SUM(N2:N174)</f>
        <v>5</v>
      </c>
      <c r="J174" s="225"/>
      <c r="K174" s="230" t="s">
        <v>77</v>
      </c>
      <c r="L174" s="231">
        <f>C174-I174</f>
        <v>100</v>
      </c>
      <c r="M174" s="231"/>
      <c r="N174" s="232"/>
      <c r="O174" s="266">
        <v>1</v>
      </c>
      <c r="AB174" s="325">
        <f t="shared" si="22"/>
        <v>0</v>
      </c>
    </row>
    <row r="175" spans="1:28" thickBot="1" x14ac:dyDescent="0.35">
      <c r="A175" s="233">
        <f>IF(C175=0,"",IF(I175=0,"",MAX(A$2:A174)+1))</f>
        <v>106</v>
      </c>
      <c r="B175" s="269" t="str">
        <f t="shared" ref="B175:B238" si="27">B3</f>
        <v>Frans</v>
      </c>
      <c r="C175" s="211">
        <f>IF(P$175="J",SUMIF('Bandstoten tot'!A$33:A$54,B175,'Bandstoten tot'!B$33:B$54),0)</f>
        <v>27</v>
      </c>
      <c r="D175" s="74"/>
      <c r="E175" s="75"/>
      <c r="F175" s="270" t="str">
        <f t="shared" ref="F175:F238" si="28">IF(D175&gt;0,ROUND(D175/E175,3),"")</f>
        <v/>
      </c>
      <c r="G175" s="268" t="str">
        <f t="shared" si="17"/>
        <v/>
      </c>
      <c r="H175" s="269" t="str">
        <f>H3</f>
        <v>Fred</v>
      </c>
      <c r="I175" s="211">
        <f>IF(P$175="J",SUMIF('Bandstoten tot'!A$33:A$54,H175,'Bandstoten tot'!B$33:B$54),0)</f>
        <v>23</v>
      </c>
      <c r="J175" s="75"/>
      <c r="K175" s="235" t="str">
        <f t="shared" ref="K175:K238" si="29">IF(E175&gt;0,E175,"")</f>
        <v/>
      </c>
      <c r="L175" s="270" t="str">
        <f t="shared" ref="L175:L238" si="30">IF(J175&gt;0,ROUND(J175/K175,3),"")</f>
        <v/>
      </c>
      <c r="M175" s="215" t="str">
        <f t="shared" ref="M175:M206" si="31">IF(J175&gt;0,IF(I175-J175=0,R$2,IF(J175&lt;I175,ROUND(J175/I175*T$2,1),Q$2)),"")</f>
        <v/>
      </c>
      <c r="N175" s="237" t="str">
        <f t="shared" ref="N175:N238" si="32">IF(E175&gt;0,1,"")</f>
        <v/>
      </c>
      <c r="O175" s="266">
        <v>2</v>
      </c>
      <c r="P175" s="468" t="s">
        <v>121</v>
      </c>
      <c r="AB175" s="325">
        <f t="shared" si="22"/>
        <v>1</v>
      </c>
    </row>
    <row r="176" spans="1:28" ht="13.2" x14ac:dyDescent="0.25">
      <c r="A176" s="218">
        <f>IF(C176=0,"",IF(I176=0,"",MAX(A$2:A175)+1))</f>
        <v>107</v>
      </c>
      <c r="B176" s="272" t="str">
        <f t="shared" si="27"/>
        <v>Frans</v>
      </c>
      <c r="C176" s="211">
        <f>IF(P$175="J",SUMIF('Bandstoten tot'!A$33:A$54,B176,'Bandstoten tot'!B$33:B$54),0)</f>
        <v>27</v>
      </c>
      <c r="D176" s="6"/>
      <c r="E176" s="6"/>
      <c r="F176" s="267" t="str">
        <f t="shared" si="28"/>
        <v/>
      </c>
      <c r="G176" s="268" t="str">
        <f t="shared" si="17"/>
        <v/>
      </c>
      <c r="H176" s="269" t="str">
        <f t="shared" ref="H176:H239" si="33">H4</f>
        <v>Jan Hartog</v>
      </c>
      <c r="I176" s="211">
        <f>IF(P$175="J",SUMIF('Bandstoten tot'!A$33:A$54,H176,'Bandstoten tot'!B$33:B$54),0)</f>
        <v>18</v>
      </c>
      <c r="J176" s="6"/>
      <c r="K176" s="211" t="str">
        <f t="shared" si="29"/>
        <v/>
      </c>
      <c r="L176" s="267" t="str">
        <f t="shared" si="30"/>
        <v/>
      </c>
      <c r="M176" s="215" t="str">
        <f t="shared" si="31"/>
        <v/>
      </c>
      <c r="N176" s="216" t="str">
        <f t="shared" si="32"/>
        <v/>
      </c>
      <c r="O176" s="266">
        <v>2</v>
      </c>
      <c r="AB176" s="325">
        <f t="shared" si="22"/>
        <v>1</v>
      </c>
    </row>
    <row r="177" spans="1:28" ht="13.2" x14ac:dyDescent="0.25">
      <c r="A177" s="218">
        <f>IF(C177=0,"",IF(I177=0,"",MAX(A$2:A176)+1))</f>
        <v>108</v>
      </c>
      <c r="B177" s="272" t="str">
        <f t="shared" si="27"/>
        <v>Frans</v>
      </c>
      <c r="C177" s="211">
        <f>IF(P$175="J",SUMIF('Bandstoten tot'!A$33:A$54,B177,'Bandstoten tot'!B$33:B$54),0)</f>
        <v>27</v>
      </c>
      <c r="D177" s="6"/>
      <c r="E177" s="6"/>
      <c r="F177" s="267" t="str">
        <f t="shared" si="28"/>
        <v/>
      </c>
      <c r="G177" s="268" t="str">
        <f t="shared" si="17"/>
        <v/>
      </c>
      <c r="H177" s="269" t="str">
        <f t="shared" si="33"/>
        <v>Martijn</v>
      </c>
      <c r="I177" s="211">
        <f>IF(P$175="J",SUMIF('Bandstoten tot'!A$33:A$54,H177,'Bandstoten tot'!B$33:B$54),0)</f>
        <v>13</v>
      </c>
      <c r="J177" s="6"/>
      <c r="K177" s="211" t="str">
        <f t="shared" si="29"/>
        <v/>
      </c>
      <c r="L177" s="267" t="str">
        <f t="shared" si="30"/>
        <v/>
      </c>
      <c r="M177" s="215" t="str">
        <f t="shared" si="31"/>
        <v/>
      </c>
      <c r="N177" s="216" t="str">
        <f t="shared" si="32"/>
        <v/>
      </c>
      <c r="O177" s="266">
        <v>2</v>
      </c>
      <c r="AB177" s="325">
        <f t="shared" si="22"/>
        <v>1</v>
      </c>
    </row>
    <row r="178" spans="1:28" ht="13.2" x14ac:dyDescent="0.25">
      <c r="A178" s="218">
        <f>IF(C178=0,"",IF(I178=0,"",MAX(A$2:A177)+1))</f>
        <v>109</v>
      </c>
      <c r="B178" s="272" t="str">
        <f t="shared" si="27"/>
        <v>Frans</v>
      </c>
      <c r="C178" s="211">
        <f>IF(P$175="J",SUMIF('Bandstoten tot'!A$33:A$54,B178,'Bandstoten tot'!B$33:B$54),0)</f>
        <v>27</v>
      </c>
      <c r="D178" s="6"/>
      <c r="E178" s="6"/>
      <c r="F178" s="267" t="str">
        <f t="shared" si="28"/>
        <v/>
      </c>
      <c r="G178" s="268" t="str">
        <f t="shared" si="17"/>
        <v/>
      </c>
      <c r="H178" s="269" t="str">
        <f t="shared" si="33"/>
        <v>Michael</v>
      </c>
      <c r="I178" s="211">
        <f>IF(P$175="J",SUMIF('Bandstoten tot'!A$33:A$54,H178,'Bandstoten tot'!B$33:B$54),0)</f>
        <v>28</v>
      </c>
      <c r="J178" s="6"/>
      <c r="K178" s="211" t="str">
        <f t="shared" si="29"/>
        <v/>
      </c>
      <c r="L178" s="267" t="str">
        <f t="shared" si="30"/>
        <v/>
      </c>
      <c r="M178" s="215" t="str">
        <f t="shared" si="31"/>
        <v/>
      </c>
      <c r="N178" s="216" t="str">
        <f t="shared" si="32"/>
        <v/>
      </c>
      <c r="O178" s="266">
        <v>2</v>
      </c>
      <c r="AB178" s="325">
        <f t="shared" si="22"/>
        <v>1</v>
      </c>
    </row>
    <row r="179" spans="1:28" ht="13.2" x14ac:dyDescent="0.25">
      <c r="A179" s="218">
        <f>IF(C179=0,"",IF(I179=0,"",MAX(A$2:A178)+1))</f>
        <v>110</v>
      </c>
      <c r="B179" s="272" t="str">
        <f t="shared" si="27"/>
        <v>Frans</v>
      </c>
      <c r="C179" s="211">
        <f>IF(P$175="J",SUMIF('Bandstoten tot'!A$33:A$54,B179,'Bandstoten tot'!B$33:B$54),0)</f>
        <v>27</v>
      </c>
      <c r="D179" s="6"/>
      <c r="E179" s="6"/>
      <c r="F179" s="267" t="str">
        <f t="shared" si="28"/>
        <v/>
      </c>
      <c r="G179" s="268" t="str">
        <f t="shared" si="17"/>
        <v/>
      </c>
      <c r="H179" s="269" t="str">
        <f t="shared" si="33"/>
        <v>Peter</v>
      </c>
      <c r="I179" s="211">
        <f>IF(P$175="J",SUMIF('Bandstoten tot'!A$33:A$54,H179,'Bandstoten tot'!B$33:B$54),0)</f>
        <v>39</v>
      </c>
      <c r="J179" s="6"/>
      <c r="K179" s="211" t="str">
        <f t="shared" si="29"/>
        <v/>
      </c>
      <c r="L179" s="267" t="str">
        <f t="shared" si="30"/>
        <v/>
      </c>
      <c r="M179" s="215" t="str">
        <f t="shared" si="31"/>
        <v/>
      </c>
      <c r="N179" s="216" t="str">
        <f t="shared" si="32"/>
        <v/>
      </c>
      <c r="O179" s="266">
        <v>2</v>
      </c>
      <c r="AB179" s="325">
        <f t="shared" si="22"/>
        <v>1</v>
      </c>
    </row>
    <row r="180" spans="1:28" ht="13.2" x14ac:dyDescent="0.25">
      <c r="A180" s="218">
        <f>IF(C180=0,"",IF(I180=0,"",MAX(A$2:A179)+1))</f>
        <v>111</v>
      </c>
      <c r="B180" s="272" t="str">
        <f t="shared" si="27"/>
        <v>Frans</v>
      </c>
      <c r="C180" s="211">
        <f>IF(P$175="J",SUMIF('Bandstoten tot'!A$33:A$54,B180,'Bandstoten tot'!B$33:B$54),0)</f>
        <v>27</v>
      </c>
      <c r="D180" s="6"/>
      <c r="E180" s="6"/>
      <c r="F180" s="267" t="str">
        <f t="shared" si="28"/>
        <v/>
      </c>
      <c r="G180" s="268" t="str">
        <f t="shared" si="17"/>
        <v/>
      </c>
      <c r="H180" s="269" t="str">
        <f t="shared" si="33"/>
        <v>Piet</v>
      </c>
      <c r="I180" s="211">
        <f>IF(P$175="J",SUMIF('Bandstoten tot'!A$33:A$54,H180,'Bandstoten tot'!B$33:B$54),0)</f>
        <v>44</v>
      </c>
      <c r="J180" s="6"/>
      <c r="K180" s="211" t="str">
        <f t="shared" si="29"/>
        <v/>
      </c>
      <c r="L180" s="267" t="str">
        <f t="shared" si="30"/>
        <v/>
      </c>
      <c r="M180" s="215" t="str">
        <f t="shared" si="31"/>
        <v/>
      </c>
      <c r="N180" s="216" t="str">
        <f t="shared" si="32"/>
        <v/>
      </c>
      <c r="O180" s="266">
        <v>2</v>
      </c>
      <c r="AB180" s="325">
        <f t="shared" si="22"/>
        <v>1</v>
      </c>
    </row>
    <row r="181" spans="1:28" ht="13.2" x14ac:dyDescent="0.25">
      <c r="A181" s="218">
        <f>IF(C181=0,"",IF(I181=0,"",MAX(A$2:A180)+1))</f>
        <v>112</v>
      </c>
      <c r="B181" s="272" t="str">
        <f t="shared" si="27"/>
        <v>Frans</v>
      </c>
      <c r="C181" s="211">
        <f>IF(P$175="J",SUMIF('Bandstoten tot'!A$33:A$54,B181,'Bandstoten tot'!B$33:B$54),0)</f>
        <v>27</v>
      </c>
      <c r="D181" s="6"/>
      <c r="E181" s="6"/>
      <c r="F181" s="267" t="str">
        <f t="shared" si="28"/>
        <v/>
      </c>
      <c r="G181" s="268" t="str">
        <f t="shared" si="17"/>
        <v/>
      </c>
      <c r="H181" s="269" t="str">
        <f t="shared" si="33"/>
        <v>Tukker</v>
      </c>
      <c r="I181" s="211">
        <f>IF(P$175="J",SUMIF('Bandstoten tot'!A$33:A$54,H181,'Bandstoten tot'!B$33:B$54),0)</f>
        <v>22</v>
      </c>
      <c r="J181" s="6"/>
      <c r="K181" s="211" t="str">
        <f t="shared" si="29"/>
        <v/>
      </c>
      <c r="L181" s="267" t="str">
        <f t="shared" si="30"/>
        <v/>
      </c>
      <c r="M181" s="215" t="str">
        <f t="shared" si="31"/>
        <v/>
      </c>
      <c r="N181" s="216" t="str">
        <f t="shared" si="32"/>
        <v/>
      </c>
      <c r="O181" s="266">
        <v>2</v>
      </c>
      <c r="AB181" s="325">
        <f t="shared" si="22"/>
        <v>1</v>
      </c>
    </row>
    <row r="182" spans="1:28" ht="13.2" x14ac:dyDescent="0.25">
      <c r="A182" s="218">
        <f>IF(C182=0,"",IF(I182=0,"",MAX(A$2:A181)+1))</f>
        <v>113</v>
      </c>
      <c r="B182" s="272" t="str">
        <f t="shared" si="27"/>
        <v>Frans</v>
      </c>
      <c r="C182" s="211">
        <f>IF(P$175="J",SUMIF('Bandstoten tot'!A$33:A$54,B182,'Bandstoten tot'!B$33:B$54),0)</f>
        <v>27</v>
      </c>
      <c r="D182" s="6"/>
      <c r="E182" s="6"/>
      <c r="F182" s="267" t="str">
        <f t="shared" si="28"/>
        <v/>
      </c>
      <c r="G182" s="268" t="str">
        <f t="shared" si="17"/>
        <v/>
      </c>
      <c r="H182" s="269" t="str">
        <f t="shared" si="33"/>
        <v>Bernard</v>
      </c>
      <c r="I182" s="211">
        <f>IF(P$175="J",SUMIF('Bandstoten tot'!A$33:A$54,H182,'Bandstoten tot'!B$33:B$54),0)</f>
        <v>31</v>
      </c>
      <c r="J182" s="6"/>
      <c r="K182" s="211" t="str">
        <f t="shared" si="29"/>
        <v/>
      </c>
      <c r="L182" s="267" t="str">
        <f t="shared" si="30"/>
        <v/>
      </c>
      <c r="M182" s="215" t="str">
        <f t="shared" si="31"/>
        <v/>
      </c>
      <c r="N182" s="216" t="str">
        <f t="shared" si="32"/>
        <v/>
      </c>
      <c r="O182" s="266">
        <v>2</v>
      </c>
      <c r="AB182" s="325">
        <f t="shared" si="22"/>
        <v>1</v>
      </c>
    </row>
    <row r="183" spans="1:28" ht="13.2" x14ac:dyDescent="0.25">
      <c r="A183" s="218">
        <f>IF(C183=0,"",IF(I183=0,"",MAX(A$2:A182)+1))</f>
        <v>114</v>
      </c>
      <c r="B183" s="272" t="str">
        <f t="shared" si="27"/>
        <v>Frans</v>
      </c>
      <c r="C183" s="211">
        <f>IF(P$175="J",SUMIF('Bandstoten tot'!A$33:A$54,B183,'Bandstoten tot'!B$33:B$54),0)</f>
        <v>27</v>
      </c>
      <c r="D183" s="6"/>
      <c r="E183" s="6"/>
      <c r="F183" s="267" t="str">
        <f t="shared" si="28"/>
        <v/>
      </c>
      <c r="G183" s="268" t="str">
        <f t="shared" si="17"/>
        <v/>
      </c>
      <c r="H183" s="269" t="str">
        <f t="shared" si="33"/>
        <v>Jan de Hoorn</v>
      </c>
      <c r="I183" s="211">
        <f>IF(P$175="J",SUMIF('Bandstoten tot'!A$33:A$54,H183,'Bandstoten tot'!B$33:B$54),0)</f>
        <v>23</v>
      </c>
      <c r="J183" s="6"/>
      <c r="K183" s="211" t="str">
        <f t="shared" si="29"/>
        <v/>
      </c>
      <c r="L183" s="267" t="str">
        <f t="shared" si="30"/>
        <v/>
      </c>
      <c r="M183" s="215" t="str">
        <f t="shared" si="31"/>
        <v/>
      </c>
      <c r="N183" s="216" t="str">
        <f t="shared" si="32"/>
        <v/>
      </c>
      <c r="O183" s="266">
        <v>2</v>
      </c>
      <c r="AB183" s="325">
        <f t="shared" si="22"/>
        <v>1</v>
      </c>
    </row>
    <row r="184" spans="1:28" ht="13.2" x14ac:dyDescent="0.25">
      <c r="A184" s="218">
        <f>IF(C184=0,"",IF(I184=0,"",MAX(A$2:A183)+1))</f>
        <v>115</v>
      </c>
      <c r="B184" s="272" t="str">
        <f t="shared" si="27"/>
        <v>Frans</v>
      </c>
      <c r="C184" s="211">
        <f>IF(P$175="J",SUMIF('Bandstoten tot'!A$33:A$54,B184,'Bandstoten tot'!B$33:B$54),0)</f>
        <v>27</v>
      </c>
      <c r="D184" s="6"/>
      <c r="E184" s="6"/>
      <c r="F184" s="267" t="str">
        <f t="shared" si="28"/>
        <v/>
      </c>
      <c r="G184" s="268" t="str">
        <f t="shared" si="17"/>
        <v/>
      </c>
      <c r="H184" s="269" t="str">
        <f t="shared" si="33"/>
        <v>Bas</v>
      </c>
      <c r="I184" s="211">
        <f>IF(P$175="J",SUMIF('Bandstoten tot'!A$33:A$54,H184,'Bandstoten tot'!B$33:B$54),0)</f>
        <v>25</v>
      </c>
      <c r="J184" s="6"/>
      <c r="K184" s="211" t="str">
        <f t="shared" si="29"/>
        <v/>
      </c>
      <c r="L184" s="267" t="str">
        <f t="shared" si="30"/>
        <v/>
      </c>
      <c r="M184" s="215" t="str">
        <f t="shared" si="31"/>
        <v/>
      </c>
      <c r="N184" s="216" t="str">
        <f t="shared" si="32"/>
        <v/>
      </c>
      <c r="O184" s="266">
        <v>2</v>
      </c>
      <c r="AB184" s="325">
        <f t="shared" si="22"/>
        <v>1</v>
      </c>
    </row>
    <row r="185" spans="1:28" ht="13.2" x14ac:dyDescent="0.25">
      <c r="A185" s="218">
        <f>IF(C185=0,"",IF(I185=0,"",MAX(A$2:A184)+1))</f>
        <v>116</v>
      </c>
      <c r="B185" s="272" t="str">
        <f t="shared" si="27"/>
        <v>Frans</v>
      </c>
      <c r="C185" s="211">
        <f>IF(P$175="J",SUMIF('Bandstoten tot'!A$33:A$54,B185,'Bandstoten tot'!B$33:B$54),0)</f>
        <v>27</v>
      </c>
      <c r="D185" s="6"/>
      <c r="E185" s="6"/>
      <c r="F185" s="267" t="str">
        <f t="shared" si="28"/>
        <v/>
      </c>
      <c r="G185" s="268" t="str">
        <f t="shared" si="17"/>
        <v/>
      </c>
      <c r="H185" s="269" t="str">
        <f t="shared" si="33"/>
        <v>Jan Zuijlen</v>
      </c>
      <c r="I185" s="211">
        <f>IF(P$175="J",SUMIF('Bandstoten tot'!A$33:A$54,H185,'Bandstoten tot'!B$33:B$54),0)</f>
        <v>36</v>
      </c>
      <c r="J185" s="6"/>
      <c r="K185" s="211" t="str">
        <f t="shared" si="29"/>
        <v/>
      </c>
      <c r="L185" s="267" t="str">
        <f t="shared" si="30"/>
        <v/>
      </c>
      <c r="M185" s="215" t="str">
        <f t="shared" si="31"/>
        <v/>
      </c>
      <c r="N185" s="216" t="str">
        <f t="shared" si="32"/>
        <v/>
      </c>
      <c r="O185" s="266">
        <v>2</v>
      </c>
      <c r="AB185" s="325">
        <f t="shared" si="22"/>
        <v>1</v>
      </c>
    </row>
    <row r="186" spans="1:28" ht="13.2" x14ac:dyDescent="0.25">
      <c r="A186" s="218">
        <f>IF(C186=0,"",IF(I186=0,"",MAX(A$2:A185)+1))</f>
        <v>117</v>
      </c>
      <c r="B186" s="272" t="str">
        <f t="shared" si="27"/>
        <v>Frans</v>
      </c>
      <c r="C186" s="211">
        <f>IF(P$175="J",SUMIF('Bandstoten tot'!A$33:A$54,B186,'Bandstoten tot'!B$33:B$54),0)</f>
        <v>27</v>
      </c>
      <c r="D186" s="6"/>
      <c r="E186" s="6"/>
      <c r="F186" s="267" t="str">
        <f t="shared" si="28"/>
        <v/>
      </c>
      <c r="G186" s="268" t="str">
        <f t="shared" si="17"/>
        <v/>
      </c>
      <c r="H186" s="269" t="str">
        <f t="shared" si="33"/>
        <v xml:space="preserve">Jordy </v>
      </c>
      <c r="I186" s="211">
        <f>IF(P$175="J",SUMIF('Bandstoten tot'!A$33:A$54,H186,'Bandstoten tot'!B$33:B$54),0)</f>
        <v>31</v>
      </c>
      <c r="J186" s="6"/>
      <c r="K186" s="211" t="str">
        <f t="shared" si="29"/>
        <v/>
      </c>
      <c r="L186" s="267" t="str">
        <f t="shared" si="30"/>
        <v/>
      </c>
      <c r="M186" s="215" t="str">
        <f t="shared" si="31"/>
        <v/>
      </c>
      <c r="N186" s="216" t="str">
        <f t="shared" si="32"/>
        <v/>
      </c>
      <c r="O186" s="266">
        <v>2</v>
      </c>
      <c r="AB186" s="325">
        <f t="shared" si="22"/>
        <v>1</v>
      </c>
    </row>
    <row r="187" spans="1:28" ht="13.2" x14ac:dyDescent="0.25">
      <c r="A187" s="218">
        <f>IF(C187=0,"",IF(I187=0,"",MAX(A$2:A186)+1))</f>
        <v>118</v>
      </c>
      <c r="B187" s="272" t="str">
        <f t="shared" si="27"/>
        <v>Frans</v>
      </c>
      <c r="C187" s="211">
        <f>IF(P$175="J",SUMIF('Bandstoten tot'!A$33:A$54,B187,'Bandstoten tot'!B$33:B$54),0)</f>
        <v>27</v>
      </c>
      <c r="D187" s="6"/>
      <c r="E187" s="6"/>
      <c r="F187" s="267" t="str">
        <f t="shared" si="28"/>
        <v/>
      </c>
      <c r="G187" s="268" t="str">
        <f t="shared" si="17"/>
        <v/>
      </c>
      <c r="H187" s="269" t="str">
        <f t="shared" si="33"/>
        <v>Mukesh</v>
      </c>
      <c r="I187" s="211">
        <f>IF(P$175="J",SUMIF('Bandstoten tot'!A$33:A$54,H187,'Bandstoten tot'!B$33:B$54),0)</f>
        <v>34</v>
      </c>
      <c r="J187" s="6"/>
      <c r="K187" s="211" t="str">
        <f t="shared" si="29"/>
        <v/>
      </c>
      <c r="L187" s="267" t="str">
        <f t="shared" si="30"/>
        <v/>
      </c>
      <c r="M187" s="215" t="str">
        <f t="shared" si="31"/>
        <v/>
      </c>
      <c r="N187" s="216" t="str">
        <f t="shared" si="32"/>
        <v/>
      </c>
      <c r="O187" s="266">
        <v>2</v>
      </c>
      <c r="AB187" s="325">
        <f t="shared" si="22"/>
        <v>1</v>
      </c>
    </row>
    <row r="188" spans="1:28" ht="13.2" x14ac:dyDescent="0.25">
      <c r="A188" s="218">
        <f>IF(C188=0,"",IF(I188=0,"",MAX(A$2:A187)+1))</f>
        <v>119</v>
      </c>
      <c r="B188" s="272" t="str">
        <f t="shared" si="27"/>
        <v>Frans</v>
      </c>
      <c r="C188" s="211">
        <f>IF(P$175="J",SUMIF('Bandstoten tot'!A$33:A$54,B188,'Bandstoten tot'!B$33:B$54),0)</f>
        <v>27</v>
      </c>
      <c r="D188" s="6"/>
      <c r="E188" s="6"/>
      <c r="F188" s="267" t="str">
        <f t="shared" si="28"/>
        <v/>
      </c>
      <c r="G188" s="268" t="str">
        <f t="shared" si="17"/>
        <v/>
      </c>
      <c r="H188" s="269" t="str">
        <f t="shared" si="33"/>
        <v>Marco</v>
      </c>
      <c r="I188" s="211">
        <f>IF(P$175="J",SUMIF('Bandstoten tot'!A$33:A$54,H188,'Bandstoten tot'!B$33:B$54),0)</f>
        <v>40</v>
      </c>
      <c r="J188" s="6"/>
      <c r="K188" s="211" t="str">
        <f t="shared" si="29"/>
        <v/>
      </c>
      <c r="L188" s="267" t="str">
        <f t="shared" si="30"/>
        <v/>
      </c>
      <c r="M188" s="215" t="str">
        <f t="shared" si="31"/>
        <v/>
      </c>
      <c r="N188" s="216" t="str">
        <f t="shared" si="32"/>
        <v/>
      </c>
      <c r="O188" s="266">
        <v>2</v>
      </c>
      <c r="AB188" s="325">
        <f t="shared" si="22"/>
        <v>1</v>
      </c>
    </row>
    <row r="189" spans="1:28" ht="13.2" x14ac:dyDescent="0.25">
      <c r="A189" s="218" t="str">
        <f>IF(C189=0,"",IF(I189=0,"",MAX(A$2:A188)+1))</f>
        <v/>
      </c>
      <c r="B189" s="272" t="str">
        <f t="shared" si="27"/>
        <v>Frans</v>
      </c>
      <c r="C189" s="211">
        <f>IF(P$175="J",SUMIF('Bandstoten tot'!A$33:A$54,B189,'Bandstoten tot'!B$33:B$54),0)</f>
        <v>27</v>
      </c>
      <c r="D189" s="6"/>
      <c r="E189" s="6"/>
      <c r="F189" s="267" t="str">
        <f t="shared" si="28"/>
        <v/>
      </c>
      <c r="G189" s="268" t="str">
        <f t="shared" si="17"/>
        <v/>
      </c>
      <c r="H189" s="269" t="str">
        <f t="shared" si="33"/>
        <v>n</v>
      </c>
      <c r="I189" s="211">
        <f>IF(P$175="J",SUMIF('Bandstoten tot'!A$33:A$54,H189,'Bandstoten tot'!B$33:B$54),0)</f>
        <v>0</v>
      </c>
      <c r="J189" s="6"/>
      <c r="K189" s="211" t="str">
        <f t="shared" si="29"/>
        <v/>
      </c>
      <c r="L189" s="267" t="str">
        <f t="shared" si="30"/>
        <v/>
      </c>
      <c r="M189" s="215" t="str">
        <f t="shared" si="31"/>
        <v/>
      </c>
      <c r="N189" s="216" t="str">
        <f t="shared" si="32"/>
        <v/>
      </c>
      <c r="O189" s="266">
        <v>2</v>
      </c>
      <c r="AB189" s="325">
        <f t="shared" si="22"/>
        <v>0</v>
      </c>
    </row>
    <row r="190" spans="1:28" ht="13.2" x14ac:dyDescent="0.25">
      <c r="A190" s="218" t="str">
        <f>IF(C190=0,"",IF(I190=0,"",MAX(A$2:A189)+1))</f>
        <v/>
      </c>
      <c r="B190" s="272" t="str">
        <f t="shared" si="27"/>
        <v>Frans</v>
      </c>
      <c r="C190" s="211">
        <f>IF(P$175="J",SUMIF('Bandstoten tot'!A$33:A$54,B190,'Bandstoten tot'!B$33:B$54),0)</f>
        <v>27</v>
      </c>
      <c r="D190" s="6"/>
      <c r="E190" s="6"/>
      <c r="F190" s="267" t="str">
        <f t="shared" si="28"/>
        <v/>
      </c>
      <c r="G190" s="268" t="str">
        <f t="shared" si="17"/>
        <v/>
      </c>
      <c r="H190" s="269" t="str">
        <f t="shared" si="33"/>
        <v>n</v>
      </c>
      <c r="I190" s="211">
        <f>IF(P$175="J",SUMIF('Bandstoten tot'!A$33:A$54,H190,'Bandstoten tot'!B$33:B$54),0)</f>
        <v>0</v>
      </c>
      <c r="J190" s="6"/>
      <c r="K190" s="211" t="str">
        <f t="shared" si="29"/>
        <v/>
      </c>
      <c r="L190" s="267" t="str">
        <f t="shared" si="30"/>
        <v/>
      </c>
      <c r="M190" s="215" t="str">
        <f t="shared" si="31"/>
        <v/>
      </c>
      <c r="N190" s="216" t="str">
        <f t="shared" si="32"/>
        <v/>
      </c>
      <c r="O190" s="266">
        <v>2</v>
      </c>
      <c r="AB190" s="325">
        <f t="shared" si="22"/>
        <v>0</v>
      </c>
    </row>
    <row r="191" spans="1:28" ht="13.2" x14ac:dyDescent="0.25">
      <c r="A191" s="218" t="str">
        <f>IF(C191=0,"",IF(I191=0,"",MAX(A$2:A190)+1))</f>
        <v/>
      </c>
      <c r="B191" s="272" t="str">
        <f t="shared" si="27"/>
        <v>Frans</v>
      </c>
      <c r="C191" s="211">
        <f>IF(P$175="J",SUMIF('Bandstoten tot'!A$33:A$54,B191,'Bandstoten tot'!B$33:B$54),0)</f>
        <v>27</v>
      </c>
      <c r="D191" s="6"/>
      <c r="E191" s="6"/>
      <c r="F191" s="267" t="str">
        <f t="shared" si="28"/>
        <v/>
      </c>
      <c r="G191" s="268" t="str">
        <f t="shared" si="17"/>
        <v/>
      </c>
      <c r="H191" s="269" t="str">
        <f t="shared" si="33"/>
        <v>n</v>
      </c>
      <c r="I191" s="211">
        <f>IF(P$175="J",SUMIF('Bandstoten tot'!A$33:A$54,H191,'Bandstoten tot'!B$33:B$54),0)</f>
        <v>0</v>
      </c>
      <c r="J191" s="6"/>
      <c r="K191" s="211" t="str">
        <f t="shared" si="29"/>
        <v/>
      </c>
      <c r="L191" s="267" t="str">
        <f t="shared" si="30"/>
        <v/>
      </c>
      <c r="M191" s="215" t="str">
        <f t="shared" si="31"/>
        <v/>
      </c>
      <c r="N191" s="216" t="str">
        <f t="shared" si="32"/>
        <v/>
      </c>
      <c r="O191" s="266">
        <v>2</v>
      </c>
      <c r="AB191" s="325">
        <f t="shared" si="22"/>
        <v>0</v>
      </c>
    </row>
    <row r="192" spans="1:28" ht="13.2" x14ac:dyDescent="0.25">
      <c r="A192" s="218" t="str">
        <f>IF(C192=0,"",IF(I192=0,"",MAX(A$2:A191)+1))</f>
        <v/>
      </c>
      <c r="B192" s="272" t="str">
        <f t="shared" si="27"/>
        <v>Frans</v>
      </c>
      <c r="C192" s="211">
        <f>IF(P$175="J",SUMIF('Bandstoten tot'!A$33:A$54,B192,'Bandstoten tot'!B$33:B$54),0)</f>
        <v>27</v>
      </c>
      <c r="D192" s="6"/>
      <c r="E192" s="6"/>
      <c r="F192" s="267" t="str">
        <f t="shared" si="28"/>
        <v/>
      </c>
      <c r="G192" s="268" t="str">
        <f t="shared" si="17"/>
        <v/>
      </c>
      <c r="H192" s="269" t="str">
        <f t="shared" si="33"/>
        <v>n</v>
      </c>
      <c r="I192" s="211">
        <f>IF(P$175="J",SUMIF('Bandstoten tot'!A$33:A$54,H192,'Bandstoten tot'!B$33:B$54),0)</f>
        <v>0</v>
      </c>
      <c r="J192" s="6"/>
      <c r="K192" s="211" t="str">
        <f t="shared" si="29"/>
        <v/>
      </c>
      <c r="L192" s="267" t="str">
        <f t="shared" si="30"/>
        <v/>
      </c>
      <c r="M192" s="215" t="str">
        <f t="shared" si="31"/>
        <v/>
      </c>
      <c r="N192" s="216" t="str">
        <f t="shared" si="32"/>
        <v/>
      </c>
      <c r="O192" s="266">
        <v>2</v>
      </c>
      <c r="AB192" s="325">
        <f t="shared" si="22"/>
        <v>0</v>
      </c>
    </row>
    <row r="193" spans="1:28" ht="13.2" x14ac:dyDescent="0.25">
      <c r="A193" s="218">
        <f>IF(C193=0,"",IF(I193=0,"",MAX(A$2:A192)+1))</f>
        <v>120</v>
      </c>
      <c r="B193" s="272" t="str">
        <f t="shared" si="27"/>
        <v>Fred</v>
      </c>
      <c r="C193" s="211">
        <f>IF(P$175="J",SUMIF('Bandstoten tot'!A$33:A$54,B193,'Bandstoten tot'!B$33:B$54),0)</f>
        <v>23</v>
      </c>
      <c r="D193" s="6"/>
      <c r="E193" s="6"/>
      <c r="F193" s="267" t="str">
        <f t="shared" si="28"/>
        <v/>
      </c>
      <c r="G193" s="268" t="str">
        <f t="shared" si="17"/>
        <v/>
      </c>
      <c r="H193" s="269" t="str">
        <f t="shared" si="33"/>
        <v>Jan Hartog</v>
      </c>
      <c r="I193" s="211">
        <f>IF(P$175="J",SUMIF('Bandstoten tot'!A$33:A$54,H193,'Bandstoten tot'!B$33:B$54),0)</f>
        <v>18</v>
      </c>
      <c r="J193" s="6"/>
      <c r="K193" s="211" t="str">
        <f t="shared" si="29"/>
        <v/>
      </c>
      <c r="L193" s="267" t="str">
        <f t="shared" si="30"/>
        <v/>
      </c>
      <c r="M193" s="215" t="str">
        <f t="shared" si="31"/>
        <v/>
      </c>
      <c r="N193" s="216" t="str">
        <f t="shared" si="32"/>
        <v/>
      </c>
      <c r="O193" s="266">
        <v>2</v>
      </c>
      <c r="AB193" s="325">
        <f t="shared" si="22"/>
        <v>1</v>
      </c>
    </row>
    <row r="194" spans="1:28" ht="13.2" x14ac:dyDescent="0.25">
      <c r="A194" s="218">
        <f>IF(C194=0,"",IF(I194=0,"",MAX(A$2:A193)+1))</f>
        <v>121</v>
      </c>
      <c r="B194" s="272" t="str">
        <f t="shared" si="27"/>
        <v>Fred</v>
      </c>
      <c r="C194" s="211">
        <f>IF(P$175="J",SUMIF('Bandstoten tot'!A$33:A$54,B194,'Bandstoten tot'!B$33:B$54),0)</f>
        <v>23</v>
      </c>
      <c r="D194" s="6"/>
      <c r="E194" s="6"/>
      <c r="F194" s="267" t="str">
        <f t="shared" si="28"/>
        <v/>
      </c>
      <c r="G194" s="268" t="str">
        <f t="shared" si="17"/>
        <v/>
      </c>
      <c r="H194" s="269" t="str">
        <f t="shared" si="33"/>
        <v>Martijn</v>
      </c>
      <c r="I194" s="211">
        <f>IF(P$175="J",SUMIF('Bandstoten tot'!A$33:A$54,H194,'Bandstoten tot'!B$33:B$54),0)</f>
        <v>13</v>
      </c>
      <c r="J194" s="6"/>
      <c r="K194" s="211" t="str">
        <f t="shared" si="29"/>
        <v/>
      </c>
      <c r="L194" s="267" t="str">
        <f t="shared" si="30"/>
        <v/>
      </c>
      <c r="M194" s="215" t="str">
        <f t="shared" si="31"/>
        <v/>
      </c>
      <c r="N194" s="216" t="str">
        <f t="shared" si="32"/>
        <v/>
      </c>
      <c r="O194" s="266">
        <v>2</v>
      </c>
      <c r="AB194" s="325">
        <f t="shared" si="22"/>
        <v>1</v>
      </c>
    </row>
    <row r="195" spans="1:28" ht="13.2" x14ac:dyDescent="0.25">
      <c r="A195" s="218">
        <f>IF(C195=0,"",IF(I195=0,"",MAX(A$2:A194)+1))</f>
        <v>122</v>
      </c>
      <c r="B195" s="272" t="str">
        <f t="shared" si="27"/>
        <v>Fred</v>
      </c>
      <c r="C195" s="211">
        <f>IF(P$175="J",SUMIF('Bandstoten tot'!A$33:A$54,B195,'Bandstoten tot'!B$33:B$54),0)</f>
        <v>23</v>
      </c>
      <c r="D195" s="6"/>
      <c r="E195" s="6"/>
      <c r="F195" s="267" t="str">
        <f t="shared" si="28"/>
        <v/>
      </c>
      <c r="G195" s="268" t="str">
        <f t="shared" ref="G195:G258" si="34">IF(D195&gt;0,IF(C195-D195=0,R$2,IF(D195&lt;C195,ROUND(D195/C195*T$2,1),Q$2)),"")</f>
        <v/>
      </c>
      <c r="H195" s="269" t="str">
        <f t="shared" si="33"/>
        <v>Michael</v>
      </c>
      <c r="I195" s="211">
        <f>IF(P$175="J",SUMIF('Bandstoten tot'!A$33:A$54,H195,'Bandstoten tot'!B$33:B$54),0)</f>
        <v>28</v>
      </c>
      <c r="J195" s="6"/>
      <c r="K195" s="211" t="str">
        <f t="shared" si="29"/>
        <v/>
      </c>
      <c r="L195" s="267" t="str">
        <f t="shared" si="30"/>
        <v/>
      </c>
      <c r="M195" s="215" t="str">
        <f t="shared" si="31"/>
        <v/>
      </c>
      <c r="N195" s="216" t="str">
        <f t="shared" si="32"/>
        <v/>
      </c>
      <c r="O195" s="266">
        <v>2</v>
      </c>
      <c r="AB195" s="325">
        <f t="shared" ref="AB195:AB258" si="35">IF(A195="",0,1)</f>
        <v>1</v>
      </c>
    </row>
    <row r="196" spans="1:28" ht="13.2" x14ac:dyDescent="0.25">
      <c r="A196" s="218">
        <f>IF(C196=0,"",IF(I196=0,"",MAX(A$2:A195)+1))</f>
        <v>123</v>
      </c>
      <c r="B196" s="272" t="str">
        <f t="shared" si="27"/>
        <v>Fred</v>
      </c>
      <c r="C196" s="211">
        <f>IF(P$175="J",SUMIF('Bandstoten tot'!A$33:A$54,B196,'Bandstoten tot'!B$33:B$54),0)</f>
        <v>23</v>
      </c>
      <c r="D196" s="6"/>
      <c r="E196" s="6"/>
      <c r="F196" s="267" t="str">
        <f t="shared" si="28"/>
        <v/>
      </c>
      <c r="G196" s="268" t="str">
        <f t="shared" si="34"/>
        <v/>
      </c>
      <c r="H196" s="269" t="str">
        <f t="shared" si="33"/>
        <v>Peter</v>
      </c>
      <c r="I196" s="211">
        <f>IF(P$175="J",SUMIF('Bandstoten tot'!A$33:A$54,H196,'Bandstoten tot'!B$33:B$54),0)</f>
        <v>39</v>
      </c>
      <c r="J196" s="6"/>
      <c r="K196" s="211" t="str">
        <f t="shared" si="29"/>
        <v/>
      </c>
      <c r="L196" s="267" t="str">
        <f t="shared" si="30"/>
        <v/>
      </c>
      <c r="M196" s="215" t="str">
        <f t="shared" si="31"/>
        <v/>
      </c>
      <c r="N196" s="216" t="str">
        <f t="shared" si="32"/>
        <v/>
      </c>
      <c r="O196" s="266">
        <v>2</v>
      </c>
      <c r="AB196" s="325">
        <f t="shared" si="35"/>
        <v>1</v>
      </c>
    </row>
    <row r="197" spans="1:28" ht="13.2" x14ac:dyDescent="0.25">
      <c r="A197" s="218">
        <f>IF(C197=0,"",IF(I197=0,"",MAX(A$2:A196)+1))</f>
        <v>124</v>
      </c>
      <c r="B197" s="272" t="str">
        <f t="shared" si="27"/>
        <v>Fred</v>
      </c>
      <c r="C197" s="211">
        <f>IF(P$175="J",SUMIF('Bandstoten tot'!A$33:A$54,B197,'Bandstoten tot'!B$33:B$54),0)</f>
        <v>23</v>
      </c>
      <c r="D197" s="6"/>
      <c r="E197" s="6"/>
      <c r="F197" s="267" t="str">
        <f t="shared" si="28"/>
        <v/>
      </c>
      <c r="G197" s="268" t="str">
        <f t="shared" si="34"/>
        <v/>
      </c>
      <c r="H197" s="269" t="str">
        <f t="shared" si="33"/>
        <v>Piet</v>
      </c>
      <c r="I197" s="211">
        <f>IF(P$175="J",SUMIF('Bandstoten tot'!A$33:A$54,H197,'Bandstoten tot'!B$33:B$54),0)</f>
        <v>44</v>
      </c>
      <c r="J197" s="6"/>
      <c r="K197" s="211" t="str">
        <f t="shared" si="29"/>
        <v/>
      </c>
      <c r="L197" s="267" t="str">
        <f t="shared" si="30"/>
        <v/>
      </c>
      <c r="M197" s="215" t="str">
        <f t="shared" si="31"/>
        <v/>
      </c>
      <c r="N197" s="216" t="str">
        <f t="shared" si="32"/>
        <v/>
      </c>
      <c r="O197" s="266">
        <v>2</v>
      </c>
      <c r="AB197" s="325">
        <f t="shared" si="35"/>
        <v>1</v>
      </c>
    </row>
    <row r="198" spans="1:28" ht="13.2" x14ac:dyDescent="0.25">
      <c r="A198" s="218">
        <f>IF(C198=0,"",IF(I198=0,"",MAX(A$2:A197)+1))</f>
        <v>125</v>
      </c>
      <c r="B198" s="272" t="str">
        <f t="shared" si="27"/>
        <v>Fred</v>
      </c>
      <c r="C198" s="211">
        <f>IF(P$175="J",SUMIF('Bandstoten tot'!A$33:A$54,B198,'Bandstoten tot'!B$33:B$54),0)</f>
        <v>23</v>
      </c>
      <c r="D198" s="6"/>
      <c r="E198" s="6"/>
      <c r="F198" s="267" t="str">
        <f t="shared" si="28"/>
        <v/>
      </c>
      <c r="G198" s="268" t="str">
        <f t="shared" si="34"/>
        <v/>
      </c>
      <c r="H198" s="269" t="str">
        <f t="shared" si="33"/>
        <v>Tukker</v>
      </c>
      <c r="I198" s="211">
        <f>IF(P$175="J",SUMIF('Bandstoten tot'!A$33:A$54,H198,'Bandstoten tot'!B$33:B$54),0)</f>
        <v>22</v>
      </c>
      <c r="J198" s="6"/>
      <c r="K198" s="211" t="str">
        <f t="shared" si="29"/>
        <v/>
      </c>
      <c r="L198" s="267" t="str">
        <f t="shared" si="30"/>
        <v/>
      </c>
      <c r="M198" s="215" t="str">
        <f t="shared" si="31"/>
        <v/>
      </c>
      <c r="N198" s="216" t="str">
        <f t="shared" si="32"/>
        <v/>
      </c>
      <c r="O198" s="266">
        <v>2</v>
      </c>
      <c r="AB198" s="325">
        <f t="shared" si="35"/>
        <v>1</v>
      </c>
    </row>
    <row r="199" spans="1:28" ht="13.2" x14ac:dyDescent="0.25">
      <c r="A199" s="218">
        <f>IF(C199=0,"",IF(I199=0,"",MAX(A$2:A198)+1))</f>
        <v>126</v>
      </c>
      <c r="B199" s="272" t="str">
        <f t="shared" si="27"/>
        <v>Fred</v>
      </c>
      <c r="C199" s="211">
        <f>IF(P$175="J",SUMIF('Bandstoten tot'!A$33:A$54,B199,'Bandstoten tot'!B$33:B$54),0)</f>
        <v>23</v>
      </c>
      <c r="D199" s="6"/>
      <c r="E199" s="6"/>
      <c r="F199" s="267" t="str">
        <f t="shared" si="28"/>
        <v/>
      </c>
      <c r="G199" s="268" t="str">
        <f t="shared" si="34"/>
        <v/>
      </c>
      <c r="H199" s="269" t="str">
        <f t="shared" si="33"/>
        <v>Bernard</v>
      </c>
      <c r="I199" s="211">
        <f>IF(P$175="J",SUMIF('Bandstoten tot'!A$33:A$54,H199,'Bandstoten tot'!B$33:B$54),0)</f>
        <v>31</v>
      </c>
      <c r="J199" s="6"/>
      <c r="K199" s="211" t="str">
        <f t="shared" si="29"/>
        <v/>
      </c>
      <c r="L199" s="267" t="str">
        <f t="shared" si="30"/>
        <v/>
      </c>
      <c r="M199" s="215" t="str">
        <f t="shared" si="31"/>
        <v/>
      </c>
      <c r="N199" s="216" t="str">
        <f t="shared" si="32"/>
        <v/>
      </c>
      <c r="O199" s="266">
        <v>2</v>
      </c>
      <c r="AB199" s="325">
        <f t="shared" si="35"/>
        <v>1</v>
      </c>
    </row>
    <row r="200" spans="1:28" ht="13.2" x14ac:dyDescent="0.25">
      <c r="A200" s="218">
        <f>IF(C200=0,"",IF(I200=0,"",MAX(A$2:A199)+1))</f>
        <v>127</v>
      </c>
      <c r="B200" s="272" t="str">
        <f t="shared" si="27"/>
        <v>Fred</v>
      </c>
      <c r="C200" s="211">
        <f>IF(P$175="J",SUMIF('Bandstoten tot'!A$33:A$54,B200,'Bandstoten tot'!B$33:B$54),0)</f>
        <v>23</v>
      </c>
      <c r="D200" s="6"/>
      <c r="E200" s="6"/>
      <c r="F200" s="267" t="str">
        <f t="shared" si="28"/>
        <v/>
      </c>
      <c r="G200" s="268" t="str">
        <f t="shared" si="34"/>
        <v/>
      </c>
      <c r="H200" s="269" t="str">
        <f t="shared" si="33"/>
        <v>Jan de Hoorn</v>
      </c>
      <c r="I200" s="211">
        <f>IF(P$175="J",SUMIF('Bandstoten tot'!A$33:A$54,H200,'Bandstoten tot'!B$33:B$54),0)</f>
        <v>23</v>
      </c>
      <c r="J200" s="6"/>
      <c r="K200" s="211" t="str">
        <f t="shared" si="29"/>
        <v/>
      </c>
      <c r="L200" s="267" t="str">
        <f t="shared" si="30"/>
        <v/>
      </c>
      <c r="M200" s="215" t="str">
        <f t="shared" si="31"/>
        <v/>
      </c>
      <c r="N200" s="216" t="str">
        <f t="shared" si="32"/>
        <v/>
      </c>
      <c r="O200" s="266">
        <v>2</v>
      </c>
      <c r="AB200" s="325">
        <f t="shared" si="35"/>
        <v>1</v>
      </c>
    </row>
    <row r="201" spans="1:28" ht="13.2" x14ac:dyDescent="0.25">
      <c r="A201" s="218">
        <f>IF(C201=0,"",IF(I201=0,"",MAX(A$2:A200)+1))</f>
        <v>128</v>
      </c>
      <c r="B201" s="272" t="str">
        <f t="shared" si="27"/>
        <v>Fred</v>
      </c>
      <c r="C201" s="211">
        <f>IF(P$175="J",SUMIF('Bandstoten tot'!A$33:A$54,B201,'Bandstoten tot'!B$33:B$54),0)</f>
        <v>23</v>
      </c>
      <c r="D201" s="6"/>
      <c r="E201" s="6"/>
      <c r="F201" s="267" t="str">
        <f t="shared" si="28"/>
        <v/>
      </c>
      <c r="G201" s="268" t="str">
        <f t="shared" si="34"/>
        <v/>
      </c>
      <c r="H201" s="269" t="str">
        <f t="shared" si="33"/>
        <v>Bas</v>
      </c>
      <c r="I201" s="211">
        <f>IF(P$175="J",SUMIF('Bandstoten tot'!A$33:A$54,H201,'Bandstoten tot'!B$33:B$54),0)</f>
        <v>25</v>
      </c>
      <c r="J201" s="6"/>
      <c r="K201" s="211" t="str">
        <f t="shared" si="29"/>
        <v/>
      </c>
      <c r="L201" s="267" t="str">
        <f t="shared" si="30"/>
        <v/>
      </c>
      <c r="M201" s="215" t="str">
        <f t="shared" si="31"/>
        <v/>
      </c>
      <c r="N201" s="216" t="str">
        <f t="shared" si="32"/>
        <v/>
      </c>
      <c r="O201" s="266">
        <v>2</v>
      </c>
      <c r="AB201" s="325">
        <f t="shared" si="35"/>
        <v>1</v>
      </c>
    </row>
    <row r="202" spans="1:28" ht="13.2" x14ac:dyDescent="0.25">
      <c r="A202" s="218">
        <f>IF(C202=0,"",IF(I202=0,"",MAX(A$2:A201)+1))</f>
        <v>129</v>
      </c>
      <c r="B202" s="272" t="str">
        <f t="shared" si="27"/>
        <v>Fred</v>
      </c>
      <c r="C202" s="211">
        <f>IF(P$175="J",SUMIF('Bandstoten tot'!A$33:A$54,B202,'Bandstoten tot'!B$33:B$54),0)</f>
        <v>23</v>
      </c>
      <c r="D202" s="6"/>
      <c r="E202" s="6"/>
      <c r="F202" s="267" t="str">
        <f t="shared" si="28"/>
        <v/>
      </c>
      <c r="G202" s="268" t="str">
        <f t="shared" si="34"/>
        <v/>
      </c>
      <c r="H202" s="269" t="str">
        <f t="shared" si="33"/>
        <v>Jan Zuijlen</v>
      </c>
      <c r="I202" s="211">
        <f>IF(P$175="J",SUMIF('Bandstoten tot'!A$33:A$54,H202,'Bandstoten tot'!B$33:B$54),0)</f>
        <v>36</v>
      </c>
      <c r="J202" s="6"/>
      <c r="K202" s="211" t="str">
        <f t="shared" si="29"/>
        <v/>
      </c>
      <c r="L202" s="267" t="str">
        <f t="shared" si="30"/>
        <v/>
      </c>
      <c r="M202" s="215" t="str">
        <f t="shared" si="31"/>
        <v/>
      </c>
      <c r="N202" s="216" t="str">
        <f t="shared" si="32"/>
        <v/>
      </c>
      <c r="O202" s="266">
        <v>2</v>
      </c>
      <c r="AB202" s="325">
        <f t="shared" si="35"/>
        <v>1</v>
      </c>
    </row>
    <row r="203" spans="1:28" ht="13.2" x14ac:dyDescent="0.25">
      <c r="A203" s="218">
        <f>IF(C203=0,"",IF(I203=0,"",MAX(A$2:A202)+1))</f>
        <v>130</v>
      </c>
      <c r="B203" s="272" t="str">
        <f t="shared" si="27"/>
        <v>Fred</v>
      </c>
      <c r="C203" s="211">
        <f>IF(P$175="J",SUMIF('Bandstoten tot'!A$33:A$54,B203,'Bandstoten tot'!B$33:B$54),0)</f>
        <v>23</v>
      </c>
      <c r="D203" s="6"/>
      <c r="E203" s="6"/>
      <c r="F203" s="267" t="str">
        <f t="shared" si="28"/>
        <v/>
      </c>
      <c r="G203" s="268" t="str">
        <f t="shared" si="34"/>
        <v/>
      </c>
      <c r="H203" s="269" t="str">
        <f t="shared" si="33"/>
        <v xml:space="preserve">Jordy </v>
      </c>
      <c r="I203" s="211">
        <f>IF(P$175="J",SUMIF('Bandstoten tot'!A$33:A$54,H203,'Bandstoten tot'!B$33:B$54),0)</f>
        <v>31</v>
      </c>
      <c r="J203" s="6"/>
      <c r="K203" s="211" t="str">
        <f t="shared" si="29"/>
        <v/>
      </c>
      <c r="L203" s="267" t="str">
        <f t="shared" si="30"/>
        <v/>
      </c>
      <c r="M203" s="215" t="str">
        <f t="shared" si="31"/>
        <v/>
      </c>
      <c r="N203" s="216" t="str">
        <f t="shared" si="32"/>
        <v/>
      </c>
      <c r="O203" s="266">
        <v>2</v>
      </c>
      <c r="AB203" s="325">
        <f t="shared" si="35"/>
        <v>1</v>
      </c>
    </row>
    <row r="204" spans="1:28" ht="13.2" x14ac:dyDescent="0.25">
      <c r="A204" s="218">
        <f>IF(C204=0,"",IF(I204=0,"",MAX(A$2:A203)+1))</f>
        <v>131</v>
      </c>
      <c r="B204" s="272" t="str">
        <f t="shared" si="27"/>
        <v>Fred</v>
      </c>
      <c r="C204" s="211">
        <f>IF(P$175="J",SUMIF('Bandstoten tot'!A$33:A$54,B204,'Bandstoten tot'!B$33:B$54),0)</f>
        <v>23</v>
      </c>
      <c r="D204" s="6"/>
      <c r="E204" s="6"/>
      <c r="F204" s="267" t="str">
        <f t="shared" si="28"/>
        <v/>
      </c>
      <c r="G204" s="268" t="str">
        <f t="shared" si="34"/>
        <v/>
      </c>
      <c r="H204" s="269" t="str">
        <f t="shared" si="33"/>
        <v>Mukesh</v>
      </c>
      <c r="I204" s="211">
        <f>IF(P$175="J",SUMIF('Bandstoten tot'!A$33:A$54,H204,'Bandstoten tot'!B$33:B$54),0)</f>
        <v>34</v>
      </c>
      <c r="J204" s="6"/>
      <c r="K204" s="211" t="str">
        <f t="shared" si="29"/>
        <v/>
      </c>
      <c r="L204" s="267" t="str">
        <f t="shared" si="30"/>
        <v/>
      </c>
      <c r="M204" s="215" t="str">
        <f t="shared" si="31"/>
        <v/>
      </c>
      <c r="N204" s="216" t="str">
        <f t="shared" si="32"/>
        <v/>
      </c>
      <c r="O204" s="266">
        <v>2</v>
      </c>
      <c r="AB204" s="325">
        <f t="shared" si="35"/>
        <v>1</v>
      </c>
    </row>
    <row r="205" spans="1:28" ht="13.2" x14ac:dyDescent="0.25">
      <c r="A205" s="218">
        <f>IF(C205=0,"",IF(I205=0,"",MAX(A$2:A204)+1))</f>
        <v>132</v>
      </c>
      <c r="B205" s="272" t="str">
        <f t="shared" si="27"/>
        <v>Fred</v>
      </c>
      <c r="C205" s="211">
        <f>IF(P$175="J",SUMIF('Bandstoten tot'!A$33:A$54,B205,'Bandstoten tot'!B$33:B$54),0)</f>
        <v>23</v>
      </c>
      <c r="D205" s="6"/>
      <c r="E205" s="6"/>
      <c r="F205" s="267" t="str">
        <f t="shared" si="28"/>
        <v/>
      </c>
      <c r="G205" s="268" t="str">
        <f t="shared" si="34"/>
        <v/>
      </c>
      <c r="H205" s="269" t="str">
        <f t="shared" si="33"/>
        <v>Marco</v>
      </c>
      <c r="I205" s="211">
        <f>IF(P$175="J",SUMIF('Bandstoten tot'!A$33:A$54,H205,'Bandstoten tot'!B$33:B$54),0)</f>
        <v>40</v>
      </c>
      <c r="J205" s="6"/>
      <c r="K205" s="211" t="str">
        <f t="shared" si="29"/>
        <v/>
      </c>
      <c r="L205" s="267" t="str">
        <f t="shared" si="30"/>
        <v/>
      </c>
      <c r="M205" s="215" t="str">
        <f t="shared" si="31"/>
        <v/>
      </c>
      <c r="N205" s="216" t="str">
        <f t="shared" si="32"/>
        <v/>
      </c>
      <c r="O205" s="266">
        <v>2</v>
      </c>
      <c r="AB205" s="325">
        <f t="shared" si="35"/>
        <v>1</v>
      </c>
    </row>
    <row r="206" spans="1:28" ht="13.2" x14ac:dyDescent="0.25">
      <c r="A206" s="218" t="str">
        <f>IF(C206=0,"",IF(I206=0,"",MAX(A$2:A205)+1))</f>
        <v/>
      </c>
      <c r="B206" s="272" t="str">
        <f t="shared" si="27"/>
        <v>Fred</v>
      </c>
      <c r="C206" s="211">
        <f>IF(P$175="J",SUMIF('Bandstoten tot'!A$33:A$54,B206,'Bandstoten tot'!B$33:B$54),0)</f>
        <v>23</v>
      </c>
      <c r="D206" s="6"/>
      <c r="E206" s="6"/>
      <c r="F206" s="267" t="str">
        <f t="shared" si="28"/>
        <v/>
      </c>
      <c r="G206" s="268" t="str">
        <f t="shared" si="34"/>
        <v/>
      </c>
      <c r="H206" s="269" t="str">
        <f t="shared" si="33"/>
        <v>n</v>
      </c>
      <c r="I206" s="211">
        <f>IF(P$175="J",SUMIF('Bandstoten tot'!A$33:A$54,H206,'Bandstoten tot'!B$33:B$54),0)</f>
        <v>0</v>
      </c>
      <c r="J206" s="6"/>
      <c r="K206" s="211" t="str">
        <f t="shared" si="29"/>
        <v/>
      </c>
      <c r="L206" s="267" t="str">
        <f t="shared" si="30"/>
        <v/>
      </c>
      <c r="M206" s="215" t="str">
        <f t="shared" si="31"/>
        <v/>
      </c>
      <c r="N206" s="216" t="str">
        <f t="shared" si="32"/>
        <v/>
      </c>
      <c r="O206" s="266">
        <v>2</v>
      </c>
      <c r="AB206" s="325">
        <f t="shared" si="35"/>
        <v>0</v>
      </c>
    </row>
    <row r="207" spans="1:28" ht="13.2" x14ac:dyDescent="0.25">
      <c r="A207" s="218" t="str">
        <f>IF(C207=0,"",IF(I207=0,"",MAX(A$2:A206)+1))</f>
        <v/>
      </c>
      <c r="B207" s="272" t="str">
        <f t="shared" si="27"/>
        <v>Fred</v>
      </c>
      <c r="C207" s="211">
        <f>IF(P$175="J",SUMIF('Bandstoten tot'!A$33:A$54,B207,'Bandstoten tot'!B$33:B$54),0)</f>
        <v>23</v>
      </c>
      <c r="D207" s="6"/>
      <c r="E207" s="6"/>
      <c r="F207" s="267" t="str">
        <f t="shared" si="28"/>
        <v/>
      </c>
      <c r="G207" s="268" t="str">
        <f t="shared" si="34"/>
        <v/>
      </c>
      <c r="H207" s="269" t="str">
        <f t="shared" si="33"/>
        <v>n</v>
      </c>
      <c r="I207" s="211">
        <f>IF(P$175="J",SUMIF('Bandstoten tot'!A$33:A$54,H207,'Bandstoten tot'!B$33:B$54),0)</f>
        <v>0</v>
      </c>
      <c r="J207" s="6"/>
      <c r="K207" s="211" t="str">
        <f t="shared" si="29"/>
        <v/>
      </c>
      <c r="L207" s="267" t="str">
        <f t="shared" si="30"/>
        <v/>
      </c>
      <c r="M207" s="215" t="str">
        <f t="shared" ref="M207:M238" si="36">IF(J207&gt;0,IF(I207-J207=0,R$2,IF(J207&lt;I207,ROUND(J207/I207*T$2,1),Q$2)),"")</f>
        <v/>
      </c>
      <c r="N207" s="216" t="str">
        <f t="shared" si="32"/>
        <v/>
      </c>
      <c r="O207" s="266">
        <v>2</v>
      </c>
      <c r="AB207" s="325">
        <f t="shared" si="35"/>
        <v>0</v>
      </c>
    </row>
    <row r="208" spans="1:28" ht="13.2" x14ac:dyDescent="0.25">
      <c r="A208" s="218" t="str">
        <f>IF(C208=0,"",IF(I208=0,"",MAX(A$2:A207)+1))</f>
        <v/>
      </c>
      <c r="B208" s="272" t="str">
        <f t="shared" si="27"/>
        <v>Fred</v>
      </c>
      <c r="C208" s="211">
        <f>IF(P$175="J",SUMIF('Bandstoten tot'!A$33:A$54,B208,'Bandstoten tot'!B$33:B$54),0)</f>
        <v>23</v>
      </c>
      <c r="D208" s="6"/>
      <c r="E208" s="6"/>
      <c r="F208" s="267" t="str">
        <f t="shared" si="28"/>
        <v/>
      </c>
      <c r="G208" s="268" t="str">
        <f t="shared" si="34"/>
        <v/>
      </c>
      <c r="H208" s="269" t="str">
        <f t="shared" si="33"/>
        <v>n</v>
      </c>
      <c r="I208" s="211">
        <f>IF(P$175="J",SUMIF('Bandstoten tot'!A$33:A$54,H208,'Bandstoten tot'!B$33:B$54),0)</f>
        <v>0</v>
      </c>
      <c r="J208" s="6"/>
      <c r="K208" s="211" t="str">
        <f t="shared" si="29"/>
        <v/>
      </c>
      <c r="L208" s="267" t="str">
        <f t="shared" si="30"/>
        <v/>
      </c>
      <c r="M208" s="215" t="str">
        <f t="shared" si="36"/>
        <v/>
      </c>
      <c r="N208" s="216" t="str">
        <f t="shared" si="32"/>
        <v/>
      </c>
      <c r="O208" s="266">
        <v>2</v>
      </c>
      <c r="AB208" s="325">
        <f t="shared" si="35"/>
        <v>0</v>
      </c>
    </row>
    <row r="209" spans="1:28" ht="13.2" x14ac:dyDescent="0.25">
      <c r="A209" s="218" t="str">
        <f>IF(C209=0,"",IF(I209=0,"",MAX(A$2:A208)+1))</f>
        <v/>
      </c>
      <c r="B209" s="272" t="str">
        <f t="shared" si="27"/>
        <v>Fred</v>
      </c>
      <c r="C209" s="211">
        <f>IF(P$175="J",SUMIF('Bandstoten tot'!A$33:A$54,B209,'Bandstoten tot'!B$33:B$54),0)</f>
        <v>23</v>
      </c>
      <c r="D209" s="6"/>
      <c r="E209" s="6"/>
      <c r="F209" s="267" t="str">
        <f t="shared" si="28"/>
        <v/>
      </c>
      <c r="G209" s="268" t="str">
        <f t="shared" si="34"/>
        <v/>
      </c>
      <c r="H209" s="269" t="str">
        <f t="shared" si="33"/>
        <v>n</v>
      </c>
      <c r="I209" s="211">
        <f>IF(P$175="J",SUMIF('Bandstoten tot'!A$33:A$54,H209,'Bandstoten tot'!B$33:B$54),0)</f>
        <v>0</v>
      </c>
      <c r="J209" s="6"/>
      <c r="K209" s="211" t="str">
        <f t="shared" si="29"/>
        <v/>
      </c>
      <c r="L209" s="267" t="str">
        <f t="shared" si="30"/>
        <v/>
      </c>
      <c r="M209" s="215" t="str">
        <f t="shared" si="36"/>
        <v/>
      </c>
      <c r="N209" s="216" t="str">
        <f t="shared" si="32"/>
        <v/>
      </c>
      <c r="O209" s="266">
        <v>2</v>
      </c>
      <c r="AB209" s="325">
        <f t="shared" si="35"/>
        <v>0</v>
      </c>
    </row>
    <row r="210" spans="1:28" ht="13.2" x14ac:dyDescent="0.25">
      <c r="A210" s="218">
        <f>IF(C210=0,"",IF(I210=0,"",MAX(A$2:A209)+1))</f>
        <v>133</v>
      </c>
      <c r="B210" s="272" t="str">
        <f t="shared" si="27"/>
        <v>Jan Hartog</v>
      </c>
      <c r="C210" s="211">
        <f>IF(P$175="J",SUMIF('Bandstoten tot'!A$33:A$54,B210,'Bandstoten tot'!B$33:B$54),0)</f>
        <v>18</v>
      </c>
      <c r="D210" s="6"/>
      <c r="E210" s="6"/>
      <c r="F210" s="267" t="str">
        <f t="shared" si="28"/>
        <v/>
      </c>
      <c r="G210" s="268" t="str">
        <f t="shared" si="34"/>
        <v/>
      </c>
      <c r="H210" s="269" t="str">
        <f t="shared" si="33"/>
        <v>Martijn</v>
      </c>
      <c r="I210" s="211">
        <f>IF(P$175="J",SUMIF('Bandstoten tot'!A$33:A$54,H210,'Bandstoten tot'!B$33:B$54),0)</f>
        <v>13</v>
      </c>
      <c r="J210" s="6"/>
      <c r="K210" s="211" t="str">
        <f t="shared" si="29"/>
        <v/>
      </c>
      <c r="L210" s="267" t="str">
        <f t="shared" si="30"/>
        <v/>
      </c>
      <c r="M210" s="215" t="str">
        <f t="shared" si="36"/>
        <v/>
      </c>
      <c r="N210" s="216" t="str">
        <f t="shared" si="32"/>
        <v/>
      </c>
      <c r="O210" s="266">
        <v>2</v>
      </c>
      <c r="AB210" s="325">
        <f t="shared" si="35"/>
        <v>1</v>
      </c>
    </row>
    <row r="211" spans="1:28" ht="13.2" x14ac:dyDescent="0.25">
      <c r="A211" s="218">
        <f>IF(C211=0,"",IF(I211=0,"",MAX(A$2:A210)+1))</f>
        <v>134</v>
      </c>
      <c r="B211" s="272" t="str">
        <f t="shared" si="27"/>
        <v>Jan Hartog</v>
      </c>
      <c r="C211" s="211">
        <f>IF(P$175="J",SUMIF('Bandstoten tot'!A$33:A$54,B211,'Bandstoten tot'!B$33:B$54),0)</f>
        <v>18</v>
      </c>
      <c r="D211" s="6"/>
      <c r="E211" s="6"/>
      <c r="F211" s="267" t="str">
        <f t="shared" si="28"/>
        <v/>
      </c>
      <c r="G211" s="268" t="str">
        <f t="shared" si="34"/>
        <v/>
      </c>
      <c r="H211" s="269" t="str">
        <f t="shared" si="33"/>
        <v>Michael</v>
      </c>
      <c r="I211" s="211">
        <f>IF(P$175="J",SUMIF('Bandstoten tot'!A$33:A$54,H211,'Bandstoten tot'!B$33:B$54),0)</f>
        <v>28</v>
      </c>
      <c r="J211" s="6"/>
      <c r="K211" s="211" t="str">
        <f t="shared" si="29"/>
        <v/>
      </c>
      <c r="L211" s="267" t="str">
        <f t="shared" si="30"/>
        <v/>
      </c>
      <c r="M211" s="215" t="str">
        <f t="shared" si="36"/>
        <v/>
      </c>
      <c r="N211" s="216" t="str">
        <f t="shared" si="32"/>
        <v/>
      </c>
      <c r="O211" s="266">
        <v>2</v>
      </c>
      <c r="AB211" s="325">
        <f t="shared" si="35"/>
        <v>1</v>
      </c>
    </row>
    <row r="212" spans="1:28" ht="13.2" x14ac:dyDescent="0.25">
      <c r="A212" s="218">
        <f>IF(C212=0,"",IF(I212=0,"",MAX(A$2:A211)+1))</f>
        <v>135</v>
      </c>
      <c r="B212" s="272" t="str">
        <f t="shared" si="27"/>
        <v>Jan Hartog</v>
      </c>
      <c r="C212" s="211">
        <f>IF(P$175="J",SUMIF('Bandstoten tot'!A$33:A$54,B212,'Bandstoten tot'!B$33:B$54),0)</f>
        <v>18</v>
      </c>
      <c r="D212" s="6"/>
      <c r="E212" s="6"/>
      <c r="F212" s="267" t="str">
        <f t="shared" si="28"/>
        <v/>
      </c>
      <c r="G212" s="268" t="str">
        <f t="shared" si="34"/>
        <v/>
      </c>
      <c r="H212" s="269" t="str">
        <f t="shared" si="33"/>
        <v>Peter</v>
      </c>
      <c r="I212" s="211">
        <f>IF(P$175="J",SUMIF('Bandstoten tot'!A$33:A$54,H212,'Bandstoten tot'!B$33:B$54),0)</f>
        <v>39</v>
      </c>
      <c r="J212" s="6"/>
      <c r="K212" s="211" t="str">
        <f t="shared" si="29"/>
        <v/>
      </c>
      <c r="L212" s="267" t="str">
        <f t="shared" si="30"/>
        <v/>
      </c>
      <c r="M212" s="215" t="str">
        <f t="shared" si="36"/>
        <v/>
      </c>
      <c r="N212" s="216" t="str">
        <f t="shared" si="32"/>
        <v/>
      </c>
      <c r="O212" s="266">
        <v>2</v>
      </c>
      <c r="AB212" s="325">
        <f t="shared" si="35"/>
        <v>1</v>
      </c>
    </row>
    <row r="213" spans="1:28" ht="13.2" x14ac:dyDescent="0.25">
      <c r="A213" s="218">
        <f>IF(C213=0,"",IF(I213=0,"",MAX(A$2:A212)+1))</f>
        <v>136</v>
      </c>
      <c r="B213" s="272" t="str">
        <f t="shared" si="27"/>
        <v>Jan Hartog</v>
      </c>
      <c r="C213" s="211">
        <f>IF(P$175="J",SUMIF('Bandstoten tot'!A$33:A$54,B213,'Bandstoten tot'!B$33:B$54),0)</f>
        <v>18</v>
      </c>
      <c r="D213" s="6"/>
      <c r="E213" s="6"/>
      <c r="F213" s="267" t="str">
        <f t="shared" si="28"/>
        <v/>
      </c>
      <c r="G213" s="268" t="str">
        <f t="shared" si="34"/>
        <v/>
      </c>
      <c r="H213" s="269" t="str">
        <f t="shared" si="33"/>
        <v>Piet</v>
      </c>
      <c r="I213" s="211">
        <f>IF(P$175="J",SUMIF('Bandstoten tot'!A$33:A$54,H213,'Bandstoten tot'!B$33:B$54),0)</f>
        <v>44</v>
      </c>
      <c r="J213" s="6"/>
      <c r="K213" s="211" t="str">
        <f t="shared" si="29"/>
        <v/>
      </c>
      <c r="L213" s="267" t="str">
        <f t="shared" si="30"/>
        <v/>
      </c>
      <c r="M213" s="215" t="str">
        <f t="shared" si="36"/>
        <v/>
      </c>
      <c r="N213" s="216" t="str">
        <f t="shared" si="32"/>
        <v/>
      </c>
      <c r="O213" s="266">
        <v>2</v>
      </c>
      <c r="AB213" s="325">
        <f t="shared" si="35"/>
        <v>1</v>
      </c>
    </row>
    <row r="214" spans="1:28" ht="13.2" x14ac:dyDescent="0.25">
      <c r="A214" s="218">
        <f>IF(C214=0,"",IF(I214=0,"",MAX(A$2:A213)+1))</f>
        <v>137</v>
      </c>
      <c r="B214" s="272" t="str">
        <f t="shared" si="27"/>
        <v>Jan Hartog</v>
      </c>
      <c r="C214" s="211">
        <f>IF(P$175="J",SUMIF('Bandstoten tot'!A$33:A$54,B214,'Bandstoten tot'!B$33:B$54),0)</f>
        <v>18</v>
      </c>
      <c r="D214" s="6"/>
      <c r="E214" s="6"/>
      <c r="F214" s="267" t="str">
        <f t="shared" si="28"/>
        <v/>
      </c>
      <c r="G214" s="268" t="str">
        <f t="shared" si="34"/>
        <v/>
      </c>
      <c r="H214" s="269" t="str">
        <f t="shared" si="33"/>
        <v>Tukker</v>
      </c>
      <c r="I214" s="211">
        <f>IF(P$175="J",SUMIF('Bandstoten tot'!A$33:A$54,H214,'Bandstoten tot'!B$33:B$54),0)</f>
        <v>22</v>
      </c>
      <c r="J214" s="6"/>
      <c r="K214" s="211" t="str">
        <f t="shared" si="29"/>
        <v/>
      </c>
      <c r="L214" s="267" t="str">
        <f t="shared" si="30"/>
        <v/>
      </c>
      <c r="M214" s="215" t="str">
        <f t="shared" si="36"/>
        <v/>
      </c>
      <c r="N214" s="216" t="str">
        <f t="shared" si="32"/>
        <v/>
      </c>
      <c r="O214" s="266">
        <v>2</v>
      </c>
      <c r="AB214" s="325">
        <f t="shared" si="35"/>
        <v>1</v>
      </c>
    </row>
    <row r="215" spans="1:28" ht="13.2" x14ac:dyDescent="0.25">
      <c r="A215" s="218">
        <f>IF(C215=0,"",IF(I215=0,"",MAX(A$2:A214)+1))</f>
        <v>138</v>
      </c>
      <c r="B215" s="272" t="str">
        <f t="shared" si="27"/>
        <v>Jan Hartog</v>
      </c>
      <c r="C215" s="211">
        <f>IF(P$175="J",SUMIF('Bandstoten tot'!A$33:A$54,B215,'Bandstoten tot'!B$33:B$54),0)</f>
        <v>18</v>
      </c>
      <c r="D215" s="6"/>
      <c r="E215" s="6"/>
      <c r="F215" s="267" t="str">
        <f t="shared" si="28"/>
        <v/>
      </c>
      <c r="G215" s="268" t="str">
        <f t="shared" si="34"/>
        <v/>
      </c>
      <c r="H215" s="269" t="str">
        <f t="shared" si="33"/>
        <v>Bernard</v>
      </c>
      <c r="I215" s="211">
        <f>IF(P$175="J",SUMIF('Bandstoten tot'!A$33:A$54,H215,'Bandstoten tot'!B$33:B$54),0)</f>
        <v>31</v>
      </c>
      <c r="J215" s="6"/>
      <c r="K215" s="211" t="str">
        <f t="shared" si="29"/>
        <v/>
      </c>
      <c r="L215" s="267" t="str">
        <f t="shared" si="30"/>
        <v/>
      </c>
      <c r="M215" s="215" t="str">
        <f t="shared" si="36"/>
        <v/>
      </c>
      <c r="N215" s="216" t="str">
        <f t="shared" si="32"/>
        <v/>
      </c>
      <c r="O215" s="266">
        <v>2</v>
      </c>
      <c r="AB215" s="325">
        <f t="shared" si="35"/>
        <v>1</v>
      </c>
    </row>
    <row r="216" spans="1:28" ht="13.2" x14ac:dyDescent="0.25">
      <c r="A216" s="218">
        <f>IF(C216=0,"",IF(I216=0,"",MAX(A$2:A215)+1))</f>
        <v>139</v>
      </c>
      <c r="B216" s="272" t="str">
        <f t="shared" si="27"/>
        <v>Jan Hartog</v>
      </c>
      <c r="C216" s="211">
        <f>IF(P$175="J",SUMIF('Bandstoten tot'!A$33:A$54,B216,'Bandstoten tot'!B$33:B$54),0)</f>
        <v>18</v>
      </c>
      <c r="D216" s="6"/>
      <c r="E216" s="6"/>
      <c r="F216" s="267" t="str">
        <f t="shared" si="28"/>
        <v/>
      </c>
      <c r="G216" s="268" t="str">
        <f t="shared" si="34"/>
        <v/>
      </c>
      <c r="H216" s="269" t="str">
        <f t="shared" si="33"/>
        <v>Jan de Hoorn</v>
      </c>
      <c r="I216" s="211">
        <f>IF(P$175="J",SUMIF('Bandstoten tot'!A$33:A$54,H216,'Bandstoten tot'!B$33:B$54),0)</f>
        <v>23</v>
      </c>
      <c r="J216" s="6"/>
      <c r="K216" s="211" t="str">
        <f t="shared" si="29"/>
        <v/>
      </c>
      <c r="L216" s="267" t="str">
        <f t="shared" si="30"/>
        <v/>
      </c>
      <c r="M216" s="215" t="str">
        <f t="shared" si="36"/>
        <v/>
      </c>
      <c r="N216" s="216" t="str">
        <f t="shared" si="32"/>
        <v/>
      </c>
      <c r="O216" s="266">
        <v>2</v>
      </c>
      <c r="AB216" s="325">
        <f t="shared" si="35"/>
        <v>1</v>
      </c>
    </row>
    <row r="217" spans="1:28" ht="13.2" x14ac:dyDescent="0.25">
      <c r="A217" s="218">
        <f>IF(C217=0,"",IF(I217=0,"",MAX(A$2:A216)+1))</f>
        <v>140</v>
      </c>
      <c r="B217" s="272" t="str">
        <f t="shared" si="27"/>
        <v>Jan Hartog</v>
      </c>
      <c r="C217" s="211">
        <f>IF(P$175="J",SUMIF('Bandstoten tot'!A$33:A$54,B217,'Bandstoten tot'!B$33:B$54),0)</f>
        <v>18</v>
      </c>
      <c r="D217" s="6"/>
      <c r="E217" s="6"/>
      <c r="F217" s="267" t="str">
        <f t="shared" si="28"/>
        <v/>
      </c>
      <c r="G217" s="268" t="str">
        <f t="shared" si="34"/>
        <v/>
      </c>
      <c r="H217" s="269" t="str">
        <f t="shared" si="33"/>
        <v>Bas</v>
      </c>
      <c r="I217" s="211">
        <f>IF(P$175="J",SUMIF('Bandstoten tot'!A$33:A$54,H217,'Bandstoten tot'!B$33:B$54),0)</f>
        <v>25</v>
      </c>
      <c r="J217" s="6"/>
      <c r="K217" s="211" t="str">
        <f t="shared" si="29"/>
        <v/>
      </c>
      <c r="L217" s="267" t="str">
        <f t="shared" si="30"/>
        <v/>
      </c>
      <c r="M217" s="215" t="str">
        <f t="shared" si="36"/>
        <v/>
      </c>
      <c r="N217" s="216" t="str">
        <f t="shared" si="32"/>
        <v/>
      </c>
      <c r="O217" s="266">
        <v>2</v>
      </c>
      <c r="AB217" s="325">
        <f t="shared" si="35"/>
        <v>1</v>
      </c>
    </row>
    <row r="218" spans="1:28" ht="13.2" x14ac:dyDescent="0.25">
      <c r="A218" s="218">
        <f>IF(C218=0,"",IF(I218=0,"",MAX(A$2:A217)+1))</f>
        <v>141</v>
      </c>
      <c r="B218" s="272" t="str">
        <f t="shared" si="27"/>
        <v>Jan Hartog</v>
      </c>
      <c r="C218" s="211">
        <f>IF(P$175="J",SUMIF('Bandstoten tot'!A$33:A$54,B218,'Bandstoten tot'!B$33:B$54),0)</f>
        <v>18</v>
      </c>
      <c r="D218" s="6"/>
      <c r="E218" s="6"/>
      <c r="F218" s="267" t="str">
        <f t="shared" si="28"/>
        <v/>
      </c>
      <c r="G218" s="268" t="str">
        <f t="shared" si="34"/>
        <v/>
      </c>
      <c r="H218" s="269" t="str">
        <f t="shared" si="33"/>
        <v>Jan Zuijlen</v>
      </c>
      <c r="I218" s="211">
        <f>IF(P$175="J",SUMIF('Bandstoten tot'!A$33:A$54,H218,'Bandstoten tot'!B$33:B$54),0)</f>
        <v>36</v>
      </c>
      <c r="J218" s="6"/>
      <c r="K218" s="211" t="str">
        <f t="shared" si="29"/>
        <v/>
      </c>
      <c r="L218" s="267" t="str">
        <f t="shared" si="30"/>
        <v/>
      </c>
      <c r="M218" s="215" t="str">
        <f t="shared" si="36"/>
        <v/>
      </c>
      <c r="N218" s="216" t="str">
        <f t="shared" si="32"/>
        <v/>
      </c>
      <c r="O218" s="266">
        <v>2</v>
      </c>
      <c r="AB218" s="325">
        <f t="shared" si="35"/>
        <v>1</v>
      </c>
    </row>
    <row r="219" spans="1:28" ht="13.2" x14ac:dyDescent="0.25">
      <c r="A219" s="218">
        <f>IF(C219=0,"",IF(I219=0,"",MAX(A$2:A218)+1))</f>
        <v>142</v>
      </c>
      <c r="B219" s="272" t="str">
        <f t="shared" si="27"/>
        <v>Jan Hartog</v>
      </c>
      <c r="C219" s="211">
        <f>IF(P$175="J",SUMIF('Bandstoten tot'!A$33:A$54,B219,'Bandstoten tot'!B$33:B$54),0)</f>
        <v>18</v>
      </c>
      <c r="D219" s="6"/>
      <c r="E219" s="6"/>
      <c r="F219" s="267" t="str">
        <f t="shared" si="28"/>
        <v/>
      </c>
      <c r="G219" s="268" t="str">
        <f t="shared" si="34"/>
        <v/>
      </c>
      <c r="H219" s="269" t="str">
        <f t="shared" si="33"/>
        <v xml:space="preserve">Jordy </v>
      </c>
      <c r="I219" s="211">
        <f>IF(P$175="J",SUMIF('Bandstoten tot'!A$33:A$54,H219,'Bandstoten tot'!B$33:B$54),0)</f>
        <v>31</v>
      </c>
      <c r="J219" s="6"/>
      <c r="K219" s="211" t="str">
        <f t="shared" si="29"/>
        <v/>
      </c>
      <c r="L219" s="267" t="str">
        <f t="shared" si="30"/>
        <v/>
      </c>
      <c r="M219" s="215" t="str">
        <f t="shared" si="36"/>
        <v/>
      </c>
      <c r="N219" s="216" t="str">
        <f t="shared" si="32"/>
        <v/>
      </c>
      <c r="O219" s="266">
        <v>2</v>
      </c>
      <c r="AB219" s="325">
        <f t="shared" si="35"/>
        <v>1</v>
      </c>
    </row>
    <row r="220" spans="1:28" ht="13.2" x14ac:dyDescent="0.25">
      <c r="A220" s="218">
        <f>IF(C220=0,"",IF(I220=0,"",MAX(A$2:A219)+1))</f>
        <v>143</v>
      </c>
      <c r="B220" s="272" t="str">
        <f t="shared" si="27"/>
        <v>Jan Hartog</v>
      </c>
      <c r="C220" s="211">
        <f>IF(P$175="J",SUMIF('Bandstoten tot'!A$33:A$54,B220,'Bandstoten tot'!B$33:B$54),0)</f>
        <v>18</v>
      </c>
      <c r="D220" s="6"/>
      <c r="E220" s="6"/>
      <c r="F220" s="267" t="str">
        <f t="shared" si="28"/>
        <v/>
      </c>
      <c r="G220" s="268" t="str">
        <f t="shared" si="34"/>
        <v/>
      </c>
      <c r="H220" s="269" t="str">
        <f t="shared" si="33"/>
        <v>Mukesh</v>
      </c>
      <c r="I220" s="211">
        <f>IF(P$175="J",SUMIF('Bandstoten tot'!A$33:A$54,H220,'Bandstoten tot'!B$33:B$54),0)</f>
        <v>34</v>
      </c>
      <c r="J220" s="6"/>
      <c r="K220" s="211" t="str">
        <f t="shared" si="29"/>
        <v/>
      </c>
      <c r="L220" s="267" t="str">
        <f t="shared" si="30"/>
        <v/>
      </c>
      <c r="M220" s="215" t="str">
        <f t="shared" si="36"/>
        <v/>
      </c>
      <c r="N220" s="216" t="str">
        <f t="shared" si="32"/>
        <v/>
      </c>
      <c r="O220" s="266">
        <v>2</v>
      </c>
      <c r="AB220" s="325">
        <f t="shared" si="35"/>
        <v>1</v>
      </c>
    </row>
    <row r="221" spans="1:28" ht="13.2" x14ac:dyDescent="0.25">
      <c r="A221" s="218">
        <f>IF(C221=0,"",IF(I221=0,"",MAX(A$2:A220)+1))</f>
        <v>144</v>
      </c>
      <c r="B221" s="272" t="str">
        <f t="shared" si="27"/>
        <v>Jan Hartog</v>
      </c>
      <c r="C221" s="211">
        <f>IF(P$175="J",SUMIF('Bandstoten tot'!A$33:A$54,B221,'Bandstoten tot'!B$33:B$54),0)</f>
        <v>18</v>
      </c>
      <c r="D221" s="6"/>
      <c r="E221" s="6"/>
      <c r="F221" s="267" t="str">
        <f t="shared" si="28"/>
        <v/>
      </c>
      <c r="G221" s="268" t="str">
        <f t="shared" si="34"/>
        <v/>
      </c>
      <c r="H221" s="269" t="str">
        <f t="shared" si="33"/>
        <v>Marco</v>
      </c>
      <c r="I221" s="211">
        <f>IF(P$175="J",SUMIF('Bandstoten tot'!A$33:A$54,H221,'Bandstoten tot'!B$33:B$54),0)</f>
        <v>40</v>
      </c>
      <c r="J221" s="6"/>
      <c r="K221" s="211" t="str">
        <f t="shared" si="29"/>
        <v/>
      </c>
      <c r="L221" s="267" t="str">
        <f t="shared" si="30"/>
        <v/>
      </c>
      <c r="M221" s="215" t="str">
        <f t="shared" si="36"/>
        <v/>
      </c>
      <c r="N221" s="216" t="str">
        <f t="shared" si="32"/>
        <v/>
      </c>
      <c r="O221" s="266">
        <v>2</v>
      </c>
      <c r="AB221" s="325">
        <f t="shared" si="35"/>
        <v>1</v>
      </c>
    </row>
    <row r="222" spans="1:28" ht="13.2" x14ac:dyDescent="0.25">
      <c r="A222" s="218" t="str">
        <f>IF(C222=0,"",IF(I222=0,"",MAX(A$2:A221)+1))</f>
        <v/>
      </c>
      <c r="B222" s="272" t="str">
        <f t="shared" si="27"/>
        <v>Jan Hartog</v>
      </c>
      <c r="C222" s="211">
        <f>IF(P$175="J",SUMIF('Bandstoten tot'!A$33:A$54,B222,'Bandstoten tot'!B$33:B$54),0)</f>
        <v>18</v>
      </c>
      <c r="D222" s="6"/>
      <c r="E222" s="6"/>
      <c r="F222" s="267" t="str">
        <f t="shared" si="28"/>
        <v/>
      </c>
      <c r="G222" s="268" t="str">
        <f t="shared" si="34"/>
        <v/>
      </c>
      <c r="H222" s="269" t="str">
        <f t="shared" si="33"/>
        <v>n</v>
      </c>
      <c r="I222" s="211">
        <f>IF(P$175="J",SUMIF('Bandstoten tot'!A$33:A$54,H222,'Bandstoten tot'!B$33:B$54),0)</f>
        <v>0</v>
      </c>
      <c r="J222" s="6"/>
      <c r="K222" s="211" t="str">
        <f t="shared" si="29"/>
        <v/>
      </c>
      <c r="L222" s="267" t="str">
        <f t="shared" si="30"/>
        <v/>
      </c>
      <c r="M222" s="215" t="str">
        <f t="shared" si="36"/>
        <v/>
      </c>
      <c r="N222" s="216" t="str">
        <f t="shared" si="32"/>
        <v/>
      </c>
      <c r="O222" s="266">
        <v>2</v>
      </c>
      <c r="AB222" s="325">
        <f t="shared" si="35"/>
        <v>0</v>
      </c>
    </row>
    <row r="223" spans="1:28" ht="13.2" x14ac:dyDescent="0.25">
      <c r="A223" s="218" t="str">
        <f>IF(C223=0,"",IF(I223=0,"",MAX(A$2:A222)+1))</f>
        <v/>
      </c>
      <c r="B223" s="272" t="str">
        <f t="shared" si="27"/>
        <v>Jan Hartog</v>
      </c>
      <c r="C223" s="211">
        <f>IF(P$175="J",SUMIF('Bandstoten tot'!A$33:A$54,B223,'Bandstoten tot'!B$33:B$54),0)</f>
        <v>18</v>
      </c>
      <c r="D223" s="6"/>
      <c r="E223" s="6"/>
      <c r="F223" s="267" t="str">
        <f t="shared" si="28"/>
        <v/>
      </c>
      <c r="G223" s="268" t="str">
        <f t="shared" si="34"/>
        <v/>
      </c>
      <c r="H223" s="269" t="str">
        <f t="shared" si="33"/>
        <v>n</v>
      </c>
      <c r="I223" s="211">
        <f>IF(P$175="J",SUMIF('Bandstoten tot'!A$33:A$54,H223,'Bandstoten tot'!B$33:B$54),0)</f>
        <v>0</v>
      </c>
      <c r="J223" s="6"/>
      <c r="K223" s="211" t="str">
        <f t="shared" si="29"/>
        <v/>
      </c>
      <c r="L223" s="267" t="str">
        <f t="shared" si="30"/>
        <v/>
      </c>
      <c r="M223" s="215" t="str">
        <f t="shared" si="36"/>
        <v/>
      </c>
      <c r="N223" s="216" t="str">
        <f t="shared" si="32"/>
        <v/>
      </c>
      <c r="O223" s="266">
        <v>2</v>
      </c>
      <c r="AB223" s="325">
        <f t="shared" si="35"/>
        <v>0</v>
      </c>
    </row>
    <row r="224" spans="1:28" ht="13.2" x14ac:dyDescent="0.25">
      <c r="A224" s="218" t="str">
        <f>IF(C224=0,"",IF(I224=0,"",MAX(A$2:A223)+1))</f>
        <v/>
      </c>
      <c r="B224" s="272" t="str">
        <f t="shared" si="27"/>
        <v>Jan Hartog</v>
      </c>
      <c r="C224" s="211">
        <f>IF(P$175="J",SUMIF('Bandstoten tot'!A$33:A$54,B224,'Bandstoten tot'!B$33:B$54),0)</f>
        <v>18</v>
      </c>
      <c r="D224" s="6"/>
      <c r="E224" s="6"/>
      <c r="F224" s="267" t="str">
        <f t="shared" si="28"/>
        <v/>
      </c>
      <c r="G224" s="268" t="str">
        <f t="shared" si="34"/>
        <v/>
      </c>
      <c r="H224" s="269" t="str">
        <f t="shared" si="33"/>
        <v>n</v>
      </c>
      <c r="I224" s="211">
        <f>IF(P$175="J",SUMIF('Bandstoten tot'!A$33:A$54,H224,'Bandstoten tot'!B$33:B$54),0)</f>
        <v>0</v>
      </c>
      <c r="J224" s="6"/>
      <c r="K224" s="211" t="str">
        <f t="shared" si="29"/>
        <v/>
      </c>
      <c r="L224" s="267" t="str">
        <f t="shared" si="30"/>
        <v/>
      </c>
      <c r="M224" s="215" t="str">
        <f t="shared" si="36"/>
        <v/>
      </c>
      <c r="N224" s="216" t="str">
        <f t="shared" si="32"/>
        <v/>
      </c>
      <c r="O224" s="266">
        <v>2</v>
      </c>
      <c r="AB224" s="325">
        <f t="shared" si="35"/>
        <v>0</v>
      </c>
    </row>
    <row r="225" spans="1:28" ht="13.2" x14ac:dyDescent="0.25">
      <c r="A225" s="218" t="str">
        <f>IF(C225=0,"",IF(I225=0,"",MAX(A$2:A224)+1))</f>
        <v/>
      </c>
      <c r="B225" s="272" t="str">
        <f t="shared" si="27"/>
        <v>Jan Hartog</v>
      </c>
      <c r="C225" s="211">
        <f>IF(P$175="J",SUMIF('Bandstoten tot'!A$33:A$54,B225,'Bandstoten tot'!B$33:B$54),0)</f>
        <v>18</v>
      </c>
      <c r="D225" s="6"/>
      <c r="E225" s="6"/>
      <c r="F225" s="267" t="str">
        <f t="shared" si="28"/>
        <v/>
      </c>
      <c r="G225" s="268" t="str">
        <f t="shared" si="34"/>
        <v/>
      </c>
      <c r="H225" s="269" t="str">
        <f t="shared" si="33"/>
        <v>n</v>
      </c>
      <c r="I225" s="211">
        <f>IF(P$175="J",SUMIF('Bandstoten tot'!A$33:A$54,H225,'Bandstoten tot'!B$33:B$54),0)</f>
        <v>0</v>
      </c>
      <c r="J225" s="6"/>
      <c r="K225" s="211" t="str">
        <f t="shared" si="29"/>
        <v/>
      </c>
      <c r="L225" s="267" t="str">
        <f t="shared" si="30"/>
        <v/>
      </c>
      <c r="M225" s="215" t="str">
        <f t="shared" si="36"/>
        <v/>
      </c>
      <c r="N225" s="216" t="str">
        <f t="shared" si="32"/>
        <v/>
      </c>
      <c r="O225" s="266">
        <v>2</v>
      </c>
      <c r="AB225" s="325">
        <f t="shared" si="35"/>
        <v>0</v>
      </c>
    </row>
    <row r="226" spans="1:28" ht="13.2" x14ac:dyDescent="0.25">
      <c r="A226" s="218">
        <f>IF(C226=0,"",IF(I226=0,"",MAX(A$2:A225)+1))</f>
        <v>145</v>
      </c>
      <c r="B226" s="272" t="str">
        <f t="shared" si="27"/>
        <v>Martijn</v>
      </c>
      <c r="C226" s="211">
        <f>IF(P$175="J",SUMIF('Bandstoten tot'!A$33:A$54,B226,'Bandstoten tot'!B$33:B$54),0)</f>
        <v>13</v>
      </c>
      <c r="D226" s="6"/>
      <c r="E226" s="6"/>
      <c r="F226" s="267" t="str">
        <f t="shared" si="28"/>
        <v/>
      </c>
      <c r="G226" s="268" t="str">
        <f t="shared" si="34"/>
        <v/>
      </c>
      <c r="H226" s="269" t="str">
        <f t="shared" si="33"/>
        <v>Michael</v>
      </c>
      <c r="I226" s="211">
        <f>IF(P$175="J",SUMIF('Bandstoten tot'!A$33:A$54,H226,'Bandstoten tot'!B$33:B$54),0)</f>
        <v>28</v>
      </c>
      <c r="J226" s="6"/>
      <c r="K226" s="211" t="str">
        <f t="shared" si="29"/>
        <v/>
      </c>
      <c r="L226" s="267" t="str">
        <f t="shared" si="30"/>
        <v/>
      </c>
      <c r="M226" s="215" t="str">
        <f t="shared" si="36"/>
        <v/>
      </c>
      <c r="N226" s="216" t="str">
        <f t="shared" si="32"/>
        <v/>
      </c>
      <c r="O226" s="266">
        <v>2</v>
      </c>
      <c r="AB226" s="325">
        <f t="shared" si="35"/>
        <v>1</v>
      </c>
    </row>
    <row r="227" spans="1:28" ht="13.2" x14ac:dyDescent="0.25">
      <c r="A227" s="218">
        <f>IF(C227=0,"",IF(I227=0,"",MAX(A$2:A226)+1))</f>
        <v>146</v>
      </c>
      <c r="B227" s="272" t="str">
        <f t="shared" si="27"/>
        <v>Martijn</v>
      </c>
      <c r="C227" s="211">
        <f>IF(P$175="J",SUMIF('Bandstoten tot'!A$33:A$54,B227,'Bandstoten tot'!B$33:B$54),0)</f>
        <v>13</v>
      </c>
      <c r="D227" s="6"/>
      <c r="E227" s="6"/>
      <c r="F227" s="267" t="str">
        <f t="shared" si="28"/>
        <v/>
      </c>
      <c r="G227" s="268" t="str">
        <f t="shared" si="34"/>
        <v/>
      </c>
      <c r="H227" s="269" t="str">
        <f t="shared" si="33"/>
        <v>Peter</v>
      </c>
      <c r="I227" s="211">
        <f>IF(P$175="J",SUMIF('Bandstoten tot'!A$33:A$54,H227,'Bandstoten tot'!B$33:B$54),0)</f>
        <v>39</v>
      </c>
      <c r="J227" s="6"/>
      <c r="K227" s="211" t="str">
        <f t="shared" si="29"/>
        <v/>
      </c>
      <c r="L227" s="267" t="str">
        <f t="shared" si="30"/>
        <v/>
      </c>
      <c r="M227" s="215" t="str">
        <f t="shared" si="36"/>
        <v/>
      </c>
      <c r="N227" s="216" t="str">
        <f t="shared" si="32"/>
        <v/>
      </c>
      <c r="O227" s="266">
        <v>2</v>
      </c>
      <c r="AB227" s="325">
        <f t="shared" si="35"/>
        <v>1</v>
      </c>
    </row>
    <row r="228" spans="1:28" ht="13.2" x14ac:dyDescent="0.25">
      <c r="A228" s="218">
        <f>IF(C228=0,"",IF(I228=0,"",MAX(A$2:A227)+1))</f>
        <v>147</v>
      </c>
      <c r="B228" s="272" t="str">
        <f t="shared" si="27"/>
        <v>Martijn</v>
      </c>
      <c r="C228" s="211">
        <f>IF(P$175="J",SUMIF('Bandstoten tot'!A$33:A$54,B228,'Bandstoten tot'!B$33:B$54),0)</f>
        <v>13</v>
      </c>
      <c r="D228" s="6"/>
      <c r="E228" s="6"/>
      <c r="F228" s="267" t="str">
        <f t="shared" si="28"/>
        <v/>
      </c>
      <c r="G228" s="268" t="str">
        <f t="shared" si="34"/>
        <v/>
      </c>
      <c r="H228" s="269" t="str">
        <f t="shared" si="33"/>
        <v>Piet</v>
      </c>
      <c r="I228" s="211">
        <f>IF(P$175="J",SUMIF('Bandstoten tot'!A$33:A$54,H228,'Bandstoten tot'!B$33:B$54),0)</f>
        <v>44</v>
      </c>
      <c r="J228" s="6"/>
      <c r="K228" s="211" t="str">
        <f t="shared" si="29"/>
        <v/>
      </c>
      <c r="L228" s="267" t="str">
        <f t="shared" si="30"/>
        <v/>
      </c>
      <c r="M228" s="215" t="str">
        <f t="shared" si="36"/>
        <v/>
      </c>
      <c r="N228" s="216" t="str">
        <f t="shared" si="32"/>
        <v/>
      </c>
      <c r="O228" s="266">
        <v>2</v>
      </c>
      <c r="AB228" s="325">
        <f t="shared" si="35"/>
        <v>1</v>
      </c>
    </row>
    <row r="229" spans="1:28" ht="13.2" x14ac:dyDescent="0.25">
      <c r="A229" s="218">
        <f>IF(C229=0,"",IF(I229=0,"",MAX(A$2:A228)+1))</f>
        <v>148</v>
      </c>
      <c r="B229" s="272" t="str">
        <f t="shared" si="27"/>
        <v>Martijn</v>
      </c>
      <c r="C229" s="211">
        <f>IF(P$175="J",SUMIF('Bandstoten tot'!A$33:A$54,B229,'Bandstoten tot'!B$33:B$54),0)</f>
        <v>13</v>
      </c>
      <c r="D229" s="6"/>
      <c r="E229" s="6"/>
      <c r="F229" s="267" t="str">
        <f t="shared" si="28"/>
        <v/>
      </c>
      <c r="G229" s="268" t="str">
        <f t="shared" si="34"/>
        <v/>
      </c>
      <c r="H229" s="269" t="str">
        <f t="shared" si="33"/>
        <v>Tukker</v>
      </c>
      <c r="I229" s="211">
        <f>IF(P$175="J",SUMIF('Bandstoten tot'!A$33:A$54,H229,'Bandstoten tot'!B$33:B$54),0)</f>
        <v>22</v>
      </c>
      <c r="J229" s="6"/>
      <c r="K229" s="211" t="str">
        <f t="shared" si="29"/>
        <v/>
      </c>
      <c r="L229" s="267" t="str">
        <f t="shared" si="30"/>
        <v/>
      </c>
      <c r="M229" s="215" t="str">
        <f t="shared" si="36"/>
        <v/>
      </c>
      <c r="N229" s="216" t="str">
        <f t="shared" si="32"/>
        <v/>
      </c>
      <c r="O229" s="266">
        <v>2</v>
      </c>
      <c r="AB229" s="325">
        <f t="shared" si="35"/>
        <v>1</v>
      </c>
    </row>
    <row r="230" spans="1:28" ht="13.2" x14ac:dyDescent="0.25">
      <c r="A230" s="218">
        <f>IF(C230=0,"",IF(I230=0,"",MAX(A$2:A229)+1))</f>
        <v>149</v>
      </c>
      <c r="B230" s="272" t="str">
        <f t="shared" si="27"/>
        <v>Martijn</v>
      </c>
      <c r="C230" s="211">
        <f>IF(P$175="J",SUMIF('Bandstoten tot'!A$33:A$54,B230,'Bandstoten tot'!B$33:B$54),0)</f>
        <v>13</v>
      </c>
      <c r="D230" s="6"/>
      <c r="E230" s="6"/>
      <c r="F230" s="267" t="str">
        <f t="shared" si="28"/>
        <v/>
      </c>
      <c r="G230" s="268" t="str">
        <f t="shared" si="34"/>
        <v/>
      </c>
      <c r="H230" s="269" t="str">
        <f t="shared" si="33"/>
        <v>Bernard</v>
      </c>
      <c r="I230" s="211">
        <f>IF(P$175="J",SUMIF('Bandstoten tot'!A$33:A$54,H230,'Bandstoten tot'!B$33:B$54),0)</f>
        <v>31</v>
      </c>
      <c r="J230" s="6"/>
      <c r="K230" s="211" t="str">
        <f t="shared" si="29"/>
        <v/>
      </c>
      <c r="L230" s="267" t="str">
        <f t="shared" si="30"/>
        <v/>
      </c>
      <c r="M230" s="215" t="str">
        <f t="shared" si="36"/>
        <v/>
      </c>
      <c r="N230" s="216" t="str">
        <f t="shared" si="32"/>
        <v/>
      </c>
      <c r="O230" s="266">
        <v>2</v>
      </c>
      <c r="AB230" s="325">
        <f t="shared" si="35"/>
        <v>1</v>
      </c>
    </row>
    <row r="231" spans="1:28" ht="13.2" x14ac:dyDescent="0.25">
      <c r="A231" s="218">
        <f>IF(C231=0,"",IF(I231=0,"",MAX(A$2:A230)+1))</f>
        <v>150</v>
      </c>
      <c r="B231" s="272" t="str">
        <f t="shared" si="27"/>
        <v>Martijn</v>
      </c>
      <c r="C231" s="211">
        <f>IF(P$175="J",SUMIF('Bandstoten tot'!A$33:A$54,B231,'Bandstoten tot'!B$33:B$54),0)</f>
        <v>13</v>
      </c>
      <c r="D231" s="6"/>
      <c r="E231" s="6"/>
      <c r="F231" s="267" t="str">
        <f t="shared" si="28"/>
        <v/>
      </c>
      <c r="G231" s="268" t="str">
        <f t="shared" si="34"/>
        <v/>
      </c>
      <c r="H231" s="269" t="str">
        <f t="shared" si="33"/>
        <v>Jan de Hoorn</v>
      </c>
      <c r="I231" s="211">
        <f>IF(P$175="J",SUMIF('Bandstoten tot'!A$33:A$54,H231,'Bandstoten tot'!B$33:B$54),0)</f>
        <v>23</v>
      </c>
      <c r="J231" s="6"/>
      <c r="K231" s="211" t="str">
        <f t="shared" si="29"/>
        <v/>
      </c>
      <c r="L231" s="267" t="str">
        <f t="shared" si="30"/>
        <v/>
      </c>
      <c r="M231" s="215" t="str">
        <f t="shared" si="36"/>
        <v/>
      </c>
      <c r="N231" s="216" t="str">
        <f t="shared" si="32"/>
        <v/>
      </c>
      <c r="O231" s="266">
        <v>2</v>
      </c>
      <c r="AB231" s="325">
        <f t="shared" si="35"/>
        <v>1</v>
      </c>
    </row>
    <row r="232" spans="1:28" ht="13.2" x14ac:dyDescent="0.25">
      <c r="A232" s="218">
        <f>IF(C232=0,"",IF(I232=0,"",MAX(A$2:A231)+1))</f>
        <v>151</v>
      </c>
      <c r="B232" s="272" t="str">
        <f t="shared" si="27"/>
        <v>Martijn</v>
      </c>
      <c r="C232" s="211">
        <f>IF(P$175="J",SUMIF('Bandstoten tot'!A$33:A$54,B232,'Bandstoten tot'!B$33:B$54),0)</f>
        <v>13</v>
      </c>
      <c r="D232" s="6"/>
      <c r="E232" s="6"/>
      <c r="F232" s="267"/>
      <c r="G232" s="268" t="str">
        <f t="shared" si="34"/>
        <v/>
      </c>
      <c r="H232" s="269" t="str">
        <f t="shared" si="33"/>
        <v>Bas</v>
      </c>
      <c r="I232" s="211">
        <f>IF(P$175="J",SUMIF('Bandstoten tot'!A$33:A$54,H232,'Bandstoten tot'!B$33:B$54),0)</f>
        <v>25</v>
      </c>
      <c r="J232" s="6"/>
      <c r="K232" s="211" t="str">
        <f t="shared" si="29"/>
        <v/>
      </c>
      <c r="L232" s="267" t="str">
        <f t="shared" si="30"/>
        <v/>
      </c>
      <c r="M232" s="215" t="str">
        <f t="shared" si="36"/>
        <v/>
      </c>
      <c r="N232" s="216" t="str">
        <f t="shared" si="32"/>
        <v/>
      </c>
      <c r="O232" s="266">
        <v>2</v>
      </c>
      <c r="AB232" s="325">
        <f t="shared" si="35"/>
        <v>1</v>
      </c>
    </row>
    <row r="233" spans="1:28" ht="13.2" x14ac:dyDescent="0.25">
      <c r="A233" s="218">
        <f>IF(C233=0,"",IF(I233=0,"",MAX(A$2:A232)+1))</f>
        <v>152</v>
      </c>
      <c r="B233" s="272" t="str">
        <f t="shared" si="27"/>
        <v>Martijn</v>
      </c>
      <c r="C233" s="211">
        <f>IF(P$175="J",SUMIF('Bandstoten tot'!A$33:A$54,B233,'Bandstoten tot'!B$33:B$54),0)</f>
        <v>13</v>
      </c>
      <c r="D233" s="6"/>
      <c r="E233" s="6"/>
      <c r="F233" s="267" t="str">
        <f t="shared" si="28"/>
        <v/>
      </c>
      <c r="G233" s="268" t="str">
        <f t="shared" si="34"/>
        <v/>
      </c>
      <c r="H233" s="269" t="str">
        <f t="shared" si="33"/>
        <v>Jan Zuijlen</v>
      </c>
      <c r="I233" s="211">
        <f>IF(P$175="J",SUMIF('Bandstoten tot'!A$33:A$54,H233,'Bandstoten tot'!B$33:B$54),0)</f>
        <v>36</v>
      </c>
      <c r="J233" s="6"/>
      <c r="K233" s="211" t="str">
        <f t="shared" si="29"/>
        <v/>
      </c>
      <c r="L233" s="267" t="str">
        <f t="shared" si="30"/>
        <v/>
      </c>
      <c r="M233" s="215" t="str">
        <f t="shared" si="36"/>
        <v/>
      </c>
      <c r="N233" s="216" t="str">
        <f t="shared" si="32"/>
        <v/>
      </c>
      <c r="O233" s="266">
        <v>2</v>
      </c>
      <c r="AB233" s="325">
        <f t="shared" si="35"/>
        <v>1</v>
      </c>
    </row>
    <row r="234" spans="1:28" ht="13.2" x14ac:dyDescent="0.25">
      <c r="A234" s="218">
        <f>IF(C234=0,"",IF(I234=0,"",MAX(A$2:A233)+1))</f>
        <v>153</v>
      </c>
      <c r="B234" s="272" t="str">
        <f t="shared" si="27"/>
        <v>Martijn</v>
      </c>
      <c r="C234" s="211">
        <f>IF(P$175="J",SUMIF('Bandstoten tot'!A$33:A$54,B234,'Bandstoten tot'!B$33:B$54),0)</f>
        <v>13</v>
      </c>
      <c r="D234" s="6"/>
      <c r="E234" s="6"/>
      <c r="F234" s="267" t="str">
        <f t="shared" si="28"/>
        <v/>
      </c>
      <c r="G234" s="268" t="str">
        <f t="shared" si="34"/>
        <v/>
      </c>
      <c r="H234" s="269" t="str">
        <f t="shared" si="33"/>
        <v xml:space="preserve">Jordy </v>
      </c>
      <c r="I234" s="211">
        <f>IF(P$175="J",SUMIF('Bandstoten tot'!A$33:A$54,H234,'Bandstoten tot'!B$33:B$54),0)</f>
        <v>31</v>
      </c>
      <c r="J234" s="6"/>
      <c r="K234" s="211" t="str">
        <f t="shared" si="29"/>
        <v/>
      </c>
      <c r="L234" s="267" t="str">
        <f t="shared" si="30"/>
        <v/>
      </c>
      <c r="M234" s="215" t="str">
        <f t="shared" si="36"/>
        <v/>
      </c>
      <c r="N234" s="216" t="str">
        <f t="shared" si="32"/>
        <v/>
      </c>
      <c r="O234" s="266">
        <v>2</v>
      </c>
      <c r="AB234" s="325">
        <f t="shared" si="35"/>
        <v>1</v>
      </c>
    </row>
    <row r="235" spans="1:28" ht="13.2" x14ac:dyDescent="0.25">
      <c r="A235" s="218">
        <f>IF(C235=0,"",IF(I235=0,"",MAX(A$2:A234)+1))</f>
        <v>154</v>
      </c>
      <c r="B235" s="272" t="str">
        <f t="shared" si="27"/>
        <v>Martijn</v>
      </c>
      <c r="C235" s="211">
        <f>IF(P$175="J",SUMIF('Bandstoten tot'!A$33:A$54,B235,'Bandstoten tot'!B$33:B$54),0)</f>
        <v>13</v>
      </c>
      <c r="D235" s="6"/>
      <c r="E235" s="6"/>
      <c r="F235" s="267" t="str">
        <f t="shared" si="28"/>
        <v/>
      </c>
      <c r="G235" s="268" t="str">
        <f t="shared" si="34"/>
        <v/>
      </c>
      <c r="H235" s="269" t="str">
        <f t="shared" si="33"/>
        <v>Mukesh</v>
      </c>
      <c r="I235" s="211">
        <f>IF(P$175="J",SUMIF('Bandstoten tot'!A$33:A$54,H235,'Bandstoten tot'!B$33:B$54),0)</f>
        <v>34</v>
      </c>
      <c r="J235" s="6"/>
      <c r="K235" s="211" t="str">
        <f t="shared" si="29"/>
        <v/>
      </c>
      <c r="L235" s="267" t="str">
        <f t="shared" si="30"/>
        <v/>
      </c>
      <c r="M235" s="215" t="str">
        <f t="shared" si="36"/>
        <v/>
      </c>
      <c r="N235" s="216" t="str">
        <f t="shared" si="32"/>
        <v/>
      </c>
      <c r="O235" s="266">
        <v>2</v>
      </c>
      <c r="AB235" s="325">
        <f t="shared" si="35"/>
        <v>1</v>
      </c>
    </row>
    <row r="236" spans="1:28" ht="13.2" x14ac:dyDescent="0.25">
      <c r="A236" s="218">
        <f>IF(C236=0,"",IF(I236=0,"",MAX(A$2:A235)+1))</f>
        <v>155</v>
      </c>
      <c r="B236" s="272" t="str">
        <f t="shared" si="27"/>
        <v>Martijn</v>
      </c>
      <c r="C236" s="211">
        <f>IF(P$175="J",SUMIF('Bandstoten tot'!A$33:A$54,B236,'Bandstoten tot'!B$33:B$54),0)</f>
        <v>13</v>
      </c>
      <c r="D236" s="6"/>
      <c r="E236" s="6"/>
      <c r="F236" s="267" t="str">
        <f t="shared" si="28"/>
        <v/>
      </c>
      <c r="G236" s="268" t="str">
        <f t="shared" si="34"/>
        <v/>
      </c>
      <c r="H236" s="269" t="str">
        <f t="shared" si="33"/>
        <v>Marco</v>
      </c>
      <c r="I236" s="211">
        <f>IF(P$175="J",SUMIF('Bandstoten tot'!A$33:A$54,H236,'Bandstoten tot'!B$33:B$54),0)</f>
        <v>40</v>
      </c>
      <c r="J236" s="6"/>
      <c r="K236" s="211" t="str">
        <f t="shared" si="29"/>
        <v/>
      </c>
      <c r="L236" s="267" t="str">
        <f t="shared" si="30"/>
        <v/>
      </c>
      <c r="M236" s="215" t="str">
        <f t="shared" si="36"/>
        <v/>
      </c>
      <c r="N236" s="216" t="str">
        <f t="shared" si="32"/>
        <v/>
      </c>
      <c r="O236" s="266">
        <v>2</v>
      </c>
      <c r="AB236" s="325">
        <f t="shared" si="35"/>
        <v>1</v>
      </c>
    </row>
    <row r="237" spans="1:28" ht="13.2" x14ac:dyDescent="0.25">
      <c r="A237" s="218" t="str">
        <f>IF(C237=0,"",IF(I237=0,"",MAX(A$2:A236)+1))</f>
        <v/>
      </c>
      <c r="B237" s="272" t="str">
        <f t="shared" si="27"/>
        <v>Martijn</v>
      </c>
      <c r="C237" s="211">
        <f>IF(P$175="J",SUMIF('Bandstoten tot'!A$33:A$54,B237,'Bandstoten tot'!B$33:B$54),0)</f>
        <v>13</v>
      </c>
      <c r="D237" s="6"/>
      <c r="E237" s="6"/>
      <c r="F237" s="267" t="str">
        <f t="shared" si="28"/>
        <v/>
      </c>
      <c r="G237" s="268" t="str">
        <f t="shared" si="34"/>
        <v/>
      </c>
      <c r="H237" s="269" t="str">
        <f t="shared" si="33"/>
        <v>n</v>
      </c>
      <c r="I237" s="211">
        <f>IF(P$175="J",SUMIF('Bandstoten tot'!A$33:A$54,H237,'Bandstoten tot'!B$33:B$54),0)</f>
        <v>0</v>
      </c>
      <c r="J237" s="6"/>
      <c r="K237" s="211" t="str">
        <f t="shared" si="29"/>
        <v/>
      </c>
      <c r="L237" s="267" t="str">
        <f t="shared" si="30"/>
        <v/>
      </c>
      <c r="M237" s="215" t="str">
        <f t="shared" si="36"/>
        <v/>
      </c>
      <c r="N237" s="216" t="str">
        <f t="shared" si="32"/>
        <v/>
      </c>
      <c r="O237" s="266">
        <v>2</v>
      </c>
      <c r="AB237" s="325">
        <f t="shared" si="35"/>
        <v>0</v>
      </c>
    </row>
    <row r="238" spans="1:28" ht="13.2" x14ac:dyDescent="0.25">
      <c r="A238" s="218" t="str">
        <f>IF(C238=0,"",IF(I238=0,"",MAX(A$2:A237)+1))</f>
        <v/>
      </c>
      <c r="B238" s="272" t="str">
        <f t="shared" si="27"/>
        <v>Martijn</v>
      </c>
      <c r="C238" s="211">
        <f>IF(P$175="J",SUMIF('Bandstoten tot'!A$33:A$54,B238,'Bandstoten tot'!B$33:B$54),0)</f>
        <v>13</v>
      </c>
      <c r="D238" s="6"/>
      <c r="E238" s="6"/>
      <c r="F238" s="267" t="str">
        <f t="shared" si="28"/>
        <v/>
      </c>
      <c r="G238" s="268" t="str">
        <f t="shared" si="34"/>
        <v/>
      </c>
      <c r="H238" s="269" t="str">
        <f t="shared" si="33"/>
        <v>n</v>
      </c>
      <c r="I238" s="211">
        <f>IF(P$175="J",SUMIF('Bandstoten tot'!A$33:A$54,H238,'Bandstoten tot'!B$33:B$54),0)</f>
        <v>0</v>
      </c>
      <c r="J238" s="6"/>
      <c r="K238" s="211" t="str">
        <f t="shared" si="29"/>
        <v/>
      </c>
      <c r="L238" s="267" t="str">
        <f t="shared" si="30"/>
        <v/>
      </c>
      <c r="M238" s="215" t="str">
        <f t="shared" si="36"/>
        <v/>
      </c>
      <c r="N238" s="216" t="str">
        <f t="shared" si="32"/>
        <v/>
      </c>
      <c r="O238" s="266">
        <v>2</v>
      </c>
      <c r="AB238" s="325">
        <f t="shared" si="35"/>
        <v>0</v>
      </c>
    </row>
    <row r="239" spans="1:28" ht="13.2" x14ac:dyDescent="0.25">
      <c r="A239" s="218" t="str">
        <f>IF(C239=0,"",IF(I239=0,"",MAX(A$2:A238)+1))</f>
        <v/>
      </c>
      <c r="B239" s="272" t="str">
        <f t="shared" ref="B239:B302" si="37">B67</f>
        <v>Martijn</v>
      </c>
      <c r="C239" s="211">
        <f>IF(P$175="J",SUMIF('Bandstoten tot'!A$33:A$54,B239,'Bandstoten tot'!B$33:B$54),0)</f>
        <v>13</v>
      </c>
      <c r="D239" s="6"/>
      <c r="E239" s="6"/>
      <c r="F239" s="267" t="str">
        <f t="shared" ref="F239:F302" si="38">IF(D239&gt;0,ROUND(D239/E239,3),"")</f>
        <v/>
      </c>
      <c r="G239" s="268" t="str">
        <f t="shared" si="34"/>
        <v/>
      </c>
      <c r="H239" s="269" t="str">
        <f t="shared" si="33"/>
        <v>n</v>
      </c>
      <c r="I239" s="211">
        <f>IF(P$175="J",SUMIF('Bandstoten tot'!A$33:A$54,H239,'Bandstoten tot'!B$33:B$54),0)</f>
        <v>0</v>
      </c>
      <c r="J239" s="6"/>
      <c r="K239" s="211" t="str">
        <f t="shared" ref="K239:K302" si="39">IF(E239&gt;0,E239,"")</f>
        <v/>
      </c>
      <c r="L239" s="267" t="str">
        <f t="shared" ref="L239:L302" si="40">IF(J239&gt;0,ROUND(J239/K239,3),"")</f>
        <v/>
      </c>
      <c r="M239" s="215" t="str">
        <f t="shared" ref="M239:M270" si="41">IF(J239&gt;0,IF(I239-J239=0,R$2,IF(J239&lt;I239,ROUND(J239/I239*T$2,1),Q$2)),"")</f>
        <v/>
      </c>
      <c r="N239" s="216" t="str">
        <f t="shared" ref="N239:N302" si="42">IF(E239&gt;0,1,"")</f>
        <v/>
      </c>
      <c r="O239" s="266">
        <v>2</v>
      </c>
      <c r="AB239" s="325">
        <f t="shared" si="35"/>
        <v>0</v>
      </c>
    </row>
    <row r="240" spans="1:28" ht="13.2" x14ac:dyDescent="0.25">
      <c r="A240" s="218" t="str">
        <f>IF(C240=0,"",IF(I240=0,"",MAX(A$2:A239)+1))</f>
        <v/>
      </c>
      <c r="B240" s="272" t="str">
        <f t="shared" si="37"/>
        <v>Martijn</v>
      </c>
      <c r="C240" s="211">
        <f>IF(P$175="J",SUMIF('Bandstoten tot'!A$33:A$54,B240,'Bandstoten tot'!B$33:B$54),0)</f>
        <v>13</v>
      </c>
      <c r="D240" s="6"/>
      <c r="E240" s="6"/>
      <c r="F240" s="267" t="str">
        <f t="shared" si="38"/>
        <v/>
      </c>
      <c r="G240" s="268" t="str">
        <f t="shared" si="34"/>
        <v/>
      </c>
      <c r="H240" s="269" t="str">
        <f t="shared" ref="H240:H303" si="43">H68</f>
        <v>n</v>
      </c>
      <c r="I240" s="211">
        <f>IF(P$175="J",SUMIF('Bandstoten tot'!A$33:A$54,H240,'Bandstoten tot'!B$33:B$54),0)</f>
        <v>0</v>
      </c>
      <c r="J240" s="6"/>
      <c r="K240" s="211" t="str">
        <f t="shared" si="39"/>
        <v/>
      </c>
      <c r="L240" s="267" t="str">
        <f t="shared" si="40"/>
        <v/>
      </c>
      <c r="M240" s="215" t="str">
        <f t="shared" si="41"/>
        <v/>
      </c>
      <c r="N240" s="216" t="str">
        <f t="shared" si="42"/>
        <v/>
      </c>
      <c r="O240" s="266">
        <v>2</v>
      </c>
      <c r="AB240" s="325">
        <f t="shared" si="35"/>
        <v>0</v>
      </c>
    </row>
    <row r="241" spans="1:28" ht="13.2" x14ac:dyDescent="0.25">
      <c r="A241" s="218">
        <f>IF(C241=0,"",IF(I241=0,"",MAX(A$2:A240)+1))</f>
        <v>156</v>
      </c>
      <c r="B241" s="272" t="str">
        <f t="shared" si="37"/>
        <v>Michael</v>
      </c>
      <c r="C241" s="211">
        <f>IF(P$175="J",SUMIF('Bandstoten tot'!A$33:A$54,B241,'Bandstoten tot'!B$33:B$54),0)</f>
        <v>28</v>
      </c>
      <c r="D241" s="6"/>
      <c r="E241" s="6"/>
      <c r="F241" s="267" t="str">
        <f t="shared" si="38"/>
        <v/>
      </c>
      <c r="G241" s="268" t="str">
        <f t="shared" si="34"/>
        <v/>
      </c>
      <c r="H241" s="269" t="str">
        <f t="shared" si="43"/>
        <v>Peter</v>
      </c>
      <c r="I241" s="211">
        <f>IF(P$175="J",SUMIF('Bandstoten tot'!A$33:A$54,H241,'Bandstoten tot'!B$33:B$54),0)</f>
        <v>39</v>
      </c>
      <c r="J241" s="6"/>
      <c r="K241" s="211" t="str">
        <f t="shared" si="39"/>
        <v/>
      </c>
      <c r="L241" s="267" t="str">
        <f t="shared" si="40"/>
        <v/>
      </c>
      <c r="M241" s="215" t="str">
        <f t="shared" si="41"/>
        <v/>
      </c>
      <c r="N241" s="216" t="str">
        <f t="shared" si="42"/>
        <v/>
      </c>
      <c r="O241" s="266">
        <v>2</v>
      </c>
      <c r="AB241" s="325">
        <f t="shared" si="35"/>
        <v>1</v>
      </c>
    </row>
    <row r="242" spans="1:28" ht="13.2" x14ac:dyDescent="0.25">
      <c r="A242" s="218">
        <f>IF(C242=0,"",IF(I242=0,"",MAX(A$2:A241)+1))</f>
        <v>157</v>
      </c>
      <c r="B242" s="272" t="str">
        <f t="shared" si="37"/>
        <v>Michael</v>
      </c>
      <c r="C242" s="211">
        <f>IF(P$175="J",SUMIF('Bandstoten tot'!A$33:A$54,B242,'Bandstoten tot'!B$33:B$54),0)</f>
        <v>28</v>
      </c>
      <c r="D242" s="6"/>
      <c r="E242" s="6"/>
      <c r="F242" s="267" t="str">
        <f t="shared" si="38"/>
        <v/>
      </c>
      <c r="G242" s="268" t="str">
        <f t="shared" si="34"/>
        <v/>
      </c>
      <c r="H242" s="269" t="str">
        <f t="shared" si="43"/>
        <v>Piet</v>
      </c>
      <c r="I242" s="211">
        <f>IF(P$175="J",SUMIF('Bandstoten tot'!A$33:A$54,H242,'Bandstoten tot'!B$33:B$54),0)</f>
        <v>44</v>
      </c>
      <c r="J242" s="6"/>
      <c r="K242" s="211" t="str">
        <f t="shared" si="39"/>
        <v/>
      </c>
      <c r="L242" s="267" t="str">
        <f t="shared" si="40"/>
        <v/>
      </c>
      <c r="M242" s="215" t="str">
        <f t="shared" si="41"/>
        <v/>
      </c>
      <c r="N242" s="216" t="str">
        <f t="shared" si="42"/>
        <v/>
      </c>
      <c r="O242" s="266">
        <v>2</v>
      </c>
      <c r="AB242" s="325">
        <f t="shared" si="35"/>
        <v>1</v>
      </c>
    </row>
    <row r="243" spans="1:28" ht="13.2" x14ac:dyDescent="0.25">
      <c r="A243" s="218">
        <f>IF(C243=0,"",IF(I243=0,"",MAX(A$2:A242)+1))</f>
        <v>158</v>
      </c>
      <c r="B243" s="272" t="str">
        <f t="shared" si="37"/>
        <v>Michael</v>
      </c>
      <c r="C243" s="211">
        <f>IF(P$175="J",SUMIF('Bandstoten tot'!A$33:A$54,B243,'Bandstoten tot'!B$33:B$54),0)</f>
        <v>28</v>
      </c>
      <c r="D243" s="6"/>
      <c r="E243" s="6"/>
      <c r="F243" s="267" t="str">
        <f t="shared" si="38"/>
        <v/>
      </c>
      <c r="G243" s="268" t="str">
        <f t="shared" si="34"/>
        <v/>
      </c>
      <c r="H243" s="269" t="str">
        <f t="shared" si="43"/>
        <v>Tukker</v>
      </c>
      <c r="I243" s="211">
        <f>IF(P$175="J",SUMIF('Bandstoten tot'!A$33:A$54,H243,'Bandstoten tot'!B$33:B$54),0)</f>
        <v>22</v>
      </c>
      <c r="J243" s="6"/>
      <c r="K243" s="211" t="str">
        <f t="shared" si="39"/>
        <v/>
      </c>
      <c r="L243" s="267" t="str">
        <f t="shared" si="40"/>
        <v/>
      </c>
      <c r="M243" s="215" t="str">
        <f t="shared" si="41"/>
        <v/>
      </c>
      <c r="N243" s="216" t="str">
        <f t="shared" si="42"/>
        <v/>
      </c>
      <c r="O243" s="266">
        <v>2</v>
      </c>
      <c r="AB243" s="325">
        <f t="shared" si="35"/>
        <v>1</v>
      </c>
    </row>
    <row r="244" spans="1:28" ht="13.2" x14ac:dyDescent="0.25">
      <c r="A244" s="218">
        <f>IF(C244=0,"",IF(I244=0,"",MAX(A$2:A243)+1))</f>
        <v>159</v>
      </c>
      <c r="B244" s="272" t="str">
        <f t="shared" si="37"/>
        <v>Michael</v>
      </c>
      <c r="C244" s="211">
        <f>IF(P$175="J",SUMIF('Bandstoten tot'!A$33:A$54,B244,'Bandstoten tot'!B$33:B$54),0)</f>
        <v>28</v>
      </c>
      <c r="D244" s="6"/>
      <c r="E244" s="6"/>
      <c r="F244" s="267" t="str">
        <f t="shared" si="38"/>
        <v/>
      </c>
      <c r="G244" s="268" t="str">
        <f t="shared" si="34"/>
        <v/>
      </c>
      <c r="H244" s="269" t="str">
        <f t="shared" si="43"/>
        <v>Bernard</v>
      </c>
      <c r="I244" s="211">
        <f>IF(P$175="J",SUMIF('Bandstoten tot'!A$33:A$54,H244,'Bandstoten tot'!B$33:B$54),0)</f>
        <v>31</v>
      </c>
      <c r="J244" s="6"/>
      <c r="K244" s="211" t="str">
        <f t="shared" si="39"/>
        <v/>
      </c>
      <c r="L244" s="267" t="str">
        <f t="shared" si="40"/>
        <v/>
      </c>
      <c r="M244" s="215" t="str">
        <f t="shared" si="41"/>
        <v/>
      </c>
      <c r="N244" s="216" t="str">
        <f t="shared" si="42"/>
        <v/>
      </c>
      <c r="O244" s="266">
        <v>2</v>
      </c>
      <c r="AB244" s="325">
        <f t="shared" si="35"/>
        <v>1</v>
      </c>
    </row>
    <row r="245" spans="1:28" ht="13.2" x14ac:dyDescent="0.25">
      <c r="A245" s="218">
        <f>IF(C245=0,"",IF(I245=0,"",MAX(A$2:A244)+1))</f>
        <v>160</v>
      </c>
      <c r="B245" s="272" t="str">
        <f t="shared" si="37"/>
        <v>Michael</v>
      </c>
      <c r="C245" s="211">
        <f>IF(P$175="J",SUMIF('Bandstoten tot'!A$33:A$54,B245,'Bandstoten tot'!B$33:B$54),0)</f>
        <v>28</v>
      </c>
      <c r="D245" s="6"/>
      <c r="E245" s="6"/>
      <c r="F245" s="267" t="str">
        <f t="shared" si="38"/>
        <v/>
      </c>
      <c r="G245" s="268" t="str">
        <f t="shared" si="34"/>
        <v/>
      </c>
      <c r="H245" s="269" t="str">
        <f t="shared" si="43"/>
        <v>Jan de Hoorn</v>
      </c>
      <c r="I245" s="211">
        <f>IF(P$175="J",SUMIF('Bandstoten tot'!A$33:A$54,H245,'Bandstoten tot'!B$33:B$54),0)</f>
        <v>23</v>
      </c>
      <c r="J245" s="6"/>
      <c r="K245" s="211" t="str">
        <f t="shared" si="39"/>
        <v/>
      </c>
      <c r="L245" s="267" t="str">
        <f t="shared" si="40"/>
        <v/>
      </c>
      <c r="M245" s="215" t="str">
        <f t="shared" si="41"/>
        <v/>
      </c>
      <c r="N245" s="216" t="str">
        <f t="shared" si="42"/>
        <v/>
      </c>
      <c r="O245" s="266">
        <v>2</v>
      </c>
      <c r="AB245" s="325">
        <f t="shared" si="35"/>
        <v>1</v>
      </c>
    </row>
    <row r="246" spans="1:28" ht="13.2" x14ac:dyDescent="0.25">
      <c r="A246" s="218">
        <f>IF(C246=0,"",IF(I246=0,"",MAX(A$2:A245)+1))</f>
        <v>161</v>
      </c>
      <c r="B246" s="272" t="str">
        <f t="shared" si="37"/>
        <v>Michael</v>
      </c>
      <c r="C246" s="211">
        <f>IF(P$175="J",SUMIF('Bandstoten tot'!A$33:A$54,B246,'Bandstoten tot'!B$33:B$54),0)</f>
        <v>28</v>
      </c>
      <c r="D246" s="6"/>
      <c r="E246" s="6"/>
      <c r="F246" s="267" t="str">
        <f t="shared" si="38"/>
        <v/>
      </c>
      <c r="G246" s="268" t="str">
        <f t="shared" si="34"/>
        <v/>
      </c>
      <c r="H246" s="269" t="str">
        <f t="shared" si="43"/>
        <v>Bas</v>
      </c>
      <c r="I246" s="211">
        <f>IF(P$175="J",SUMIF('Bandstoten tot'!A$33:A$54,H246,'Bandstoten tot'!B$33:B$54),0)</f>
        <v>25</v>
      </c>
      <c r="J246" s="6"/>
      <c r="K246" s="211" t="str">
        <f t="shared" si="39"/>
        <v/>
      </c>
      <c r="L246" s="267" t="str">
        <f t="shared" si="40"/>
        <v/>
      </c>
      <c r="M246" s="215" t="str">
        <f t="shared" si="41"/>
        <v/>
      </c>
      <c r="N246" s="216" t="str">
        <f t="shared" si="42"/>
        <v/>
      </c>
      <c r="O246" s="266">
        <v>2</v>
      </c>
      <c r="AB246" s="325">
        <f t="shared" si="35"/>
        <v>1</v>
      </c>
    </row>
    <row r="247" spans="1:28" ht="13.2" x14ac:dyDescent="0.25">
      <c r="A247" s="218">
        <f>IF(C247=0,"",IF(I247=0,"",MAX(A$2:A246)+1))</f>
        <v>162</v>
      </c>
      <c r="B247" s="272" t="str">
        <f t="shared" si="37"/>
        <v>Michael</v>
      </c>
      <c r="C247" s="211">
        <f>IF(P$175="J",SUMIF('Bandstoten tot'!A$33:A$54,B247,'Bandstoten tot'!B$33:B$54),0)</f>
        <v>28</v>
      </c>
      <c r="D247" s="6"/>
      <c r="E247" s="6"/>
      <c r="F247" s="267" t="str">
        <f t="shared" si="38"/>
        <v/>
      </c>
      <c r="G247" s="268" t="str">
        <f t="shared" si="34"/>
        <v/>
      </c>
      <c r="H247" s="269" t="str">
        <f t="shared" si="43"/>
        <v>Jan Zuijlen</v>
      </c>
      <c r="I247" s="211">
        <f>IF(P$175="J",SUMIF('Bandstoten tot'!A$33:A$54,H247,'Bandstoten tot'!B$33:B$54),0)</f>
        <v>36</v>
      </c>
      <c r="J247" s="6"/>
      <c r="K247" s="211" t="str">
        <f t="shared" si="39"/>
        <v/>
      </c>
      <c r="L247" s="267" t="str">
        <f t="shared" si="40"/>
        <v/>
      </c>
      <c r="M247" s="215" t="str">
        <f t="shared" si="41"/>
        <v/>
      </c>
      <c r="N247" s="216" t="str">
        <f t="shared" si="42"/>
        <v/>
      </c>
      <c r="O247" s="266">
        <v>2</v>
      </c>
      <c r="AB247" s="325">
        <f t="shared" si="35"/>
        <v>1</v>
      </c>
    </row>
    <row r="248" spans="1:28" ht="13.2" x14ac:dyDescent="0.25">
      <c r="A248" s="218">
        <f>IF(C248=0,"",IF(I248=0,"",MAX(A$2:A247)+1))</f>
        <v>163</v>
      </c>
      <c r="B248" s="272" t="str">
        <f t="shared" si="37"/>
        <v>Michael</v>
      </c>
      <c r="C248" s="211">
        <f>IF(P$175="J",SUMIF('Bandstoten tot'!A$33:A$54,B248,'Bandstoten tot'!B$33:B$54),0)</f>
        <v>28</v>
      </c>
      <c r="D248" s="6"/>
      <c r="E248" s="6"/>
      <c r="F248" s="267" t="str">
        <f t="shared" si="38"/>
        <v/>
      </c>
      <c r="G248" s="268" t="str">
        <f t="shared" si="34"/>
        <v/>
      </c>
      <c r="H248" s="269" t="str">
        <f t="shared" si="43"/>
        <v xml:space="preserve">Jordy </v>
      </c>
      <c r="I248" s="211">
        <f>IF(P$175="J",SUMIF('Bandstoten tot'!A$33:A$54,H248,'Bandstoten tot'!B$33:B$54),0)</f>
        <v>31</v>
      </c>
      <c r="J248" s="6"/>
      <c r="K248" s="211" t="str">
        <f t="shared" si="39"/>
        <v/>
      </c>
      <c r="L248" s="267" t="str">
        <f t="shared" si="40"/>
        <v/>
      </c>
      <c r="M248" s="215" t="str">
        <f t="shared" si="41"/>
        <v/>
      </c>
      <c r="N248" s="216" t="str">
        <f t="shared" si="42"/>
        <v/>
      </c>
      <c r="O248" s="266">
        <v>2</v>
      </c>
      <c r="AB248" s="325">
        <f t="shared" si="35"/>
        <v>1</v>
      </c>
    </row>
    <row r="249" spans="1:28" ht="13.2" x14ac:dyDescent="0.25">
      <c r="A249" s="218">
        <f>IF(C249=0,"",IF(I249=0,"",MAX(A$2:A248)+1))</f>
        <v>164</v>
      </c>
      <c r="B249" s="272" t="str">
        <f t="shared" si="37"/>
        <v>Michael</v>
      </c>
      <c r="C249" s="211">
        <f>IF(P$175="J",SUMIF('Bandstoten tot'!A$33:A$54,B249,'Bandstoten tot'!B$33:B$54),0)</f>
        <v>28</v>
      </c>
      <c r="D249" s="6"/>
      <c r="E249" s="6"/>
      <c r="F249" s="267" t="str">
        <f t="shared" si="38"/>
        <v/>
      </c>
      <c r="G249" s="268" t="str">
        <f t="shared" si="34"/>
        <v/>
      </c>
      <c r="H249" s="269" t="str">
        <f t="shared" si="43"/>
        <v>Mukesh</v>
      </c>
      <c r="I249" s="211">
        <f>IF(P$175="J",SUMIF('Bandstoten tot'!A$33:A$54,H249,'Bandstoten tot'!B$33:B$54),0)</f>
        <v>34</v>
      </c>
      <c r="J249" s="6"/>
      <c r="K249" s="211" t="str">
        <f t="shared" si="39"/>
        <v/>
      </c>
      <c r="L249" s="267" t="str">
        <f t="shared" si="40"/>
        <v/>
      </c>
      <c r="M249" s="215" t="str">
        <f t="shared" si="41"/>
        <v/>
      </c>
      <c r="N249" s="216" t="str">
        <f t="shared" si="42"/>
        <v/>
      </c>
      <c r="O249" s="266">
        <v>2</v>
      </c>
      <c r="AB249" s="325">
        <f t="shared" si="35"/>
        <v>1</v>
      </c>
    </row>
    <row r="250" spans="1:28" ht="13.2" x14ac:dyDescent="0.25">
      <c r="A250" s="218">
        <f>IF(C250=0,"",IF(I250=0,"",MAX(A$2:A249)+1))</f>
        <v>165</v>
      </c>
      <c r="B250" s="272" t="str">
        <f t="shared" si="37"/>
        <v>Michael</v>
      </c>
      <c r="C250" s="211">
        <f>IF(P$175="J",SUMIF('Bandstoten tot'!A$33:A$54,B250,'Bandstoten tot'!B$33:B$54),0)</f>
        <v>28</v>
      </c>
      <c r="D250" s="6"/>
      <c r="E250" s="6"/>
      <c r="F250" s="267" t="str">
        <f t="shared" si="38"/>
        <v/>
      </c>
      <c r="G250" s="268" t="str">
        <f t="shared" si="34"/>
        <v/>
      </c>
      <c r="H250" s="269" t="str">
        <f t="shared" si="43"/>
        <v>Marco</v>
      </c>
      <c r="I250" s="211">
        <f>IF(P$175="J",SUMIF('Bandstoten tot'!A$33:A$54,H250,'Bandstoten tot'!B$33:B$54),0)</f>
        <v>40</v>
      </c>
      <c r="J250" s="6"/>
      <c r="K250" s="211" t="str">
        <f t="shared" si="39"/>
        <v/>
      </c>
      <c r="L250" s="267" t="str">
        <f t="shared" si="40"/>
        <v/>
      </c>
      <c r="M250" s="215" t="str">
        <f t="shared" si="41"/>
        <v/>
      </c>
      <c r="N250" s="216" t="str">
        <f t="shared" si="42"/>
        <v/>
      </c>
      <c r="O250" s="266">
        <v>2</v>
      </c>
      <c r="AB250" s="325">
        <f t="shared" si="35"/>
        <v>1</v>
      </c>
    </row>
    <row r="251" spans="1:28" ht="13.2" x14ac:dyDescent="0.25">
      <c r="A251" s="218" t="str">
        <f>IF(C251=0,"",IF(I251=0,"",MAX(A$2:A250)+1))</f>
        <v/>
      </c>
      <c r="B251" s="272" t="str">
        <f t="shared" si="37"/>
        <v>Michael</v>
      </c>
      <c r="C251" s="211">
        <f>IF(P$175="J",SUMIF('Bandstoten tot'!A$33:A$54,B251,'Bandstoten tot'!B$33:B$54),0)</f>
        <v>28</v>
      </c>
      <c r="D251" s="6"/>
      <c r="E251" s="6"/>
      <c r="F251" s="267" t="str">
        <f t="shared" si="38"/>
        <v/>
      </c>
      <c r="G251" s="268" t="str">
        <f t="shared" si="34"/>
        <v/>
      </c>
      <c r="H251" s="269" t="str">
        <f t="shared" si="43"/>
        <v>n</v>
      </c>
      <c r="I251" s="211">
        <f>IF(P$175="J",SUMIF('Bandstoten tot'!A$33:A$54,H251,'Bandstoten tot'!B$33:B$54),0)</f>
        <v>0</v>
      </c>
      <c r="J251" s="6"/>
      <c r="K251" s="211" t="str">
        <f t="shared" si="39"/>
        <v/>
      </c>
      <c r="L251" s="267" t="str">
        <f t="shared" si="40"/>
        <v/>
      </c>
      <c r="M251" s="215" t="str">
        <f t="shared" si="41"/>
        <v/>
      </c>
      <c r="N251" s="216" t="str">
        <f t="shared" si="42"/>
        <v/>
      </c>
      <c r="O251" s="266">
        <v>2</v>
      </c>
      <c r="AB251" s="325">
        <f t="shared" si="35"/>
        <v>0</v>
      </c>
    </row>
    <row r="252" spans="1:28" ht="13.2" x14ac:dyDescent="0.25">
      <c r="A252" s="218" t="str">
        <f>IF(C252=0,"",IF(I252=0,"",MAX(A$2:A251)+1))</f>
        <v/>
      </c>
      <c r="B252" s="272" t="str">
        <f t="shared" si="37"/>
        <v>Michael</v>
      </c>
      <c r="C252" s="211">
        <f>IF(P$175="J",SUMIF('Bandstoten tot'!A$33:A$54,B252,'Bandstoten tot'!B$33:B$54),0)</f>
        <v>28</v>
      </c>
      <c r="D252" s="6"/>
      <c r="E252" s="6"/>
      <c r="F252" s="267" t="str">
        <f t="shared" si="38"/>
        <v/>
      </c>
      <c r="G252" s="268" t="str">
        <f t="shared" si="34"/>
        <v/>
      </c>
      <c r="H252" s="269" t="str">
        <f t="shared" si="43"/>
        <v>n</v>
      </c>
      <c r="I252" s="211">
        <f>IF(P$175="J",SUMIF('Bandstoten tot'!A$33:A$54,H252,'Bandstoten tot'!B$33:B$54),0)</f>
        <v>0</v>
      </c>
      <c r="J252" s="6"/>
      <c r="K252" s="211" t="str">
        <f t="shared" si="39"/>
        <v/>
      </c>
      <c r="L252" s="267" t="str">
        <f t="shared" si="40"/>
        <v/>
      </c>
      <c r="M252" s="215" t="str">
        <f t="shared" si="41"/>
        <v/>
      </c>
      <c r="N252" s="216" t="str">
        <f t="shared" si="42"/>
        <v/>
      </c>
      <c r="O252" s="266">
        <v>2</v>
      </c>
      <c r="AB252" s="325">
        <f t="shared" si="35"/>
        <v>0</v>
      </c>
    </row>
    <row r="253" spans="1:28" ht="13.2" x14ac:dyDescent="0.25">
      <c r="A253" s="218" t="str">
        <f>IF(C253=0,"",IF(I253=0,"",MAX(A$2:A252)+1))</f>
        <v/>
      </c>
      <c r="B253" s="272" t="str">
        <f t="shared" si="37"/>
        <v>Michael</v>
      </c>
      <c r="C253" s="211">
        <f>IF(P$175="J",SUMIF('Bandstoten tot'!A$33:A$54,B253,'Bandstoten tot'!B$33:B$54),0)</f>
        <v>28</v>
      </c>
      <c r="D253" s="6"/>
      <c r="E253" s="6"/>
      <c r="F253" s="267" t="str">
        <f t="shared" si="38"/>
        <v/>
      </c>
      <c r="G253" s="268" t="str">
        <f t="shared" si="34"/>
        <v/>
      </c>
      <c r="H253" s="269" t="str">
        <f t="shared" si="43"/>
        <v>n</v>
      </c>
      <c r="I253" s="211">
        <f>IF(P$175="J",SUMIF('Bandstoten tot'!A$33:A$54,H253,'Bandstoten tot'!B$33:B$54),0)</f>
        <v>0</v>
      </c>
      <c r="J253" s="6"/>
      <c r="K253" s="211" t="str">
        <f t="shared" si="39"/>
        <v/>
      </c>
      <c r="L253" s="267" t="str">
        <f t="shared" si="40"/>
        <v/>
      </c>
      <c r="M253" s="215" t="str">
        <f t="shared" si="41"/>
        <v/>
      </c>
      <c r="N253" s="216" t="str">
        <f t="shared" si="42"/>
        <v/>
      </c>
      <c r="O253" s="266">
        <v>2</v>
      </c>
      <c r="AB253" s="325">
        <f t="shared" si="35"/>
        <v>0</v>
      </c>
    </row>
    <row r="254" spans="1:28" ht="13.2" x14ac:dyDescent="0.25">
      <c r="A254" s="218" t="str">
        <f>IF(C254=0,"",IF(I254=0,"",MAX(A$2:A253)+1))</f>
        <v/>
      </c>
      <c r="B254" s="272" t="str">
        <f t="shared" si="37"/>
        <v>Michael</v>
      </c>
      <c r="C254" s="211">
        <f>IF(P$175="J",SUMIF('Bandstoten tot'!A$33:A$54,B254,'Bandstoten tot'!B$33:B$54),0)</f>
        <v>28</v>
      </c>
      <c r="D254" s="6"/>
      <c r="E254" s="6"/>
      <c r="F254" s="267" t="str">
        <f t="shared" si="38"/>
        <v/>
      </c>
      <c r="G254" s="268" t="str">
        <f t="shared" si="34"/>
        <v/>
      </c>
      <c r="H254" s="269" t="str">
        <f t="shared" si="43"/>
        <v>n</v>
      </c>
      <c r="I254" s="211">
        <f>IF(P$175="J",SUMIF('Bandstoten tot'!A$33:A$54,H254,'Bandstoten tot'!B$33:B$54),0)</f>
        <v>0</v>
      </c>
      <c r="J254" s="6"/>
      <c r="K254" s="211" t="str">
        <f t="shared" si="39"/>
        <v/>
      </c>
      <c r="L254" s="267" t="str">
        <f t="shared" si="40"/>
        <v/>
      </c>
      <c r="M254" s="215" t="str">
        <f t="shared" si="41"/>
        <v/>
      </c>
      <c r="N254" s="216" t="str">
        <f t="shared" si="42"/>
        <v/>
      </c>
      <c r="O254" s="266">
        <v>2</v>
      </c>
      <c r="AB254" s="325">
        <f t="shared" si="35"/>
        <v>0</v>
      </c>
    </row>
    <row r="255" spans="1:28" ht="13.2" x14ac:dyDescent="0.25">
      <c r="A255" s="218">
        <f>IF(C255=0,"",IF(I255=0,"",MAX(A$2:A254)+1))</f>
        <v>166</v>
      </c>
      <c r="B255" s="272" t="str">
        <f t="shared" si="37"/>
        <v>Peter</v>
      </c>
      <c r="C255" s="211">
        <f>IF(P$175="J",SUMIF('Bandstoten tot'!A$33:A$54,B255,'Bandstoten tot'!B$33:B$54),0)</f>
        <v>39</v>
      </c>
      <c r="D255" s="6"/>
      <c r="E255" s="6"/>
      <c r="F255" s="267" t="str">
        <f t="shared" si="38"/>
        <v/>
      </c>
      <c r="G255" s="268" t="str">
        <f t="shared" si="34"/>
        <v/>
      </c>
      <c r="H255" s="269" t="str">
        <f t="shared" si="43"/>
        <v>Piet</v>
      </c>
      <c r="I255" s="211">
        <f>IF(P$175="J",SUMIF('Bandstoten tot'!A$33:A$54,H255,'Bandstoten tot'!B$33:B$54),0)</f>
        <v>44</v>
      </c>
      <c r="J255" s="6"/>
      <c r="K255" s="211" t="str">
        <f t="shared" si="39"/>
        <v/>
      </c>
      <c r="L255" s="267" t="str">
        <f t="shared" si="40"/>
        <v/>
      </c>
      <c r="M255" s="215" t="str">
        <f t="shared" si="41"/>
        <v/>
      </c>
      <c r="N255" s="216" t="str">
        <f t="shared" si="42"/>
        <v/>
      </c>
      <c r="O255" s="266">
        <v>2</v>
      </c>
      <c r="AB255" s="325">
        <f t="shared" si="35"/>
        <v>1</v>
      </c>
    </row>
    <row r="256" spans="1:28" ht="13.2" x14ac:dyDescent="0.25">
      <c r="A256" s="218">
        <f>IF(C256=0,"",IF(I256=0,"",MAX(A$2:A255)+1))</f>
        <v>167</v>
      </c>
      <c r="B256" s="272" t="str">
        <f t="shared" si="37"/>
        <v>Peter</v>
      </c>
      <c r="C256" s="211">
        <f>IF(P$175="J",SUMIF('Bandstoten tot'!A$33:A$54,B256,'Bandstoten tot'!B$33:B$54),0)</f>
        <v>39</v>
      </c>
      <c r="D256" s="6"/>
      <c r="E256" s="6"/>
      <c r="F256" s="267" t="str">
        <f t="shared" si="38"/>
        <v/>
      </c>
      <c r="G256" s="268" t="str">
        <f t="shared" si="34"/>
        <v/>
      </c>
      <c r="H256" s="269" t="str">
        <f t="shared" si="43"/>
        <v>Tukker</v>
      </c>
      <c r="I256" s="211">
        <f>IF(P$175="J",SUMIF('Bandstoten tot'!A$33:A$54,H256,'Bandstoten tot'!B$33:B$54),0)</f>
        <v>22</v>
      </c>
      <c r="J256" s="6"/>
      <c r="K256" s="211" t="str">
        <f t="shared" si="39"/>
        <v/>
      </c>
      <c r="L256" s="267" t="str">
        <f t="shared" si="40"/>
        <v/>
      </c>
      <c r="M256" s="215" t="str">
        <f t="shared" si="41"/>
        <v/>
      </c>
      <c r="N256" s="216" t="str">
        <f t="shared" si="42"/>
        <v/>
      </c>
      <c r="O256" s="266">
        <v>2</v>
      </c>
      <c r="AB256" s="325">
        <f t="shared" si="35"/>
        <v>1</v>
      </c>
    </row>
    <row r="257" spans="1:28" ht="13.2" x14ac:dyDescent="0.25">
      <c r="A257" s="218">
        <f>IF(C257=0,"",IF(I257=0,"",MAX(A$2:A256)+1))</f>
        <v>168</v>
      </c>
      <c r="B257" s="272" t="str">
        <f t="shared" si="37"/>
        <v>Peter</v>
      </c>
      <c r="C257" s="211">
        <f>IF(P$175="J",SUMIF('Bandstoten tot'!A$33:A$54,B257,'Bandstoten tot'!B$33:B$54),0)</f>
        <v>39</v>
      </c>
      <c r="D257" s="6"/>
      <c r="E257" s="6"/>
      <c r="F257" s="267" t="str">
        <f t="shared" si="38"/>
        <v/>
      </c>
      <c r="G257" s="268" t="str">
        <f t="shared" si="34"/>
        <v/>
      </c>
      <c r="H257" s="269" t="str">
        <f t="shared" si="43"/>
        <v>Bernard</v>
      </c>
      <c r="I257" s="211">
        <f>IF(P$175="J",SUMIF('Bandstoten tot'!A$33:A$54,H257,'Bandstoten tot'!B$33:B$54),0)</f>
        <v>31</v>
      </c>
      <c r="J257" s="6"/>
      <c r="K257" s="211" t="str">
        <f t="shared" si="39"/>
        <v/>
      </c>
      <c r="L257" s="267" t="str">
        <f t="shared" si="40"/>
        <v/>
      </c>
      <c r="M257" s="215" t="str">
        <f t="shared" si="41"/>
        <v/>
      </c>
      <c r="N257" s="216" t="str">
        <f t="shared" si="42"/>
        <v/>
      </c>
      <c r="O257" s="266">
        <v>2</v>
      </c>
      <c r="AB257" s="325">
        <f t="shared" si="35"/>
        <v>1</v>
      </c>
    </row>
    <row r="258" spans="1:28" ht="13.2" x14ac:dyDescent="0.25">
      <c r="A258" s="218">
        <f>IF(C258=0,"",IF(I258=0,"",MAX(A$2:A257)+1))</f>
        <v>169</v>
      </c>
      <c r="B258" s="272" t="str">
        <f t="shared" si="37"/>
        <v>Peter</v>
      </c>
      <c r="C258" s="211">
        <f>IF(P$175="J",SUMIF('Bandstoten tot'!A$33:A$54,B258,'Bandstoten tot'!B$33:B$54),0)</f>
        <v>39</v>
      </c>
      <c r="D258" s="6"/>
      <c r="E258" s="6"/>
      <c r="F258" s="267" t="str">
        <f t="shared" si="38"/>
        <v/>
      </c>
      <c r="G258" s="268" t="str">
        <f t="shared" si="34"/>
        <v/>
      </c>
      <c r="H258" s="269" t="str">
        <f t="shared" si="43"/>
        <v>Jan de Hoorn</v>
      </c>
      <c r="I258" s="211">
        <f>IF(P$175="J",SUMIF('Bandstoten tot'!A$33:A$54,H258,'Bandstoten tot'!B$33:B$54),0)</f>
        <v>23</v>
      </c>
      <c r="J258" s="6"/>
      <c r="K258" s="211" t="str">
        <f t="shared" si="39"/>
        <v/>
      </c>
      <c r="L258" s="267" t="str">
        <f t="shared" si="40"/>
        <v/>
      </c>
      <c r="M258" s="215" t="str">
        <f t="shared" si="41"/>
        <v/>
      </c>
      <c r="N258" s="216" t="str">
        <f t="shared" si="42"/>
        <v/>
      </c>
      <c r="O258" s="266">
        <v>2</v>
      </c>
      <c r="AB258" s="325">
        <f t="shared" si="35"/>
        <v>1</v>
      </c>
    </row>
    <row r="259" spans="1:28" ht="13.2" x14ac:dyDescent="0.25">
      <c r="A259" s="218">
        <f>IF(C259=0,"",IF(I259=0,"",MAX(A$2:A258)+1))</f>
        <v>170</v>
      </c>
      <c r="B259" s="272" t="str">
        <f t="shared" si="37"/>
        <v>Peter</v>
      </c>
      <c r="C259" s="211">
        <f>IF(P$175="J",SUMIF('Bandstoten tot'!A$33:A$54,B259,'Bandstoten tot'!B$33:B$54),0)</f>
        <v>39</v>
      </c>
      <c r="D259" s="6"/>
      <c r="E259" s="6"/>
      <c r="F259" s="267" t="str">
        <f t="shared" si="38"/>
        <v/>
      </c>
      <c r="G259" s="268" t="str">
        <f t="shared" ref="G259:G322" si="44">IF(D259&gt;0,IF(C259-D259=0,R$2,IF(D259&lt;C259,ROUND(D259/C259*T$2,1),Q$2)),"")</f>
        <v/>
      </c>
      <c r="H259" s="269" t="str">
        <f t="shared" si="43"/>
        <v>Bas</v>
      </c>
      <c r="I259" s="211">
        <f>IF(P$175="J",SUMIF('Bandstoten tot'!A$33:A$54,H259,'Bandstoten tot'!B$33:B$54),0)</f>
        <v>25</v>
      </c>
      <c r="J259" s="6"/>
      <c r="K259" s="211" t="str">
        <f t="shared" si="39"/>
        <v/>
      </c>
      <c r="L259" s="267" t="str">
        <f t="shared" si="40"/>
        <v/>
      </c>
      <c r="M259" s="215" t="str">
        <f t="shared" si="41"/>
        <v/>
      </c>
      <c r="N259" s="216" t="str">
        <f t="shared" si="42"/>
        <v/>
      </c>
      <c r="O259" s="266">
        <v>2</v>
      </c>
      <c r="AB259" s="325">
        <f t="shared" ref="AB259:AB322" si="45">IF(A259="",0,1)</f>
        <v>1</v>
      </c>
    </row>
    <row r="260" spans="1:28" ht="13.2" x14ac:dyDescent="0.25">
      <c r="A260" s="218">
        <f>IF(C260=0,"",IF(I260=0,"",MAX(A$2:A259)+1))</f>
        <v>171</v>
      </c>
      <c r="B260" s="272" t="str">
        <f t="shared" si="37"/>
        <v>Peter</v>
      </c>
      <c r="C260" s="211">
        <f>IF(P$175="J",SUMIF('Bandstoten tot'!A$33:A$54,B260,'Bandstoten tot'!B$33:B$54),0)</f>
        <v>39</v>
      </c>
      <c r="D260" s="6"/>
      <c r="E260" s="6"/>
      <c r="F260" s="267" t="str">
        <f t="shared" si="38"/>
        <v/>
      </c>
      <c r="G260" s="268" t="str">
        <f t="shared" si="44"/>
        <v/>
      </c>
      <c r="H260" s="269" t="str">
        <f t="shared" si="43"/>
        <v>Jan Zuijlen</v>
      </c>
      <c r="I260" s="211">
        <f>IF(P$175="J",SUMIF('Bandstoten tot'!A$33:A$54,H260,'Bandstoten tot'!B$33:B$54),0)</f>
        <v>36</v>
      </c>
      <c r="J260" s="6"/>
      <c r="K260" s="211" t="str">
        <f t="shared" si="39"/>
        <v/>
      </c>
      <c r="L260" s="267" t="str">
        <f t="shared" si="40"/>
        <v/>
      </c>
      <c r="M260" s="215" t="str">
        <f t="shared" si="41"/>
        <v/>
      </c>
      <c r="N260" s="216" t="str">
        <f t="shared" si="42"/>
        <v/>
      </c>
      <c r="O260" s="266">
        <v>2</v>
      </c>
      <c r="AB260" s="325">
        <f t="shared" si="45"/>
        <v>1</v>
      </c>
    </row>
    <row r="261" spans="1:28" ht="13.2" x14ac:dyDescent="0.25">
      <c r="A261" s="218">
        <f>IF(C261=0,"",IF(I261=0,"",MAX(A$2:A260)+1))</f>
        <v>172</v>
      </c>
      <c r="B261" s="272" t="str">
        <f t="shared" si="37"/>
        <v>Peter</v>
      </c>
      <c r="C261" s="211">
        <f>IF(P$175="J",SUMIF('Bandstoten tot'!A$33:A$54,B261,'Bandstoten tot'!B$33:B$54),0)</f>
        <v>39</v>
      </c>
      <c r="D261" s="6"/>
      <c r="E261" s="6"/>
      <c r="F261" s="267" t="str">
        <f t="shared" si="38"/>
        <v/>
      </c>
      <c r="G261" s="268" t="str">
        <f t="shared" si="44"/>
        <v/>
      </c>
      <c r="H261" s="269" t="str">
        <f t="shared" si="43"/>
        <v xml:space="preserve">Jordy </v>
      </c>
      <c r="I261" s="211">
        <f>IF(P$175="J",SUMIF('Bandstoten tot'!A$33:A$54,H261,'Bandstoten tot'!B$33:B$54),0)</f>
        <v>31</v>
      </c>
      <c r="J261" s="6"/>
      <c r="K261" s="211" t="str">
        <f t="shared" si="39"/>
        <v/>
      </c>
      <c r="L261" s="267" t="str">
        <f t="shared" si="40"/>
        <v/>
      </c>
      <c r="M261" s="215" t="str">
        <f t="shared" si="41"/>
        <v/>
      </c>
      <c r="N261" s="216" t="str">
        <f t="shared" si="42"/>
        <v/>
      </c>
      <c r="O261" s="266">
        <v>2</v>
      </c>
      <c r="AB261" s="325">
        <f t="shared" si="45"/>
        <v>1</v>
      </c>
    </row>
    <row r="262" spans="1:28" ht="13.2" x14ac:dyDescent="0.25">
      <c r="A262" s="218">
        <f>IF(C262=0,"",IF(I262=0,"",MAX(A$2:A261)+1))</f>
        <v>173</v>
      </c>
      <c r="B262" s="272" t="str">
        <f t="shared" si="37"/>
        <v>Peter</v>
      </c>
      <c r="C262" s="211">
        <f>IF(P$175="J",SUMIF('Bandstoten tot'!A$33:A$54,B262,'Bandstoten tot'!B$33:B$54),0)</f>
        <v>39</v>
      </c>
      <c r="D262" s="6"/>
      <c r="E262" s="6"/>
      <c r="F262" s="267" t="str">
        <f t="shared" si="38"/>
        <v/>
      </c>
      <c r="G262" s="268" t="str">
        <f t="shared" si="44"/>
        <v/>
      </c>
      <c r="H262" s="269" t="str">
        <f t="shared" si="43"/>
        <v>Mukesh</v>
      </c>
      <c r="I262" s="211">
        <f>IF(P$175="J",SUMIF('Bandstoten tot'!A$33:A$54,H262,'Bandstoten tot'!B$33:B$54),0)</f>
        <v>34</v>
      </c>
      <c r="J262" s="6"/>
      <c r="K262" s="211" t="str">
        <f t="shared" si="39"/>
        <v/>
      </c>
      <c r="L262" s="267" t="str">
        <f t="shared" si="40"/>
        <v/>
      </c>
      <c r="M262" s="215" t="str">
        <f t="shared" si="41"/>
        <v/>
      </c>
      <c r="N262" s="216" t="str">
        <f t="shared" si="42"/>
        <v/>
      </c>
      <c r="O262" s="266">
        <v>2</v>
      </c>
      <c r="AB262" s="325">
        <f t="shared" si="45"/>
        <v>1</v>
      </c>
    </row>
    <row r="263" spans="1:28" ht="13.2" x14ac:dyDescent="0.25">
      <c r="A263" s="218">
        <f>IF(C263=0,"",IF(I263=0,"",MAX(A$2:A262)+1))</f>
        <v>174</v>
      </c>
      <c r="B263" s="272" t="str">
        <f t="shared" si="37"/>
        <v>Peter</v>
      </c>
      <c r="C263" s="211">
        <f>IF(P$175="J",SUMIF('Bandstoten tot'!A$33:A$54,B263,'Bandstoten tot'!B$33:B$54),0)</f>
        <v>39</v>
      </c>
      <c r="D263" s="6"/>
      <c r="E263" s="6"/>
      <c r="F263" s="267" t="str">
        <f t="shared" si="38"/>
        <v/>
      </c>
      <c r="G263" s="268" t="str">
        <f t="shared" si="44"/>
        <v/>
      </c>
      <c r="H263" s="269" t="str">
        <f t="shared" si="43"/>
        <v>Marco</v>
      </c>
      <c r="I263" s="211">
        <f>IF(P$175="J",SUMIF('Bandstoten tot'!A$33:A$54,H263,'Bandstoten tot'!B$33:B$54),0)</f>
        <v>40</v>
      </c>
      <c r="J263" s="6"/>
      <c r="K263" s="211" t="str">
        <f t="shared" si="39"/>
        <v/>
      </c>
      <c r="L263" s="267" t="str">
        <f t="shared" si="40"/>
        <v/>
      </c>
      <c r="M263" s="215" t="str">
        <f t="shared" si="41"/>
        <v/>
      </c>
      <c r="N263" s="216" t="str">
        <f t="shared" si="42"/>
        <v/>
      </c>
      <c r="O263" s="266">
        <v>2</v>
      </c>
      <c r="AB263" s="325">
        <f t="shared" si="45"/>
        <v>1</v>
      </c>
    </row>
    <row r="264" spans="1:28" ht="13.2" x14ac:dyDescent="0.25">
      <c r="A264" s="218" t="str">
        <f>IF(C264=0,"",IF(I264=0,"",MAX(A$2:A263)+1))</f>
        <v/>
      </c>
      <c r="B264" s="272" t="str">
        <f t="shared" si="37"/>
        <v>Peter</v>
      </c>
      <c r="C264" s="211">
        <f>IF(P$175="J",SUMIF('Bandstoten tot'!A$33:A$54,B264,'Bandstoten tot'!B$33:B$54),0)</f>
        <v>39</v>
      </c>
      <c r="D264" s="6"/>
      <c r="E264" s="6"/>
      <c r="F264" s="267" t="str">
        <f t="shared" si="38"/>
        <v/>
      </c>
      <c r="G264" s="268" t="str">
        <f t="shared" si="44"/>
        <v/>
      </c>
      <c r="H264" s="269" t="str">
        <f t="shared" si="43"/>
        <v>n</v>
      </c>
      <c r="I264" s="211">
        <f>IF(P$175="J",SUMIF('Bandstoten tot'!A$33:A$54,H264,'Bandstoten tot'!B$33:B$54),0)</f>
        <v>0</v>
      </c>
      <c r="J264" s="6"/>
      <c r="K264" s="211" t="str">
        <f t="shared" si="39"/>
        <v/>
      </c>
      <c r="L264" s="267" t="str">
        <f t="shared" si="40"/>
        <v/>
      </c>
      <c r="M264" s="215" t="str">
        <f t="shared" si="41"/>
        <v/>
      </c>
      <c r="N264" s="216" t="str">
        <f t="shared" si="42"/>
        <v/>
      </c>
      <c r="O264" s="266">
        <v>2</v>
      </c>
      <c r="AB264" s="325">
        <f t="shared" si="45"/>
        <v>0</v>
      </c>
    </row>
    <row r="265" spans="1:28" ht="13.2" x14ac:dyDescent="0.25">
      <c r="A265" s="218" t="str">
        <f>IF(C265=0,"",IF(I265=0,"",MAX(A$2:A264)+1))</f>
        <v/>
      </c>
      <c r="B265" s="272" t="str">
        <f t="shared" si="37"/>
        <v>Peter</v>
      </c>
      <c r="C265" s="211">
        <f>IF(P$175="J",SUMIF('Bandstoten tot'!A$33:A$54,B265,'Bandstoten tot'!B$33:B$54),0)</f>
        <v>39</v>
      </c>
      <c r="D265" s="6"/>
      <c r="E265" s="6"/>
      <c r="F265" s="267" t="str">
        <f t="shared" si="38"/>
        <v/>
      </c>
      <c r="G265" s="268" t="str">
        <f t="shared" si="44"/>
        <v/>
      </c>
      <c r="H265" s="269" t="str">
        <f t="shared" si="43"/>
        <v>n</v>
      </c>
      <c r="I265" s="211">
        <f>IF(P$175="J",SUMIF('Bandstoten tot'!A$33:A$54,H265,'Bandstoten tot'!B$33:B$54),0)</f>
        <v>0</v>
      </c>
      <c r="J265" s="6"/>
      <c r="K265" s="211" t="str">
        <f t="shared" si="39"/>
        <v/>
      </c>
      <c r="L265" s="267" t="str">
        <f t="shared" si="40"/>
        <v/>
      </c>
      <c r="M265" s="215" t="str">
        <f t="shared" si="41"/>
        <v/>
      </c>
      <c r="N265" s="216" t="str">
        <f t="shared" si="42"/>
        <v/>
      </c>
      <c r="O265" s="266">
        <v>2</v>
      </c>
      <c r="AB265" s="325">
        <f t="shared" si="45"/>
        <v>0</v>
      </c>
    </row>
    <row r="266" spans="1:28" ht="13.2" x14ac:dyDescent="0.25">
      <c r="A266" s="218" t="str">
        <f>IF(C266=0,"",IF(I266=0,"",MAX(A$2:A265)+1))</f>
        <v/>
      </c>
      <c r="B266" s="272" t="str">
        <f t="shared" si="37"/>
        <v>Peter</v>
      </c>
      <c r="C266" s="211">
        <f>IF(P$175="J",SUMIF('Bandstoten tot'!A$33:A$54,B266,'Bandstoten tot'!B$33:B$54),0)</f>
        <v>39</v>
      </c>
      <c r="D266" s="6"/>
      <c r="E266" s="6"/>
      <c r="F266" s="267" t="str">
        <f t="shared" si="38"/>
        <v/>
      </c>
      <c r="G266" s="268" t="str">
        <f t="shared" si="44"/>
        <v/>
      </c>
      <c r="H266" s="269" t="str">
        <f t="shared" si="43"/>
        <v>n</v>
      </c>
      <c r="I266" s="211">
        <f>IF(P$175="J",SUMIF('Bandstoten tot'!A$33:A$54,H266,'Bandstoten tot'!B$33:B$54),0)</f>
        <v>0</v>
      </c>
      <c r="J266" s="6"/>
      <c r="K266" s="211" t="str">
        <f t="shared" si="39"/>
        <v/>
      </c>
      <c r="L266" s="267" t="str">
        <f t="shared" si="40"/>
        <v/>
      </c>
      <c r="M266" s="215" t="str">
        <f t="shared" si="41"/>
        <v/>
      </c>
      <c r="N266" s="216" t="str">
        <f t="shared" si="42"/>
        <v/>
      </c>
      <c r="O266" s="266">
        <v>2</v>
      </c>
      <c r="AB266" s="325">
        <f t="shared" si="45"/>
        <v>0</v>
      </c>
    </row>
    <row r="267" spans="1:28" ht="13.2" x14ac:dyDescent="0.25">
      <c r="A267" s="218" t="str">
        <f>IF(C267=0,"",IF(I267=0,"",MAX(A$2:A266)+1))</f>
        <v/>
      </c>
      <c r="B267" s="272" t="str">
        <f t="shared" si="37"/>
        <v>Peter</v>
      </c>
      <c r="C267" s="211">
        <f>IF(P$175="J",SUMIF('Bandstoten tot'!A$33:A$54,B267,'Bandstoten tot'!B$33:B$54),0)</f>
        <v>39</v>
      </c>
      <c r="D267" s="6"/>
      <c r="E267" s="6"/>
      <c r="F267" s="267" t="str">
        <f t="shared" si="38"/>
        <v/>
      </c>
      <c r="G267" s="268" t="str">
        <f t="shared" si="44"/>
        <v/>
      </c>
      <c r="H267" s="269" t="str">
        <f t="shared" si="43"/>
        <v>n</v>
      </c>
      <c r="I267" s="211">
        <f>IF(P$175="J",SUMIF('Bandstoten tot'!A$33:A$54,H267,'Bandstoten tot'!B$33:B$54),0)</f>
        <v>0</v>
      </c>
      <c r="J267" s="6"/>
      <c r="K267" s="211" t="str">
        <f t="shared" si="39"/>
        <v/>
      </c>
      <c r="L267" s="267" t="str">
        <f t="shared" si="40"/>
        <v/>
      </c>
      <c r="M267" s="215" t="str">
        <f t="shared" si="41"/>
        <v/>
      </c>
      <c r="N267" s="216" t="str">
        <f t="shared" si="42"/>
        <v/>
      </c>
      <c r="O267" s="266">
        <v>2</v>
      </c>
      <c r="AB267" s="325">
        <f t="shared" si="45"/>
        <v>0</v>
      </c>
    </row>
    <row r="268" spans="1:28" ht="13.2" x14ac:dyDescent="0.25">
      <c r="A268" s="218">
        <f>IF(C268=0,"",IF(I268=0,"",MAX(A$2:A267)+1))</f>
        <v>175</v>
      </c>
      <c r="B268" s="272" t="str">
        <f t="shared" si="37"/>
        <v>Piet</v>
      </c>
      <c r="C268" s="211">
        <f>IF(P$175="J",SUMIF('Bandstoten tot'!A$33:A$54,B268,'Bandstoten tot'!B$33:B$54),0)</f>
        <v>44</v>
      </c>
      <c r="D268" s="6"/>
      <c r="E268" s="6"/>
      <c r="F268" s="267" t="str">
        <f t="shared" si="38"/>
        <v/>
      </c>
      <c r="G268" s="268" t="str">
        <f t="shared" si="44"/>
        <v/>
      </c>
      <c r="H268" s="269" t="str">
        <f t="shared" si="43"/>
        <v>Tukker</v>
      </c>
      <c r="I268" s="211">
        <f>IF(P$175="J",SUMIF('Bandstoten tot'!A$33:A$54,H268,'Bandstoten tot'!B$33:B$54),0)</f>
        <v>22</v>
      </c>
      <c r="J268" s="6"/>
      <c r="K268" s="211" t="str">
        <f t="shared" si="39"/>
        <v/>
      </c>
      <c r="L268" s="267" t="str">
        <f t="shared" si="40"/>
        <v/>
      </c>
      <c r="M268" s="215" t="str">
        <f t="shared" si="41"/>
        <v/>
      </c>
      <c r="N268" s="216" t="str">
        <f t="shared" si="42"/>
        <v/>
      </c>
      <c r="O268" s="266">
        <v>2</v>
      </c>
      <c r="AB268" s="325">
        <f t="shared" si="45"/>
        <v>1</v>
      </c>
    </row>
    <row r="269" spans="1:28" ht="13.2" x14ac:dyDescent="0.25">
      <c r="A269" s="218">
        <f>IF(C269=0,"",IF(I269=0,"",MAX(A$2:A268)+1))</f>
        <v>176</v>
      </c>
      <c r="B269" s="272" t="str">
        <f t="shared" si="37"/>
        <v>Piet</v>
      </c>
      <c r="C269" s="211">
        <f>IF(P$175="J",SUMIF('Bandstoten tot'!A$33:A$54,B269,'Bandstoten tot'!B$33:B$54),0)</f>
        <v>44</v>
      </c>
      <c r="D269" s="6"/>
      <c r="E269" s="6"/>
      <c r="F269" s="267" t="str">
        <f t="shared" si="38"/>
        <v/>
      </c>
      <c r="G269" s="268" t="str">
        <f t="shared" si="44"/>
        <v/>
      </c>
      <c r="H269" s="269" t="str">
        <f t="shared" si="43"/>
        <v>Bernard</v>
      </c>
      <c r="I269" s="211">
        <f>IF(P$175="J",SUMIF('Bandstoten tot'!A$33:A$54,H269,'Bandstoten tot'!B$33:B$54),0)</f>
        <v>31</v>
      </c>
      <c r="J269" s="6"/>
      <c r="K269" s="211" t="str">
        <f t="shared" si="39"/>
        <v/>
      </c>
      <c r="L269" s="267" t="str">
        <f t="shared" si="40"/>
        <v/>
      </c>
      <c r="M269" s="215" t="str">
        <f t="shared" si="41"/>
        <v/>
      </c>
      <c r="N269" s="216" t="str">
        <f t="shared" si="42"/>
        <v/>
      </c>
      <c r="O269" s="266">
        <v>2</v>
      </c>
      <c r="AB269" s="325">
        <f t="shared" si="45"/>
        <v>1</v>
      </c>
    </row>
    <row r="270" spans="1:28" ht="13.2" x14ac:dyDescent="0.25">
      <c r="A270" s="218">
        <f>IF(C270=0,"",IF(I270=0,"",MAX(A$2:A269)+1))</f>
        <v>177</v>
      </c>
      <c r="B270" s="272" t="str">
        <f t="shared" si="37"/>
        <v>Piet</v>
      </c>
      <c r="C270" s="211">
        <f>IF(P$175="J",SUMIF('Bandstoten tot'!A$33:A$54,B270,'Bandstoten tot'!B$33:B$54),0)</f>
        <v>44</v>
      </c>
      <c r="D270" s="6"/>
      <c r="E270" s="6"/>
      <c r="F270" s="267" t="str">
        <f t="shared" si="38"/>
        <v/>
      </c>
      <c r="G270" s="268" t="str">
        <f t="shared" si="44"/>
        <v/>
      </c>
      <c r="H270" s="269" t="str">
        <f t="shared" si="43"/>
        <v>Jan de Hoorn</v>
      </c>
      <c r="I270" s="211">
        <f>IF(P$175="J",SUMIF('Bandstoten tot'!A$33:A$54,H270,'Bandstoten tot'!B$33:B$54),0)</f>
        <v>23</v>
      </c>
      <c r="J270" s="6"/>
      <c r="K270" s="211" t="str">
        <f t="shared" si="39"/>
        <v/>
      </c>
      <c r="L270" s="267" t="str">
        <f t="shared" si="40"/>
        <v/>
      </c>
      <c r="M270" s="215" t="str">
        <f t="shared" si="41"/>
        <v/>
      </c>
      <c r="N270" s="216" t="str">
        <f t="shared" si="42"/>
        <v/>
      </c>
      <c r="O270" s="266">
        <v>2</v>
      </c>
      <c r="AB270" s="325">
        <f t="shared" si="45"/>
        <v>1</v>
      </c>
    </row>
    <row r="271" spans="1:28" ht="13.2" x14ac:dyDescent="0.25">
      <c r="A271" s="218">
        <f>IF(C271=0,"",IF(I271=0,"",MAX(A$2:A270)+1))</f>
        <v>178</v>
      </c>
      <c r="B271" s="272" t="str">
        <f t="shared" si="37"/>
        <v>Piet</v>
      </c>
      <c r="C271" s="211">
        <f>IF(P$175="J",SUMIF('Bandstoten tot'!A$33:A$54,B271,'Bandstoten tot'!B$33:B$54),0)</f>
        <v>44</v>
      </c>
      <c r="D271" s="6"/>
      <c r="E271" s="6"/>
      <c r="F271" s="267" t="str">
        <f t="shared" si="38"/>
        <v/>
      </c>
      <c r="G271" s="268" t="str">
        <f t="shared" si="44"/>
        <v/>
      </c>
      <c r="H271" s="269" t="str">
        <f t="shared" si="43"/>
        <v>Bas</v>
      </c>
      <c r="I271" s="211">
        <f>IF(P$175="J",SUMIF('Bandstoten tot'!A$33:A$54,H271,'Bandstoten tot'!B$33:B$54),0)</f>
        <v>25</v>
      </c>
      <c r="J271" s="6"/>
      <c r="K271" s="211" t="str">
        <f t="shared" si="39"/>
        <v/>
      </c>
      <c r="L271" s="267" t="str">
        <f t="shared" si="40"/>
        <v/>
      </c>
      <c r="M271" s="215" t="str">
        <f t="shared" ref="M271:M302" si="46">IF(J271&gt;0,IF(I271-J271=0,R$2,IF(J271&lt;I271,ROUND(J271/I271*T$2,1),Q$2)),"")</f>
        <v/>
      </c>
      <c r="N271" s="216" t="str">
        <f t="shared" si="42"/>
        <v/>
      </c>
      <c r="O271" s="266">
        <v>2</v>
      </c>
      <c r="AB271" s="325">
        <f t="shared" si="45"/>
        <v>1</v>
      </c>
    </row>
    <row r="272" spans="1:28" ht="13.2" x14ac:dyDescent="0.25">
      <c r="A272" s="218">
        <f>IF(C272=0,"",IF(I272=0,"",MAX(A$2:A271)+1))</f>
        <v>179</v>
      </c>
      <c r="B272" s="272" t="str">
        <f t="shared" si="37"/>
        <v>Piet</v>
      </c>
      <c r="C272" s="211">
        <f>IF(P$175="J",SUMIF('Bandstoten tot'!A$33:A$54,B272,'Bandstoten tot'!B$33:B$54),0)</f>
        <v>44</v>
      </c>
      <c r="D272" s="6"/>
      <c r="E272" s="6"/>
      <c r="F272" s="267" t="str">
        <f t="shared" si="38"/>
        <v/>
      </c>
      <c r="G272" s="268" t="str">
        <f t="shared" si="44"/>
        <v/>
      </c>
      <c r="H272" s="269" t="str">
        <f t="shared" si="43"/>
        <v>Jan Zuijlen</v>
      </c>
      <c r="I272" s="211">
        <f>IF(P$175="J",SUMIF('Bandstoten tot'!A$33:A$54,H272,'Bandstoten tot'!B$33:B$54),0)</f>
        <v>36</v>
      </c>
      <c r="J272" s="6"/>
      <c r="K272" s="211" t="str">
        <f t="shared" si="39"/>
        <v/>
      </c>
      <c r="L272" s="267" t="str">
        <f t="shared" si="40"/>
        <v/>
      </c>
      <c r="M272" s="215" t="str">
        <f t="shared" si="46"/>
        <v/>
      </c>
      <c r="N272" s="216" t="str">
        <f t="shared" si="42"/>
        <v/>
      </c>
      <c r="O272" s="266">
        <v>2</v>
      </c>
      <c r="AB272" s="325">
        <f t="shared" si="45"/>
        <v>1</v>
      </c>
    </row>
    <row r="273" spans="1:28" ht="13.2" x14ac:dyDescent="0.25">
      <c r="A273" s="218">
        <f>IF(C273=0,"",IF(I273=0,"",MAX(A$2:A272)+1))</f>
        <v>180</v>
      </c>
      <c r="B273" s="272" t="str">
        <f t="shared" si="37"/>
        <v>Piet</v>
      </c>
      <c r="C273" s="211">
        <f>IF(P$175="J",SUMIF('Bandstoten tot'!A$33:A$54,B273,'Bandstoten tot'!B$33:B$54),0)</f>
        <v>44</v>
      </c>
      <c r="D273" s="6"/>
      <c r="E273" s="6"/>
      <c r="F273" s="267" t="str">
        <f t="shared" si="38"/>
        <v/>
      </c>
      <c r="G273" s="268" t="str">
        <f t="shared" si="44"/>
        <v/>
      </c>
      <c r="H273" s="269" t="str">
        <f t="shared" si="43"/>
        <v xml:space="preserve">Jordy </v>
      </c>
      <c r="I273" s="211">
        <f>IF(P$175="J",SUMIF('Bandstoten tot'!A$33:A$54,H273,'Bandstoten tot'!B$33:B$54),0)</f>
        <v>31</v>
      </c>
      <c r="J273" s="6"/>
      <c r="K273" s="211" t="str">
        <f t="shared" si="39"/>
        <v/>
      </c>
      <c r="L273" s="267" t="str">
        <f t="shared" si="40"/>
        <v/>
      </c>
      <c r="M273" s="215" t="str">
        <f t="shared" si="46"/>
        <v/>
      </c>
      <c r="N273" s="216" t="str">
        <f t="shared" si="42"/>
        <v/>
      </c>
      <c r="O273" s="266">
        <v>2</v>
      </c>
      <c r="AB273" s="325">
        <f t="shared" si="45"/>
        <v>1</v>
      </c>
    </row>
    <row r="274" spans="1:28" ht="13.2" x14ac:dyDescent="0.25">
      <c r="A274" s="218">
        <f>IF(C274=0,"",IF(I274=0,"",MAX(A$2:A273)+1))</f>
        <v>181</v>
      </c>
      <c r="B274" s="272" t="str">
        <f t="shared" si="37"/>
        <v>Piet</v>
      </c>
      <c r="C274" s="211">
        <f>IF(P$175="J",SUMIF('Bandstoten tot'!A$33:A$54,B274,'Bandstoten tot'!B$33:B$54),0)</f>
        <v>44</v>
      </c>
      <c r="D274" s="6"/>
      <c r="E274" s="6"/>
      <c r="F274" s="267" t="str">
        <f t="shared" si="38"/>
        <v/>
      </c>
      <c r="G274" s="268" t="str">
        <f t="shared" si="44"/>
        <v/>
      </c>
      <c r="H274" s="269" t="str">
        <f t="shared" si="43"/>
        <v>Mukesh</v>
      </c>
      <c r="I274" s="211">
        <f>IF(P$175="J",SUMIF('Bandstoten tot'!A$33:A$54,H274,'Bandstoten tot'!B$33:B$54),0)</f>
        <v>34</v>
      </c>
      <c r="J274" s="6"/>
      <c r="K274" s="211" t="str">
        <f t="shared" si="39"/>
        <v/>
      </c>
      <c r="L274" s="267" t="str">
        <f t="shared" si="40"/>
        <v/>
      </c>
      <c r="M274" s="215" t="str">
        <f t="shared" si="46"/>
        <v/>
      </c>
      <c r="N274" s="216" t="str">
        <f t="shared" si="42"/>
        <v/>
      </c>
      <c r="O274" s="266">
        <v>2</v>
      </c>
      <c r="AB274" s="325">
        <f t="shared" si="45"/>
        <v>1</v>
      </c>
    </row>
    <row r="275" spans="1:28" ht="13.2" x14ac:dyDescent="0.25">
      <c r="A275" s="218">
        <f>IF(C275=0,"",IF(I275=0,"",MAX(A$2:A274)+1))</f>
        <v>182</v>
      </c>
      <c r="B275" s="272" t="str">
        <f t="shared" si="37"/>
        <v>Piet</v>
      </c>
      <c r="C275" s="211">
        <f>IF(P$175="J",SUMIF('Bandstoten tot'!A$33:A$54,B275,'Bandstoten tot'!B$33:B$54),0)</f>
        <v>44</v>
      </c>
      <c r="D275" s="6"/>
      <c r="E275" s="6"/>
      <c r="F275" s="267" t="str">
        <f t="shared" si="38"/>
        <v/>
      </c>
      <c r="G275" s="268" t="str">
        <f t="shared" si="44"/>
        <v/>
      </c>
      <c r="H275" s="269" t="str">
        <f t="shared" si="43"/>
        <v>Marco</v>
      </c>
      <c r="I275" s="211">
        <f>IF(P$175="J",SUMIF('Bandstoten tot'!A$33:A$54,H275,'Bandstoten tot'!B$33:B$54),0)</f>
        <v>40</v>
      </c>
      <c r="J275" s="6"/>
      <c r="K275" s="211" t="str">
        <f t="shared" si="39"/>
        <v/>
      </c>
      <c r="L275" s="267" t="str">
        <f t="shared" si="40"/>
        <v/>
      </c>
      <c r="M275" s="215" t="str">
        <f t="shared" si="46"/>
        <v/>
      </c>
      <c r="N275" s="216" t="str">
        <f t="shared" si="42"/>
        <v/>
      </c>
      <c r="O275" s="266">
        <v>2</v>
      </c>
      <c r="AB275" s="325">
        <f t="shared" si="45"/>
        <v>1</v>
      </c>
    </row>
    <row r="276" spans="1:28" ht="13.2" x14ac:dyDescent="0.25">
      <c r="A276" s="218" t="str">
        <f>IF(C276=0,"",IF(I276=0,"",MAX(A$2:A275)+1))</f>
        <v/>
      </c>
      <c r="B276" s="272" t="str">
        <f t="shared" si="37"/>
        <v>Piet</v>
      </c>
      <c r="C276" s="211">
        <f>IF(P$175="J",SUMIF('Bandstoten tot'!A$33:A$54,B276,'Bandstoten tot'!B$33:B$54),0)</f>
        <v>44</v>
      </c>
      <c r="D276" s="6"/>
      <c r="E276" s="6"/>
      <c r="F276" s="267" t="str">
        <f t="shared" si="38"/>
        <v/>
      </c>
      <c r="G276" s="268" t="str">
        <f t="shared" si="44"/>
        <v/>
      </c>
      <c r="H276" s="269" t="str">
        <f t="shared" si="43"/>
        <v>n</v>
      </c>
      <c r="I276" s="211">
        <f>IF(P$175="J",SUMIF('Bandstoten tot'!A$33:A$54,H276,'Bandstoten tot'!B$33:B$54),0)</f>
        <v>0</v>
      </c>
      <c r="J276" s="6"/>
      <c r="K276" s="211" t="str">
        <f t="shared" si="39"/>
        <v/>
      </c>
      <c r="L276" s="267" t="str">
        <f t="shared" si="40"/>
        <v/>
      </c>
      <c r="M276" s="215" t="str">
        <f t="shared" si="46"/>
        <v/>
      </c>
      <c r="N276" s="216" t="str">
        <f t="shared" si="42"/>
        <v/>
      </c>
      <c r="O276" s="266">
        <v>2</v>
      </c>
      <c r="AB276" s="325">
        <f t="shared" si="45"/>
        <v>0</v>
      </c>
    </row>
    <row r="277" spans="1:28" ht="13.2" x14ac:dyDescent="0.25">
      <c r="A277" s="218" t="str">
        <f>IF(C277=0,"",IF(I277=0,"",MAX(A$2:A276)+1))</f>
        <v/>
      </c>
      <c r="B277" s="272" t="str">
        <f t="shared" si="37"/>
        <v>Piet</v>
      </c>
      <c r="C277" s="211">
        <f>IF(P$175="J",SUMIF('Bandstoten tot'!A$33:A$54,B277,'Bandstoten tot'!B$33:B$54),0)</f>
        <v>44</v>
      </c>
      <c r="D277" s="6"/>
      <c r="E277" s="6"/>
      <c r="F277" s="267" t="str">
        <f t="shared" si="38"/>
        <v/>
      </c>
      <c r="G277" s="268" t="str">
        <f t="shared" si="44"/>
        <v/>
      </c>
      <c r="H277" s="269" t="str">
        <f t="shared" si="43"/>
        <v>n</v>
      </c>
      <c r="I277" s="211">
        <f>IF(P$175="J",SUMIF('Bandstoten tot'!A$33:A$54,H277,'Bandstoten tot'!B$33:B$54),0)</f>
        <v>0</v>
      </c>
      <c r="J277" s="6"/>
      <c r="K277" s="211" t="str">
        <f t="shared" si="39"/>
        <v/>
      </c>
      <c r="L277" s="267" t="str">
        <f t="shared" si="40"/>
        <v/>
      </c>
      <c r="M277" s="215" t="str">
        <f t="shared" si="46"/>
        <v/>
      </c>
      <c r="N277" s="216" t="str">
        <f t="shared" si="42"/>
        <v/>
      </c>
      <c r="O277" s="266">
        <v>2</v>
      </c>
      <c r="AB277" s="325">
        <f t="shared" si="45"/>
        <v>0</v>
      </c>
    </row>
    <row r="278" spans="1:28" ht="13.2" x14ac:dyDescent="0.25">
      <c r="A278" s="218" t="str">
        <f>IF(C278=0,"",IF(I278=0,"",MAX(A$2:A277)+1))</f>
        <v/>
      </c>
      <c r="B278" s="272" t="str">
        <f t="shared" si="37"/>
        <v>Piet</v>
      </c>
      <c r="C278" s="211">
        <f>IF(P$175="J",SUMIF('Bandstoten tot'!A$33:A$54,B278,'Bandstoten tot'!B$33:B$54),0)</f>
        <v>44</v>
      </c>
      <c r="D278" s="6"/>
      <c r="E278" s="6"/>
      <c r="F278" s="267" t="str">
        <f t="shared" si="38"/>
        <v/>
      </c>
      <c r="G278" s="268" t="str">
        <f t="shared" si="44"/>
        <v/>
      </c>
      <c r="H278" s="269" t="str">
        <f t="shared" si="43"/>
        <v>n</v>
      </c>
      <c r="I278" s="211">
        <f>IF(P$175="J",SUMIF('Bandstoten tot'!A$33:A$54,H278,'Bandstoten tot'!B$33:B$54),0)</f>
        <v>0</v>
      </c>
      <c r="J278" s="6"/>
      <c r="K278" s="211" t="str">
        <f t="shared" si="39"/>
        <v/>
      </c>
      <c r="L278" s="267" t="str">
        <f t="shared" si="40"/>
        <v/>
      </c>
      <c r="M278" s="215" t="str">
        <f t="shared" si="46"/>
        <v/>
      </c>
      <c r="N278" s="216" t="str">
        <f t="shared" si="42"/>
        <v/>
      </c>
      <c r="O278" s="266">
        <v>2</v>
      </c>
      <c r="AB278" s="325">
        <f t="shared" si="45"/>
        <v>0</v>
      </c>
    </row>
    <row r="279" spans="1:28" ht="13.2" x14ac:dyDescent="0.25">
      <c r="A279" s="218" t="str">
        <f>IF(C279=0,"",IF(I279=0,"",MAX(A$2:A278)+1))</f>
        <v/>
      </c>
      <c r="B279" s="272" t="str">
        <f t="shared" si="37"/>
        <v>Piet</v>
      </c>
      <c r="C279" s="211">
        <f>IF(P$175="J",SUMIF('Bandstoten tot'!A$33:A$54,B279,'Bandstoten tot'!B$33:B$54),0)</f>
        <v>44</v>
      </c>
      <c r="D279" s="6"/>
      <c r="E279" s="6"/>
      <c r="F279" s="267" t="str">
        <f t="shared" si="38"/>
        <v/>
      </c>
      <c r="G279" s="268" t="str">
        <f t="shared" si="44"/>
        <v/>
      </c>
      <c r="H279" s="269" t="str">
        <f t="shared" si="43"/>
        <v>n</v>
      </c>
      <c r="I279" s="211">
        <f>IF(P$175="J",SUMIF('Bandstoten tot'!A$33:A$54,H279,'Bandstoten tot'!B$33:B$54),0)</f>
        <v>0</v>
      </c>
      <c r="J279" s="6"/>
      <c r="K279" s="211" t="str">
        <f t="shared" si="39"/>
        <v/>
      </c>
      <c r="L279" s="267" t="str">
        <f t="shared" si="40"/>
        <v/>
      </c>
      <c r="M279" s="215" t="str">
        <f t="shared" si="46"/>
        <v/>
      </c>
      <c r="N279" s="216" t="str">
        <f t="shared" si="42"/>
        <v/>
      </c>
      <c r="O279" s="266">
        <v>2</v>
      </c>
      <c r="AB279" s="325">
        <f t="shared" si="45"/>
        <v>0</v>
      </c>
    </row>
    <row r="280" spans="1:28" ht="13.2" x14ac:dyDescent="0.25">
      <c r="A280" s="218">
        <f>IF(C280=0,"",IF(I280=0,"",MAX(A$2:A279)+1))</f>
        <v>183</v>
      </c>
      <c r="B280" s="272" t="str">
        <f t="shared" si="37"/>
        <v>Tukker</v>
      </c>
      <c r="C280" s="211">
        <f>IF(P$175="J",SUMIF('Bandstoten tot'!A$33:A$54,B280,'Bandstoten tot'!B$33:B$54),0)</f>
        <v>22</v>
      </c>
      <c r="D280" s="6"/>
      <c r="E280" s="6"/>
      <c r="F280" s="267" t="str">
        <f t="shared" si="38"/>
        <v/>
      </c>
      <c r="G280" s="268" t="str">
        <f t="shared" si="44"/>
        <v/>
      </c>
      <c r="H280" s="269" t="str">
        <f t="shared" si="43"/>
        <v>Bernard</v>
      </c>
      <c r="I280" s="211">
        <f>IF(P$175="J",SUMIF('Bandstoten tot'!A$33:A$54,H280,'Bandstoten tot'!B$33:B$54),0)</f>
        <v>31</v>
      </c>
      <c r="J280" s="6"/>
      <c r="K280" s="211" t="str">
        <f t="shared" si="39"/>
        <v/>
      </c>
      <c r="L280" s="267" t="str">
        <f t="shared" si="40"/>
        <v/>
      </c>
      <c r="M280" s="215" t="str">
        <f t="shared" si="46"/>
        <v/>
      </c>
      <c r="N280" s="216" t="str">
        <f t="shared" si="42"/>
        <v/>
      </c>
      <c r="O280" s="266">
        <v>2</v>
      </c>
      <c r="AB280" s="325">
        <f t="shared" si="45"/>
        <v>1</v>
      </c>
    </row>
    <row r="281" spans="1:28" ht="13.2" x14ac:dyDescent="0.25">
      <c r="A281" s="218">
        <f>IF(C281=0,"",IF(I281=0,"",MAX(A$2:A280)+1))</f>
        <v>184</v>
      </c>
      <c r="B281" s="272" t="str">
        <f t="shared" si="37"/>
        <v>Tukker</v>
      </c>
      <c r="C281" s="211">
        <f>IF(P$175="J",SUMIF('Bandstoten tot'!A$33:A$54,B281,'Bandstoten tot'!B$33:B$54),0)</f>
        <v>22</v>
      </c>
      <c r="D281" s="6"/>
      <c r="E281" s="6"/>
      <c r="F281" s="267" t="str">
        <f t="shared" si="38"/>
        <v/>
      </c>
      <c r="G281" s="268" t="str">
        <f t="shared" si="44"/>
        <v/>
      </c>
      <c r="H281" s="269" t="str">
        <f t="shared" si="43"/>
        <v>Jan de Hoorn</v>
      </c>
      <c r="I281" s="211">
        <f>IF(P$175="J",SUMIF('Bandstoten tot'!A$33:A$54,H281,'Bandstoten tot'!B$33:B$54),0)</f>
        <v>23</v>
      </c>
      <c r="J281" s="6"/>
      <c r="K281" s="211" t="str">
        <f t="shared" si="39"/>
        <v/>
      </c>
      <c r="L281" s="267" t="str">
        <f t="shared" si="40"/>
        <v/>
      </c>
      <c r="M281" s="215" t="str">
        <f t="shared" si="46"/>
        <v/>
      </c>
      <c r="N281" s="216" t="str">
        <f t="shared" si="42"/>
        <v/>
      </c>
      <c r="O281" s="266">
        <v>2</v>
      </c>
      <c r="AB281" s="325">
        <f t="shared" si="45"/>
        <v>1</v>
      </c>
    </row>
    <row r="282" spans="1:28" ht="13.2" x14ac:dyDescent="0.25">
      <c r="A282" s="218">
        <f>IF(C282=0,"",IF(I282=0,"",MAX(A$2:A281)+1))</f>
        <v>185</v>
      </c>
      <c r="B282" s="272" t="str">
        <f t="shared" si="37"/>
        <v>Tukker</v>
      </c>
      <c r="C282" s="211">
        <f>IF(P$175="J",SUMIF('Bandstoten tot'!A$33:A$54,B282,'Bandstoten tot'!B$33:B$54),0)</f>
        <v>22</v>
      </c>
      <c r="D282" s="6"/>
      <c r="E282" s="6"/>
      <c r="F282" s="267" t="str">
        <f t="shared" si="38"/>
        <v/>
      </c>
      <c r="G282" s="268" t="str">
        <f t="shared" si="44"/>
        <v/>
      </c>
      <c r="H282" s="269" t="str">
        <f t="shared" si="43"/>
        <v>Bas</v>
      </c>
      <c r="I282" s="211">
        <f>IF(P$175="J",SUMIF('Bandstoten tot'!A$33:A$54,H282,'Bandstoten tot'!B$33:B$54),0)</f>
        <v>25</v>
      </c>
      <c r="J282" s="6"/>
      <c r="K282" s="211" t="str">
        <f t="shared" si="39"/>
        <v/>
      </c>
      <c r="L282" s="267" t="str">
        <f t="shared" si="40"/>
        <v/>
      </c>
      <c r="M282" s="215" t="str">
        <f t="shared" si="46"/>
        <v/>
      </c>
      <c r="N282" s="216" t="str">
        <f t="shared" si="42"/>
        <v/>
      </c>
      <c r="O282" s="266">
        <v>2</v>
      </c>
      <c r="AB282" s="325">
        <f t="shared" si="45"/>
        <v>1</v>
      </c>
    </row>
    <row r="283" spans="1:28" ht="13.2" x14ac:dyDescent="0.25">
      <c r="A283" s="218">
        <f>IF(C283=0,"",IF(I283=0,"",MAX(A$2:A282)+1))</f>
        <v>186</v>
      </c>
      <c r="B283" s="272" t="str">
        <f t="shared" si="37"/>
        <v>Tukker</v>
      </c>
      <c r="C283" s="211">
        <f>IF(P$175="J",SUMIF('Bandstoten tot'!A$33:A$54,B283,'Bandstoten tot'!B$33:B$54),0)</f>
        <v>22</v>
      </c>
      <c r="D283" s="6"/>
      <c r="E283" s="6"/>
      <c r="F283" s="267" t="str">
        <f t="shared" si="38"/>
        <v/>
      </c>
      <c r="G283" s="268" t="str">
        <f t="shared" si="44"/>
        <v/>
      </c>
      <c r="H283" s="269" t="str">
        <f t="shared" si="43"/>
        <v>Jan Zuijlen</v>
      </c>
      <c r="I283" s="211">
        <f>IF(P$175="J",SUMIF('Bandstoten tot'!A$33:A$54,H283,'Bandstoten tot'!B$33:B$54),0)</f>
        <v>36</v>
      </c>
      <c r="J283" s="6"/>
      <c r="K283" s="211" t="str">
        <f t="shared" si="39"/>
        <v/>
      </c>
      <c r="L283" s="267" t="str">
        <f t="shared" si="40"/>
        <v/>
      </c>
      <c r="M283" s="215" t="str">
        <f t="shared" si="46"/>
        <v/>
      </c>
      <c r="N283" s="216" t="str">
        <f t="shared" si="42"/>
        <v/>
      </c>
      <c r="O283" s="266">
        <v>2</v>
      </c>
      <c r="AB283" s="325">
        <f t="shared" si="45"/>
        <v>1</v>
      </c>
    </row>
    <row r="284" spans="1:28" ht="13.2" x14ac:dyDescent="0.25">
      <c r="A284" s="218">
        <f>IF(C284=0,"",IF(I284=0,"",MAX(A$2:A283)+1))</f>
        <v>187</v>
      </c>
      <c r="B284" s="272" t="str">
        <f t="shared" si="37"/>
        <v>Tukker</v>
      </c>
      <c r="C284" s="211">
        <f>IF(P$175="J",SUMIF('Bandstoten tot'!A$33:A$54,B284,'Bandstoten tot'!B$33:B$54),0)</f>
        <v>22</v>
      </c>
      <c r="D284" s="6"/>
      <c r="E284" s="6"/>
      <c r="F284" s="267" t="str">
        <f t="shared" si="38"/>
        <v/>
      </c>
      <c r="G284" s="268" t="str">
        <f t="shared" si="44"/>
        <v/>
      </c>
      <c r="H284" s="269" t="str">
        <f t="shared" si="43"/>
        <v xml:space="preserve">Jordy </v>
      </c>
      <c r="I284" s="211">
        <f>IF(P$175="J",SUMIF('Bandstoten tot'!A$33:A$54,H284,'Bandstoten tot'!B$33:B$54),0)</f>
        <v>31</v>
      </c>
      <c r="J284" s="6"/>
      <c r="K284" s="211" t="str">
        <f t="shared" si="39"/>
        <v/>
      </c>
      <c r="L284" s="267" t="str">
        <f t="shared" si="40"/>
        <v/>
      </c>
      <c r="M284" s="215" t="str">
        <f t="shared" si="46"/>
        <v/>
      </c>
      <c r="N284" s="216" t="str">
        <f t="shared" si="42"/>
        <v/>
      </c>
      <c r="O284" s="266">
        <v>2</v>
      </c>
      <c r="AB284" s="325">
        <f t="shared" si="45"/>
        <v>1</v>
      </c>
    </row>
    <row r="285" spans="1:28" ht="13.2" x14ac:dyDescent="0.25">
      <c r="A285" s="218">
        <f>IF(C285=0,"",IF(I285=0,"",MAX(A$2:A284)+1))</f>
        <v>188</v>
      </c>
      <c r="B285" s="272" t="str">
        <f t="shared" si="37"/>
        <v>Tukker</v>
      </c>
      <c r="C285" s="211">
        <f>IF(P$175="J",SUMIF('Bandstoten tot'!A$33:A$54,B285,'Bandstoten tot'!B$33:B$54),0)</f>
        <v>22</v>
      </c>
      <c r="D285" s="6"/>
      <c r="E285" s="6"/>
      <c r="F285" s="267" t="str">
        <f t="shared" si="38"/>
        <v/>
      </c>
      <c r="G285" s="268" t="str">
        <f t="shared" si="44"/>
        <v/>
      </c>
      <c r="H285" s="269" t="str">
        <f t="shared" si="43"/>
        <v>Mukesh</v>
      </c>
      <c r="I285" s="211">
        <f>IF(P$175="J",SUMIF('Bandstoten tot'!A$33:A$54,H285,'Bandstoten tot'!B$33:B$54),0)</f>
        <v>34</v>
      </c>
      <c r="J285" s="6"/>
      <c r="K285" s="211" t="str">
        <f t="shared" si="39"/>
        <v/>
      </c>
      <c r="L285" s="267" t="str">
        <f t="shared" si="40"/>
        <v/>
      </c>
      <c r="M285" s="215" t="str">
        <f t="shared" si="46"/>
        <v/>
      </c>
      <c r="N285" s="216" t="str">
        <f t="shared" si="42"/>
        <v/>
      </c>
      <c r="O285" s="266">
        <v>2</v>
      </c>
      <c r="AB285" s="325">
        <f t="shared" si="45"/>
        <v>1</v>
      </c>
    </row>
    <row r="286" spans="1:28" ht="13.2" x14ac:dyDescent="0.25">
      <c r="A286" s="218">
        <f>IF(C286=0,"",IF(I286=0,"",MAX(A$2:A285)+1))</f>
        <v>189</v>
      </c>
      <c r="B286" s="272" t="str">
        <f t="shared" si="37"/>
        <v>Tukker</v>
      </c>
      <c r="C286" s="211">
        <f>IF(P$175="J",SUMIF('Bandstoten tot'!A$33:A$54,B286,'Bandstoten tot'!B$33:B$54),0)</f>
        <v>22</v>
      </c>
      <c r="D286" s="6"/>
      <c r="E286" s="6"/>
      <c r="F286" s="267" t="str">
        <f t="shared" si="38"/>
        <v/>
      </c>
      <c r="G286" s="268" t="str">
        <f t="shared" si="44"/>
        <v/>
      </c>
      <c r="H286" s="269" t="str">
        <f t="shared" si="43"/>
        <v>Marco</v>
      </c>
      <c r="I286" s="211">
        <f>IF(P$175="J",SUMIF('Bandstoten tot'!A$33:A$54,H286,'Bandstoten tot'!B$33:B$54),0)</f>
        <v>40</v>
      </c>
      <c r="J286" s="6"/>
      <c r="K286" s="211" t="str">
        <f t="shared" si="39"/>
        <v/>
      </c>
      <c r="L286" s="267" t="str">
        <f t="shared" si="40"/>
        <v/>
      </c>
      <c r="M286" s="215" t="str">
        <f t="shared" si="46"/>
        <v/>
      </c>
      <c r="N286" s="216" t="str">
        <f t="shared" si="42"/>
        <v/>
      </c>
      <c r="O286" s="266">
        <v>2</v>
      </c>
      <c r="AB286" s="325">
        <f t="shared" si="45"/>
        <v>1</v>
      </c>
    </row>
    <row r="287" spans="1:28" ht="13.2" x14ac:dyDescent="0.25">
      <c r="A287" s="218" t="str">
        <f>IF(C287=0,"",IF(I287=0,"",MAX(A$2:A286)+1))</f>
        <v/>
      </c>
      <c r="B287" s="272" t="str">
        <f t="shared" si="37"/>
        <v>Tukker</v>
      </c>
      <c r="C287" s="211">
        <f>IF(P$175="J",SUMIF('Bandstoten tot'!A$33:A$54,B287,'Bandstoten tot'!B$33:B$54),0)</f>
        <v>22</v>
      </c>
      <c r="D287" s="6"/>
      <c r="E287" s="6"/>
      <c r="F287" s="267" t="str">
        <f t="shared" si="38"/>
        <v/>
      </c>
      <c r="G287" s="268" t="str">
        <f t="shared" si="44"/>
        <v/>
      </c>
      <c r="H287" s="269" t="str">
        <f t="shared" si="43"/>
        <v>n</v>
      </c>
      <c r="I287" s="211">
        <f>IF(P$175="J",SUMIF('Bandstoten tot'!A$33:A$54,H287,'Bandstoten tot'!B$33:B$54),0)</f>
        <v>0</v>
      </c>
      <c r="J287" s="6"/>
      <c r="K287" s="211" t="str">
        <f t="shared" si="39"/>
        <v/>
      </c>
      <c r="L287" s="267" t="str">
        <f t="shared" si="40"/>
        <v/>
      </c>
      <c r="M287" s="215" t="str">
        <f t="shared" si="46"/>
        <v/>
      </c>
      <c r="N287" s="216" t="str">
        <f t="shared" si="42"/>
        <v/>
      </c>
      <c r="O287" s="266">
        <v>2</v>
      </c>
      <c r="AB287" s="325">
        <f t="shared" si="45"/>
        <v>0</v>
      </c>
    </row>
    <row r="288" spans="1:28" ht="13.2" x14ac:dyDescent="0.25">
      <c r="A288" s="218" t="str">
        <f>IF(C288=0,"",IF(I288=0,"",MAX(A$2:A287)+1))</f>
        <v/>
      </c>
      <c r="B288" s="272" t="str">
        <f t="shared" si="37"/>
        <v>Tukker</v>
      </c>
      <c r="C288" s="211">
        <f>IF(P$175="J",SUMIF('Bandstoten tot'!A$33:A$54,B288,'Bandstoten tot'!B$33:B$54),0)</f>
        <v>22</v>
      </c>
      <c r="D288" s="6"/>
      <c r="E288" s="6"/>
      <c r="F288" s="267" t="str">
        <f t="shared" si="38"/>
        <v/>
      </c>
      <c r="G288" s="268" t="str">
        <f t="shared" si="44"/>
        <v/>
      </c>
      <c r="H288" s="269" t="str">
        <f t="shared" si="43"/>
        <v>n</v>
      </c>
      <c r="I288" s="211">
        <f>IF(P$175="J",SUMIF('Bandstoten tot'!A$33:A$54,H288,'Bandstoten tot'!B$33:B$54),0)</f>
        <v>0</v>
      </c>
      <c r="J288" s="6"/>
      <c r="K288" s="211" t="str">
        <f t="shared" si="39"/>
        <v/>
      </c>
      <c r="L288" s="267" t="str">
        <f t="shared" si="40"/>
        <v/>
      </c>
      <c r="M288" s="215" t="str">
        <f t="shared" si="46"/>
        <v/>
      </c>
      <c r="N288" s="216" t="str">
        <f t="shared" si="42"/>
        <v/>
      </c>
      <c r="O288" s="266">
        <v>2</v>
      </c>
      <c r="AB288" s="325">
        <f t="shared" si="45"/>
        <v>0</v>
      </c>
    </row>
    <row r="289" spans="1:28" ht="13.2" x14ac:dyDescent="0.25">
      <c r="A289" s="218" t="str">
        <f>IF(C289=0,"",IF(I289=0,"",MAX(A$2:A288)+1))</f>
        <v/>
      </c>
      <c r="B289" s="272" t="str">
        <f t="shared" si="37"/>
        <v>Tukker</v>
      </c>
      <c r="C289" s="211">
        <f>IF(P$175="J",SUMIF('Bandstoten tot'!A$33:A$54,B289,'Bandstoten tot'!B$33:B$54),0)</f>
        <v>22</v>
      </c>
      <c r="D289" s="6"/>
      <c r="E289" s="6"/>
      <c r="F289" s="267" t="str">
        <f t="shared" si="38"/>
        <v/>
      </c>
      <c r="G289" s="268" t="str">
        <f t="shared" si="44"/>
        <v/>
      </c>
      <c r="H289" s="269" t="str">
        <f t="shared" si="43"/>
        <v>n</v>
      </c>
      <c r="I289" s="211">
        <f>IF(P$175="J",SUMIF('Bandstoten tot'!A$33:A$54,H289,'Bandstoten tot'!B$33:B$54),0)</f>
        <v>0</v>
      </c>
      <c r="J289" s="6"/>
      <c r="K289" s="211" t="str">
        <f t="shared" si="39"/>
        <v/>
      </c>
      <c r="L289" s="267" t="str">
        <f t="shared" si="40"/>
        <v/>
      </c>
      <c r="M289" s="215" t="str">
        <f t="shared" si="46"/>
        <v/>
      </c>
      <c r="N289" s="216" t="str">
        <f t="shared" si="42"/>
        <v/>
      </c>
      <c r="O289" s="266">
        <v>2</v>
      </c>
      <c r="AB289" s="325">
        <f t="shared" si="45"/>
        <v>0</v>
      </c>
    </row>
    <row r="290" spans="1:28" ht="13.2" x14ac:dyDescent="0.25">
      <c r="A290" s="218" t="str">
        <f>IF(C290=0,"",IF(I290=0,"",MAX(A$2:A289)+1))</f>
        <v/>
      </c>
      <c r="B290" s="272" t="str">
        <f t="shared" si="37"/>
        <v>Tukker</v>
      </c>
      <c r="C290" s="211">
        <f>IF(P$175="J",SUMIF('Bandstoten tot'!A$33:A$54,B290,'Bandstoten tot'!B$33:B$54),0)</f>
        <v>22</v>
      </c>
      <c r="D290" s="6"/>
      <c r="E290" s="6"/>
      <c r="F290" s="267" t="str">
        <f t="shared" si="38"/>
        <v/>
      </c>
      <c r="G290" s="268" t="str">
        <f t="shared" si="44"/>
        <v/>
      </c>
      <c r="H290" s="269" t="str">
        <f t="shared" si="43"/>
        <v>n</v>
      </c>
      <c r="I290" s="211">
        <f>IF(P$175="J",SUMIF('Bandstoten tot'!A$33:A$54,H290,'Bandstoten tot'!B$33:B$54),0)</f>
        <v>0</v>
      </c>
      <c r="J290" s="6"/>
      <c r="K290" s="211" t="str">
        <f t="shared" si="39"/>
        <v/>
      </c>
      <c r="L290" s="267" t="str">
        <f t="shared" si="40"/>
        <v/>
      </c>
      <c r="M290" s="215" t="str">
        <f t="shared" si="46"/>
        <v/>
      </c>
      <c r="N290" s="216" t="str">
        <f t="shared" si="42"/>
        <v/>
      </c>
      <c r="O290" s="266">
        <v>2</v>
      </c>
      <c r="AB290" s="325">
        <f t="shared" si="45"/>
        <v>0</v>
      </c>
    </row>
    <row r="291" spans="1:28" ht="13.2" x14ac:dyDescent="0.25">
      <c r="A291" s="218">
        <f>IF(C291=0,"",IF(I291=0,"",MAX(A$2:A290)+1))</f>
        <v>190</v>
      </c>
      <c r="B291" s="272" t="str">
        <f t="shared" si="37"/>
        <v>Bernard</v>
      </c>
      <c r="C291" s="211">
        <f>IF(P$175="J",SUMIF('Bandstoten tot'!A$33:A$54,B291,'Bandstoten tot'!B$33:B$54),0)</f>
        <v>31</v>
      </c>
      <c r="D291" s="6"/>
      <c r="E291" s="6"/>
      <c r="F291" s="267" t="str">
        <f t="shared" si="38"/>
        <v/>
      </c>
      <c r="G291" s="268" t="str">
        <f t="shared" si="44"/>
        <v/>
      </c>
      <c r="H291" s="269" t="str">
        <f t="shared" si="43"/>
        <v>Jan de Hoorn</v>
      </c>
      <c r="I291" s="211">
        <f>IF(P$175="J",SUMIF('Bandstoten tot'!A$33:A$54,H291,'Bandstoten tot'!B$33:B$54),0)</f>
        <v>23</v>
      </c>
      <c r="J291" s="6"/>
      <c r="K291" s="211" t="str">
        <f t="shared" si="39"/>
        <v/>
      </c>
      <c r="L291" s="267" t="str">
        <f t="shared" si="40"/>
        <v/>
      </c>
      <c r="M291" s="215" t="str">
        <f t="shared" si="46"/>
        <v/>
      </c>
      <c r="N291" s="216" t="str">
        <f t="shared" si="42"/>
        <v/>
      </c>
      <c r="O291" s="266">
        <v>2</v>
      </c>
      <c r="AB291" s="325">
        <f t="shared" si="45"/>
        <v>1</v>
      </c>
    </row>
    <row r="292" spans="1:28" ht="13.2" x14ac:dyDescent="0.25">
      <c r="A292" s="218">
        <f>IF(C292=0,"",IF(I292=0,"",MAX(A$2:A291)+1))</f>
        <v>191</v>
      </c>
      <c r="B292" s="272" t="str">
        <f t="shared" si="37"/>
        <v>Bernard</v>
      </c>
      <c r="C292" s="211">
        <f>IF(P$175="J",SUMIF('Bandstoten tot'!A$33:A$54,B292,'Bandstoten tot'!B$33:B$54),0)</f>
        <v>31</v>
      </c>
      <c r="D292" s="6"/>
      <c r="E292" s="6"/>
      <c r="F292" s="267" t="str">
        <f t="shared" si="38"/>
        <v/>
      </c>
      <c r="G292" s="268" t="str">
        <f t="shared" si="44"/>
        <v/>
      </c>
      <c r="H292" s="269" t="str">
        <f t="shared" si="43"/>
        <v>Bas</v>
      </c>
      <c r="I292" s="211">
        <f>IF(P$175="J",SUMIF('Bandstoten tot'!A$33:A$54,H292,'Bandstoten tot'!B$33:B$54),0)</f>
        <v>25</v>
      </c>
      <c r="J292" s="6"/>
      <c r="K292" s="211" t="str">
        <f t="shared" si="39"/>
        <v/>
      </c>
      <c r="L292" s="267" t="str">
        <f t="shared" si="40"/>
        <v/>
      </c>
      <c r="M292" s="215" t="str">
        <f t="shared" si="46"/>
        <v/>
      </c>
      <c r="N292" s="216" t="str">
        <f t="shared" si="42"/>
        <v/>
      </c>
      <c r="O292" s="266">
        <v>2</v>
      </c>
      <c r="AB292" s="325">
        <f t="shared" si="45"/>
        <v>1</v>
      </c>
    </row>
    <row r="293" spans="1:28" ht="13.2" x14ac:dyDescent="0.25">
      <c r="A293" s="218">
        <f>IF(C293=0,"",IF(I293=0,"",MAX(A$2:A292)+1))</f>
        <v>192</v>
      </c>
      <c r="B293" s="272" t="str">
        <f t="shared" si="37"/>
        <v>Bernard</v>
      </c>
      <c r="C293" s="211">
        <f>IF(P$175="J",SUMIF('Bandstoten tot'!A$33:A$54,B293,'Bandstoten tot'!B$33:B$54),0)</f>
        <v>31</v>
      </c>
      <c r="D293" s="6"/>
      <c r="E293" s="6"/>
      <c r="F293" s="267" t="str">
        <f t="shared" si="38"/>
        <v/>
      </c>
      <c r="G293" s="268" t="str">
        <f t="shared" si="44"/>
        <v/>
      </c>
      <c r="H293" s="269" t="str">
        <f t="shared" si="43"/>
        <v>Jan Zuijlen</v>
      </c>
      <c r="I293" s="211">
        <f>IF(P$175="J",SUMIF('Bandstoten tot'!A$33:A$54,H293,'Bandstoten tot'!B$33:B$54),0)</f>
        <v>36</v>
      </c>
      <c r="J293" s="6"/>
      <c r="K293" s="211" t="str">
        <f t="shared" si="39"/>
        <v/>
      </c>
      <c r="L293" s="267" t="str">
        <f t="shared" si="40"/>
        <v/>
      </c>
      <c r="M293" s="215" t="str">
        <f t="shared" si="46"/>
        <v/>
      </c>
      <c r="N293" s="216" t="str">
        <f t="shared" si="42"/>
        <v/>
      </c>
      <c r="O293" s="266">
        <v>2</v>
      </c>
      <c r="AB293" s="325">
        <f t="shared" si="45"/>
        <v>1</v>
      </c>
    </row>
    <row r="294" spans="1:28" ht="13.2" x14ac:dyDescent="0.25">
      <c r="A294" s="218">
        <f>IF(C294=0,"",IF(I294=0,"",MAX(A$2:A293)+1))</f>
        <v>193</v>
      </c>
      <c r="B294" s="272" t="str">
        <f t="shared" si="37"/>
        <v>Bernard</v>
      </c>
      <c r="C294" s="211">
        <f>IF(P$175="J",SUMIF('Bandstoten tot'!A$33:A$54,B294,'Bandstoten tot'!B$33:B$54),0)</f>
        <v>31</v>
      </c>
      <c r="D294" s="6"/>
      <c r="E294" s="6"/>
      <c r="F294" s="267" t="str">
        <f t="shared" si="38"/>
        <v/>
      </c>
      <c r="G294" s="268" t="str">
        <f t="shared" si="44"/>
        <v/>
      </c>
      <c r="H294" s="269" t="str">
        <f t="shared" si="43"/>
        <v xml:space="preserve">Jordy </v>
      </c>
      <c r="I294" s="211">
        <f>IF(P$175="J",SUMIF('Bandstoten tot'!A$33:A$54,H294,'Bandstoten tot'!B$33:B$54),0)</f>
        <v>31</v>
      </c>
      <c r="J294" s="6"/>
      <c r="K294" s="211" t="str">
        <f t="shared" si="39"/>
        <v/>
      </c>
      <c r="L294" s="267" t="str">
        <f t="shared" si="40"/>
        <v/>
      </c>
      <c r="M294" s="215" t="str">
        <f t="shared" si="46"/>
        <v/>
      </c>
      <c r="N294" s="216" t="str">
        <f t="shared" si="42"/>
        <v/>
      </c>
      <c r="O294" s="266">
        <v>2</v>
      </c>
      <c r="AB294" s="325">
        <f t="shared" si="45"/>
        <v>1</v>
      </c>
    </row>
    <row r="295" spans="1:28" ht="13.2" x14ac:dyDescent="0.25">
      <c r="A295" s="218">
        <f>IF(C295=0,"",IF(I295=0,"",MAX(A$2:A294)+1))</f>
        <v>194</v>
      </c>
      <c r="B295" s="272" t="str">
        <f t="shared" si="37"/>
        <v>Bernard</v>
      </c>
      <c r="C295" s="211">
        <f>IF(P$175="J",SUMIF('Bandstoten tot'!A$33:A$54,B295,'Bandstoten tot'!B$33:B$54),0)</f>
        <v>31</v>
      </c>
      <c r="D295" s="6"/>
      <c r="E295" s="6"/>
      <c r="F295" s="267" t="str">
        <f t="shared" si="38"/>
        <v/>
      </c>
      <c r="G295" s="268" t="str">
        <f t="shared" si="44"/>
        <v/>
      </c>
      <c r="H295" s="269" t="str">
        <f t="shared" si="43"/>
        <v>Mukesh</v>
      </c>
      <c r="I295" s="211">
        <f>IF(P$175="J",SUMIF('Bandstoten tot'!A$33:A$54,H295,'Bandstoten tot'!B$33:B$54),0)</f>
        <v>34</v>
      </c>
      <c r="J295" s="6"/>
      <c r="K295" s="211" t="str">
        <f t="shared" si="39"/>
        <v/>
      </c>
      <c r="L295" s="267" t="str">
        <f t="shared" si="40"/>
        <v/>
      </c>
      <c r="M295" s="215" t="str">
        <f t="shared" si="46"/>
        <v/>
      </c>
      <c r="N295" s="216" t="str">
        <f t="shared" si="42"/>
        <v/>
      </c>
      <c r="O295" s="266">
        <v>2</v>
      </c>
      <c r="AB295" s="325">
        <f t="shared" si="45"/>
        <v>1</v>
      </c>
    </row>
    <row r="296" spans="1:28" ht="13.2" x14ac:dyDescent="0.25">
      <c r="A296" s="218">
        <f>IF(C296=0,"",IF(I296=0,"",MAX(A$2:A295)+1))</f>
        <v>195</v>
      </c>
      <c r="B296" s="272" t="str">
        <f t="shared" si="37"/>
        <v>Bernard</v>
      </c>
      <c r="C296" s="211">
        <f>IF(P$175="J",SUMIF('Bandstoten tot'!A$33:A$54,B296,'Bandstoten tot'!B$33:B$54),0)</f>
        <v>31</v>
      </c>
      <c r="D296" s="6"/>
      <c r="E296" s="6"/>
      <c r="F296" s="267" t="str">
        <f t="shared" si="38"/>
        <v/>
      </c>
      <c r="G296" s="268" t="str">
        <f t="shared" si="44"/>
        <v/>
      </c>
      <c r="H296" s="269" t="str">
        <f t="shared" si="43"/>
        <v>Marco</v>
      </c>
      <c r="I296" s="211">
        <f>IF(P$175="J",SUMIF('Bandstoten tot'!A$33:A$54,H296,'Bandstoten tot'!B$33:B$54),0)</f>
        <v>40</v>
      </c>
      <c r="J296" s="6"/>
      <c r="K296" s="211" t="str">
        <f t="shared" si="39"/>
        <v/>
      </c>
      <c r="L296" s="267" t="str">
        <f t="shared" si="40"/>
        <v/>
      </c>
      <c r="M296" s="215" t="str">
        <f t="shared" si="46"/>
        <v/>
      </c>
      <c r="N296" s="216" t="str">
        <f t="shared" si="42"/>
        <v/>
      </c>
      <c r="O296" s="266">
        <v>2</v>
      </c>
      <c r="AB296" s="325">
        <f t="shared" si="45"/>
        <v>1</v>
      </c>
    </row>
    <row r="297" spans="1:28" ht="13.2" x14ac:dyDescent="0.25">
      <c r="A297" s="218" t="str">
        <f>IF(C297=0,"",IF(I297=0,"",MAX(A$2:A296)+1))</f>
        <v/>
      </c>
      <c r="B297" s="272" t="str">
        <f t="shared" si="37"/>
        <v>Bernard</v>
      </c>
      <c r="C297" s="211">
        <f>IF(P$175="J",SUMIF('Bandstoten tot'!A$33:A$54,B297,'Bandstoten tot'!B$33:B$54),0)</f>
        <v>31</v>
      </c>
      <c r="D297" s="6"/>
      <c r="E297" s="6"/>
      <c r="F297" s="267" t="str">
        <f t="shared" si="38"/>
        <v/>
      </c>
      <c r="G297" s="268" t="str">
        <f t="shared" si="44"/>
        <v/>
      </c>
      <c r="H297" s="269" t="str">
        <f t="shared" si="43"/>
        <v>n</v>
      </c>
      <c r="I297" s="211">
        <f>IF(P$175="J",SUMIF('Bandstoten tot'!A$33:A$54,H297,'Bandstoten tot'!B$33:B$54),0)</f>
        <v>0</v>
      </c>
      <c r="J297" s="6"/>
      <c r="K297" s="211" t="str">
        <f t="shared" si="39"/>
        <v/>
      </c>
      <c r="L297" s="267" t="str">
        <f t="shared" si="40"/>
        <v/>
      </c>
      <c r="M297" s="215" t="str">
        <f t="shared" si="46"/>
        <v/>
      </c>
      <c r="N297" s="216" t="str">
        <f t="shared" si="42"/>
        <v/>
      </c>
      <c r="O297" s="266">
        <v>2</v>
      </c>
      <c r="AB297" s="325">
        <f t="shared" si="45"/>
        <v>0</v>
      </c>
    </row>
    <row r="298" spans="1:28" ht="13.2" x14ac:dyDescent="0.25">
      <c r="A298" s="218" t="str">
        <f>IF(C298=0,"",IF(I298=0,"",MAX(A$2:A297)+1))</f>
        <v/>
      </c>
      <c r="B298" s="272" t="str">
        <f t="shared" si="37"/>
        <v>Bernard</v>
      </c>
      <c r="C298" s="211">
        <f>IF(P$175="J",SUMIF('Bandstoten tot'!A$33:A$54,B298,'Bandstoten tot'!B$33:B$54),0)</f>
        <v>31</v>
      </c>
      <c r="D298" s="6"/>
      <c r="E298" s="6"/>
      <c r="F298" s="267" t="str">
        <f t="shared" si="38"/>
        <v/>
      </c>
      <c r="G298" s="268" t="str">
        <f t="shared" si="44"/>
        <v/>
      </c>
      <c r="H298" s="269" t="str">
        <f t="shared" si="43"/>
        <v>n</v>
      </c>
      <c r="I298" s="211">
        <f>IF(P$175="J",SUMIF('Bandstoten tot'!A$33:A$54,H298,'Bandstoten tot'!B$33:B$54),0)</f>
        <v>0</v>
      </c>
      <c r="J298" s="6"/>
      <c r="K298" s="211" t="str">
        <f t="shared" si="39"/>
        <v/>
      </c>
      <c r="L298" s="267" t="str">
        <f t="shared" si="40"/>
        <v/>
      </c>
      <c r="M298" s="215" t="str">
        <f t="shared" si="46"/>
        <v/>
      </c>
      <c r="N298" s="216" t="str">
        <f t="shared" si="42"/>
        <v/>
      </c>
      <c r="O298" s="266">
        <v>2</v>
      </c>
      <c r="AB298" s="325">
        <f t="shared" si="45"/>
        <v>0</v>
      </c>
    </row>
    <row r="299" spans="1:28" ht="13.2" x14ac:dyDescent="0.25">
      <c r="A299" s="218" t="str">
        <f>IF(C299=0,"",IF(I299=0,"",MAX(A$2:A298)+1))</f>
        <v/>
      </c>
      <c r="B299" s="272" t="str">
        <f t="shared" si="37"/>
        <v>Bernard</v>
      </c>
      <c r="C299" s="211">
        <f>IF(P$175="J",SUMIF('Bandstoten tot'!A$33:A$54,B299,'Bandstoten tot'!B$33:B$54),0)</f>
        <v>31</v>
      </c>
      <c r="D299" s="6"/>
      <c r="E299" s="6"/>
      <c r="F299" s="267" t="str">
        <f t="shared" si="38"/>
        <v/>
      </c>
      <c r="G299" s="268" t="str">
        <f t="shared" si="44"/>
        <v/>
      </c>
      <c r="H299" s="269" t="str">
        <f t="shared" si="43"/>
        <v>n</v>
      </c>
      <c r="I299" s="211">
        <f>IF(P$175="J",SUMIF('Bandstoten tot'!A$33:A$54,H299,'Bandstoten tot'!B$33:B$54),0)</f>
        <v>0</v>
      </c>
      <c r="J299" s="6"/>
      <c r="K299" s="211" t="str">
        <f t="shared" si="39"/>
        <v/>
      </c>
      <c r="L299" s="267" t="str">
        <f t="shared" si="40"/>
        <v/>
      </c>
      <c r="M299" s="215" t="str">
        <f t="shared" si="46"/>
        <v/>
      </c>
      <c r="N299" s="216" t="str">
        <f t="shared" si="42"/>
        <v/>
      </c>
      <c r="O299" s="266">
        <v>2</v>
      </c>
      <c r="AB299" s="325">
        <f t="shared" si="45"/>
        <v>0</v>
      </c>
    </row>
    <row r="300" spans="1:28" ht="13.2" x14ac:dyDescent="0.25">
      <c r="A300" s="218" t="str">
        <f>IF(C300=0,"",IF(I300=0,"",MAX(A$2:A299)+1))</f>
        <v/>
      </c>
      <c r="B300" s="272" t="str">
        <f t="shared" si="37"/>
        <v>Bernard</v>
      </c>
      <c r="C300" s="211">
        <f>IF(P$175="J",SUMIF('Bandstoten tot'!A$33:A$54,B300,'Bandstoten tot'!B$33:B$54),0)</f>
        <v>31</v>
      </c>
      <c r="D300" s="6"/>
      <c r="E300" s="6"/>
      <c r="F300" s="267" t="str">
        <f t="shared" si="38"/>
        <v/>
      </c>
      <c r="G300" s="268" t="str">
        <f t="shared" si="44"/>
        <v/>
      </c>
      <c r="H300" s="269" t="str">
        <f t="shared" si="43"/>
        <v>n</v>
      </c>
      <c r="I300" s="211">
        <f>IF(P$175="J",SUMIF('Bandstoten tot'!A$33:A$54,H300,'Bandstoten tot'!B$33:B$54),0)</f>
        <v>0</v>
      </c>
      <c r="J300" s="6"/>
      <c r="K300" s="211" t="str">
        <f t="shared" si="39"/>
        <v/>
      </c>
      <c r="L300" s="267" t="str">
        <f t="shared" si="40"/>
        <v/>
      </c>
      <c r="M300" s="215" t="str">
        <f t="shared" si="46"/>
        <v/>
      </c>
      <c r="N300" s="216" t="str">
        <f t="shared" si="42"/>
        <v/>
      </c>
      <c r="O300" s="266">
        <v>2</v>
      </c>
      <c r="AB300" s="325">
        <f t="shared" si="45"/>
        <v>0</v>
      </c>
    </row>
    <row r="301" spans="1:28" ht="13.2" x14ac:dyDescent="0.25">
      <c r="A301" s="218">
        <f>IF(C301=0,"",IF(I301=0,"",MAX(A$2:A300)+1))</f>
        <v>196</v>
      </c>
      <c r="B301" s="272" t="str">
        <f t="shared" si="37"/>
        <v>Jan de Hoorn</v>
      </c>
      <c r="C301" s="211">
        <f>IF(P$175="J",SUMIF('Bandstoten tot'!A$33:A$54,B301,'Bandstoten tot'!B$33:B$54),0)</f>
        <v>23</v>
      </c>
      <c r="D301" s="6"/>
      <c r="E301" s="6"/>
      <c r="F301" s="267" t="str">
        <f t="shared" si="38"/>
        <v/>
      </c>
      <c r="G301" s="268" t="str">
        <f t="shared" si="44"/>
        <v/>
      </c>
      <c r="H301" s="269" t="str">
        <f t="shared" si="43"/>
        <v>Bas</v>
      </c>
      <c r="I301" s="211">
        <f>IF(P$175="J",SUMIF('Bandstoten tot'!A$33:A$54,H301,'Bandstoten tot'!B$33:B$54),0)</f>
        <v>25</v>
      </c>
      <c r="J301" s="6"/>
      <c r="K301" s="211" t="str">
        <f t="shared" si="39"/>
        <v/>
      </c>
      <c r="L301" s="267" t="str">
        <f t="shared" si="40"/>
        <v/>
      </c>
      <c r="M301" s="215" t="str">
        <f t="shared" si="46"/>
        <v/>
      </c>
      <c r="N301" s="216" t="str">
        <f t="shared" si="42"/>
        <v/>
      </c>
      <c r="O301" s="266">
        <v>2</v>
      </c>
      <c r="AB301" s="325">
        <f t="shared" si="45"/>
        <v>1</v>
      </c>
    </row>
    <row r="302" spans="1:28" ht="13.2" x14ac:dyDescent="0.25">
      <c r="A302" s="218">
        <f>IF(C302=0,"",IF(I302=0,"",MAX(A$2:A301)+1))</f>
        <v>197</v>
      </c>
      <c r="B302" s="272" t="str">
        <f t="shared" si="37"/>
        <v>Jan de Hoorn</v>
      </c>
      <c r="C302" s="211">
        <f>IF(P$175="J",SUMIF('Bandstoten tot'!A$33:A$54,B302,'Bandstoten tot'!B$33:B$54),0)</f>
        <v>23</v>
      </c>
      <c r="D302" s="6"/>
      <c r="E302" s="6"/>
      <c r="F302" s="267" t="str">
        <f t="shared" si="38"/>
        <v/>
      </c>
      <c r="G302" s="268" t="str">
        <f t="shared" si="44"/>
        <v/>
      </c>
      <c r="H302" s="269" t="str">
        <f t="shared" si="43"/>
        <v>Jan Zuijlen</v>
      </c>
      <c r="I302" s="211">
        <f>IF(P$175="J",SUMIF('Bandstoten tot'!A$33:A$54,H302,'Bandstoten tot'!B$33:B$54),0)</f>
        <v>36</v>
      </c>
      <c r="J302" s="6"/>
      <c r="K302" s="211" t="str">
        <f t="shared" si="39"/>
        <v/>
      </c>
      <c r="L302" s="267" t="str">
        <f t="shared" si="40"/>
        <v/>
      </c>
      <c r="M302" s="215" t="str">
        <f t="shared" si="46"/>
        <v/>
      </c>
      <c r="N302" s="216" t="str">
        <f t="shared" si="42"/>
        <v/>
      </c>
      <c r="O302" s="266">
        <v>2</v>
      </c>
      <c r="AB302" s="325">
        <f t="shared" si="45"/>
        <v>1</v>
      </c>
    </row>
    <row r="303" spans="1:28" ht="13.2" x14ac:dyDescent="0.25">
      <c r="A303" s="218">
        <f>IF(C303=0,"",IF(I303=0,"",MAX(A$2:A302)+1))</f>
        <v>198</v>
      </c>
      <c r="B303" s="272" t="str">
        <f t="shared" ref="B303:B345" si="47">B131</f>
        <v>Jan de Hoorn</v>
      </c>
      <c r="C303" s="211">
        <f>IF(P$175="J",SUMIF('Bandstoten tot'!A$33:A$54,B303,'Bandstoten tot'!B$33:B$54),0)</f>
        <v>23</v>
      </c>
      <c r="D303" s="6"/>
      <c r="E303" s="6"/>
      <c r="F303" s="267" t="str">
        <f t="shared" ref="F303:F345" si="48">IF(D303&gt;0,ROUND(D303/E303,3),"")</f>
        <v/>
      </c>
      <c r="G303" s="268" t="str">
        <f t="shared" si="44"/>
        <v/>
      </c>
      <c r="H303" s="269" t="str">
        <f t="shared" si="43"/>
        <v xml:space="preserve">Jordy </v>
      </c>
      <c r="I303" s="211">
        <f>IF(P$175="J",SUMIF('Bandstoten tot'!A$33:A$54,H303,'Bandstoten tot'!B$33:B$54),0)</f>
        <v>31</v>
      </c>
      <c r="J303" s="6"/>
      <c r="K303" s="211" t="str">
        <f t="shared" ref="K303:K334" si="49">IF(E303&gt;0,E303,"")</f>
        <v/>
      </c>
      <c r="L303" s="267" t="str">
        <f t="shared" ref="L303:L345" si="50">IF(J303&gt;0,ROUND(J303/K303,3),"")</f>
        <v/>
      </c>
      <c r="M303" s="215" t="str">
        <f t="shared" ref="M303:M334" si="51">IF(J303&gt;0,IF(I303-J303=0,R$2,IF(J303&lt;I303,ROUND(J303/I303*T$2,1),Q$2)),"")</f>
        <v/>
      </c>
      <c r="N303" s="216" t="str">
        <f t="shared" ref="N303:N345" si="52">IF(E303&gt;0,1,"")</f>
        <v/>
      </c>
      <c r="O303" s="266">
        <v>2</v>
      </c>
      <c r="AB303" s="325">
        <f t="shared" si="45"/>
        <v>1</v>
      </c>
    </row>
    <row r="304" spans="1:28" ht="13.2" x14ac:dyDescent="0.25">
      <c r="A304" s="218">
        <f>IF(C304=0,"",IF(I304=0,"",MAX(A$2:A303)+1))</f>
        <v>199</v>
      </c>
      <c r="B304" s="272" t="str">
        <f t="shared" si="47"/>
        <v>Jan de Hoorn</v>
      </c>
      <c r="C304" s="211">
        <f>IF(P$175="J",SUMIF('Bandstoten tot'!A$33:A$54,B304,'Bandstoten tot'!B$33:B$54),0)</f>
        <v>23</v>
      </c>
      <c r="D304" s="6"/>
      <c r="E304" s="6"/>
      <c r="F304" s="267" t="str">
        <f t="shared" si="48"/>
        <v/>
      </c>
      <c r="G304" s="268" t="str">
        <f t="shared" si="44"/>
        <v/>
      </c>
      <c r="H304" s="269" t="str">
        <f t="shared" ref="H304:H345" si="53">H132</f>
        <v>Mukesh</v>
      </c>
      <c r="I304" s="211">
        <f>IF(P$175="J",SUMIF('Bandstoten tot'!A$33:A$54,H304,'Bandstoten tot'!B$33:B$54),0)</f>
        <v>34</v>
      </c>
      <c r="J304" s="6"/>
      <c r="K304" s="211" t="str">
        <f t="shared" si="49"/>
        <v/>
      </c>
      <c r="L304" s="267" t="str">
        <f t="shared" si="50"/>
        <v/>
      </c>
      <c r="M304" s="215" t="str">
        <f t="shared" si="51"/>
        <v/>
      </c>
      <c r="N304" s="216" t="str">
        <f t="shared" si="52"/>
        <v/>
      </c>
      <c r="O304" s="266">
        <v>2</v>
      </c>
      <c r="AB304" s="325">
        <f t="shared" si="45"/>
        <v>1</v>
      </c>
    </row>
    <row r="305" spans="1:28" ht="13.2" x14ac:dyDescent="0.25">
      <c r="A305" s="218">
        <f>IF(C305=0,"",IF(I305=0,"",MAX(A$2:A304)+1))</f>
        <v>200</v>
      </c>
      <c r="B305" s="272" t="str">
        <f t="shared" si="47"/>
        <v>Jan de Hoorn</v>
      </c>
      <c r="C305" s="211">
        <f>IF(P$175="J",SUMIF('Bandstoten tot'!A$33:A$54,B305,'Bandstoten tot'!B$33:B$54),0)</f>
        <v>23</v>
      </c>
      <c r="D305" s="6"/>
      <c r="E305" s="6"/>
      <c r="F305" s="267" t="str">
        <f t="shared" si="48"/>
        <v/>
      </c>
      <c r="G305" s="268" t="str">
        <f t="shared" si="44"/>
        <v/>
      </c>
      <c r="H305" s="269" t="str">
        <f t="shared" si="53"/>
        <v>Marco</v>
      </c>
      <c r="I305" s="211">
        <f>IF(P$175="J",SUMIF('Bandstoten tot'!A$33:A$54,H305,'Bandstoten tot'!B$33:B$54),0)</f>
        <v>40</v>
      </c>
      <c r="J305" s="6"/>
      <c r="K305" s="211" t="str">
        <f t="shared" si="49"/>
        <v/>
      </c>
      <c r="L305" s="267" t="str">
        <f t="shared" si="50"/>
        <v/>
      </c>
      <c r="M305" s="215" t="str">
        <f t="shared" si="51"/>
        <v/>
      </c>
      <c r="N305" s="216" t="str">
        <f t="shared" si="52"/>
        <v/>
      </c>
      <c r="O305" s="266">
        <v>2</v>
      </c>
      <c r="AB305" s="325">
        <f t="shared" si="45"/>
        <v>1</v>
      </c>
    </row>
    <row r="306" spans="1:28" ht="13.2" x14ac:dyDescent="0.25">
      <c r="A306" s="218" t="str">
        <f>IF(C306=0,"",IF(I306=0,"",MAX(A$2:A305)+1))</f>
        <v/>
      </c>
      <c r="B306" s="272" t="str">
        <f t="shared" si="47"/>
        <v>Jan de Hoorn</v>
      </c>
      <c r="C306" s="211">
        <f>IF(P$175="J",SUMIF('Bandstoten tot'!A$33:A$54,B306,'Bandstoten tot'!B$33:B$54),0)</f>
        <v>23</v>
      </c>
      <c r="D306" s="6"/>
      <c r="E306" s="6"/>
      <c r="F306" s="267" t="str">
        <f t="shared" si="48"/>
        <v/>
      </c>
      <c r="G306" s="268" t="str">
        <f t="shared" si="44"/>
        <v/>
      </c>
      <c r="H306" s="269" t="str">
        <f t="shared" si="53"/>
        <v>n</v>
      </c>
      <c r="I306" s="211">
        <f>IF(P$175="J",SUMIF('Bandstoten tot'!A$33:A$54,H306,'Bandstoten tot'!B$33:B$54),0)</f>
        <v>0</v>
      </c>
      <c r="J306" s="6"/>
      <c r="K306" s="211" t="str">
        <f t="shared" si="49"/>
        <v/>
      </c>
      <c r="L306" s="267" t="str">
        <f t="shared" si="50"/>
        <v/>
      </c>
      <c r="M306" s="215" t="str">
        <f t="shared" si="51"/>
        <v/>
      </c>
      <c r="N306" s="216" t="str">
        <f t="shared" si="52"/>
        <v/>
      </c>
      <c r="O306" s="266">
        <v>2</v>
      </c>
      <c r="AB306" s="325">
        <f t="shared" si="45"/>
        <v>0</v>
      </c>
    </row>
    <row r="307" spans="1:28" ht="13.2" x14ac:dyDescent="0.25">
      <c r="A307" s="218" t="str">
        <f>IF(C307=0,"",IF(I307=0,"",MAX(A$2:A306)+1))</f>
        <v/>
      </c>
      <c r="B307" s="272" t="str">
        <f t="shared" si="47"/>
        <v>Jan de Hoorn</v>
      </c>
      <c r="C307" s="211">
        <f>IF(P$175="J",SUMIF('Bandstoten tot'!A$33:A$54,B307,'Bandstoten tot'!B$33:B$54),0)</f>
        <v>23</v>
      </c>
      <c r="D307" s="6"/>
      <c r="E307" s="6"/>
      <c r="F307" s="267" t="str">
        <f t="shared" si="48"/>
        <v/>
      </c>
      <c r="G307" s="268" t="str">
        <f t="shared" si="44"/>
        <v/>
      </c>
      <c r="H307" s="269" t="str">
        <f t="shared" si="53"/>
        <v>n</v>
      </c>
      <c r="I307" s="211">
        <f>IF(P$175="J",SUMIF('Bandstoten tot'!A$33:A$54,H307,'Bandstoten tot'!B$33:B$54),0)</f>
        <v>0</v>
      </c>
      <c r="J307" s="6"/>
      <c r="K307" s="211" t="str">
        <f t="shared" si="49"/>
        <v/>
      </c>
      <c r="L307" s="267" t="str">
        <f t="shared" si="50"/>
        <v/>
      </c>
      <c r="M307" s="215" t="str">
        <f t="shared" si="51"/>
        <v/>
      </c>
      <c r="N307" s="216" t="str">
        <f t="shared" si="52"/>
        <v/>
      </c>
      <c r="O307" s="266">
        <v>2</v>
      </c>
      <c r="AB307" s="325">
        <f t="shared" si="45"/>
        <v>0</v>
      </c>
    </row>
    <row r="308" spans="1:28" ht="13.2" x14ac:dyDescent="0.25">
      <c r="A308" s="218" t="str">
        <f>IF(C308=0,"",IF(I308=0,"",MAX(A$2:A307)+1))</f>
        <v/>
      </c>
      <c r="B308" s="272" t="str">
        <f t="shared" si="47"/>
        <v>Jan de Hoorn</v>
      </c>
      <c r="C308" s="211">
        <f>IF(P$175="J",SUMIF('Bandstoten tot'!A$33:A$54,B308,'Bandstoten tot'!B$33:B$54),0)</f>
        <v>23</v>
      </c>
      <c r="D308" s="6"/>
      <c r="E308" s="6"/>
      <c r="F308" s="267" t="str">
        <f t="shared" si="48"/>
        <v/>
      </c>
      <c r="G308" s="268" t="str">
        <f t="shared" si="44"/>
        <v/>
      </c>
      <c r="H308" s="269" t="str">
        <f t="shared" si="53"/>
        <v>n</v>
      </c>
      <c r="I308" s="211">
        <f>IF(P$175="J",SUMIF('Bandstoten tot'!A$33:A$54,H308,'Bandstoten tot'!B$33:B$54),0)</f>
        <v>0</v>
      </c>
      <c r="J308" s="6"/>
      <c r="K308" s="211" t="str">
        <f t="shared" si="49"/>
        <v/>
      </c>
      <c r="L308" s="267" t="str">
        <f t="shared" si="50"/>
        <v/>
      </c>
      <c r="M308" s="215" t="str">
        <f t="shared" si="51"/>
        <v/>
      </c>
      <c r="N308" s="216" t="str">
        <f t="shared" si="52"/>
        <v/>
      </c>
      <c r="O308" s="266">
        <v>2</v>
      </c>
      <c r="AB308" s="325">
        <f t="shared" si="45"/>
        <v>0</v>
      </c>
    </row>
    <row r="309" spans="1:28" ht="13.2" x14ac:dyDescent="0.25">
      <c r="A309" s="218" t="str">
        <f>IF(C309=0,"",IF(I309=0,"",MAX(A$2:A308)+1))</f>
        <v/>
      </c>
      <c r="B309" s="272" t="str">
        <f t="shared" si="47"/>
        <v>Jan de Hoorn</v>
      </c>
      <c r="C309" s="211">
        <f>IF(P$175="J",SUMIF('Bandstoten tot'!A$33:A$54,B309,'Bandstoten tot'!B$33:B$54),0)</f>
        <v>23</v>
      </c>
      <c r="D309" s="6"/>
      <c r="E309" s="6"/>
      <c r="F309" s="267" t="str">
        <f t="shared" si="48"/>
        <v/>
      </c>
      <c r="G309" s="268" t="str">
        <f t="shared" si="44"/>
        <v/>
      </c>
      <c r="H309" s="269" t="str">
        <f t="shared" si="53"/>
        <v>n</v>
      </c>
      <c r="I309" s="211">
        <f>IF(P$175="J",SUMIF('Bandstoten tot'!A$33:A$54,H309,'Bandstoten tot'!B$33:B$54),0)</f>
        <v>0</v>
      </c>
      <c r="J309" s="6"/>
      <c r="K309" s="211" t="str">
        <f t="shared" si="49"/>
        <v/>
      </c>
      <c r="L309" s="267" t="str">
        <f t="shared" si="50"/>
        <v/>
      </c>
      <c r="M309" s="215" t="str">
        <f t="shared" si="51"/>
        <v/>
      </c>
      <c r="N309" s="216" t="str">
        <f t="shared" si="52"/>
        <v/>
      </c>
      <c r="O309" s="266">
        <v>2</v>
      </c>
      <c r="AB309" s="325">
        <f t="shared" si="45"/>
        <v>0</v>
      </c>
    </row>
    <row r="310" spans="1:28" ht="13.2" x14ac:dyDescent="0.25">
      <c r="A310" s="218">
        <f>IF(C310=0,"",IF(I310=0,"",MAX(A$2:A309)+1))</f>
        <v>201</v>
      </c>
      <c r="B310" s="272" t="str">
        <f t="shared" si="47"/>
        <v>Bas</v>
      </c>
      <c r="C310" s="211">
        <f>IF(P$175="J",SUMIF('Bandstoten tot'!A$33:A$54,B310,'Bandstoten tot'!B$33:B$54),0)</f>
        <v>25</v>
      </c>
      <c r="D310" s="6"/>
      <c r="E310" s="6"/>
      <c r="F310" s="267" t="str">
        <f t="shared" si="48"/>
        <v/>
      </c>
      <c r="G310" s="268" t="str">
        <f t="shared" si="44"/>
        <v/>
      </c>
      <c r="H310" s="269" t="str">
        <f t="shared" si="53"/>
        <v>Jan Zuijlen</v>
      </c>
      <c r="I310" s="211">
        <f>IF(P$175="J",SUMIF('Bandstoten tot'!A$33:A$54,H310,'Bandstoten tot'!B$33:B$54),0)</f>
        <v>36</v>
      </c>
      <c r="J310" s="6"/>
      <c r="K310" s="211" t="str">
        <f t="shared" si="49"/>
        <v/>
      </c>
      <c r="L310" s="267" t="str">
        <f t="shared" si="50"/>
        <v/>
      </c>
      <c r="M310" s="215" t="str">
        <f t="shared" si="51"/>
        <v/>
      </c>
      <c r="N310" s="216" t="str">
        <f t="shared" si="52"/>
        <v/>
      </c>
      <c r="O310" s="266">
        <v>2</v>
      </c>
      <c r="AB310" s="325">
        <f t="shared" si="45"/>
        <v>1</v>
      </c>
    </row>
    <row r="311" spans="1:28" ht="13.2" x14ac:dyDescent="0.25">
      <c r="A311" s="218">
        <f>IF(C311=0,"",IF(I311=0,"",MAX(A$2:A310)+1))</f>
        <v>202</v>
      </c>
      <c r="B311" s="272" t="str">
        <f t="shared" si="47"/>
        <v>Bas</v>
      </c>
      <c r="C311" s="211">
        <f>IF(P$175="J",SUMIF('Bandstoten tot'!A$33:A$54,B311,'Bandstoten tot'!B$33:B$54),0)</f>
        <v>25</v>
      </c>
      <c r="D311" s="6"/>
      <c r="E311" s="6"/>
      <c r="F311" s="267" t="str">
        <f t="shared" si="48"/>
        <v/>
      </c>
      <c r="G311" s="268" t="str">
        <f t="shared" si="44"/>
        <v/>
      </c>
      <c r="H311" s="269" t="str">
        <f t="shared" si="53"/>
        <v xml:space="preserve">Jordy </v>
      </c>
      <c r="I311" s="211">
        <f>IF(P$175="J",SUMIF('Bandstoten tot'!A$33:A$54,H311,'Bandstoten tot'!B$33:B$54),0)</f>
        <v>31</v>
      </c>
      <c r="J311" s="6"/>
      <c r="K311" s="211" t="str">
        <f t="shared" si="49"/>
        <v/>
      </c>
      <c r="L311" s="267" t="str">
        <f t="shared" si="50"/>
        <v/>
      </c>
      <c r="M311" s="215" t="str">
        <f t="shared" si="51"/>
        <v/>
      </c>
      <c r="N311" s="216" t="str">
        <f t="shared" si="52"/>
        <v/>
      </c>
      <c r="O311" s="266">
        <v>2</v>
      </c>
      <c r="AB311" s="325">
        <f t="shared" si="45"/>
        <v>1</v>
      </c>
    </row>
    <row r="312" spans="1:28" ht="13.2" x14ac:dyDescent="0.25">
      <c r="A312" s="218">
        <f>IF(C312=0,"",IF(I312=0,"",MAX(A$2:A311)+1))</f>
        <v>203</v>
      </c>
      <c r="B312" s="272" t="str">
        <f t="shared" si="47"/>
        <v>Bas</v>
      </c>
      <c r="C312" s="211">
        <f>IF(P$175="J",SUMIF('Bandstoten tot'!A$33:A$54,B312,'Bandstoten tot'!B$33:B$54),0)</f>
        <v>25</v>
      </c>
      <c r="D312" s="6"/>
      <c r="E312" s="6"/>
      <c r="F312" s="267" t="str">
        <f t="shared" si="48"/>
        <v/>
      </c>
      <c r="G312" s="268" t="str">
        <f t="shared" si="44"/>
        <v/>
      </c>
      <c r="H312" s="269" t="str">
        <f t="shared" si="53"/>
        <v>Mukesh</v>
      </c>
      <c r="I312" s="211">
        <f>IF(P$175="J",SUMIF('Bandstoten tot'!A$33:A$54,H312,'Bandstoten tot'!B$33:B$54),0)</f>
        <v>34</v>
      </c>
      <c r="J312" s="6"/>
      <c r="K312" s="211" t="str">
        <f t="shared" si="49"/>
        <v/>
      </c>
      <c r="L312" s="267" t="str">
        <f t="shared" si="50"/>
        <v/>
      </c>
      <c r="M312" s="215" t="str">
        <f t="shared" si="51"/>
        <v/>
      </c>
      <c r="N312" s="216" t="str">
        <f t="shared" si="52"/>
        <v/>
      </c>
      <c r="O312" s="266">
        <v>2</v>
      </c>
      <c r="AB312" s="325">
        <f t="shared" si="45"/>
        <v>1</v>
      </c>
    </row>
    <row r="313" spans="1:28" ht="13.2" x14ac:dyDescent="0.25">
      <c r="A313" s="218">
        <f>IF(C313=0,"",IF(I313=0,"",MAX(A$2:A312)+1))</f>
        <v>204</v>
      </c>
      <c r="B313" s="272" t="str">
        <f t="shared" si="47"/>
        <v>Bas</v>
      </c>
      <c r="C313" s="211">
        <f>IF(P$175="J",SUMIF('Bandstoten tot'!A$33:A$54,B313,'Bandstoten tot'!B$33:B$54),0)</f>
        <v>25</v>
      </c>
      <c r="D313" s="6"/>
      <c r="E313" s="6"/>
      <c r="F313" s="267" t="str">
        <f t="shared" si="48"/>
        <v/>
      </c>
      <c r="G313" s="268" t="str">
        <f t="shared" si="44"/>
        <v/>
      </c>
      <c r="H313" s="269" t="str">
        <f t="shared" si="53"/>
        <v>Marco</v>
      </c>
      <c r="I313" s="211">
        <f>IF(P$175="J",SUMIF('Bandstoten tot'!A$33:A$54,H313,'Bandstoten tot'!B$33:B$54),0)</f>
        <v>40</v>
      </c>
      <c r="J313" s="6"/>
      <c r="K313" s="211" t="str">
        <f t="shared" si="49"/>
        <v/>
      </c>
      <c r="L313" s="267" t="str">
        <f t="shared" si="50"/>
        <v/>
      </c>
      <c r="M313" s="215" t="str">
        <f t="shared" si="51"/>
        <v/>
      </c>
      <c r="N313" s="216" t="str">
        <f t="shared" si="52"/>
        <v/>
      </c>
      <c r="O313" s="266">
        <v>2</v>
      </c>
      <c r="AB313" s="325">
        <f t="shared" si="45"/>
        <v>1</v>
      </c>
    </row>
    <row r="314" spans="1:28" ht="13.2" x14ac:dyDescent="0.25">
      <c r="A314" s="218" t="str">
        <f>IF(C314=0,"",IF(I314=0,"",MAX(A$2:A313)+1))</f>
        <v/>
      </c>
      <c r="B314" s="272" t="str">
        <f t="shared" si="47"/>
        <v>Bas</v>
      </c>
      <c r="C314" s="211">
        <f>IF(P$175="J",SUMIF('Bandstoten tot'!A$33:A$54,B314,'Bandstoten tot'!B$33:B$54),0)</f>
        <v>25</v>
      </c>
      <c r="D314" s="6"/>
      <c r="E314" s="6"/>
      <c r="F314" s="267" t="str">
        <f t="shared" si="48"/>
        <v/>
      </c>
      <c r="G314" s="268" t="str">
        <f t="shared" si="44"/>
        <v/>
      </c>
      <c r="H314" s="269" t="str">
        <f t="shared" si="53"/>
        <v>n</v>
      </c>
      <c r="I314" s="211">
        <f>IF(P$175="J",SUMIF('Bandstoten tot'!A$33:A$54,H314,'Bandstoten tot'!B$33:B$54),0)</f>
        <v>0</v>
      </c>
      <c r="J314" s="6"/>
      <c r="K314" s="211" t="str">
        <f t="shared" si="49"/>
        <v/>
      </c>
      <c r="L314" s="267" t="str">
        <f t="shared" si="50"/>
        <v/>
      </c>
      <c r="M314" s="215" t="str">
        <f t="shared" si="51"/>
        <v/>
      </c>
      <c r="N314" s="216" t="str">
        <f t="shared" si="52"/>
        <v/>
      </c>
      <c r="O314" s="266">
        <v>2</v>
      </c>
      <c r="AB314" s="325">
        <f t="shared" si="45"/>
        <v>0</v>
      </c>
    </row>
    <row r="315" spans="1:28" ht="13.2" x14ac:dyDescent="0.25">
      <c r="A315" s="218" t="str">
        <f>IF(C315=0,"",IF(I315=0,"",MAX(A$2:A314)+1))</f>
        <v/>
      </c>
      <c r="B315" s="272" t="str">
        <f t="shared" si="47"/>
        <v>Bas</v>
      </c>
      <c r="C315" s="211">
        <f>IF(P$175="J",SUMIF('Bandstoten tot'!A$33:A$54,B315,'Bandstoten tot'!B$33:B$54),0)</f>
        <v>25</v>
      </c>
      <c r="D315" s="6"/>
      <c r="E315" s="6"/>
      <c r="F315" s="267" t="str">
        <f t="shared" si="48"/>
        <v/>
      </c>
      <c r="G315" s="268" t="str">
        <f t="shared" si="44"/>
        <v/>
      </c>
      <c r="H315" s="269" t="str">
        <f t="shared" si="53"/>
        <v>n</v>
      </c>
      <c r="I315" s="211">
        <f>IF(P$175="J",SUMIF('Bandstoten tot'!A$33:A$54,H315,'Bandstoten tot'!B$33:B$54),0)</f>
        <v>0</v>
      </c>
      <c r="J315" s="6"/>
      <c r="K315" s="211" t="str">
        <f t="shared" si="49"/>
        <v/>
      </c>
      <c r="L315" s="267" t="str">
        <f t="shared" si="50"/>
        <v/>
      </c>
      <c r="M315" s="215" t="str">
        <f t="shared" si="51"/>
        <v/>
      </c>
      <c r="N315" s="216" t="str">
        <f t="shared" si="52"/>
        <v/>
      </c>
      <c r="O315" s="266">
        <v>2</v>
      </c>
      <c r="AB315" s="325">
        <f t="shared" si="45"/>
        <v>0</v>
      </c>
    </row>
    <row r="316" spans="1:28" ht="13.2" x14ac:dyDescent="0.25">
      <c r="A316" s="218" t="str">
        <f>IF(C316=0,"",IF(I316=0,"",MAX(A$2:A315)+1))</f>
        <v/>
      </c>
      <c r="B316" s="272" t="str">
        <f t="shared" si="47"/>
        <v>Bas</v>
      </c>
      <c r="C316" s="211">
        <f>IF(P$175="J",SUMIF('Bandstoten tot'!A$33:A$54,B316,'Bandstoten tot'!B$33:B$54),0)</f>
        <v>25</v>
      </c>
      <c r="D316" s="6"/>
      <c r="E316" s="6"/>
      <c r="F316" s="267" t="str">
        <f t="shared" si="48"/>
        <v/>
      </c>
      <c r="G316" s="268" t="str">
        <f t="shared" si="44"/>
        <v/>
      </c>
      <c r="H316" s="269" t="str">
        <f t="shared" si="53"/>
        <v>n</v>
      </c>
      <c r="I316" s="211">
        <f>IF(P$175="J",SUMIF('Bandstoten tot'!A$33:A$54,H316,'Bandstoten tot'!B$33:B$54),0)</f>
        <v>0</v>
      </c>
      <c r="J316" s="6"/>
      <c r="K316" s="211" t="str">
        <f t="shared" si="49"/>
        <v/>
      </c>
      <c r="L316" s="267" t="str">
        <f t="shared" si="50"/>
        <v/>
      </c>
      <c r="M316" s="215" t="str">
        <f t="shared" si="51"/>
        <v/>
      </c>
      <c r="N316" s="216" t="str">
        <f t="shared" si="52"/>
        <v/>
      </c>
      <c r="O316" s="266">
        <v>2</v>
      </c>
      <c r="AB316" s="325">
        <f t="shared" si="45"/>
        <v>0</v>
      </c>
    </row>
    <row r="317" spans="1:28" ht="13.2" x14ac:dyDescent="0.25">
      <c r="A317" s="218" t="str">
        <f>IF(C317=0,"",IF(I317=0,"",MAX(A$2:A316)+1))</f>
        <v/>
      </c>
      <c r="B317" s="272" t="str">
        <f t="shared" si="47"/>
        <v>Bas</v>
      </c>
      <c r="C317" s="211">
        <f>IF(P$175="J",SUMIF('Bandstoten tot'!A$33:A$54,B317,'Bandstoten tot'!B$33:B$54),0)</f>
        <v>25</v>
      </c>
      <c r="D317" s="6"/>
      <c r="E317" s="6"/>
      <c r="F317" s="267" t="str">
        <f t="shared" si="48"/>
        <v/>
      </c>
      <c r="G317" s="268" t="str">
        <f t="shared" si="44"/>
        <v/>
      </c>
      <c r="H317" s="269" t="str">
        <f t="shared" si="53"/>
        <v>n</v>
      </c>
      <c r="I317" s="211">
        <f>IF(P$175="J",SUMIF('Bandstoten tot'!A$33:A$54,H317,'Bandstoten tot'!B$33:B$54),0)</f>
        <v>0</v>
      </c>
      <c r="J317" s="6"/>
      <c r="K317" s="211" t="str">
        <f t="shared" si="49"/>
        <v/>
      </c>
      <c r="L317" s="267" t="str">
        <f t="shared" si="50"/>
        <v/>
      </c>
      <c r="M317" s="215" t="str">
        <f t="shared" si="51"/>
        <v/>
      </c>
      <c r="N317" s="216" t="str">
        <f t="shared" si="52"/>
        <v/>
      </c>
      <c r="O317" s="266">
        <v>2</v>
      </c>
      <c r="AB317" s="325">
        <f t="shared" si="45"/>
        <v>0</v>
      </c>
    </row>
    <row r="318" spans="1:28" ht="13.2" x14ac:dyDescent="0.25">
      <c r="A318" s="218">
        <f>IF(C318=0,"",IF(I318=0,"",MAX(A$2:A317)+1))</f>
        <v>205</v>
      </c>
      <c r="B318" s="272" t="str">
        <f t="shared" si="47"/>
        <v>Jan Zuijlen</v>
      </c>
      <c r="C318" s="211">
        <f>IF(P$175="J",SUMIF('Bandstoten tot'!A$33:A$54,B318,'Bandstoten tot'!B$33:B$54),0)</f>
        <v>36</v>
      </c>
      <c r="D318" s="6"/>
      <c r="E318" s="6"/>
      <c r="F318" s="267" t="str">
        <f t="shared" si="48"/>
        <v/>
      </c>
      <c r="G318" s="268" t="str">
        <f t="shared" si="44"/>
        <v/>
      </c>
      <c r="H318" s="269" t="str">
        <f t="shared" si="53"/>
        <v xml:space="preserve">Jordy </v>
      </c>
      <c r="I318" s="211">
        <f>IF(P$175="J",SUMIF('Bandstoten tot'!A$33:A$54,H318,'Bandstoten tot'!B$33:B$54),0)</f>
        <v>31</v>
      </c>
      <c r="J318" s="6"/>
      <c r="K318" s="211" t="str">
        <f t="shared" si="49"/>
        <v/>
      </c>
      <c r="L318" s="267" t="str">
        <f t="shared" si="50"/>
        <v/>
      </c>
      <c r="M318" s="215" t="str">
        <f t="shared" si="51"/>
        <v/>
      </c>
      <c r="N318" s="216" t="str">
        <f t="shared" si="52"/>
        <v/>
      </c>
      <c r="O318" s="266">
        <v>2</v>
      </c>
      <c r="AB318" s="325">
        <f t="shared" si="45"/>
        <v>1</v>
      </c>
    </row>
    <row r="319" spans="1:28" ht="13.2" x14ac:dyDescent="0.25">
      <c r="A319" s="218">
        <f>IF(C319=0,"",IF(I319=0,"",MAX(A$2:A318)+1))</f>
        <v>206</v>
      </c>
      <c r="B319" s="272" t="str">
        <f t="shared" si="47"/>
        <v>Jan Zuijlen</v>
      </c>
      <c r="C319" s="211">
        <f>IF(P$175="J",SUMIF('Bandstoten tot'!A$33:A$54,B319,'Bandstoten tot'!B$33:B$54),0)</f>
        <v>36</v>
      </c>
      <c r="D319" s="6"/>
      <c r="E319" s="6"/>
      <c r="F319" s="267" t="str">
        <f t="shared" si="48"/>
        <v/>
      </c>
      <c r="G319" s="268" t="str">
        <f t="shared" si="44"/>
        <v/>
      </c>
      <c r="H319" s="269" t="str">
        <f t="shared" si="53"/>
        <v>Mukesh</v>
      </c>
      <c r="I319" s="211">
        <f>IF(P$175="J",SUMIF('Bandstoten tot'!A$33:A$54,H319,'Bandstoten tot'!B$33:B$54),0)</f>
        <v>34</v>
      </c>
      <c r="J319" s="6"/>
      <c r="K319" s="211" t="str">
        <f t="shared" si="49"/>
        <v/>
      </c>
      <c r="L319" s="267" t="str">
        <f t="shared" si="50"/>
        <v/>
      </c>
      <c r="M319" s="215" t="str">
        <f t="shared" si="51"/>
        <v/>
      </c>
      <c r="N319" s="216" t="str">
        <f t="shared" si="52"/>
        <v/>
      </c>
      <c r="O319" s="266">
        <v>2</v>
      </c>
      <c r="AB319" s="325">
        <f t="shared" si="45"/>
        <v>1</v>
      </c>
    </row>
    <row r="320" spans="1:28" ht="13.2" x14ac:dyDescent="0.25">
      <c r="A320" s="218">
        <f>IF(C320=0,"",IF(I320=0,"",MAX(A$2:A319)+1))</f>
        <v>207</v>
      </c>
      <c r="B320" s="272" t="str">
        <f t="shared" si="47"/>
        <v>Jan Zuijlen</v>
      </c>
      <c r="C320" s="211">
        <f>IF(P$175="J",SUMIF('Bandstoten tot'!A$33:A$54,B320,'Bandstoten tot'!B$33:B$54),0)</f>
        <v>36</v>
      </c>
      <c r="D320" s="6"/>
      <c r="E320" s="6"/>
      <c r="F320" s="267" t="str">
        <f t="shared" si="48"/>
        <v/>
      </c>
      <c r="G320" s="268" t="str">
        <f t="shared" si="44"/>
        <v/>
      </c>
      <c r="H320" s="269" t="str">
        <f t="shared" si="53"/>
        <v>Marco</v>
      </c>
      <c r="I320" s="211">
        <f>IF(P$175="J",SUMIF('Bandstoten tot'!A$33:A$54,H320,'Bandstoten tot'!B$33:B$54),0)</f>
        <v>40</v>
      </c>
      <c r="J320" s="6"/>
      <c r="K320" s="211" t="str">
        <f t="shared" si="49"/>
        <v/>
      </c>
      <c r="L320" s="267" t="str">
        <f t="shared" si="50"/>
        <v/>
      </c>
      <c r="M320" s="215" t="str">
        <f t="shared" si="51"/>
        <v/>
      </c>
      <c r="N320" s="216" t="str">
        <f t="shared" si="52"/>
        <v/>
      </c>
      <c r="O320" s="266">
        <v>2</v>
      </c>
      <c r="AB320" s="325">
        <f t="shared" si="45"/>
        <v>1</v>
      </c>
    </row>
    <row r="321" spans="1:28" ht="13.2" x14ac:dyDescent="0.25">
      <c r="A321" s="218" t="str">
        <f>IF(C321=0,"",IF(I321=0,"",MAX(A$2:A320)+1))</f>
        <v/>
      </c>
      <c r="B321" s="272" t="str">
        <f t="shared" si="47"/>
        <v>Jan Zuijlen</v>
      </c>
      <c r="C321" s="211">
        <f>IF(P$175="J",SUMIF('Bandstoten tot'!A$33:A$54,B321,'Bandstoten tot'!B$33:B$54),0)</f>
        <v>36</v>
      </c>
      <c r="D321" s="6"/>
      <c r="E321" s="6"/>
      <c r="F321" s="267" t="str">
        <f t="shared" si="48"/>
        <v/>
      </c>
      <c r="G321" s="268" t="str">
        <f t="shared" si="44"/>
        <v/>
      </c>
      <c r="H321" s="269" t="str">
        <f t="shared" si="53"/>
        <v>n</v>
      </c>
      <c r="I321" s="211">
        <f>IF(P$175="J",SUMIF('Bandstoten tot'!A$33:A$54,H321,'Bandstoten tot'!B$33:B$54),0)</f>
        <v>0</v>
      </c>
      <c r="J321" s="6"/>
      <c r="K321" s="211" t="str">
        <f t="shared" si="49"/>
        <v/>
      </c>
      <c r="L321" s="267" t="str">
        <f t="shared" si="50"/>
        <v/>
      </c>
      <c r="M321" s="215" t="str">
        <f t="shared" si="51"/>
        <v/>
      </c>
      <c r="N321" s="216" t="str">
        <f t="shared" si="52"/>
        <v/>
      </c>
      <c r="O321" s="266">
        <v>2</v>
      </c>
      <c r="AB321" s="325">
        <f t="shared" si="45"/>
        <v>0</v>
      </c>
    </row>
    <row r="322" spans="1:28" ht="13.2" x14ac:dyDescent="0.25">
      <c r="A322" s="218" t="str">
        <f>IF(C322=0,"",IF(I322=0,"",MAX(A$2:A321)+1))</f>
        <v/>
      </c>
      <c r="B322" s="272" t="str">
        <f t="shared" si="47"/>
        <v>Jan Zuijlen</v>
      </c>
      <c r="C322" s="211">
        <f>IF(P$175="J",SUMIF('Bandstoten tot'!A$33:A$54,B322,'Bandstoten tot'!B$33:B$54),0)</f>
        <v>36</v>
      </c>
      <c r="D322" s="6"/>
      <c r="E322" s="6"/>
      <c r="F322" s="267" t="str">
        <f t="shared" si="48"/>
        <v/>
      </c>
      <c r="G322" s="268" t="str">
        <f t="shared" si="44"/>
        <v/>
      </c>
      <c r="H322" s="269" t="str">
        <f t="shared" si="53"/>
        <v>n</v>
      </c>
      <c r="I322" s="211">
        <f>IF(P$175="J",SUMIF('Bandstoten tot'!A$33:A$54,H322,'Bandstoten tot'!B$33:B$54),0)</f>
        <v>0</v>
      </c>
      <c r="J322" s="6"/>
      <c r="K322" s="211" t="str">
        <f t="shared" si="49"/>
        <v/>
      </c>
      <c r="L322" s="267" t="str">
        <f t="shared" si="50"/>
        <v/>
      </c>
      <c r="M322" s="215" t="str">
        <f t="shared" si="51"/>
        <v/>
      </c>
      <c r="N322" s="216" t="str">
        <f t="shared" si="52"/>
        <v/>
      </c>
      <c r="O322" s="266">
        <v>2</v>
      </c>
      <c r="AB322" s="325">
        <f t="shared" si="45"/>
        <v>0</v>
      </c>
    </row>
    <row r="323" spans="1:28" ht="13.2" x14ac:dyDescent="0.25">
      <c r="A323" s="218" t="str">
        <f>IF(C323=0,"",IF(I323=0,"",MAX(A$2:A322)+1))</f>
        <v/>
      </c>
      <c r="B323" s="272" t="str">
        <f t="shared" si="47"/>
        <v>Jan Zuijlen</v>
      </c>
      <c r="C323" s="211">
        <f>IF(P$175="J",SUMIF('Bandstoten tot'!A$33:A$54,B323,'Bandstoten tot'!B$33:B$54),0)</f>
        <v>36</v>
      </c>
      <c r="D323" s="6"/>
      <c r="E323" s="6"/>
      <c r="F323" s="267" t="str">
        <f t="shared" si="48"/>
        <v/>
      </c>
      <c r="G323" s="268" t="str">
        <f t="shared" ref="G323:G345" si="54">IF(D323&gt;0,IF(C323-D323=0,R$2,IF(D323&lt;C323,ROUND(D323/C323*T$2,1),Q$2)),"")</f>
        <v/>
      </c>
      <c r="H323" s="269" t="str">
        <f t="shared" si="53"/>
        <v>n</v>
      </c>
      <c r="I323" s="211">
        <f>IF(P$175="J",SUMIF('Bandstoten tot'!A$33:A$54,H323,'Bandstoten tot'!B$33:B$54),0)</f>
        <v>0</v>
      </c>
      <c r="J323" s="6"/>
      <c r="K323" s="211" t="str">
        <f t="shared" si="49"/>
        <v/>
      </c>
      <c r="L323" s="267" t="str">
        <f t="shared" si="50"/>
        <v/>
      </c>
      <c r="M323" s="215" t="str">
        <f t="shared" si="51"/>
        <v/>
      </c>
      <c r="N323" s="216" t="str">
        <f t="shared" si="52"/>
        <v/>
      </c>
      <c r="O323" s="266">
        <v>2</v>
      </c>
      <c r="AB323" s="325">
        <f t="shared" ref="AB323:AB386" si="55">IF(A323="",0,1)</f>
        <v>0</v>
      </c>
    </row>
    <row r="324" spans="1:28" ht="13.2" x14ac:dyDescent="0.25">
      <c r="A324" s="218" t="str">
        <f>IF(C324=0,"",IF(I324=0,"",MAX(A$2:A323)+1))</f>
        <v/>
      </c>
      <c r="B324" s="272" t="str">
        <f t="shared" si="47"/>
        <v>Jan Zuijlen</v>
      </c>
      <c r="C324" s="211">
        <f>IF(P$175="J",SUMIF('Bandstoten tot'!A$33:A$54,B324,'Bandstoten tot'!B$33:B$54),0)</f>
        <v>36</v>
      </c>
      <c r="D324" s="6"/>
      <c r="E324" s="6"/>
      <c r="F324" s="267" t="str">
        <f t="shared" si="48"/>
        <v/>
      </c>
      <c r="G324" s="268" t="str">
        <f t="shared" si="54"/>
        <v/>
      </c>
      <c r="H324" s="269" t="str">
        <f t="shared" si="53"/>
        <v>n</v>
      </c>
      <c r="I324" s="211">
        <f>IF(P$175="J",SUMIF('Bandstoten tot'!A$33:A$54,H324,'Bandstoten tot'!B$33:B$54),0)</f>
        <v>0</v>
      </c>
      <c r="J324" s="6"/>
      <c r="K324" s="211" t="str">
        <f t="shared" si="49"/>
        <v/>
      </c>
      <c r="L324" s="267" t="str">
        <f t="shared" si="50"/>
        <v/>
      </c>
      <c r="M324" s="215" t="str">
        <f t="shared" si="51"/>
        <v/>
      </c>
      <c r="N324" s="216" t="str">
        <f t="shared" si="52"/>
        <v/>
      </c>
      <c r="O324" s="266">
        <v>2</v>
      </c>
      <c r="AB324" s="325">
        <f t="shared" si="55"/>
        <v>0</v>
      </c>
    </row>
    <row r="325" spans="1:28" ht="13.2" x14ac:dyDescent="0.25">
      <c r="A325" s="218">
        <f>IF(C325=0,"",IF(I325=0,"",MAX(A$2:A324)+1))</f>
        <v>208</v>
      </c>
      <c r="B325" s="272" t="str">
        <f t="shared" si="47"/>
        <v xml:space="preserve">Jordy </v>
      </c>
      <c r="C325" s="211">
        <f>IF(P$175="J",SUMIF('Bandstoten tot'!A$33:A$54,B325,'Bandstoten tot'!B$33:B$54),0)</f>
        <v>31</v>
      </c>
      <c r="D325" s="6"/>
      <c r="E325" s="6"/>
      <c r="F325" s="267" t="str">
        <f t="shared" si="48"/>
        <v/>
      </c>
      <c r="G325" s="268" t="str">
        <f t="shared" si="54"/>
        <v/>
      </c>
      <c r="H325" s="269" t="str">
        <f t="shared" si="53"/>
        <v>Mukesh</v>
      </c>
      <c r="I325" s="211">
        <f>IF(P$175="J",SUMIF('Bandstoten tot'!A$33:A$54,H325,'Bandstoten tot'!B$33:B$54),0)</f>
        <v>34</v>
      </c>
      <c r="J325" s="6"/>
      <c r="K325" s="211" t="str">
        <f t="shared" si="49"/>
        <v/>
      </c>
      <c r="L325" s="267" t="str">
        <f t="shared" si="50"/>
        <v/>
      </c>
      <c r="M325" s="215" t="str">
        <f t="shared" si="51"/>
        <v/>
      </c>
      <c r="N325" s="216" t="str">
        <f t="shared" si="52"/>
        <v/>
      </c>
      <c r="O325" s="266">
        <v>2</v>
      </c>
      <c r="AB325" s="325">
        <f t="shared" si="55"/>
        <v>1</v>
      </c>
    </row>
    <row r="326" spans="1:28" ht="13.2" x14ac:dyDescent="0.25">
      <c r="A326" s="218">
        <f>IF(C326=0,"",IF(I326=0,"",MAX(A$2:A325)+1))</f>
        <v>209</v>
      </c>
      <c r="B326" s="272" t="str">
        <f t="shared" si="47"/>
        <v xml:space="preserve">Jordy </v>
      </c>
      <c r="C326" s="211">
        <f>IF(P$175="J",SUMIF('Bandstoten tot'!A$33:A$54,B326,'Bandstoten tot'!B$33:B$54),0)</f>
        <v>31</v>
      </c>
      <c r="D326" s="6"/>
      <c r="E326" s="6"/>
      <c r="F326" s="267" t="str">
        <f t="shared" si="48"/>
        <v/>
      </c>
      <c r="G326" s="268" t="str">
        <f t="shared" si="54"/>
        <v/>
      </c>
      <c r="H326" s="269" t="str">
        <f t="shared" si="53"/>
        <v>Marco</v>
      </c>
      <c r="I326" s="211">
        <f>IF(P$175="J",SUMIF('Bandstoten tot'!A$33:A$54,H326,'Bandstoten tot'!B$33:B$54),0)</f>
        <v>40</v>
      </c>
      <c r="J326" s="6"/>
      <c r="K326" s="211" t="str">
        <f t="shared" si="49"/>
        <v/>
      </c>
      <c r="L326" s="267" t="str">
        <f t="shared" si="50"/>
        <v/>
      </c>
      <c r="M326" s="215" t="str">
        <f t="shared" si="51"/>
        <v/>
      </c>
      <c r="N326" s="216" t="str">
        <f t="shared" si="52"/>
        <v/>
      </c>
      <c r="O326" s="266">
        <v>2</v>
      </c>
      <c r="AB326" s="325">
        <f t="shared" si="55"/>
        <v>1</v>
      </c>
    </row>
    <row r="327" spans="1:28" ht="13.2" x14ac:dyDescent="0.25">
      <c r="A327" s="218" t="str">
        <f>IF(C327=0,"",IF(I327=0,"",MAX(A$2:A326)+1))</f>
        <v/>
      </c>
      <c r="B327" s="272" t="str">
        <f t="shared" si="47"/>
        <v xml:space="preserve">Jordy </v>
      </c>
      <c r="C327" s="211">
        <f>IF(P$175="J",SUMIF('Bandstoten tot'!A$33:A$54,B327,'Bandstoten tot'!B$33:B$54),0)</f>
        <v>31</v>
      </c>
      <c r="D327" s="6"/>
      <c r="E327" s="6"/>
      <c r="F327" s="267" t="str">
        <f t="shared" si="48"/>
        <v/>
      </c>
      <c r="G327" s="268" t="str">
        <f t="shared" si="54"/>
        <v/>
      </c>
      <c r="H327" s="269" t="str">
        <f t="shared" si="53"/>
        <v>n</v>
      </c>
      <c r="I327" s="211">
        <f>IF(P$175="J",SUMIF('Bandstoten tot'!A$33:A$54,H327,'Bandstoten tot'!B$33:B$54),0)</f>
        <v>0</v>
      </c>
      <c r="J327" s="6"/>
      <c r="K327" s="211" t="str">
        <f t="shared" si="49"/>
        <v/>
      </c>
      <c r="L327" s="267" t="str">
        <f t="shared" si="50"/>
        <v/>
      </c>
      <c r="M327" s="215" t="str">
        <f t="shared" si="51"/>
        <v/>
      </c>
      <c r="N327" s="216" t="str">
        <f t="shared" si="52"/>
        <v/>
      </c>
      <c r="O327" s="266">
        <v>2</v>
      </c>
      <c r="AB327" s="325">
        <f t="shared" si="55"/>
        <v>0</v>
      </c>
    </row>
    <row r="328" spans="1:28" ht="13.2" x14ac:dyDescent="0.25">
      <c r="A328" s="218" t="str">
        <f>IF(C328=0,"",IF(I328=0,"",MAX(A$2:A327)+1))</f>
        <v/>
      </c>
      <c r="B328" s="272" t="str">
        <f t="shared" si="47"/>
        <v xml:space="preserve">Jordy </v>
      </c>
      <c r="C328" s="211">
        <f>IF(P$175="J",SUMIF('Bandstoten tot'!A$33:A$54,B328,'Bandstoten tot'!B$33:B$54),0)</f>
        <v>31</v>
      </c>
      <c r="D328" s="6"/>
      <c r="E328" s="6"/>
      <c r="F328" s="267" t="str">
        <f t="shared" si="48"/>
        <v/>
      </c>
      <c r="G328" s="268" t="str">
        <f t="shared" si="54"/>
        <v/>
      </c>
      <c r="H328" s="269" t="str">
        <f t="shared" si="53"/>
        <v>n</v>
      </c>
      <c r="I328" s="211">
        <f>IF(P$175="J",SUMIF('Bandstoten tot'!A$33:A$54,H328,'Bandstoten tot'!B$33:B$54),0)</f>
        <v>0</v>
      </c>
      <c r="J328" s="6"/>
      <c r="K328" s="211" t="str">
        <f t="shared" si="49"/>
        <v/>
      </c>
      <c r="L328" s="267" t="str">
        <f t="shared" si="50"/>
        <v/>
      </c>
      <c r="M328" s="215" t="str">
        <f t="shared" si="51"/>
        <v/>
      </c>
      <c r="N328" s="216" t="str">
        <f t="shared" si="52"/>
        <v/>
      </c>
      <c r="O328" s="266">
        <v>2</v>
      </c>
      <c r="AB328" s="325">
        <f t="shared" si="55"/>
        <v>0</v>
      </c>
    </row>
    <row r="329" spans="1:28" ht="13.2" x14ac:dyDescent="0.25">
      <c r="A329" s="218" t="str">
        <f>IF(C329=0,"",IF(I329=0,"",MAX(A$2:A328)+1))</f>
        <v/>
      </c>
      <c r="B329" s="272" t="str">
        <f t="shared" si="47"/>
        <v xml:space="preserve">Jordy </v>
      </c>
      <c r="C329" s="211">
        <f>IF(P$175="J",SUMIF('Bandstoten tot'!A$33:A$54,B329,'Bandstoten tot'!B$33:B$54),0)</f>
        <v>31</v>
      </c>
      <c r="D329" s="6"/>
      <c r="E329" s="6"/>
      <c r="F329" s="267" t="str">
        <f t="shared" si="48"/>
        <v/>
      </c>
      <c r="G329" s="268" t="str">
        <f t="shared" si="54"/>
        <v/>
      </c>
      <c r="H329" s="269" t="str">
        <f t="shared" si="53"/>
        <v>n</v>
      </c>
      <c r="I329" s="211">
        <f>IF(P$175="J",SUMIF('Bandstoten tot'!A$33:A$54,H329,'Bandstoten tot'!B$33:B$54),0)</f>
        <v>0</v>
      </c>
      <c r="J329" s="6"/>
      <c r="K329" s="211" t="str">
        <f t="shared" si="49"/>
        <v/>
      </c>
      <c r="L329" s="267" t="str">
        <f t="shared" si="50"/>
        <v/>
      </c>
      <c r="M329" s="215" t="str">
        <f t="shared" si="51"/>
        <v/>
      </c>
      <c r="N329" s="216" t="str">
        <f t="shared" si="52"/>
        <v/>
      </c>
      <c r="O329" s="266">
        <v>2</v>
      </c>
      <c r="AB329" s="325">
        <f t="shared" si="55"/>
        <v>0</v>
      </c>
    </row>
    <row r="330" spans="1:28" ht="13.2" x14ac:dyDescent="0.25">
      <c r="A330" s="218" t="str">
        <f>IF(C330=0,"",IF(I330=0,"",MAX(A$2:A329)+1))</f>
        <v/>
      </c>
      <c r="B330" s="272" t="str">
        <f t="shared" si="47"/>
        <v xml:space="preserve">Jordy </v>
      </c>
      <c r="C330" s="211">
        <f>IF(P$175="J",SUMIF('Bandstoten tot'!A$33:A$54,B330,'Bandstoten tot'!B$33:B$54),0)</f>
        <v>31</v>
      </c>
      <c r="D330" s="6"/>
      <c r="E330" s="6"/>
      <c r="F330" s="267" t="str">
        <f t="shared" si="48"/>
        <v/>
      </c>
      <c r="G330" s="268" t="str">
        <f t="shared" si="54"/>
        <v/>
      </c>
      <c r="H330" s="269" t="str">
        <f t="shared" si="53"/>
        <v>n</v>
      </c>
      <c r="I330" s="211">
        <f>IF(P$175="J",SUMIF('Bandstoten tot'!A$33:A$54,H330,'Bandstoten tot'!B$33:B$54),0)</f>
        <v>0</v>
      </c>
      <c r="J330" s="6"/>
      <c r="K330" s="211" t="str">
        <f t="shared" si="49"/>
        <v/>
      </c>
      <c r="L330" s="267" t="str">
        <f t="shared" si="50"/>
        <v/>
      </c>
      <c r="M330" s="215" t="str">
        <f t="shared" si="51"/>
        <v/>
      </c>
      <c r="N330" s="216" t="str">
        <f t="shared" si="52"/>
        <v/>
      </c>
      <c r="O330" s="266">
        <v>2</v>
      </c>
      <c r="AB330" s="325">
        <f t="shared" si="55"/>
        <v>0</v>
      </c>
    </row>
    <row r="331" spans="1:28" ht="13.2" x14ac:dyDescent="0.25">
      <c r="A331" s="218">
        <f>IF(C331=0,"",IF(I331=0,"",MAX(A$2:A330)+1))</f>
        <v>210</v>
      </c>
      <c r="B331" s="272" t="str">
        <f t="shared" si="47"/>
        <v>Mukesh</v>
      </c>
      <c r="C331" s="211">
        <f>IF(P$175="J",SUMIF('Bandstoten tot'!A$33:A$54,B331,'Bandstoten tot'!B$33:B$54),0)</f>
        <v>34</v>
      </c>
      <c r="D331" s="6"/>
      <c r="E331" s="6"/>
      <c r="F331" s="267" t="str">
        <f t="shared" si="48"/>
        <v/>
      </c>
      <c r="G331" s="268" t="str">
        <f t="shared" si="54"/>
        <v/>
      </c>
      <c r="H331" s="269" t="str">
        <f t="shared" si="53"/>
        <v>Marco</v>
      </c>
      <c r="I331" s="211">
        <f>IF(P$175="J",SUMIF('Bandstoten tot'!A$33:A$54,H331,'Bandstoten tot'!B$33:B$54),0)</f>
        <v>40</v>
      </c>
      <c r="J331" s="6"/>
      <c r="K331" s="211" t="str">
        <f t="shared" si="49"/>
        <v/>
      </c>
      <c r="L331" s="267" t="str">
        <f t="shared" si="50"/>
        <v/>
      </c>
      <c r="M331" s="215" t="str">
        <f t="shared" si="51"/>
        <v/>
      </c>
      <c r="N331" s="216" t="str">
        <f t="shared" si="52"/>
        <v/>
      </c>
      <c r="O331" s="266">
        <v>2</v>
      </c>
      <c r="AB331" s="325">
        <f t="shared" si="55"/>
        <v>1</v>
      </c>
    </row>
    <row r="332" spans="1:28" ht="13.2" x14ac:dyDescent="0.25">
      <c r="A332" s="218" t="str">
        <f>IF(C332=0,"",IF(I332=0,"",MAX(A$2:A331)+1))</f>
        <v/>
      </c>
      <c r="B332" s="272" t="str">
        <f t="shared" si="47"/>
        <v>Mukesh</v>
      </c>
      <c r="C332" s="211">
        <f>IF(P$175="J",SUMIF('Bandstoten tot'!A$33:A$54,B332,'Bandstoten tot'!B$33:B$54),0)</f>
        <v>34</v>
      </c>
      <c r="D332" s="6"/>
      <c r="E332" s="6"/>
      <c r="F332" s="267" t="str">
        <f t="shared" si="48"/>
        <v/>
      </c>
      <c r="G332" s="268" t="str">
        <f t="shared" si="54"/>
        <v/>
      </c>
      <c r="H332" s="269" t="str">
        <f t="shared" si="53"/>
        <v>n</v>
      </c>
      <c r="I332" s="211">
        <f>IF(P$175="J",SUMIF('Bandstoten tot'!A$33:A$54,H332,'Bandstoten tot'!B$33:B$54),0)</f>
        <v>0</v>
      </c>
      <c r="J332" s="6"/>
      <c r="K332" s="211" t="str">
        <f t="shared" si="49"/>
        <v/>
      </c>
      <c r="L332" s="267" t="str">
        <f t="shared" si="50"/>
        <v/>
      </c>
      <c r="M332" s="215" t="str">
        <f t="shared" si="51"/>
        <v/>
      </c>
      <c r="N332" s="216" t="str">
        <f t="shared" si="52"/>
        <v/>
      </c>
      <c r="O332" s="266">
        <v>2</v>
      </c>
      <c r="AB332" s="325">
        <f t="shared" si="55"/>
        <v>0</v>
      </c>
    </row>
    <row r="333" spans="1:28" ht="13.2" x14ac:dyDescent="0.25">
      <c r="A333" s="218" t="str">
        <f>IF(C333=0,"",IF(I333=0,"",MAX(A$2:A332)+1))</f>
        <v/>
      </c>
      <c r="B333" s="272" t="str">
        <f t="shared" si="47"/>
        <v>Mukesh</v>
      </c>
      <c r="C333" s="211">
        <f>IF(P$175="J",SUMIF('Bandstoten tot'!A$33:A$54,B333,'Bandstoten tot'!B$33:B$54),0)</f>
        <v>34</v>
      </c>
      <c r="D333" s="6"/>
      <c r="E333" s="6"/>
      <c r="F333" s="267" t="str">
        <f t="shared" si="48"/>
        <v/>
      </c>
      <c r="G333" s="268" t="str">
        <f t="shared" si="54"/>
        <v/>
      </c>
      <c r="H333" s="269" t="str">
        <f t="shared" si="53"/>
        <v>n</v>
      </c>
      <c r="I333" s="211">
        <f>IF(P$175="J",SUMIF('Bandstoten tot'!A$33:A$54,H333,'Bandstoten tot'!B$33:B$54),0)</f>
        <v>0</v>
      </c>
      <c r="J333" s="6"/>
      <c r="K333" s="211" t="str">
        <f t="shared" si="49"/>
        <v/>
      </c>
      <c r="L333" s="267" t="str">
        <f t="shared" si="50"/>
        <v/>
      </c>
      <c r="M333" s="215" t="str">
        <f t="shared" si="51"/>
        <v/>
      </c>
      <c r="N333" s="216" t="str">
        <f t="shared" si="52"/>
        <v/>
      </c>
      <c r="O333" s="266">
        <v>2</v>
      </c>
      <c r="AB333" s="325">
        <f t="shared" si="55"/>
        <v>0</v>
      </c>
    </row>
    <row r="334" spans="1:28" ht="13.2" x14ac:dyDescent="0.25">
      <c r="A334" s="218" t="str">
        <f>IF(C334=0,"",IF(I334=0,"",MAX(A$2:A333)+1))</f>
        <v/>
      </c>
      <c r="B334" s="272" t="str">
        <f t="shared" si="47"/>
        <v>Mukesh</v>
      </c>
      <c r="C334" s="211">
        <f>IF(P$175="J",SUMIF('Bandstoten tot'!A$33:A$54,B334,'Bandstoten tot'!B$33:B$54),0)</f>
        <v>34</v>
      </c>
      <c r="D334" s="6"/>
      <c r="E334" s="6"/>
      <c r="F334" s="267" t="str">
        <f t="shared" si="48"/>
        <v/>
      </c>
      <c r="G334" s="268" t="str">
        <f t="shared" si="54"/>
        <v/>
      </c>
      <c r="H334" s="269" t="str">
        <f t="shared" si="53"/>
        <v>n</v>
      </c>
      <c r="I334" s="211">
        <f>IF(P$175="J",SUMIF('Bandstoten tot'!A$33:A$54,H334,'Bandstoten tot'!B$33:B$54),0)</f>
        <v>0</v>
      </c>
      <c r="J334" s="6"/>
      <c r="K334" s="211" t="str">
        <f t="shared" si="49"/>
        <v/>
      </c>
      <c r="L334" s="267" t="str">
        <f t="shared" si="50"/>
        <v/>
      </c>
      <c r="M334" s="215" t="str">
        <f t="shared" si="51"/>
        <v/>
      </c>
      <c r="N334" s="216" t="str">
        <f t="shared" si="52"/>
        <v/>
      </c>
      <c r="O334" s="266">
        <v>2</v>
      </c>
      <c r="AB334" s="325">
        <f t="shared" si="55"/>
        <v>0</v>
      </c>
    </row>
    <row r="335" spans="1:28" ht="13.2" x14ac:dyDescent="0.25">
      <c r="A335" s="218" t="str">
        <f>IF(C335=0,"",IF(I335=0,"",MAX(A$2:A334)+1))</f>
        <v/>
      </c>
      <c r="B335" s="272" t="str">
        <f t="shared" si="47"/>
        <v>Mukesh</v>
      </c>
      <c r="C335" s="211">
        <f>IF(P$175="J",SUMIF('Bandstoten tot'!A$33:A$54,B335,'Bandstoten tot'!B$33:B$54),0)</f>
        <v>34</v>
      </c>
      <c r="D335" s="6"/>
      <c r="E335" s="6"/>
      <c r="F335" s="267" t="str">
        <f t="shared" si="48"/>
        <v/>
      </c>
      <c r="G335" s="268" t="str">
        <f t="shared" si="54"/>
        <v/>
      </c>
      <c r="H335" s="269" t="str">
        <f t="shared" si="53"/>
        <v>n</v>
      </c>
      <c r="I335" s="211">
        <f>IF(P$175="J",SUMIF('Bandstoten tot'!A$33:A$54,H335,'Bandstoten tot'!B$33:B$54),0)</f>
        <v>0</v>
      </c>
      <c r="J335" s="6"/>
      <c r="K335" s="211" t="str">
        <f>IF(E335&gt;0,E335,"")</f>
        <v/>
      </c>
      <c r="L335" s="267" t="str">
        <f t="shared" si="50"/>
        <v/>
      </c>
      <c r="M335" s="215" t="str">
        <f t="shared" ref="M335:M345" si="56">IF(J335&gt;0,IF(I335-J335=0,R$2,IF(J335&lt;I335,ROUND(J335/I335*T$2,1),Q$2)),"")</f>
        <v/>
      </c>
      <c r="N335" s="216" t="str">
        <f t="shared" si="52"/>
        <v/>
      </c>
      <c r="O335" s="266">
        <v>2</v>
      </c>
      <c r="AB335" s="325">
        <f t="shared" si="55"/>
        <v>0</v>
      </c>
    </row>
    <row r="336" spans="1:28" ht="13.2" x14ac:dyDescent="0.25">
      <c r="A336" s="218" t="str">
        <f>IF(C336=0,"",IF(I336=0,"",MAX(A$2:A335)+1))</f>
        <v/>
      </c>
      <c r="B336" s="272" t="str">
        <f t="shared" si="47"/>
        <v>Marco</v>
      </c>
      <c r="C336" s="211">
        <f>IF(P$175="J",SUMIF('Bandstoten tot'!A$33:A$54,B336,'Bandstoten tot'!B$33:B$54),0)</f>
        <v>40</v>
      </c>
      <c r="D336" s="6"/>
      <c r="E336" s="6"/>
      <c r="F336" s="267" t="str">
        <f t="shared" si="48"/>
        <v/>
      </c>
      <c r="G336" s="268" t="str">
        <f t="shared" si="54"/>
        <v/>
      </c>
      <c r="H336" s="269" t="str">
        <f t="shared" si="53"/>
        <v>n</v>
      </c>
      <c r="I336" s="211">
        <f>IF(P$175="J",SUMIF('Bandstoten tot'!A$33:A$54,H336,'Bandstoten tot'!B$33:B$54),0)</f>
        <v>0</v>
      </c>
      <c r="J336" s="6"/>
      <c r="K336" s="211" t="str">
        <f>IF(E336&gt;0,E336,"")</f>
        <v/>
      </c>
      <c r="L336" s="267" t="str">
        <f t="shared" si="50"/>
        <v/>
      </c>
      <c r="M336" s="215" t="str">
        <f t="shared" si="56"/>
        <v/>
      </c>
      <c r="N336" s="216" t="str">
        <f t="shared" si="52"/>
        <v/>
      </c>
      <c r="O336" s="266">
        <v>2</v>
      </c>
      <c r="AB336" s="325">
        <f t="shared" si="55"/>
        <v>0</v>
      </c>
    </row>
    <row r="337" spans="1:28" ht="13.2" x14ac:dyDescent="0.25">
      <c r="A337" s="218" t="str">
        <f>IF(C337=0,"",IF(I337=0,"",MAX(A$2:A336)+1))</f>
        <v/>
      </c>
      <c r="B337" s="272" t="str">
        <f t="shared" si="47"/>
        <v>Marco</v>
      </c>
      <c r="C337" s="211">
        <f>IF(P$175="J",SUMIF('Bandstoten tot'!A$33:A$54,B337,'Bandstoten tot'!B$33:B$54),0)</f>
        <v>40</v>
      </c>
      <c r="D337" s="6"/>
      <c r="E337" s="6"/>
      <c r="F337" s="267" t="str">
        <f t="shared" si="48"/>
        <v/>
      </c>
      <c r="G337" s="268" t="str">
        <f t="shared" si="54"/>
        <v/>
      </c>
      <c r="H337" s="269" t="str">
        <f t="shared" si="53"/>
        <v>n</v>
      </c>
      <c r="I337" s="211">
        <f>IF(P$175="J",SUMIF('Bandstoten tot'!A$33:A$54,H337,'Bandstoten tot'!B$33:B$54),0)</f>
        <v>0</v>
      </c>
      <c r="J337" s="6"/>
      <c r="K337" s="211" t="str">
        <f t="shared" ref="K337:K345" si="57">IF(E337&gt;0,E337,"")</f>
        <v/>
      </c>
      <c r="L337" s="267" t="str">
        <f t="shared" si="50"/>
        <v/>
      </c>
      <c r="M337" s="215" t="str">
        <f t="shared" si="56"/>
        <v/>
      </c>
      <c r="N337" s="216" t="str">
        <f t="shared" si="52"/>
        <v/>
      </c>
      <c r="O337" s="266">
        <v>2</v>
      </c>
      <c r="AB337" s="325">
        <f t="shared" si="55"/>
        <v>0</v>
      </c>
    </row>
    <row r="338" spans="1:28" ht="13.2" x14ac:dyDescent="0.25">
      <c r="A338" s="218" t="str">
        <f>IF(C338=0,"",IF(I338=0,"",MAX(A$2:A337)+1))</f>
        <v/>
      </c>
      <c r="B338" s="272" t="str">
        <f t="shared" si="47"/>
        <v>Marco</v>
      </c>
      <c r="C338" s="211">
        <f>IF(P$175="J",SUMIF('Bandstoten tot'!A$33:A$54,B338,'Bandstoten tot'!B$33:B$54),0)</f>
        <v>40</v>
      </c>
      <c r="D338" s="6"/>
      <c r="E338" s="6"/>
      <c r="F338" s="267" t="str">
        <f t="shared" si="48"/>
        <v/>
      </c>
      <c r="G338" s="268" t="str">
        <f t="shared" si="54"/>
        <v/>
      </c>
      <c r="H338" s="269" t="str">
        <f t="shared" si="53"/>
        <v>n</v>
      </c>
      <c r="I338" s="211">
        <f>IF(P$175="J",SUMIF('Bandstoten tot'!A$33:A$54,H338,'Bandstoten tot'!B$33:B$54),0)</f>
        <v>0</v>
      </c>
      <c r="J338" s="6"/>
      <c r="K338" s="211" t="str">
        <f t="shared" si="57"/>
        <v/>
      </c>
      <c r="L338" s="267" t="str">
        <f t="shared" si="50"/>
        <v/>
      </c>
      <c r="M338" s="215" t="str">
        <f t="shared" si="56"/>
        <v/>
      </c>
      <c r="N338" s="216" t="str">
        <f t="shared" si="52"/>
        <v/>
      </c>
      <c r="O338" s="266">
        <v>2</v>
      </c>
      <c r="AB338" s="325">
        <f t="shared" si="55"/>
        <v>0</v>
      </c>
    </row>
    <row r="339" spans="1:28" ht="13.2" x14ac:dyDescent="0.25">
      <c r="A339" s="218" t="str">
        <f>IF(C339=0,"",IF(I339=0,"",MAX(A$2:A338)+1))</f>
        <v/>
      </c>
      <c r="B339" s="272" t="str">
        <f t="shared" si="47"/>
        <v>Marco</v>
      </c>
      <c r="C339" s="211">
        <f>IF(P$175="J",SUMIF('Bandstoten tot'!A$33:A$54,B339,'Bandstoten tot'!B$33:B$54),0)</f>
        <v>40</v>
      </c>
      <c r="D339" s="6"/>
      <c r="E339" s="6"/>
      <c r="F339" s="267" t="str">
        <f t="shared" si="48"/>
        <v/>
      </c>
      <c r="G339" s="268" t="str">
        <f t="shared" si="54"/>
        <v/>
      </c>
      <c r="H339" s="269" t="str">
        <f t="shared" si="53"/>
        <v>n</v>
      </c>
      <c r="I339" s="211">
        <f>IF(P$175="J",SUMIF('Bandstoten tot'!A$33:A$54,H339,'Bandstoten tot'!B$33:B$54),0)</f>
        <v>0</v>
      </c>
      <c r="J339" s="6"/>
      <c r="K339" s="211" t="str">
        <f t="shared" si="57"/>
        <v/>
      </c>
      <c r="L339" s="267" t="str">
        <f t="shared" si="50"/>
        <v/>
      </c>
      <c r="M339" s="215" t="str">
        <f t="shared" si="56"/>
        <v/>
      </c>
      <c r="N339" s="216" t="str">
        <f t="shared" si="52"/>
        <v/>
      </c>
      <c r="O339" s="266">
        <v>2</v>
      </c>
      <c r="AB339" s="325">
        <f t="shared" si="55"/>
        <v>0</v>
      </c>
    </row>
    <row r="340" spans="1:28" ht="13.2" x14ac:dyDescent="0.25">
      <c r="A340" s="218" t="str">
        <f>IF(C340=0,"",IF(I340=0,"",MAX(A$2:A339)+1))</f>
        <v/>
      </c>
      <c r="B340" s="272" t="str">
        <f t="shared" si="47"/>
        <v>n</v>
      </c>
      <c r="C340" s="211">
        <f>IF(P$175="J",SUMIF('Bandstoten tot'!A$33:A$54,B340,'Bandstoten tot'!B$33:B$54),0)</f>
        <v>0</v>
      </c>
      <c r="D340" s="6"/>
      <c r="E340" s="6"/>
      <c r="F340" s="267" t="str">
        <f t="shared" si="48"/>
        <v/>
      </c>
      <c r="G340" s="268" t="str">
        <f t="shared" si="54"/>
        <v/>
      </c>
      <c r="H340" s="269" t="str">
        <f t="shared" si="53"/>
        <v>n</v>
      </c>
      <c r="I340" s="211">
        <f>IF(P$175="J",SUMIF('Bandstoten tot'!A$33:A$54,H340,'Bandstoten tot'!B$33:B$54),0)</f>
        <v>0</v>
      </c>
      <c r="J340" s="6"/>
      <c r="K340" s="211" t="str">
        <f t="shared" si="57"/>
        <v/>
      </c>
      <c r="L340" s="267" t="str">
        <f t="shared" si="50"/>
        <v/>
      </c>
      <c r="M340" s="215" t="str">
        <f t="shared" si="56"/>
        <v/>
      </c>
      <c r="N340" s="216" t="str">
        <f t="shared" si="52"/>
        <v/>
      </c>
      <c r="O340" s="266">
        <v>2</v>
      </c>
      <c r="AB340" s="325">
        <f t="shared" si="55"/>
        <v>0</v>
      </c>
    </row>
    <row r="341" spans="1:28" ht="13.2" x14ac:dyDescent="0.25">
      <c r="A341" s="218" t="str">
        <f>IF(C341=0,"",IF(I341=0,"",MAX(A$2:A340)+1))</f>
        <v/>
      </c>
      <c r="B341" s="272" t="str">
        <f t="shared" si="47"/>
        <v>n</v>
      </c>
      <c r="C341" s="211">
        <f>IF(P$175="J",SUMIF('Bandstoten tot'!A$33:A$54,B341,'Bandstoten tot'!B$33:B$54),0)</f>
        <v>0</v>
      </c>
      <c r="D341" s="6"/>
      <c r="E341" s="6"/>
      <c r="F341" s="267" t="str">
        <f t="shared" si="48"/>
        <v/>
      </c>
      <c r="G341" s="268" t="str">
        <f t="shared" si="54"/>
        <v/>
      </c>
      <c r="H341" s="269" t="str">
        <f t="shared" si="53"/>
        <v>n</v>
      </c>
      <c r="I341" s="211">
        <f>IF(P$175="J",SUMIF('Bandstoten tot'!A$33:A$54,H341,'Bandstoten tot'!B$33:B$54),0)</f>
        <v>0</v>
      </c>
      <c r="J341" s="6"/>
      <c r="K341" s="211" t="str">
        <f t="shared" si="57"/>
        <v/>
      </c>
      <c r="L341" s="267" t="str">
        <f t="shared" si="50"/>
        <v/>
      </c>
      <c r="M341" s="215" t="str">
        <f t="shared" si="56"/>
        <v/>
      </c>
      <c r="N341" s="216" t="str">
        <f t="shared" si="52"/>
        <v/>
      </c>
      <c r="O341" s="266">
        <v>2</v>
      </c>
      <c r="AB341" s="325">
        <f t="shared" si="55"/>
        <v>0</v>
      </c>
    </row>
    <row r="342" spans="1:28" ht="13.2" x14ac:dyDescent="0.25">
      <c r="A342" s="218" t="str">
        <f>IF(C342=0,"",IF(I342=0,"",MAX(A$2:A341)+1))</f>
        <v/>
      </c>
      <c r="B342" s="272" t="str">
        <f t="shared" si="47"/>
        <v>n</v>
      </c>
      <c r="C342" s="211">
        <f>IF(P$175="J",SUMIF('Bandstoten tot'!A$33:A$54,B342,'Bandstoten tot'!B$33:B$54),0)</f>
        <v>0</v>
      </c>
      <c r="D342" s="6"/>
      <c r="E342" s="6"/>
      <c r="F342" s="267" t="str">
        <f t="shared" si="48"/>
        <v/>
      </c>
      <c r="G342" s="268" t="str">
        <f t="shared" si="54"/>
        <v/>
      </c>
      <c r="H342" s="269" t="str">
        <f t="shared" si="53"/>
        <v>n</v>
      </c>
      <c r="I342" s="211">
        <f>IF(P$175="J",SUMIF('Bandstoten tot'!A$33:A$54,H342,'Bandstoten tot'!B$33:B$54),0)</f>
        <v>0</v>
      </c>
      <c r="J342" s="6"/>
      <c r="K342" s="211" t="str">
        <f t="shared" si="57"/>
        <v/>
      </c>
      <c r="L342" s="267" t="str">
        <f t="shared" si="50"/>
        <v/>
      </c>
      <c r="M342" s="215" t="str">
        <f t="shared" si="56"/>
        <v/>
      </c>
      <c r="N342" s="216" t="str">
        <f t="shared" si="52"/>
        <v/>
      </c>
      <c r="O342" s="266">
        <v>2</v>
      </c>
      <c r="AB342" s="325">
        <f t="shared" si="55"/>
        <v>0</v>
      </c>
    </row>
    <row r="343" spans="1:28" ht="13.2" x14ac:dyDescent="0.25">
      <c r="A343" s="218" t="str">
        <f>IF(C343=0,"",IF(I343=0,"",MAX(A$2:A342)+1))</f>
        <v/>
      </c>
      <c r="B343" s="272" t="str">
        <f t="shared" si="47"/>
        <v>n</v>
      </c>
      <c r="C343" s="211">
        <f>IF(P$175="J",SUMIF('Bandstoten tot'!A$33:A$54,B343,'Bandstoten tot'!B$33:B$54),0)</f>
        <v>0</v>
      </c>
      <c r="D343" s="6"/>
      <c r="E343" s="6"/>
      <c r="F343" s="267" t="str">
        <f t="shared" si="48"/>
        <v/>
      </c>
      <c r="G343" s="268" t="str">
        <f t="shared" si="54"/>
        <v/>
      </c>
      <c r="H343" s="269" t="str">
        <f t="shared" si="53"/>
        <v>n</v>
      </c>
      <c r="I343" s="211">
        <f>IF(P$175="J",SUMIF('Bandstoten tot'!A$33:A$54,H343,'Bandstoten tot'!B$33:B$54),0)</f>
        <v>0</v>
      </c>
      <c r="J343" s="6"/>
      <c r="K343" s="211" t="str">
        <f t="shared" si="57"/>
        <v/>
      </c>
      <c r="L343" s="267" t="str">
        <f t="shared" si="50"/>
        <v/>
      </c>
      <c r="M343" s="215" t="str">
        <f t="shared" si="56"/>
        <v/>
      </c>
      <c r="N343" s="216" t="str">
        <f t="shared" si="52"/>
        <v/>
      </c>
      <c r="O343" s="266">
        <v>2</v>
      </c>
      <c r="AB343" s="325">
        <f t="shared" si="55"/>
        <v>0</v>
      </c>
    </row>
    <row r="344" spans="1:28" ht="13.2" x14ac:dyDescent="0.25">
      <c r="A344" s="218" t="str">
        <f>IF(C344=0,"",IF(I344=0,"",MAX(A$2:A343)+1))</f>
        <v/>
      </c>
      <c r="B344" s="272" t="str">
        <f t="shared" si="47"/>
        <v>n</v>
      </c>
      <c r="C344" s="211">
        <f>IF(P$175="J",SUMIF('Bandstoten tot'!A$33:A$54,B344,'Bandstoten tot'!B$33:B$54),0)</f>
        <v>0</v>
      </c>
      <c r="D344" s="6"/>
      <c r="E344" s="6"/>
      <c r="F344" s="267" t="str">
        <f t="shared" si="48"/>
        <v/>
      </c>
      <c r="G344" s="268" t="str">
        <f t="shared" si="54"/>
        <v/>
      </c>
      <c r="H344" s="269" t="str">
        <f t="shared" si="53"/>
        <v>n</v>
      </c>
      <c r="I344" s="211">
        <f>IF(P$175="J",SUMIF('Bandstoten tot'!A$33:A$54,H344,'Bandstoten tot'!B$33:B$54),0)</f>
        <v>0</v>
      </c>
      <c r="J344" s="6"/>
      <c r="K344" s="211" t="str">
        <f t="shared" si="57"/>
        <v/>
      </c>
      <c r="L344" s="267" t="str">
        <f t="shared" si="50"/>
        <v/>
      </c>
      <c r="M344" s="215" t="str">
        <f t="shared" si="56"/>
        <v/>
      </c>
      <c r="N344" s="216" t="str">
        <f t="shared" si="52"/>
        <v/>
      </c>
      <c r="O344" s="266">
        <v>2</v>
      </c>
      <c r="AB344" s="325">
        <f t="shared" si="55"/>
        <v>0</v>
      </c>
    </row>
    <row r="345" spans="1:28" ht="13.2" x14ac:dyDescent="0.25">
      <c r="A345" s="218" t="str">
        <f>IF(C345=0,"",IF(I345=0,"",MAX(A$2:A344)+1))</f>
        <v/>
      </c>
      <c r="B345" s="272" t="str">
        <f t="shared" si="47"/>
        <v>n</v>
      </c>
      <c r="C345" s="211">
        <f>IF(P$175="J",SUMIF('Bandstoten tot'!A$33:A$54,B345,'Bandstoten tot'!B$33:B$54),0)</f>
        <v>0</v>
      </c>
      <c r="D345" s="6"/>
      <c r="E345" s="6"/>
      <c r="F345" s="267" t="str">
        <f t="shared" si="48"/>
        <v/>
      </c>
      <c r="G345" s="268" t="str">
        <f t="shared" si="54"/>
        <v/>
      </c>
      <c r="H345" s="269" t="str">
        <f t="shared" si="53"/>
        <v>n</v>
      </c>
      <c r="I345" s="211">
        <f>IF(P$175="J",SUMIF('Bandstoten tot'!A$33:A$54,H345,'Bandstoten tot'!B$33:B$54),0)</f>
        <v>0</v>
      </c>
      <c r="J345" s="6"/>
      <c r="K345" s="211" t="str">
        <f t="shared" si="57"/>
        <v/>
      </c>
      <c r="L345" s="267" t="str">
        <f t="shared" si="50"/>
        <v/>
      </c>
      <c r="M345" s="215" t="str">
        <f t="shared" si="56"/>
        <v/>
      </c>
      <c r="N345" s="216" t="str">
        <f t="shared" si="52"/>
        <v/>
      </c>
      <c r="O345" s="266">
        <v>2</v>
      </c>
      <c r="AB345" s="325">
        <f t="shared" si="55"/>
        <v>0</v>
      </c>
    </row>
    <row r="346" spans="1:28" ht="13.8" thickBot="1" x14ac:dyDescent="0.3">
      <c r="A346" s="222"/>
      <c r="B346" s="223" t="s">
        <v>74</v>
      </c>
      <c r="C346" s="224">
        <f>MAX(A$2:A346)-SUMIF(B:B,"Ronde 1",C:C)</f>
        <v>105</v>
      </c>
      <c r="D346" s="225" t="s">
        <v>78</v>
      </c>
      <c r="E346" s="225"/>
      <c r="F346" s="226"/>
      <c r="G346" s="227"/>
      <c r="H346" s="228" t="s">
        <v>76</v>
      </c>
      <c r="I346" s="229">
        <f>SUM(N175:N346)</f>
        <v>0</v>
      </c>
      <c r="J346" s="225"/>
      <c r="K346" s="230" t="s">
        <v>77</v>
      </c>
      <c r="L346" s="231">
        <f>C346-I346</f>
        <v>105</v>
      </c>
      <c r="M346" s="231"/>
      <c r="N346" s="232"/>
      <c r="O346" s="266">
        <v>2</v>
      </c>
      <c r="Q346" s="273"/>
      <c r="R346" s="273"/>
      <c r="S346" s="273"/>
      <c r="T346" s="273"/>
      <c r="U346" s="273"/>
      <c r="AB346" s="325">
        <f t="shared" si="55"/>
        <v>0</v>
      </c>
    </row>
    <row r="347" spans="1:28" ht="15" customHeight="1" thickBot="1" x14ac:dyDescent="0.35">
      <c r="A347" s="233">
        <f>IF(C347=0,"",IF(I347=0,"",MAX(A$2:A346)+1))</f>
        <v>211</v>
      </c>
      <c r="B347" s="269" t="str">
        <f>B3</f>
        <v>Frans</v>
      </c>
      <c r="C347" s="211">
        <f>IF(P$347="J",SUMIF('Bandstoten tot'!A$33:A$54,B347,'Bandstoten tot'!B$33:B$54),0)</f>
        <v>27</v>
      </c>
      <c r="D347" s="74"/>
      <c r="E347" s="75"/>
      <c r="F347" s="270" t="str">
        <f t="shared" ref="F347:F403" si="58">IF(D347&gt;0,ROUND(D347/E347,3),"")</f>
        <v/>
      </c>
      <c r="G347" s="268" t="str">
        <f t="shared" ref="G347:G410" si="59">IF(D347&gt;0,IF(C347-D347=0,R$2,IF(D347&lt;C347,ROUND(D347/C347*T$2,1),Q$2)),"")</f>
        <v/>
      </c>
      <c r="H347" s="269" t="str">
        <f>H3</f>
        <v>Fred</v>
      </c>
      <c r="I347" s="211">
        <f>IF(P$347="J",SUMIF('Bandstoten tot'!A$33:A$54,H347,'Bandstoten tot'!B$33:B$54),0)</f>
        <v>23</v>
      </c>
      <c r="J347" s="75"/>
      <c r="K347" s="235" t="str">
        <f t="shared" ref="K347:K410" si="60">IF(E347&gt;0,E347,"")</f>
        <v/>
      </c>
      <c r="L347" s="270" t="str">
        <f t="shared" ref="L347:L410" si="61">IF(J347&gt;0,ROUND(J347/K347,3),"")</f>
        <v/>
      </c>
      <c r="M347" s="215" t="str">
        <f t="shared" ref="M347:M378" si="62">IF(J347&gt;0,IF(I347-J347=0,R$2,IF(J347&lt;I347,ROUND(J347/I347*T$2,1),Q$2)),"")</f>
        <v/>
      </c>
      <c r="N347" s="237" t="str">
        <f t="shared" ref="N347:N410" si="63">IF(E347&gt;0,1,"")</f>
        <v/>
      </c>
      <c r="O347" s="266">
        <v>3</v>
      </c>
      <c r="P347" s="468" t="s">
        <v>121</v>
      </c>
      <c r="Q347" s="273"/>
      <c r="R347" s="273"/>
      <c r="S347" s="273"/>
      <c r="T347" s="273"/>
      <c r="U347" s="273"/>
      <c r="AB347" s="325">
        <f t="shared" si="55"/>
        <v>1</v>
      </c>
    </row>
    <row r="348" spans="1:28" ht="15" customHeight="1" x14ac:dyDescent="0.25">
      <c r="A348" s="218">
        <f>IF(C348=0,"",IF(I348=0,"",MAX(A$2:A347)+1))</f>
        <v>212</v>
      </c>
      <c r="B348" s="269" t="str">
        <f t="shared" ref="B348:B411" si="64">B4</f>
        <v>Frans</v>
      </c>
      <c r="C348" s="211">
        <f>IF(P$347="J",SUMIF('Bandstoten tot'!A$33:A$54,B348,'Bandstoten tot'!B$33:B$54),0)</f>
        <v>27</v>
      </c>
      <c r="D348" s="6"/>
      <c r="E348" s="6"/>
      <c r="F348" s="267" t="str">
        <f t="shared" si="58"/>
        <v/>
      </c>
      <c r="G348" s="268" t="str">
        <f t="shared" si="59"/>
        <v/>
      </c>
      <c r="H348" s="269" t="str">
        <f t="shared" ref="H348:H411" si="65">H4</f>
        <v>Jan Hartog</v>
      </c>
      <c r="I348" s="211">
        <f>IF(P$347="J",SUMIF('Bandstoten tot'!A$33:A$54,H348,'Bandstoten tot'!B$33:B$54),0)</f>
        <v>18</v>
      </c>
      <c r="J348" s="6"/>
      <c r="K348" s="211" t="str">
        <f t="shared" si="60"/>
        <v/>
      </c>
      <c r="L348" s="267" t="str">
        <f t="shared" si="61"/>
        <v/>
      </c>
      <c r="M348" s="215" t="str">
        <f t="shared" si="62"/>
        <v/>
      </c>
      <c r="N348" s="216" t="str">
        <f t="shared" si="63"/>
        <v/>
      </c>
      <c r="O348" s="266">
        <v>3</v>
      </c>
      <c r="Q348" s="273"/>
      <c r="R348" s="273"/>
      <c r="S348" s="273"/>
      <c r="T348" s="273"/>
      <c r="U348" s="273"/>
      <c r="AB348" s="325">
        <f t="shared" si="55"/>
        <v>1</v>
      </c>
    </row>
    <row r="349" spans="1:28" ht="15" customHeight="1" x14ac:dyDescent="0.25">
      <c r="A349" s="218">
        <f>IF(C349=0,"",IF(I349=0,"",MAX(A$2:A348)+1))</f>
        <v>213</v>
      </c>
      <c r="B349" s="269" t="str">
        <f t="shared" si="64"/>
        <v>Frans</v>
      </c>
      <c r="C349" s="211">
        <f>IF(P$347="J",SUMIF('Bandstoten tot'!A$33:A$54,B349,'Bandstoten tot'!B$33:B$54),0)</f>
        <v>27</v>
      </c>
      <c r="D349" s="6"/>
      <c r="E349" s="6"/>
      <c r="F349" s="267" t="str">
        <f t="shared" si="58"/>
        <v/>
      </c>
      <c r="G349" s="268" t="str">
        <f t="shared" si="59"/>
        <v/>
      </c>
      <c r="H349" s="269" t="str">
        <f t="shared" si="65"/>
        <v>Martijn</v>
      </c>
      <c r="I349" s="211">
        <f>IF(P$347="J",SUMIF('Bandstoten tot'!A$33:A$54,H349,'Bandstoten tot'!B$33:B$54),0)</f>
        <v>13</v>
      </c>
      <c r="J349" s="6"/>
      <c r="K349" s="211" t="str">
        <f t="shared" si="60"/>
        <v/>
      </c>
      <c r="L349" s="267" t="str">
        <f t="shared" si="61"/>
        <v/>
      </c>
      <c r="M349" s="215" t="str">
        <f t="shared" si="62"/>
        <v/>
      </c>
      <c r="N349" s="216" t="str">
        <f t="shared" si="63"/>
        <v/>
      </c>
      <c r="O349" s="266">
        <v>3</v>
      </c>
      <c r="Q349" s="273"/>
      <c r="R349" s="273"/>
      <c r="S349" s="273"/>
      <c r="T349" s="273"/>
      <c r="U349" s="273"/>
      <c r="AB349" s="325">
        <f t="shared" si="55"/>
        <v>1</v>
      </c>
    </row>
    <row r="350" spans="1:28" ht="15" customHeight="1" x14ac:dyDescent="0.25">
      <c r="A350" s="218">
        <f>IF(C350=0,"",IF(I350=0,"",MAX(A$2:A349)+1))</f>
        <v>214</v>
      </c>
      <c r="B350" s="269" t="str">
        <f t="shared" si="64"/>
        <v>Frans</v>
      </c>
      <c r="C350" s="211">
        <f>IF(P$347="J",SUMIF('Bandstoten tot'!A$33:A$54,B350,'Bandstoten tot'!B$33:B$54),0)</f>
        <v>27</v>
      </c>
      <c r="D350" s="6"/>
      <c r="E350" s="6"/>
      <c r="F350" s="267" t="str">
        <f t="shared" si="58"/>
        <v/>
      </c>
      <c r="G350" s="268" t="str">
        <f t="shared" si="59"/>
        <v/>
      </c>
      <c r="H350" s="269" t="str">
        <f t="shared" si="65"/>
        <v>Michael</v>
      </c>
      <c r="I350" s="211">
        <f>IF(P$347="J",SUMIF('Bandstoten tot'!A$33:A$54,H350,'Bandstoten tot'!B$33:B$54),0)</f>
        <v>28</v>
      </c>
      <c r="J350" s="6"/>
      <c r="K350" s="211" t="str">
        <f t="shared" si="60"/>
        <v/>
      </c>
      <c r="L350" s="267" t="str">
        <f t="shared" si="61"/>
        <v/>
      </c>
      <c r="M350" s="215" t="str">
        <f t="shared" si="62"/>
        <v/>
      </c>
      <c r="N350" s="216" t="str">
        <f t="shared" si="63"/>
        <v/>
      </c>
      <c r="O350" s="266">
        <v>3</v>
      </c>
      <c r="Q350" s="273"/>
      <c r="R350" s="273"/>
      <c r="S350" s="273"/>
      <c r="T350" s="273"/>
      <c r="U350" s="273"/>
      <c r="AB350" s="325">
        <f t="shared" si="55"/>
        <v>1</v>
      </c>
    </row>
    <row r="351" spans="1:28" ht="15" customHeight="1" x14ac:dyDescent="0.25">
      <c r="A351" s="218">
        <f>IF(C351=0,"",IF(I351=0,"",MAX(A$2:A350)+1))</f>
        <v>215</v>
      </c>
      <c r="B351" s="269" t="str">
        <f t="shared" si="64"/>
        <v>Frans</v>
      </c>
      <c r="C351" s="211">
        <f>IF(P$347="J",SUMIF('Bandstoten tot'!A$33:A$54,B351,'Bandstoten tot'!B$33:B$54),0)</f>
        <v>27</v>
      </c>
      <c r="D351" s="6"/>
      <c r="E351" s="6"/>
      <c r="F351" s="267" t="str">
        <f t="shared" si="58"/>
        <v/>
      </c>
      <c r="G351" s="268" t="str">
        <f t="shared" si="59"/>
        <v/>
      </c>
      <c r="H351" s="269" t="str">
        <f t="shared" si="65"/>
        <v>Peter</v>
      </c>
      <c r="I351" s="211">
        <f>IF(P$347="J",SUMIF('Bandstoten tot'!A$33:A$54,H351,'Bandstoten tot'!B$33:B$54),0)</f>
        <v>39</v>
      </c>
      <c r="J351" s="6"/>
      <c r="K351" s="211" t="str">
        <f t="shared" si="60"/>
        <v/>
      </c>
      <c r="L351" s="267" t="str">
        <f t="shared" si="61"/>
        <v/>
      </c>
      <c r="M351" s="215" t="str">
        <f t="shared" si="62"/>
        <v/>
      </c>
      <c r="N351" s="216" t="str">
        <f t="shared" si="63"/>
        <v/>
      </c>
      <c r="O351" s="266">
        <v>3</v>
      </c>
      <c r="Q351" s="273"/>
      <c r="R351" s="273"/>
      <c r="S351" s="273"/>
      <c r="T351" s="273"/>
      <c r="U351" s="273"/>
      <c r="AB351" s="325">
        <f t="shared" si="55"/>
        <v>1</v>
      </c>
    </row>
    <row r="352" spans="1:28" ht="15" customHeight="1" x14ac:dyDescent="0.25">
      <c r="A352" s="218">
        <f>IF(C352=0,"",IF(I352=0,"",MAX(A$2:A351)+1))</f>
        <v>216</v>
      </c>
      <c r="B352" s="269" t="str">
        <f t="shared" si="64"/>
        <v>Frans</v>
      </c>
      <c r="C352" s="211">
        <f>IF(P$347="J",SUMIF('Bandstoten tot'!A$33:A$54,B352,'Bandstoten tot'!B$33:B$54),0)</f>
        <v>27</v>
      </c>
      <c r="D352" s="6"/>
      <c r="E352" s="6"/>
      <c r="F352" s="267" t="str">
        <f t="shared" si="58"/>
        <v/>
      </c>
      <c r="G352" s="268" t="str">
        <f t="shared" si="59"/>
        <v/>
      </c>
      <c r="H352" s="269" t="str">
        <f t="shared" si="65"/>
        <v>Piet</v>
      </c>
      <c r="I352" s="211">
        <f>IF(P$347="J",SUMIF('Bandstoten tot'!A$33:A$54,H352,'Bandstoten tot'!B$33:B$54),0)</f>
        <v>44</v>
      </c>
      <c r="J352" s="6"/>
      <c r="K352" s="211" t="str">
        <f t="shared" si="60"/>
        <v/>
      </c>
      <c r="L352" s="267" t="str">
        <f t="shared" si="61"/>
        <v/>
      </c>
      <c r="M352" s="215" t="str">
        <f t="shared" si="62"/>
        <v/>
      </c>
      <c r="N352" s="216" t="str">
        <f t="shared" si="63"/>
        <v/>
      </c>
      <c r="O352" s="266">
        <v>3</v>
      </c>
      <c r="Q352" s="273"/>
      <c r="R352" s="273"/>
      <c r="S352" s="273"/>
      <c r="T352" s="273"/>
      <c r="U352" s="273"/>
      <c r="AB352" s="325">
        <f t="shared" si="55"/>
        <v>1</v>
      </c>
    </row>
    <row r="353" spans="1:28" ht="15" customHeight="1" x14ac:dyDescent="0.25">
      <c r="A353" s="218">
        <f>IF(C353=0,"",IF(I353=0,"",MAX(A$2:A352)+1))</f>
        <v>217</v>
      </c>
      <c r="B353" s="269" t="str">
        <f t="shared" si="64"/>
        <v>Frans</v>
      </c>
      <c r="C353" s="211">
        <f>IF(P$347="J",SUMIF('Bandstoten tot'!A$33:A$54,B353,'Bandstoten tot'!B$33:B$54),0)</f>
        <v>27</v>
      </c>
      <c r="D353" s="6"/>
      <c r="E353" s="6"/>
      <c r="F353" s="267" t="str">
        <f t="shared" si="58"/>
        <v/>
      </c>
      <c r="G353" s="268" t="str">
        <f t="shared" si="59"/>
        <v/>
      </c>
      <c r="H353" s="269" t="str">
        <f t="shared" si="65"/>
        <v>Tukker</v>
      </c>
      <c r="I353" s="211">
        <f>IF(P$347="J",SUMIF('Bandstoten tot'!A$33:A$54,H353,'Bandstoten tot'!B$33:B$54),0)</f>
        <v>22</v>
      </c>
      <c r="J353" s="6"/>
      <c r="K353" s="211" t="str">
        <f t="shared" si="60"/>
        <v/>
      </c>
      <c r="L353" s="267" t="str">
        <f t="shared" si="61"/>
        <v/>
      </c>
      <c r="M353" s="215" t="str">
        <f t="shared" si="62"/>
        <v/>
      </c>
      <c r="N353" s="216" t="str">
        <f t="shared" si="63"/>
        <v/>
      </c>
      <c r="O353" s="266">
        <v>3</v>
      </c>
      <c r="Q353" s="273"/>
      <c r="R353" s="273"/>
      <c r="S353" s="273"/>
      <c r="T353" s="273"/>
      <c r="U353" s="273"/>
      <c r="AB353" s="325">
        <f t="shared" si="55"/>
        <v>1</v>
      </c>
    </row>
    <row r="354" spans="1:28" ht="15" customHeight="1" x14ac:dyDescent="0.25">
      <c r="A354" s="218">
        <f>IF(C354=0,"",IF(I354=0,"",MAX(A$2:A353)+1))</f>
        <v>218</v>
      </c>
      <c r="B354" s="269" t="str">
        <f t="shared" si="64"/>
        <v>Frans</v>
      </c>
      <c r="C354" s="211">
        <f>IF(P$347="J",SUMIF('Bandstoten tot'!A$33:A$54,B354,'Bandstoten tot'!B$33:B$54),0)</f>
        <v>27</v>
      </c>
      <c r="D354" s="6"/>
      <c r="E354" s="6"/>
      <c r="F354" s="267" t="str">
        <f t="shared" si="58"/>
        <v/>
      </c>
      <c r="G354" s="268" t="str">
        <f t="shared" si="59"/>
        <v/>
      </c>
      <c r="H354" s="269" t="str">
        <f t="shared" si="65"/>
        <v>Bernard</v>
      </c>
      <c r="I354" s="211">
        <f>IF(P$347="J",SUMIF('Bandstoten tot'!A$33:A$54,H354,'Bandstoten tot'!B$33:B$54),0)</f>
        <v>31</v>
      </c>
      <c r="J354" s="6"/>
      <c r="K354" s="211" t="str">
        <f t="shared" si="60"/>
        <v/>
      </c>
      <c r="L354" s="267" t="str">
        <f t="shared" si="61"/>
        <v/>
      </c>
      <c r="M354" s="215" t="str">
        <f t="shared" si="62"/>
        <v/>
      </c>
      <c r="N354" s="216" t="str">
        <f t="shared" si="63"/>
        <v/>
      </c>
      <c r="O354" s="266">
        <v>3</v>
      </c>
      <c r="Q354" s="273"/>
      <c r="R354" s="273"/>
      <c r="S354" s="273"/>
      <c r="T354" s="273"/>
      <c r="U354" s="273"/>
      <c r="AB354" s="325">
        <f t="shared" si="55"/>
        <v>1</v>
      </c>
    </row>
    <row r="355" spans="1:28" ht="15" customHeight="1" x14ac:dyDescent="0.25">
      <c r="A355" s="218">
        <f>IF(C355=0,"",IF(I355=0,"",MAX(A$2:A354)+1))</f>
        <v>219</v>
      </c>
      <c r="B355" s="269" t="str">
        <f t="shared" si="64"/>
        <v>Frans</v>
      </c>
      <c r="C355" s="211">
        <f>IF(P$347="J",SUMIF('Bandstoten tot'!A$33:A$54,B355,'Bandstoten tot'!B$33:B$54),0)</f>
        <v>27</v>
      </c>
      <c r="D355" s="6"/>
      <c r="E355" s="6"/>
      <c r="F355" s="267" t="str">
        <f t="shared" si="58"/>
        <v/>
      </c>
      <c r="G355" s="268" t="str">
        <f t="shared" si="59"/>
        <v/>
      </c>
      <c r="H355" s="269" t="str">
        <f t="shared" si="65"/>
        <v>Jan de Hoorn</v>
      </c>
      <c r="I355" s="211">
        <f>IF(P$347="J",SUMIF('Bandstoten tot'!A$33:A$54,H355,'Bandstoten tot'!B$33:B$54),0)</f>
        <v>23</v>
      </c>
      <c r="J355" s="6"/>
      <c r="K355" s="211" t="str">
        <f t="shared" si="60"/>
        <v/>
      </c>
      <c r="L355" s="267" t="str">
        <f t="shared" si="61"/>
        <v/>
      </c>
      <c r="M355" s="215" t="str">
        <f t="shared" si="62"/>
        <v/>
      </c>
      <c r="N355" s="216" t="str">
        <f t="shared" si="63"/>
        <v/>
      </c>
      <c r="O355" s="266">
        <v>3</v>
      </c>
      <c r="Q355" s="273"/>
      <c r="R355" s="273"/>
      <c r="S355" s="273"/>
      <c r="T355" s="273"/>
      <c r="U355" s="273"/>
      <c r="AB355" s="325">
        <f t="shared" si="55"/>
        <v>1</v>
      </c>
    </row>
    <row r="356" spans="1:28" ht="15" customHeight="1" x14ac:dyDescent="0.25">
      <c r="A356" s="218">
        <f>IF(C356=0,"",IF(I356=0,"",MAX(A$2:A355)+1))</f>
        <v>220</v>
      </c>
      <c r="B356" s="269" t="str">
        <f t="shared" si="64"/>
        <v>Frans</v>
      </c>
      <c r="C356" s="211">
        <f>IF(P$347="J",SUMIF('Bandstoten tot'!A$33:A$54,B356,'Bandstoten tot'!B$33:B$54),0)</f>
        <v>27</v>
      </c>
      <c r="D356" s="6"/>
      <c r="E356" s="6"/>
      <c r="F356" s="267" t="str">
        <f t="shared" si="58"/>
        <v/>
      </c>
      <c r="G356" s="268" t="str">
        <f t="shared" si="59"/>
        <v/>
      </c>
      <c r="H356" s="269" t="str">
        <f t="shared" si="65"/>
        <v>Bas</v>
      </c>
      <c r="I356" s="211">
        <f>IF(P$347="J",SUMIF('Bandstoten tot'!A$33:A$54,H356,'Bandstoten tot'!B$33:B$54),0)</f>
        <v>25</v>
      </c>
      <c r="J356" s="6"/>
      <c r="K356" s="211" t="str">
        <f t="shared" si="60"/>
        <v/>
      </c>
      <c r="L356" s="267" t="str">
        <f t="shared" si="61"/>
        <v/>
      </c>
      <c r="M356" s="215" t="str">
        <f t="shared" si="62"/>
        <v/>
      </c>
      <c r="N356" s="216" t="str">
        <f t="shared" si="63"/>
        <v/>
      </c>
      <c r="O356" s="266">
        <v>3</v>
      </c>
      <c r="Q356" s="273"/>
      <c r="R356" s="273"/>
      <c r="S356" s="273"/>
      <c r="T356" s="273"/>
      <c r="U356" s="273"/>
      <c r="AB356" s="325">
        <f t="shared" si="55"/>
        <v>1</v>
      </c>
    </row>
    <row r="357" spans="1:28" ht="15" customHeight="1" x14ac:dyDescent="0.25">
      <c r="A357" s="218">
        <f>IF(C357=0,"",IF(I357=0,"",MAX(A$2:A356)+1))</f>
        <v>221</v>
      </c>
      <c r="B357" s="269" t="str">
        <f t="shared" si="64"/>
        <v>Frans</v>
      </c>
      <c r="C357" s="211">
        <f>IF(P$347="J",SUMIF('Bandstoten tot'!A$33:A$54,B357,'Bandstoten tot'!B$33:B$54),0)</f>
        <v>27</v>
      </c>
      <c r="D357" s="6"/>
      <c r="E357" s="6"/>
      <c r="F357" s="267" t="str">
        <f t="shared" si="58"/>
        <v/>
      </c>
      <c r="G357" s="268" t="str">
        <f t="shared" si="59"/>
        <v/>
      </c>
      <c r="H357" s="269" t="str">
        <f t="shared" si="65"/>
        <v>Jan Zuijlen</v>
      </c>
      <c r="I357" s="211">
        <f>IF(P$347="J",SUMIF('Bandstoten tot'!A$33:A$54,H357,'Bandstoten tot'!B$33:B$54),0)</f>
        <v>36</v>
      </c>
      <c r="J357" s="6"/>
      <c r="K357" s="211" t="str">
        <f t="shared" si="60"/>
        <v/>
      </c>
      <c r="L357" s="267" t="str">
        <f t="shared" si="61"/>
        <v/>
      </c>
      <c r="M357" s="215" t="str">
        <f t="shared" si="62"/>
        <v/>
      </c>
      <c r="N357" s="216" t="str">
        <f t="shared" si="63"/>
        <v/>
      </c>
      <c r="O357" s="266">
        <v>3</v>
      </c>
      <c r="Q357" s="273"/>
      <c r="R357" s="273"/>
      <c r="S357" s="273"/>
      <c r="T357" s="273"/>
      <c r="U357" s="273"/>
      <c r="AB357" s="325">
        <f t="shared" si="55"/>
        <v>1</v>
      </c>
    </row>
    <row r="358" spans="1:28" ht="15" customHeight="1" x14ac:dyDescent="0.25">
      <c r="A358" s="218">
        <f>IF(C358=0,"",IF(I358=0,"",MAX(A$2:A357)+1))</f>
        <v>222</v>
      </c>
      <c r="B358" s="269" t="str">
        <f t="shared" si="64"/>
        <v>Frans</v>
      </c>
      <c r="C358" s="211">
        <f>IF(P$347="J",SUMIF('Bandstoten tot'!A$33:A$54,B358,'Bandstoten tot'!B$33:B$54),0)</f>
        <v>27</v>
      </c>
      <c r="D358" s="6"/>
      <c r="E358" s="6"/>
      <c r="F358" s="267" t="str">
        <f t="shared" si="58"/>
        <v/>
      </c>
      <c r="G358" s="268" t="str">
        <f t="shared" si="59"/>
        <v/>
      </c>
      <c r="H358" s="269" t="str">
        <f t="shared" si="65"/>
        <v xml:space="preserve">Jordy </v>
      </c>
      <c r="I358" s="211">
        <f>IF(P$347="J",SUMIF('Bandstoten tot'!A$33:A$54,H358,'Bandstoten tot'!B$33:B$54),0)</f>
        <v>31</v>
      </c>
      <c r="J358" s="6"/>
      <c r="K358" s="211" t="str">
        <f t="shared" si="60"/>
        <v/>
      </c>
      <c r="L358" s="267" t="str">
        <f t="shared" si="61"/>
        <v/>
      </c>
      <c r="M358" s="215" t="str">
        <f t="shared" si="62"/>
        <v/>
      </c>
      <c r="N358" s="216" t="str">
        <f t="shared" si="63"/>
        <v/>
      </c>
      <c r="O358" s="266">
        <v>3</v>
      </c>
      <c r="Q358" s="273"/>
      <c r="R358" s="273"/>
      <c r="S358" s="273"/>
      <c r="T358" s="273"/>
      <c r="U358" s="273"/>
      <c r="AB358" s="325">
        <f t="shared" si="55"/>
        <v>1</v>
      </c>
    </row>
    <row r="359" spans="1:28" ht="15" customHeight="1" x14ac:dyDescent="0.25">
      <c r="A359" s="218">
        <f>IF(C359=0,"",IF(I359=0,"",MAX(A$2:A358)+1))</f>
        <v>223</v>
      </c>
      <c r="B359" s="269" t="str">
        <f t="shared" si="64"/>
        <v>Frans</v>
      </c>
      <c r="C359" s="211">
        <f>IF(P$347="J",SUMIF('Bandstoten tot'!A$33:A$54,B359,'Bandstoten tot'!B$33:B$54),0)</f>
        <v>27</v>
      </c>
      <c r="D359" s="6"/>
      <c r="E359" s="6"/>
      <c r="F359" s="267" t="str">
        <f t="shared" si="58"/>
        <v/>
      </c>
      <c r="G359" s="268" t="str">
        <f t="shared" si="59"/>
        <v/>
      </c>
      <c r="H359" s="269" t="str">
        <f t="shared" si="65"/>
        <v>Mukesh</v>
      </c>
      <c r="I359" s="211">
        <f>IF(P$347="J",SUMIF('Bandstoten tot'!A$33:A$54,H359,'Bandstoten tot'!B$33:B$54),0)</f>
        <v>34</v>
      </c>
      <c r="J359" s="6"/>
      <c r="K359" s="211" t="str">
        <f t="shared" si="60"/>
        <v/>
      </c>
      <c r="L359" s="267" t="str">
        <f t="shared" si="61"/>
        <v/>
      </c>
      <c r="M359" s="215" t="str">
        <f t="shared" si="62"/>
        <v/>
      </c>
      <c r="N359" s="216" t="str">
        <f t="shared" si="63"/>
        <v/>
      </c>
      <c r="O359" s="266">
        <v>3</v>
      </c>
      <c r="Q359" s="273"/>
      <c r="R359" s="273"/>
      <c r="S359" s="273"/>
      <c r="T359" s="273"/>
      <c r="U359" s="273"/>
      <c r="AB359" s="325">
        <f t="shared" si="55"/>
        <v>1</v>
      </c>
    </row>
    <row r="360" spans="1:28" ht="15" customHeight="1" x14ac:dyDescent="0.25">
      <c r="A360" s="218">
        <f>IF(C360=0,"",IF(I360=0,"",MAX(A$2:A359)+1))</f>
        <v>224</v>
      </c>
      <c r="B360" s="269" t="str">
        <f t="shared" si="64"/>
        <v>Frans</v>
      </c>
      <c r="C360" s="211">
        <f>IF(P$347="J",SUMIF('Bandstoten tot'!A$33:A$54,B360,'Bandstoten tot'!B$33:B$54),0)</f>
        <v>27</v>
      </c>
      <c r="D360" s="6"/>
      <c r="E360" s="6"/>
      <c r="F360" s="267" t="str">
        <f t="shared" si="58"/>
        <v/>
      </c>
      <c r="G360" s="268" t="str">
        <f t="shared" si="59"/>
        <v/>
      </c>
      <c r="H360" s="269" t="str">
        <f t="shared" si="65"/>
        <v>Marco</v>
      </c>
      <c r="I360" s="211">
        <f>IF(P$347="J",SUMIF('Bandstoten tot'!A$33:A$54,H360,'Bandstoten tot'!B$33:B$54),0)</f>
        <v>40</v>
      </c>
      <c r="J360" s="6"/>
      <c r="K360" s="211" t="str">
        <f t="shared" si="60"/>
        <v/>
      </c>
      <c r="L360" s="267" t="str">
        <f t="shared" si="61"/>
        <v/>
      </c>
      <c r="M360" s="215" t="str">
        <f t="shared" si="62"/>
        <v/>
      </c>
      <c r="N360" s="216" t="str">
        <f t="shared" si="63"/>
        <v/>
      </c>
      <c r="O360" s="266">
        <v>3</v>
      </c>
      <c r="Q360" s="273"/>
      <c r="R360" s="273"/>
      <c r="S360" s="273"/>
      <c r="T360" s="273"/>
      <c r="U360" s="273"/>
      <c r="AB360" s="325">
        <f t="shared" si="55"/>
        <v>1</v>
      </c>
    </row>
    <row r="361" spans="1:28" ht="15" customHeight="1" x14ac:dyDescent="0.25">
      <c r="A361" s="218" t="str">
        <f>IF(C361=0,"",IF(I361=0,"",MAX(A$2:A360)+1))</f>
        <v/>
      </c>
      <c r="B361" s="269" t="str">
        <f t="shared" si="64"/>
        <v>Frans</v>
      </c>
      <c r="C361" s="211">
        <f>IF(P$347="J",SUMIF('Bandstoten tot'!A$33:A$54,B361,'Bandstoten tot'!B$33:B$54),0)</f>
        <v>27</v>
      </c>
      <c r="D361" s="6"/>
      <c r="E361" s="6"/>
      <c r="F361" s="267" t="str">
        <f t="shared" si="58"/>
        <v/>
      </c>
      <c r="G361" s="268" t="str">
        <f t="shared" si="59"/>
        <v/>
      </c>
      <c r="H361" s="269" t="str">
        <f t="shared" si="65"/>
        <v>n</v>
      </c>
      <c r="I361" s="211">
        <f>IF(P$347="J",SUMIF('Bandstoten tot'!A$33:A$54,H361,'Bandstoten tot'!B$33:B$54),0)</f>
        <v>0</v>
      </c>
      <c r="J361" s="6"/>
      <c r="K361" s="211" t="str">
        <f t="shared" si="60"/>
        <v/>
      </c>
      <c r="L361" s="267" t="str">
        <f t="shared" si="61"/>
        <v/>
      </c>
      <c r="M361" s="215" t="str">
        <f t="shared" si="62"/>
        <v/>
      </c>
      <c r="N361" s="216" t="str">
        <f t="shared" si="63"/>
        <v/>
      </c>
      <c r="O361" s="266">
        <v>3</v>
      </c>
      <c r="Q361" s="273"/>
      <c r="R361" s="273"/>
      <c r="S361" s="273"/>
      <c r="T361" s="273"/>
      <c r="U361" s="273"/>
      <c r="AB361" s="325">
        <f t="shared" si="55"/>
        <v>0</v>
      </c>
    </row>
    <row r="362" spans="1:28" ht="15" customHeight="1" x14ac:dyDescent="0.25">
      <c r="A362" s="218" t="str">
        <f>IF(C362=0,"",IF(I362=0,"",MAX(A$2:A361)+1))</f>
        <v/>
      </c>
      <c r="B362" s="269" t="str">
        <f t="shared" si="64"/>
        <v>Frans</v>
      </c>
      <c r="C362" s="211">
        <f>IF(P$347="J",SUMIF('Bandstoten tot'!A$33:A$54,B362,'Bandstoten tot'!B$33:B$54),0)</f>
        <v>27</v>
      </c>
      <c r="D362" s="6"/>
      <c r="E362" s="6"/>
      <c r="F362" s="267" t="str">
        <f t="shared" si="58"/>
        <v/>
      </c>
      <c r="G362" s="268" t="str">
        <f t="shared" si="59"/>
        <v/>
      </c>
      <c r="H362" s="269" t="str">
        <f t="shared" si="65"/>
        <v>n</v>
      </c>
      <c r="I362" s="211">
        <f>IF(P$347="J",SUMIF('Bandstoten tot'!A$33:A$54,H362,'Bandstoten tot'!B$33:B$54),0)</f>
        <v>0</v>
      </c>
      <c r="J362" s="6"/>
      <c r="K362" s="211" t="str">
        <f t="shared" si="60"/>
        <v/>
      </c>
      <c r="L362" s="267" t="str">
        <f t="shared" si="61"/>
        <v/>
      </c>
      <c r="M362" s="215" t="str">
        <f t="shared" si="62"/>
        <v/>
      </c>
      <c r="N362" s="216" t="str">
        <f t="shared" si="63"/>
        <v/>
      </c>
      <c r="O362" s="266">
        <v>3</v>
      </c>
      <c r="Q362" s="273"/>
      <c r="R362" s="273"/>
      <c r="S362" s="273"/>
      <c r="T362" s="273"/>
      <c r="U362" s="273"/>
      <c r="AB362" s="325">
        <f t="shared" si="55"/>
        <v>0</v>
      </c>
    </row>
    <row r="363" spans="1:28" ht="15" customHeight="1" x14ac:dyDescent="0.25">
      <c r="A363" s="218" t="str">
        <f>IF(C363=0,"",IF(I363=0,"",MAX(A$2:A362)+1))</f>
        <v/>
      </c>
      <c r="B363" s="269" t="str">
        <f t="shared" si="64"/>
        <v>Frans</v>
      </c>
      <c r="C363" s="211">
        <f>IF(P$347="J",SUMIF('Bandstoten tot'!A$33:A$54,B363,'Bandstoten tot'!B$33:B$54),0)</f>
        <v>27</v>
      </c>
      <c r="D363" s="6"/>
      <c r="E363" s="6"/>
      <c r="F363" s="267" t="str">
        <f t="shared" si="58"/>
        <v/>
      </c>
      <c r="G363" s="268" t="str">
        <f t="shared" si="59"/>
        <v/>
      </c>
      <c r="H363" s="269" t="str">
        <f t="shared" si="65"/>
        <v>n</v>
      </c>
      <c r="I363" s="211">
        <f>IF(P$347="J",SUMIF('Bandstoten tot'!A$33:A$54,H363,'Bandstoten tot'!B$33:B$54),0)</f>
        <v>0</v>
      </c>
      <c r="J363" s="6"/>
      <c r="K363" s="211" t="str">
        <f t="shared" si="60"/>
        <v/>
      </c>
      <c r="L363" s="267" t="str">
        <f t="shared" si="61"/>
        <v/>
      </c>
      <c r="M363" s="215" t="str">
        <f t="shared" si="62"/>
        <v/>
      </c>
      <c r="N363" s="216" t="str">
        <f t="shared" si="63"/>
        <v/>
      </c>
      <c r="O363" s="266">
        <v>3</v>
      </c>
      <c r="Q363" s="273"/>
      <c r="R363" s="273"/>
      <c r="S363" s="273"/>
      <c r="T363" s="273"/>
      <c r="U363" s="273"/>
      <c r="AB363" s="325">
        <f t="shared" si="55"/>
        <v>0</v>
      </c>
    </row>
    <row r="364" spans="1:28" ht="15" customHeight="1" x14ac:dyDescent="0.25">
      <c r="A364" s="218" t="str">
        <f>IF(C364=0,"",IF(I364=0,"",MAX(A$2:A363)+1))</f>
        <v/>
      </c>
      <c r="B364" s="269" t="str">
        <f t="shared" si="64"/>
        <v>Frans</v>
      </c>
      <c r="C364" s="211">
        <f>IF(P$347="J",SUMIF('Bandstoten tot'!A$33:A$54,B364,'Bandstoten tot'!B$33:B$54),0)</f>
        <v>27</v>
      </c>
      <c r="D364" s="6"/>
      <c r="E364" s="6"/>
      <c r="F364" s="267" t="str">
        <f t="shared" si="58"/>
        <v/>
      </c>
      <c r="G364" s="268" t="str">
        <f t="shared" si="59"/>
        <v/>
      </c>
      <c r="H364" s="269" t="str">
        <f t="shared" si="65"/>
        <v>n</v>
      </c>
      <c r="I364" s="211">
        <f>IF(P$347="J",SUMIF('Bandstoten tot'!A$33:A$54,H364,'Bandstoten tot'!B$33:B$54),0)</f>
        <v>0</v>
      </c>
      <c r="J364" s="6"/>
      <c r="K364" s="211" t="str">
        <f t="shared" si="60"/>
        <v/>
      </c>
      <c r="L364" s="267" t="str">
        <f t="shared" si="61"/>
        <v/>
      </c>
      <c r="M364" s="215" t="str">
        <f t="shared" si="62"/>
        <v/>
      </c>
      <c r="N364" s="216" t="str">
        <f t="shared" si="63"/>
        <v/>
      </c>
      <c r="O364" s="266">
        <v>3</v>
      </c>
      <c r="Q364" s="273"/>
      <c r="R364" s="273"/>
      <c r="S364" s="273"/>
      <c r="T364" s="273"/>
      <c r="U364" s="273"/>
      <c r="AB364" s="325">
        <f t="shared" si="55"/>
        <v>0</v>
      </c>
    </row>
    <row r="365" spans="1:28" ht="15" customHeight="1" x14ac:dyDescent="0.25">
      <c r="A365" s="218">
        <f>IF(C365=0,"",IF(I365=0,"",MAX(A$2:A364)+1))</f>
        <v>225</v>
      </c>
      <c r="B365" s="269" t="str">
        <f t="shared" si="64"/>
        <v>Fred</v>
      </c>
      <c r="C365" s="211">
        <f>IF(P$347="J",SUMIF('Bandstoten tot'!A$33:A$54,B365,'Bandstoten tot'!B$33:B$54),0)</f>
        <v>23</v>
      </c>
      <c r="D365" s="6"/>
      <c r="E365" s="6"/>
      <c r="F365" s="267" t="str">
        <f t="shared" si="58"/>
        <v/>
      </c>
      <c r="G365" s="268" t="str">
        <f t="shared" si="59"/>
        <v/>
      </c>
      <c r="H365" s="269" t="str">
        <f t="shared" si="65"/>
        <v>Jan Hartog</v>
      </c>
      <c r="I365" s="211">
        <f>IF(P$347="J",SUMIF('Bandstoten tot'!A$33:A$54,H365,'Bandstoten tot'!B$33:B$54),0)</f>
        <v>18</v>
      </c>
      <c r="J365" s="6"/>
      <c r="K365" s="211" t="str">
        <f t="shared" si="60"/>
        <v/>
      </c>
      <c r="L365" s="267" t="str">
        <f t="shared" si="61"/>
        <v/>
      </c>
      <c r="M365" s="215" t="str">
        <f t="shared" si="62"/>
        <v/>
      </c>
      <c r="N365" s="216" t="str">
        <f t="shared" si="63"/>
        <v/>
      </c>
      <c r="O365" s="266">
        <v>3</v>
      </c>
      <c r="Q365" s="273"/>
      <c r="R365" s="273"/>
      <c r="S365" s="273"/>
      <c r="T365" s="273"/>
      <c r="U365" s="273"/>
      <c r="AB365" s="325">
        <f t="shared" si="55"/>
        <v>1</v>
      </c>
    </row>
    <row r="366" spans="1:28" ht="15" customHeight="1" x14ac:dyDescent="0.25">
      <c r="A366" s="218">
        <f>IF(C366=0,"",IF(I366=0,"",MAX(A$2:A365)+1))</f>
        <v>226</v>
      </c>
      <c r="B366" s="269" t="str">
        <f t="shared" si="64"/>
        <v>Fred</v>
      </c>
      <c r="C366" s="211">
        <f>IF(P$347="J",SUMIF('Bandstoten tot'!A$33:A$54,B366,'Bandstoten tot'!B$33:B$54),0)</f>
        <v>23</v>
      </c>
      <c r="D366" s="6"/>
      <c r="E366" s="6"/>
      <c r="F366" s="267" t="str">
        <f t="shared" si="58"/>
        <v/>
      </c>
      <c r="G366" s="268" t="str">
        <f t="shared" si="59"/>
        <v/>
      </c>
      <c r="H366" s="269" t="str">
        <f t="shared" si="65"/>
        <v>Martijn</v>
      </c>
      <c r="I366" s="211">
        <f>IF(P$347="J",SUMIF('Bandstoten tot'!A$33:A$54,H366,'Bandstoten tot'!B$33:B$54),0)</f>
        <v>13</v>
      </c>
      <c r="J366" s="6"/>
      <c r="K366" s="211" t="str">
        <f t="shared" si="60"/>
        <v/>
      </c>
      <c r="L366" s="267" t="str">
        <f t="shared" si="61"/>
        <v/>
      </c>
      <c r="M366" s="215" t="str">
        <f t="shared" si="62"/>
        <v/>
      </c>
      <c r="N366" s="216" t="str">
        <f t="shared" si="63"/>
        <v/>
      </c>
      <c r="O366" s="266">
        <v>3</v>
      </c>
      <c r="Q366" s="273"/>
      <c r="R366" s="273"/>
      <c r="S366" s="273"/>
      <c r="T366" s="273"/>
      <c r="U366" s="273"/>
      <c r="AB366" s="325">
        <f t="shared" si="55"/>
        <v>1</v>
      </c>
    </row>
    <row r="367" spans="1:28" ht="15" customHeight="1" x14ac:dyDescent="0.25">
      <c r="A367" s="218">
        <f>IF(C367=0,"",IF(I367=0,"",MAX(A$2:A366)+1))</f>
        <v>227</v>
      </c>
      <c r="B367" s="269" t="str">
        <f t="shared" si="64"/>
        <v>Fred</v>
      </c>
      <c r="C367" s="211">
        <f>IF(P$347="J",SUMIF('Bandstoten tot'!A$33:A$54,B367,'Bandstoten tot'!B$33:B$54),0)</f>
        <v>23</v>
      </c>
      <c r="D367" s="6"/>
      <c r="E367" s="6"/>
      <c r="F367" s="267" t="str">
        <f t="shared" si="58"/>
        <v/>
      </c>
      <c r="G367" s="268" t="str">
        <f t="shared" si="59"/>
        <v/>
      </c>
      <c r="H367" s="269" t="str">
        <f t="shared" si="65"/>
        <v>Michael</v>
      </c>
      <c r="I367" s="211">
        <f>IF(P$347="J",SUMIF('Bandstoten tot'!A$33:A$54,H367,'Bandstoten tot'!B$33:B$54),0)</f>
        <v>28</v>
      </c>
      <c r="J367" s="6"/>
      <c r="K367" s="211" t="str">
        <f t="shared" si="60"/>
        <v/>
      </c>
      <c r="L367" s="267" t="str">
        <f t="shared" si="61"/>
        <v/>
      </c>
      <c r="M367" s="215" t="str">
        <f t="shared" si="62"/>
        <v/>
      </c>
      <c r="N367" s="216" t="str">
        <f t="shared" si="63"/>
        <v/>
      </c>
      <c r="O367" s="266">
        <v>3</v>
      </c>
      <c r="Q367" s="273"/>
      <c r="R367" s="273"/>
      <c r="S367" s="273"/>
      <c r="T367" s="273"/>
      <c r="U367" s="273"/>
      <c r="AB367" s="325">
        <f t="shared" si="55"/>
        <v>1</v>
      </c>
    </row>
    <row r="368" spans="1:28" ht="15" customHeight="1" x14ac:dyDescent="0.25">
      <c r="A368" s="218">
        <f>IF(C368=0,"",IF(I368=0,"",MAX(A$2:A367)+1))</f>
        <v>228</v>
      </c>
      <c r="B368" s="269" t="str">
        <f t="shared" si="64"/>
        <v>Fred</v>
      </c>
      <c r="C368" s="211">
        <f>IF(P$347="J",SUMIF('Bandstoten tot'!A$33:A$54,B368,'Bandstoten tot'!B$33:B$54),0)</f>
        <v>23</v>
      </c>
      <c r="D368" s="6"/>
      <c r="E368" s="6"/>
      <c r="F368" s="267" t="str">
        <f t="shared" si="58"/>
        <v/>
      </c>
      <c r="G368" s="268" t="str">
        <f t="shared" si="59"/>
        <v/>
      </c>
      <c r="H368" s="269" t="str">
        <f t="shared" si="65"/>
        <v>Peter</v>
      </c>
      <c r="I368" s="211">
        <f>IF(P$347="J",SUMIF('Bandstoten tot'!A$33:A$54,H368,'Bandstoten tot'!B$33:B$54),0)</f>
        <v>39</v>
      </c>
      <c r="J368" s="6"/>
      <c r="K368" s="211" t="str">
        <f t="shared" si="60"/>
        <v/>
      </c>
      <c r="L368" s="267" t="str">
        <f t="shared" si="61"/>
        <v/>
      </c>
      <c r="M368" s="215" t="str">
        <f t="shared" si="62"/>
        <v/>
      </c>
      <c r="N368" s="216" t="str">
        <f t="shared" si="63"/>
        <v/>
      </c>
      <c r="O368" s="266">
        <v>3</v>
      </c>
      <c r="Q368" s="273"/>
      <c r="R368" s="273"/>
      <c r="S368" s="273"/>
      <c r="T368" s="273"/>
      <c r="U368" s="273"/>
      <c r="AB368" s="325">
        <f t="shared" si="55"/>
        <v>1</v>
      </c>
    </row>
    <row r="369" spans="1:28" ht="15" customHeight="1" x14ac:dyDescent="0.25">
      <c r="A369" s="218">
        <f>IF(C369=0,"",IF(I369=0,"",MAX(A$2:A368)+1))</f>
        <v>229</v>
      </c>
      <c r="B369" s="269" t="str">
        <f t="shared" si="64"/>
        <v>Fred</v>
      </c>
      <c r="C369" s="211">
        <f>IF(P$347="J",SUMIF('Bandstoten tot'!A$33:A$54,B369,'Bandstoten tot'!B$33:B$54),0)</f>
        <v>23</v>
      </c>
      <c r="D369" s="6"/>
      <c r="E369" s="6"/>
      <c r="F369" s="267" t="str">
        <f t="shared" si="58"/>
        <v/>
      </c>
      <c r="G369" s="268" t="str">
        <f t="shared" si="59"/>
        <v/>
      </c>
      <c r="H369" s="269" t="str">
        <f t="shared" si="65"/>
        <v>Piet</v>
      </c>
      <c r="I369" s="211">
        <f>IF(P$347="J",SUMIF('Bandstoten tot'!A$33:A$54,H369,'Bandstoten tot'!B$33:B$54),0)</f>
        <v>44</v>
      </c>
      <c r="J369" s="6"/>
      <c r="K369" s="211" t="str">
        <f t="shared" si="60"/>
        <v/>
      </c>
      <c r="L369" s="267" t="str">
        <f t="shared" si="61"/>
        <v/>
      </c>
      <c r="M369" s="215" t="str">
        <f t="shared" si="62"/>
        <v/>
      </c>
      <c r="N369" s="216" t="str">
        <f t="shared" si="63"/>
        <v/>
      </c>
      <c r="O369" s="266">
        <v>3</v>
      </c>
      <c r="Q369" s="273"/>
      <c r="R369" s="273"/>
      <c r="S369" s="273"/>
      <c r="T369" s="273"/>
      <c r="U369" s="273"/>
      <c r="AB369" s="325">
        <f t="shared" si="55"/>
        <v>1</v>
      </c>
    </row>
    <row r="370" spans="1:28" ht="15" customHeight="1" x14ac:dyDescent="0.25">
      <c r="A370" s="218">
        <f>IF(C370=0,"",IF(I370=0,"",MAX(A$2:A369)+1))</f>
        <v>230</v>
      </c>
      <c r="B370" s="269" t="str">
        <f t="shared" si="64"/>
        <v>Fred</v>
      </c>
      <c r="C370" s="211">
        <f>IF(P$347="J",SUMIF('Bandstoten tot'!A$33:A$54,B370,'Bandstoten tot'!B$33:B$54),0)</f>
        <v>23</v>
      </c>
      <c r="D370" s="6"/>
      <c r="E370" s="6"/>
      <c r="F370" s="267" t="str">
        <f t="shared" si="58"/>
        <v/>
      </c>
      <c r="G370" s="268" t="str">
        <f t="shared" si="59"/>
        <v/>
      </c>
      <c r="H370" s="269" t="str">
        <f t="shared" si="65"/>
        <v>Tukker</v>
      </c>
      <c r="I370" s="211">
        <f>IF(P$347="J",SUMIF('Bandstoten tot'!A$33:A$54,H370,'Bandstoten tot'!B$33:B$54),0)</f>
        <v>22</v>
      </c>
      <c r="J370" s="6"/>
      <c r="K370" s="211" t="str">
        <f t="shared" si="60"/>
        <v/>
      </c>
      <c r="L370" s="267" t="str">
        <f t="shared" si="61"/>
        <v/>
      </c>
      <c r="M370" s="215" t="str">
        <f t="shared" si="62"/>
        <v/>
      </c>
      <c r="N370" s="216" t="str">
        <f t="shared" si="63"/>
        <v/>
      </c>
      <c r="O370" s="266">
        <v>3</v>
      </c>
      <c r="Q370" s="273"/>
      <c r="R370" s="273"/>
      <c r="S370" s="273"/>
      <c r="T370" s="273"/>
      <c r="U370" s="273"/>
      <c r="AB370" s="325">
        <f t="shared" si="55"/>
        <v>1</v>
      </c>
    </row>
    <row r="371" spans="1:28" ht="15" customHeight="1" x14ac:dyDescent="0.25">
      <c r="A371" s="218">
        <f>IF(C371=0,"",IF(I371=0,"",MAX(A$2:A370)+1))</f>
        <v>231</v>
      </c>
      <c r="B371" s="269" t="str">
        <f t="shared" si="64"/>
        <v>Fred</v>
      </c>
      <c r="C371" s="211">
        <f>IF(P$347="J",SUMIF('Bandstoten tot'!A$33:A$54,B371,'Bandstoten tot'!B$33:B$54),0)</f>
        <v>23</v>
      </c>
      <c r="D371" s="6"/>
      <c r="E371" s="6"/>
      <c r="F371" s="267" t="str">
        <f t="shared" si="58"/>
        <v/>
      </c>
      <c r="G371" s="268" t="str">
        <f t="shared" si="59"/>
        <v/>
      </c>
      <c r="H371" s="269" t="str">
        <f t="shared" si="65"/>
        <v>Bernard</v>
      </c>
      <c r="I371" s="211">
        <f>IF(P$347="J",SUMIF('Bandstoten tot'!A$33:A$54,H371,'Bandstoten tot'!B$33:B$54),0)</f>
        <v>31</v>
      </c>
      <c r="J371" s="6"/>
      <c r="K371" s="211" t="str">
        <f t="shared" si="60"/>
        <v/>
      </c>
      <c r="L371" s="267" t="str">
        <f t="shared" si="61"/>
        <v/>
      </c>
      <c r="M371" s="215" t="str">
        <f t="shared" si="62"/>
        <v/>
      </c>
      <c r="N371" s="216" t="str">
        <f t="shared" si="63"/>
        <v/>
      </c>
      <c r="O371" s="266">
        <v>3</v>
      </c>
      <c r="Q371" s="273"/>
      <c r="R371" s="273"/>
      <c r="S371" s="273"/>
      <c r="T371" s="273"/>
      <c r="U371" s="273"/>
      <c r="AB371" s="325">
        <f t="shared" si="55"/>
        <v>1</v>
      </c>
    </row>
    <row r="372" spans="1:28" ht="15" customHeight="1" x14ac:dyDescent="0.25">
      <c r="A372" s="218">
        <f>IF(C372=0,"",IF(I372=0,"",MAX(A$2:A371)+1))</f>
        <v>232</v>
      </c>
      <c r="B372" s="269" t="str">
        <f t="shared" si="64"/>
        <v>Fred</v>
      </c>
      <c r="C372" s="211">
        <f>IF(P$347="J",SUMIF('Bandstoten tot'!A$33:A$54,B372,'Bandstoten tot'!B$33:B$54),0)</f>
        <v>23</v>
      </c>
      <c r="D372" s="6"/>
      <c r="E372" s="6"/>
      <c r="F372" s="267" t="str">
        <f t="shared" si="58"/>
        <v/>
      </c>
      <c r="G372" s="268" t="str">
        <f t="shared" si="59"/>
        <v/>
      </c>
      <c r="H372" s="269" t="str">
        <f t="shared" si="65"/>
        <v>Jan de Hoorn</v>
      </c>
      <c r="I372" s="211">
        <f>IF(P$347="J",SUMIF('Bandstoten tot'!A$33:A$54,H372,'Bandstoten tot'!B$33:B$54),0)</f>
        <v>23</v>
      </c>
      <c r="J372" s="6"/>
      <c r="K372" s="211" t="str">
        <f t="shared" si="60"/>
        <v/>
      </c>
      <c r="L372" s="267" t="str">
        <f t="shared" si="61"/>
        <v/>
      </c>
      <c r="M372" s="215" t="str">
        <f t="shared" si="62"/>
        <v/>
      </c>
      <c r="N372" s="216" t="str">
        <f t="shared" si="63"/>
        <v/>
      </c>
      <c r="O372" s="266">
        <v>3</v>
      </c>
      <c r="Q372" s="273"/>
      <c r="R372" s="273"/>
      <c r="S372" s="273"/>
      <c r="T372" s="273"/>
      <c r="U372" s="273"/>
      <c r="AB372" s="325">
        <f t="shared" si="55"/>
        <v>1</v>
      </c>
    </row>
    <row r="373" spans="1:28" ht="15" customHeight="1" x14ac:dyDescent="0.25">
      <c r="A373" s="218">
        <f>IF(C373=0,"",IF(I373=0,"",MAX(A$2:A372)+1))</f>
        <v>233</v>
      </c>
      <c r="B373" s="269" t="str">
        <f t="shared" si="64"/>
        <v>Fred</v>
      </c>
      <c r="C373" s="211">
        <f>IF(P$347="J",SUMIF('Bandstoten tot'!A$33:A$54,B373,'Bandstoten tot'!B$33:B$54),0)</f>
        <v>23</v>
      </c>
      <c r="D373" s="6"/>
      <c r="E373" s="6"/>
      <c r="F373" s="267" t="str">
        <f t="shared" si="58"/>
        <v/>
      </c>
      <c r="G373" s="268" t="str">
        <f t="shared" si="59"/>
        <v/>
      </c>
      <c r="H373" s="269" t="str">
        <f t="shared" si="65"/>
        <v>Bas</v>
      </c>
      <c r="I373" s="211">
        <f>IF(P$347="J",SUMIF('Bandstoten tot'!A$33:A$54,H373,'Bandstoten tot'!B$33:B$54),0)</f>
        <v>25</v>
      </c>
      <c r="J373" s="6"/>
      <c r="K373" s="211" t="str">
        <f t="shared" si="60"/>
        <v/>
      </c>
      <c r="L373" s="267" t="str">
        <f t="shared" si="61"/>
        <v/>
      </c>
      <c r="M373" s="215" t="str">
        <f t="shared" si="62"/>
        <v/>
      </c>
      <c r="N373" s="216" t="str">
        <f t="shared" si="63"/>
        <v/>
      </c>
      <c r="O373" s="266">
        <v>3</v>
      </c>
      <c r="Q373" s="273"/>
      <c r="R373" s="273"/>
      <c r="S373" s="273"/>
      <c r="T373" s="273"/>
      <c r="U373" s="273"/>
      <c r="AB373" s="325">
        <f t="shared" si="55"/>
        <v>1</v>
      </c>
    </row>
    <row r="374" spans="1:28" ht="15" customHeight="1" x14ac:dyDescent="0.25">
      <c r="A374" s="218">
        <f>IF(C374=0,"",IF(I374=0,"",MAX(A$2:A373)+1))</f>
        <v>234</v>
      </c>
      <c r="B374" s="269" t="str">
        <f t="shared" si="64"/>
        <v>Fred</v>
      </c>
      <c r="C374" s="211">
        <f>IF(P$347="J",SUMIF('Bandstoten tot'!A$33:A$54,B374,'Bandstoten tot'!B$33:B$54),0)</f>
        <v>23</v>
      </c>
      <c r="D374" s="6"/>
      <c r="E374" s="6"/>
      <c r="F374" s="267" t="str">
        <f t="shared" si="58"/>
        <v/>
      </c>
      <c r="G374" s="268" t="str">
        <f t="shared" si="59"/>
        <v/>
      </c>
      <c r="H374" s="269" t="str">
        <f t="shared" si="65"/>
        <v>Jan Zuijlen</v>
      </c>
      <c r="I374" s="211">
        <f>IF(P$347="J",SUMIF('Bandstoten tot'!A$33:A$54,H374,'Bandstoten tot'!B$33:B$54),0)</f>
        <v>36</v>
      </c>
      <c r="J374" s="6"/>
      <c r="K374" s="211" t="str">
        <f t="shared" si="60"/>
        <v/>
      </c>
      <c r="L374" s="267" t="str">
        <f t="shared" si="61"/>
        <v/>
      </c>
      <c r="M374" s="215" t="str">
        <f t="shared" si="62"/>
        <v/>
      </c>
      <c r="N374" s="216" t="str">
        <f t="shared" si="63"/>
        <v/>
      </c>
      <c r="O374" s="266">
        <v>3</v>
      </c>
      <c r="Q374" s="273"/>
      <c r="R374" s="273"/>
      <c r="S374" s="273"/>
      <c r="T374" s="273"/>
      <c r="U374" s="273"/>
      <c r="AB374" s="325">
        <f t="shared" si="55"/>
        <v>1</v>
      </c>
    </row>
    <row r="375" spans="1:28" ht="15" customHeight="1" x14ac:dyDescent="0.25">
      <c r="A375" s="218">
        <f>IF(C375=0,"",IF(I375=0,"",MAX(A$2:A374)+1))</f>
        <v>235</v>
      </c>
      <c r="B375" s="269" t="str">
        <f t="shared" si="64"/>
        <v>Fred</v>
      </c>
      <c r="C375" s="211">
        <f>IF(P$347="J",SUMIF('Bandstoten tot'!A$33:A$54,B375,'Bandstoten tot'!B$33:B$54),0)</f>
        <v>23</v>
      </c>
      <c r="D375" s="6"/>
      <c r="E375" s="6"/>
      <c r="F375" s="267" t="str">
        <f t="shared" si="58"/>
        <v/>
      </c>
      <c r="G375" s="268" t="str">
        <f t="shared" si="59"/>
        <v/>
      </c>
      <c r="H375" s="269" t="str">
        <f t="shared" si="65"/>
        <v xml:space="preserve">Jordy </v>
      </c>
      <c r="I375" s="211">
        <f>IF(P$347="J",SUMIF('Bandstoten tot'!A$33:A$54,H375,'Bandstoten tot'!B$33:B$54),0)</f>
        <v>31</v>
      </c>
      <c r="J375" s="6"/>
      <c r="K375" s="211" t="str">
        <f t="shared" si="60"/>
        <v/>
      </c>
      <c r="L375" s="267" t="str">
        <f t="shared" si="61"/>
        <v/>
      </c>
      <c r="M375" s="215" t="str">
        <f t="shared" si="62"/>
        <v/>
      </c>
      <c r="N375" s="216" t="str">
        <f t="shared" si="63"/>
        <v/>
      </c>
      <c r="O375" s="266">
        <v>3</v>
      </c>
      <c r="Q375" s="273"/>
      <c r="R375" s="273"/>
      <c r="S375" s="273"/>
      <c r="T375" s="273"/>
      <c r="U375" s="273"/>
      <c r="AB375" s="325">
        <f t="shared" si="55"/>
        <v>1</v>
      </c>
    </row>
    <row r="376" spans="1:28" ht="15" customHeight="1" x14ac:dyDescent="0.25">
      <c r="A376" s="218">
        <f>IF(C376=0,"",IF(I376=0,"",MAX(A$2:A375)+1))</f>
        <v>236</v>
      </c>
      <c r="B376" s="269" t="str">
        <f t="shared" si="64"/>
        <v>Fred</v>
      </c>
      <c r="C376" s="211">
        <f>IF(P$347="J",SUMIF('Bandstoten tot'!A$33:A$54,B376,'Bandstoten tot'!B$33:B$54),0)</f>
        <v>23</v>
      </c>
      <c r="D376" s="6"/>
      <c r="E376" s="6"/>
      <c r="F376" s="267" t="str">
        <f t="shared" si="58"/>
        <v/>
      </c>
      <c r="G376" s="268" t="str">
        <f t="shared" si="59"/>
        <v/>
      </c>
      <c r="H376" s="269" t="str">
        <f t="shared" si="65"/>
        <v>Mukesh</v>
      </c>
      <c r="I376" s="211">
        <f>IF(P$347="J",SUMIF('Bandstoten tot'!A$33:A$54,H376,'Bandstoten tot'!B$33:B$54),0)</f>
        <v>34</v>
      </c>
      <c r="J376" s="6"/>
      <c r="K376" s="211" t="str">
        <f t="shared" si="60"/>
        <v/>
      </c>
      <c r="L376" s="267" t="str">
        <f t="shared" si="61"/>
        <v/>
      </c>
      <c r="M376" s="215" t="str">
        <f t="shared" si="62"/>
        <v/>
      </c>
      <c r="N376" s="216" t="str">
        <f t="shared" si="63"/>
        <v/>
      </c>
      <c r="O376" s="266">
        <v>3</v>
      </c>
      <c r="Q376" s="273"/>
      <c r="R376" s="273"/>
      <c r="S376" s="273"/>
      <c r="T376" s="273"/>
      <c r="U376" s="273"/>
      <c r="AB376" s="325">
        <f t="shared" si="55"/>
        <v>1</v>
      </c>
    </row>
    <row r="377" spans="1:28" ht="15" customHeight="1" x14ac:dyDescent="0.25">
      <c r="A377" s="218">
        <f>IF(C377=0,"",IF(I377=0,"",MAX(A$2:A376)+1))</f>
        <v>237</v>
      </c>
      <c r="B377" s="269" t="str">
        <f t="shared" si="64"/>
        <v>Fred</v>
      </c>
      <c r="C377" s="211">
        <f>IF(P$347="J",SUMIF('Bandstoten tot'!A$33:A$54,B377,'Bandstoten tot'!B$33:B$54),0)</f>
        <v>23</v>
      </c>
      <c r="D377" s="6"/>
      <c r="E377" s="6"/>
      <c r="F377" s="267" t="str">
        <f t="shared" si="58"/>
        <v/>
      </c>
      <c r="G377" s="268" t="str">
        <f t="shared" si="59"/>
        <v/>
      </c>
      <c r="H377" s="269" t="str">
        <f t="shared" si="65"/>
        <v>Marco</v>
      </c>
      <c r="I377" s="211">
        <f>IF(P$347="J",SUMIF('Bandstoten tot'!A$33:A$54,H377,'Bandstoten tot'!B$33:B$54),0)</f>
        <v>40</v>
      </c>
      <c r="J377" s="6"/>
      <c r="K377" s="211" t="str">
        <f t="shared" si="60"/>
        <v/>
      </c>
      <c r="L377" s="267" t="str">
        <f t="shared" si="61"/>
        <v/>
      </c>
      <c r="M377" s="215" t="str">
        <f t="shared" si="62"/>
        <v/>
      </c>
      <c r="N377" s="216" t="str">
        <f t="shared" si="63"/>
        <v/>
      </c>
      <c r="O377" s="266">
        <v>3</v>
      </c>
      <c r="Q377" s="273"/>
      <c r="R377" s="273"/>
      <c r="S377" s="273"/>
      <c r="T377" s="273"/>
      <c r="U377" s="273"/>
      <c r="AB377" s="325">
        <f t="shared" si="55"/>
        <v>1</v>
      </c>
    </row>
    <row r="378" spans="1:28" ht="15" customHeight="1" x14ac:dyDescent="0.25">
      <c r="A378" s="218" t="str">
        <f>IF(C378=0,"",IF(I378=0,"",MAX(A$2:A377)+1))</f>
        <v/>
      </c>
      <c r="B378" s="269" t="str">
        <f t="shared" si="64"/>
        <v>Fred</v>
      </c>
      <c r="C378" s="211">
        <f>IF(P$347="J",SUMIF('Bandstoten tot'!A$33:A$54,B378,'Bandstoten tot'!B$33:B$54),0)</f>
        <v>23</v>
      </c>
      <c r="D378" s="6"/>
      <c r="E378" s="6"/>
      <c r="F378" s="267" t="str">
        <f t="shared" si="58"/>
        <v/>
      </c>
      <c r="G378" s="268" t="str">
        <f t="shared" si="59"/>
        <v/>
      </c>
      <c r="H378" s="269" t="str">
        <f t="shared" si="65"/>
        <v>n</v>
      </c>
      <c r="I378" s="211">
        <f>IF(P$347="J",SUMIF('Bandstoten tot'!A$33:A$54,H378,'Bandstoten tot'!B$33:B$54),0)</f>
        <v>0</v>
      </c>
      <c r="J378" s="6"/>
      <c r="K378" s="211" t="str">
        <f t="shared" si="60"/>
        <v/>
      </c>
      <c r="L378" s="267" t="str">
        <f t="shared" si="61"/>
        <v/>
      </c>
      <c r="M378" s="215" t="str">
        <f t="shared" si="62"/>
        <v/>
      </c>
      <c r="N378" s="216" t="str">
        <f t="shared" si="63"/>
        <v/>
      </c>
      <c r="O378" s="266">
        <v>3</v>
      </c>
      <c r="Q378" s="273"/>
      <c r="R378" s="273"/>
      <c r="S378" s="273"/>
      <c r="T378" s="273"/>
      <c r="U378" s="273"/>
      <c r="AB378" s="325">
        <f t="shared" si="55"/>
        <v>0</v>
      </c>
    </row>
    <row r="379" spans="1:28" ht="15" customHeight="1" x14ac:dyDescent="0.25">
      <c r="A379" s="218" t="str">
        <f>IF(C379=0,"",IF(I379=0,"",MAX(A$2:A378)+1))</f>
        <v/>
      </c>
      <c r="B379" s="269" t="str">
        <f t="shared" si="64"/>
        <v>Fred</v>
      </c>
      <c r="C379" s="211">
        <f>IF(P$347="J",SUMIF('Bandstoten tot'!A$33:A$54,B379,'Bandstoten tot'!B$33:B$54),0)</f>
        <v>23</v>
      </c>
      <c r="D379" s="6"/>
      <c r="E379" s="6"/>
      <c r="F379" s="267" t="str">
        <f t="shared" si="58"/>
        <v/>
      </c>
      <c r="G379" s="268" t="str">
        <f t="shared" si="59"/>
        <v/>
      </c>
      <c r="H379" s="269" t="str">
        <f t="shared" si="65"/>
        <v>n</v>
      </c>
      <c r="I379" s="211">
        <f>IF(P$347="J",SUMIF('Bandstoten tot'!A$33:A$54,H379,'Bandstoten tot'!B$33:B$54),0)</f>
        <v>0</v>
      </c>
      <c r="J379" s="6"/>
      <c r="K379" s="211" t="str">
        <f t="shared" si="60"/>
        <v/>
      </c>
      <c r="L379" s="267" t="str">
        <f t="shared" si="61"/>
        <v/>
      </c>
      <c r="M379" s="215" t="str">
        <f t="shared" ref="M379:M410" si="66">IF(J379&gt;0,IF(I379-J379=0,R$2,IF(J379&lt;I379,ROUND(J379/I379*T$2,1),Q$2)),"")</f>
        <v/>
      </c>
      <c r="N379" s="216" t="str">
        <f t="shared" si="63"/>
        <v/>
      </c>
      <c r="O379" s="266">
        <v>3</v>
      </c>
      <c r="Q379" s="273"/>
      <c r="R379" s="273"/>
      <c r="S379" s="273"/>
      <c r="T379" s="273"/>
      <c r="U379" s="273"/>
      <c r="AB379" s="325">
        <f t="shared" si="55"/>
        <v>0</v>
      </c>
    </row>
    <row r="380" spans="1:28" ht="15" customHeight="1" x14ac:dyDescent="0.25">
      <c r="A380" s="218" t="str">
        <f>IF(C380=0,"",IF(I380=0,"",MAX(A$2:A379)+1))</f>
        <v/>
      </c>
      <c r="B380" s="269" t="str">
        <f t="shared" si="64"/>
        <v>Fred</v>
      </c>
      <c r="C380" s="211">
        <f>IF(P$347="J",SUMIF('Bandstoten tot'!A$33:A$54,B380,'Bandstoten tot'!B$33:B$54),0)</f>
        <v>23</v>
      </c>
      <c r="D380" s="6"/>
      <c r="E380" s="6"/>
      <c r="F380" s="267" t="str">
        <f t="shared" si="58"/>
        <v/>
      </c>
      <c r="G380" s="268" t="str">
        <f t="shared" si="59"/>
        <v/>
      </c>
      <c r="H380" s="269" t="str">
        <f t="shared" si="65"/>
        <v>n</v>
      </c>
      <c r="I380" s="211">
        <f>IF(P$347="J",SUMIF('Bandstoten tot'!A$33:A$54,H380,'Bandstoten tot'!B$33:B$54),0)</f>
        <v>0</v>
      </c>
      <c r="J380" s="6"/>
      <c r="K380" s="211" t="str">
        <f t="shared" si="60"/>
        <v/>
      </c>
      <c r="L380" s="267" t="str">
        <f t="shared" si="61"/>
        <v/>
      </c>
      <c r="M380" s="215" t="str">
        <f t="shared" si="66"/>
        <v/>
      </c>
      <c r="N380" s="216" t="str">
        <f t="shared" si="63"/>
        <v/>
      </c>
      <c r="O380" s="266">
        <v>3</v>
      </c>
      <c r="Q380" s="273"/>
      <c r="R380" s="273"/>
      <c r="S380" s="273"/>
      <c r="T380" s="273"/>
      <c r="U380" s="273"/>
      <c r="AB380" s="325">
        <f t="shared" si="55"/>
        <v>0</v>
      </c>
    </row>
    <row r="381" spans="1:28" ht="15" customHeight="1" x14ac:dyDescent="0.25">
      <c r="A381" s="218" t="str">
        <f>IF(C381=0,"",IF(I381=0,"",MAX(A$2:A380)+1))</f>
        <v/>
      </c>
      <c r="B381" s="269" t="str">
        <f t="shared" si="64"/>
        <v>Fred</v>
      </c>
      <c r="C381" s="211">
        <f>IF(P$347="J",SUMIF('Bandstoten tot'!A$33:A$54,B381,'Bandstoten tot'!B$33:B$54),0)</f>
        <v>23</v>
      </c>
      <c r="D381" s="6"/>
      <c r="E381" s="6"/>
      <c r="F381" s="267" t="str">
        <f t="shared" si="58"/>
        <v/>
      </c>
      <c r="G381" s="268" t="str">
        <f t="shared" si="59"/>
        <v/>
      </c>
      <c r="H381" s="269" t="str">
        <f t="shared" si="65"/>
        <v>n</v>
      </c>
      <c r="I381" s="211">
        <f>IF(P$347="J",SUMIF('Bandstoten tot'!A$33:A$54,H381,'Bandstoten tot'!B$33:B$54),0)</f>
        <v>0</v>
      </c>
      <c r="J381" s="6"/>
      <c r="K381" s="211" t="str">
        <f t="shared" si="60"/>
        <v/>
      </c>
      <c r="L381" s="267" t="str">
        <f t="shared" si="61"/>
        <v/>
      </c>
      <c r="M381" s="215" t="str">
        <f t="shared" si="66"/>
        <v/>
      </c>
      <c r="N381" s="216" t="str">
        <f t="shared" si="63"/>
        <v/>
      </c>
      <c r="O381" s="266">
        <v>3</v>
      </c>
      <c r="Q381" s="273"/>
      <c r="R381" s="273"/>
      <c r="S381" s="273"/>
      <c r="T381" s="273"/>
      <c r="U381" s="273"/>
      <c r="AB381" s="325">
        <f t="shared" si="55"/>
        <v>0</v>
      </c>
    </row>
    <row r="382" spans="1:28" ht="15" customHeight="1" x14ac:dyDescent="0.25">
      <c r="A382" s="218">
        <f>IF(C382=0,"",IF(I382=0,"",MAX(A$2:A381)+1))</f>
        <v>238</v>
      </c>
      <c r="B382" s="269" t="str">
        <f t="shared" si="64"/>
        <v>Jan Hartog</v>
      </c>
      <c r="C382" s="211">
        <f>IF(P$347="J",SUMIF('Bandstoten tot'!A$33:A$54,B382,'Bandstoten tot'!B$33:B$54),0)</f>
        <v>18</v>
      </c>
      <c r="D382" s="6"/>
      <c r="E382" s="6"/>
      <c r="F382" s="267" t="str">
        <f t="shared" si="58"/>
        <v/>
      </c>
      <c r="G382" s="268" t="str">
        <f t="shared" si="59"/>
        <v/>
      </c>
      <c r="H382" s="269" t="str">
        <f t="shared" si="65"/>
        <v>Martijn</v>
      </c>
      <c r="I382" s="211">
        <f>IF(P$347="J",SUMIF('Bandstoten tot'!A$33:A$54,H382,'Bandstoten tot'!B$33:B$54),0)</f>
        <v>13</v>
      </c>
      <c r="J382" s="6"/>
      <c r="K382" s="211" t="str">
        <f t="shared" si="60"/>
        <v/>
      </c>
      <c r="L382" s="267" t="str">
        <f t="shared" si="61"/>
        <v/>
      </c>
      <c r="M382" s="215" t="str">
        <f t="shared" si="66"/>
        <v/>
      </c>
      <c r="N382" s="216" t="str">
        <f t="shared" si="63"/>
        <v/>
      </c>
      <c r="O382" s="266">
        <v>3</v>
      </c>
      <c r="Q382" s="273"/>
      <c r="R382" s="273"/>
      <c r="S382" s="273"/>
      <c r="T382" s="273"/>
      <c r="U382" s="273"/>
      <c r="AB382" s="325">
        <f t="shared" si="55"/>
        <v>1</v>
      </c>
    </row>
    <row r="383" spans="1:28" ht="15" customHeight="1" x14ac:dyDescent="0.25">
      <c r="A383" s="218">
        <f>IF(C383=0,"",IF(I383=0,"",MAX(A$2:A382)+1))</f>
        <v>239</v>
      </c>
      <c r="B383" s="269" t="str">
        <f t="shared" si="64"/>
        <v>Jan Hartog</v>
      </c>
      <c r="C383" s="211">
        <f>IF(P$347="J",SUMIF('Bandstoten tot'!A$33:A$54,B383,'Bandstoten tot'!B$33:B$54),0)</f>
        <v>18</v>
      </c>
      <c r="D383" s="6"/>
      <c r="E383" s="6"/>
      <c r="F383" s="267" t="str">
        <f t="shared" si="58"/>
        <v/>
      </c>
      <c r="G383" s="268" t="str">
        <f t="shared" si="59"/>
        <v/>
      </c>
      <c r="H383" s="269" t="str">
        <f t="shared" si="65"/>
        <v>Michael</v>
      </c>
      <c r="I383" s="211">
        <f>IF(P$347="J",SUMIF('Bandstoten tot'!A$33:A$54,H383,'Bandstoten tot'!B$33:B$54),0)</f>
        <v>28</v>
      </c>
      <c r="J383" s="6"/>
      <c r="K383" s="211" t="str">
        <f t="shared" si="60"/>
        <v/>
      </c>
      <c r="L383" s="267" t="str">
        <f t="shared" si="61"/>
        <v/>
      </c>
      <c r="M383" s="215" t="str">
        <f t="shared" si="66"/>
        <v/>
      </c>
      <c r="N383" s="216" t="str">
        <f t="shared" si="63"/>
        <v/>
      </c>
      <c r="O383" s="266">
        <v>3</v>
      </c>
      <c r="Q383" s="273"/>
      <c r="R383" s="273"/>
      <c r="S383" s="273"/>
      <c r="T383" s="273"/>
      <c r="U383" s="273"/>
      <c r="AB383" s="325">
        <f t="shared" si="55"/>
        <v>1</v>
      </c>
    </row>
    <row r="384" spans="1:28" ht="15" customHeight="1" x14ac:dyDescent="0.25">
      <c r="A384" s="218">
        <f>IF(C384=0,"",IF(I384=0,"",MAX(A$2:A383)+1))</f>
        <v>240</v>
      </c>
      <c r="B384" s="269" t="str">
        <f t="shared" si="64"/>
        <v>Jan Hartog</v>
      </c>
      <c r="C384" s="211">
        <f>IF(P$347="J",SUMIF('Bandstoten tot'!A$33:A$54,B384,'Bandstoten tot'!B$33:B$54),0)</f>
        <v>18</v>
      </c>
      <c r="D384" s="6"/>
      <c r="E384" s="6"/>
      <c r="F384" s="267" t="str">
        <f t="shared" si="58"/>
        <v/>
      </c>
      <c r="G384" s="268" t="str">
        <f t="shared" si="59"/>
        <v/>
      </c>
      <c r="H384" s="269" t="str">
        <f t="shared" si="65"/>
        <v>Peter</v>
      </c>
      <c r="I384" s="211">
        <f>IF(P$347="J",SUMIF('Bandstoten tot'!A$33:A$54,H384,'Bandstoten tot'!B$33:B$54),0)</f>
        <v>39</v>
      </c>
      <c r="J384" s="6"/>
      <c r="K384" s="211" t="str">
        <f t="shared" si="60"/>
        <v/>
      </c>
      <c r="L384" s="267" t="str">
        <f t="shared" si="61"/>
        <v/>
      </c>
      <c r="M384" s="215" t="str">
        <f t="shared" si="66"/>
        <v/>
      </c>
      <c r="N384" s="216" t="str">
        <f t="shared" si="63"/>
        <v/>
      </c>
      <c r="O384" s="266">
        <v>3</v>
      </c>
      <c r="Q384" s="273"/>
      <c r="R384" s="273"/>
      <c r="S384" s="273"/>
      <c r="T384" s="273"/>
      <c r="U384" s="273"/>
      <c r="AB384" s="325">
        <f t="shared" si="55"/>
        <v>1</v>
      </c>
    </row>
    <row r="385" spans="1:28" ht="15" customHeight="1" x14ac:dyDescent="0.25">
      <c r="A385" s="218">
        <f>IF(C385=0,"",IF(I385=0,"",MAX(A$2:A384)+1))</f>
        <v>241</v>
      </c>
      <c r="B385" s="269" t="str">
        <f t="shared" si="64"/>
        <v>Jan Hartog</v>
      </c>
      <c r="C385" s="211">
        <f>IF(P$347="J",SUMIF('Bandstoten tot'!A$33:A$54,B385,'Bandstoten tot'!B$33:B$54),0)</f>
        <v>18</v>
      </c>
      <c r="D385" s="6"/>
      <c r="E385" s="6"/>
      <c r="F385" s="267" t="str">
        <f t="shared" si="58"/>
        <v/>
      </c>
      <c r="G385" s="268" t="str">
        <f t="shared" si="59"/>
        <v/>
      </c>
      <c r="H385" s="269" t="str">
        <f t="shared" si="65"/>
        <v>Piet</v>
      </c>
      <c r="I385" s="211">
        <f>IF(P$347="J",SUMIF('Bandstoten tot'!A$33:A$54,H385,'Bandstoten tot'!B$33:B$54),0)</f>
        <v>44</v>
      </c>
      <c r="J385" s="6"/>
      <c r="K385" s="211" t="str">
        <f t="shared" si="60"/>
        <v/>
      </c>
      <c r="L385" s="267" t="str">
        <f t="shared" si="61"/>
        <v/>
      </c>
      <c r="M385" s="215" t="str">
        <f t="shared" si="66"/>
        <v/>
      </c>
      <c r="N385" s="216" t="str">
        <f t="shared" si="63"/>
        <v/>
      </c>
      <c r="O385" s="266">
        <v>3</v>
      </c>
      <c r="Q385" s="273"/>
      <c r="R385" s="273"/>
      <c r="S385" s="273"/>
      <c r="T385" s="273"/>
      <c r="U385" s="273"/>
      <c r="AB385" s="325">
        <f t="shared" si="55"/>
        <v>1</v>
      </c>
    </row>
    <row r="386" spans="1:28" ht="15" customHeight="1" x14ac:dyDescent="0.25">
      <c r="A386" s="218">
        <f>IF(C386=0,"",IF(I386=0,"",MAX(A$2:A385)+1))</f>
        <v>242</v>
      </c>
      <c r="B386" s="269" t="str">
        <f t="shared" si="64"/>
        <v>Jan Hartog</v>
      </c>
      <c r="C386" s="211">
        <f>IF(P$347="J",SUMIF('Bandstoten tot'!A$33:A$54,B386,'Bandstoten tot'!B$33:B$54),0)</f>
        <v>18</v>
      </c>
      <c r="D386" s="6"/>
      <c r="E386" s="6"/>
      <c r="F386" s="267" t="str">
        <f t="shared" si="58"/>
        <v/>
      </c>
      <c r="G386" s="268" t="str">
        <f t="shared" si="59"/>
        <v/>
      </c>
      <c r="H386" s="269" t="str">
        <f t="shared" si="65"/>
        <v>Tukker</v>
      </c>
      <c r="I386" s="211">
        <f>IF(P$347="J",SUMIF('Bandstoten tot'!A$33:A$54,H386,'Bandstoten tot'!B$33:B$54),0)</f>
        <v>22</v>
      </c>
      <c r="J386" s="6"/>
      <c r="K386" s="211" t="str">
        <f t="shared" si="60"/>
        <v/>
      </c>
      <c r="L386" s="267" t="str">
        <f t="shared" si="61"/>
        <v/>
      </c>
      <c r="M386" s="215" t="str">
        <f t="shared" si="66"/>
        <v/>
      </c>
      <c r="N386" s="216" t="str">
        <f t="shared" si="63"/>
        <v/>
      </c>
      <c r="O386" s="266">
        <v>3</v>
      </c>
      <c r="Q386" s="273"/>
      <c r="R386" s="273"/>
      <c r="S386" s="273"/>
      <c r="T386" s="273"/>
      <c r="U386" s="273"/>
      <c r="AB386" s="325">
        <f t="shared" si="55"/>
        <v>1</v>
      </c>
    </row>
    <row r="387" spans="1:28" ht="15" customHeight="1" x14ac:dyDescent="0.25">
      <c r="A387" s="218">
        <f>IF(C387=0,"",IF(I387=0,"",MAX(A$2:A386)+1))</f>
        <v>243</v>
      </c>
      <c r="B387" s="269" t="str">
        <f t="shared" si="64"/>
        <v>Jan Hartog</v>
      </c>
      <c r="C387" s="211">
        <f>IF(P$347="J",SUMIF('Bandstoten tot'!A$33:A$54,B387,'Bandstoten tot'!B$33:B$54),0)</f>
        <v>18</v>
      </c>
      <c r="D387" s="6"/>
      <c r="E387" s="6"/>
      <c r="F387" s="267" t="str">
        <f t="shared" si="58"/>
        <v/>
      </c>
      <c r="G387" s="268" t="str">
        <f t="shared" si="59"/>
        <v/>
      </c>
      <c r="H387" s="269" t="str">
        <f t="shared" si="65"/>
        <v>Bernard</v>
      </c>
      <c r="I387" s="211">
        <f>IF(P$347="J",SUMIF('Bandstoten tot'!A$33:A$54,H387,'Bandstoten tot'!B$33:B$54),0)</f>
        <v>31</v>
      </c>
      <c r="J387" s="6"/>
      <c r="K387" s="211" t="str">
        <f t="shared" si="60"/>
        <v/>
      </c>
      <c r="L387" s="267" t="str">
        <f t="shared" si="61"/>
        <v/>
      </c>
      <c r="M387" s="215" t="str">
        <f t="shared" si="66"/>
        <v/>
      </c>
      <c r="N387" s="216" t="str">
        <f t="shared" si="63"/>
        <v/>
      </c>
      <c r="O387" s="266">
        <v>3</v>
      </c>
      <c r="Q387" s="273"/>
      <c r="R387" s="273"/>
      <c r="S387" s="273"/>
      <c r="T387" s="273"/>
      <c r="U387" s="273"/>
      <c r="AB387" s="325">
        <f t="shared" ref="AB387:AB450" si="67">IF(A387="",0,1)</f>
        <v>1</v>
      </c>
    </row>
    <row r="388" spans="1:28" ht="15" customHeight="1" x14ac:dyDescent="0.25">
      <c r="A388" s="218">
        <f>IF(C388=0,"",IF(I388=0,"",MAX(A$2:A387)+1))</f>
        <v>244</v>
      </c>
      <c r="B388" s="269" t="str">
        <f t="shared" si="64"/>
        <v>Jan Hartog</v>
      </c>
      <c r="C388" s="211">
        <f>IF(P$347="J",SUMIF('Bandstoten tot'!A$33:A$54,B388,'Bandstoten tot'!B$33:B$54),0)</f>
        <v>18</v>
      </c>
      <c r="D388" s="6"/>
      <c r="E388" s="6"/>
      <c r="F388" s="267" t="str">
        <f t="shared" si="58"/>
        <v/>
      </c>
      <c r="G388" s="268" t="str">
        <f t="shared" si="59"/>
        <v/>
      </c>
      <c r="H388" s="269" t="str">
        <f t="shared" si="65"/>
        <v>Jan de Hoorn</v>
      </c>
      <c r="I388" s="211">
        <f>IF(P$347="J",SUMIF('Bandstoten tot'!A$33:A$54,H388,'Bandstoten tot'!B$33:B$54),0)</f>
        <v>23</v>
      </c>
      <c r="J388" s="6"/>
      <c r="K388" s="211" t="str">
        <f t="shared" si="60"/>
        <v/>
      </c>
      <c r="L388" s="267" t="str">
        <f t="shared" si="61"/>
        <v/>
      </c>
      <c r="M388" s="215" t="str">
        <f t="shared" si="66"/>
        <v/>
      </c>
      <c r="N388" s="216" t="str">
        <f t="shared" si="63"/>
        <v/>
      </c>
      <c r="O388" s="266">
        <v>3</v>
      </c>
      <c r="Q388" s="273"/>
      <c r="R388" s="273"/>
      <c r="S388" s="273"/>
      <c r="T388" s="273"/>
      <c r="U388" s="273"/>
      <c r="AB388" s="325">
        <f t="shared" si="67"/>
        <v>1</v>
      </c>
    </row>
    <row r="389" spans="1:28" ht="15" customHeight="1" x14ac:dyDescent="0.25">
      <c r="A389" s="218">
        <f>IF(C389=0,"",IF(I389=0,"",MAX(A$2:A388)+1))</f>
        <v>245</v>
      </c>
      <c r="B389" s="269" t="str">
        <f t="shared" si="64"/>
        <v>Jan Hartog</v>
      </c>
      <c r="C389" s="211">
        <f>IF(P$347="J",SUMIF('Bandstoten tot'!A$33:A$54,B389,'Bandstoten tot'!B$33:B$54),0)</f>
        <v>18</v>
      </c>
      <c r="D389" s="6"/>
      <c r="E389" s="6"/>
      <c r="F389" s="267" t="str">
        <f t="shared" si="58"/>
        <v/>
      </c>
      <c r="G389" s="268" t="str">
        <f t="shared" si="59"/>
        <v/>
      </c>
      <c r="H389" s="269" t="str">
        <f t="shared" si="65"/>
        <v>Bas</v>
      </c>
      <c r="I389" s="211">
        <f>IF(P$347="J",SUMIF('Bandstoten tot'!A$33:A$54,H389,'Bandstoten tot'!B$33:B$54),0)</f>
        <v>25</v>
      </c>
      <c r="J389" s="6"/>
      <c r="K389" s="211" t="str">
        <f t="shared" si="60"/>
        <v/>
      </c>
      <c r="L389" s="267" t="str">
        <f t="shared" si="61"/>
        <v/>
      </c>
      <c r="M389" s="215" t="str">
        <f t="shared" si="66"/>
        <v/>
      </c>
      <c r="N389" s="216" t="str">
        <f t="shared" si="63"/>
        <v/>
      </c>
      <c r="O389" s="266">
        <v>3</v>
      </c>
      <c r="Q389" s="273"/>
      <c r="R389" s="273"/>
      <c r="S389" s="273"/>
      <c r="T389" s="273"/>
      <c r="U389" s="273"/>
      <c r="AB389" s="325">
        <f t="shared" si="67"/>
        <v>1</v>
      </c>
    </row>
    <row r="390" spans="1:28" ht="15" customHeight="1" x14ac:dyDescent="0.25">
      <c r="A390" s="218">
        <f>IF(C390=0,"",IF(I390=0,"",MAX(A$2:A389)+1))</f>
        <v>246</v>
      </c>
      <c r="B390" s="269" t="str">
        <f t="shared" si="64"/>
        <v>Jan Hartog</v>
      </c>
      <c r="C390" s="211">
        <f>IF(P$347="J",SUMIF('Bandstoten tot'!A$33:A$54,B390,'Bandstoten tot'!B$33:B$54),0)</f>
        <v>18</v>
      </c>
      <c r="D390" s="6"/>
      <c r="E390" s="6"/>
      <c r="F390" s="267" t="str">
        <f t="shared" si="58"/>
        <v/>
      </c>
      <c r="G390" s="268" t="str">
        <f t="shared" si="59"/>
        <v/>
      </c>
      <c r="H390" s="269" t="str">
        <f t="shared" si="65"/>
        <v>Jan Zuijlen</v>
      </c>
      <c r="I390" s="211">
        <f>IF(P$347="J",SUMIF('Bandstoten tot'!A$33:A$54,H390,'Bandstoten tot'!B$33:B$54),0)</f>
        <v>36</v>
      </c>
      <c r="J390" s="6"/>
      <c r="K390" s="211" t="str">
        <f t="shared" si="60"/>
        <v/>
      </c>
      <c r="L390" s="267" t="str">
        <f t="shared" si="61"/>
        <v/>
      </c>
      <c r="M390" s="215" t="str">
        <f t="shared" si="66"/>
        <v/>
      </c>
      <c r="N390" s="216" t="str">
        <f t="shared" si="63"/>
        <v/>
      </c>
      <c r="O390" s="266">
        <v>3</v>
      </c>
      <c r="Q390" s="273"/>
      <c r="R390" s="273"/>
      <c r="S390" s="273"/>
      <c r="T390" s="273"/>
      <c r="U390" s="273"/>
      <c r="AB390" s="325">
        <f t="shared" si="67"/>
        <v>1</v>
      </c>
    </row>
    <row r="391" spans="1:28" ht="15" customHeight="1" x14ac:dyDescent="0.25">
      <c r="A391" s="218">
        <f>IF(C391=0,"",IF(I391=0,"",MAX(A$2:A390)+1))</f>
        <v>247</v>
      </c>
      <c r="B391" s="269" t="str">
        <f t="shared" si="64"/>
        <v>Jan Hartog</v>
      </c>
      <c r="C391" s="211">
        <f>IF(P$347="J",SUMIF('Bandstoten tot'!A$33:A$54,B391,'Bandstoten tot'!B$33:B$54),0)</f>
        <v>18</v>
      </c>
      <c r="D391" s="6"/>
      <c r="E391" s="6"/>
      <c r="F391" s="267" t="str">
        <f t="shared" si="58"/>
        <v/>
      </c>
      <c r="G391" s="268" t="str">
        <f t="shared" si="59"/>
        <v/>
      </c>
      <c r="H391" s="269" t="str">
        <f t="shared" si="65"/>
        <v xml:space="preserve">Jordy </v>
      </c>
      <c r="I391" s="211">
        <f>IF(P$347="J",SUMIF('Bandstoten tot'!A$33:A$54,H391,'Bandstoten tot'!B$33:B$54),0)</f>
        <v>31</v>
      </c>
      <c r="J391" s="6"/>
      <c r="K391" s="211" t="str">
        <f t="shared" si="60"/>
        <v/>
      </c>
      <c r="L391" s="267" t="str">
        <f t="shared" si="61"/>
        <v/>
      </c>
      <c r="M391" s="215" t="str">
        <f t="shared" si="66"/>
        <v/>
      </c>
      <c r="N391" s="216" t="str">
        <f t="shared" si="63"/>
        <v/>
      </c>
      <c r="O391" s="266">
        <v>3</v>
      </c>
      <c r="Q391" s="273"/>
      <c r="R391" s="273"/>
      <c r="S391" s="273"/>
      <c r="T391" s="273"/>
      <c r="U391" s="273"/>
      <c r="AB391" s="325">
        <f t="shared" si="67"/>
        <v>1</v>
      </c>
    </row>
    <row r="392" spans="1:28" ht="15" customHeight="1" x14ac:dyDescent="0.25">
      <c r="A392" s="218">
        <f>IF(C392=0,"",IF(I392=0,"",MAX(A$2:A391)+1))</f>
        <v>248</v>
      </c>
      <c r="B392" s="269" t="str">
        <f t="shared" si="64"/>
        <v>Jan Hartog</v>
      </c>
      <c r="C392" s="211">
        <f>IF(P$347="J",SUMIF('Bandstoten tot'!A$33:A$54,B392,'Bandstoten tot'!B$33:B$54),0)</f>
        <v>18</v>
      </c>
      <c r="D392" s="6"/>
      <c r="E392" s="6"/>
      <c r="F392" s="267" t="str">
        <f t="shared" si="58"/>
        <v/>
      </c>
      <c r="G392" s="268" t="str">
        <f t="shared" si="59"/>
        <v/>
      </c>
      <c r="H392" s="269" t="str">
        <f t="shared" si="65"/>
        <v>Mukesh</v>
      </c>
      <c r="I392" s="211">
        <f>IF(P$347="J",SUMIF('Bandstoten tot'!A$33:A$54,H392,'Bandstoten tot'!B$33:B$54),0)</f>
        <v>34</v>
      </c>
      <c r="J392" s="6"/>
      <c r="K392" s="211" t="str">
        <f t="shared" si="60"/>
        <v/>
      </c>
      <c r="L392" s="267" t="str">
        <f t="shared" si="61"/>
        <v/>
      </c>
      <c r="M392" s="215" t="str">
        <f t="shared" si="66"/>
        <v/>
      </c>
      <c r="N392" s="216" t="str">
        <f t="shared" si="63"/>
        <v/>
      </c>
      <c r="O392" s="266">
        <v>3</v>
      </c>
      <c r="Q392" s="273"/>
      <c r="R392" s="273"/>
      <c r="S392" s="273"/>
      <c r="T392" s="273"/>
      <c r="U392" s="273"/>
      <c r="AB392" s="325">
        <f t="shared" si="67"/>
        <v>1</v>
      </c>
    </row>
    <row r="393" spans="1:28" ht="15" customHeight="1" x14ac:dyDescent="0.25">
      <c r="A393" s="218">
        <f>IF(C393=0,"",IF(I393=0,"",MAX(A$2:A392)+1))</f>
        <v>249</v>
      </c>
      <c r="B393" s="269" t="str">
        <f t="shared" si="64"/>
        <v>Jan Hartog</v>
      </c>
      <c r="C393" s="211">
        <f>IF(P$347="J",SUMIF('Bandstoten tot'!A$33:A$54,B393,'Bandstoten tot'!B$33:B$54),0)</f>
        <v>18</v>
      </c>
      <c r="D393" s="6"/>
      <c r="E393" s="6"/>
      <c r="F393" s="267" t="str">
        <f t="shared" si="58"/>
        <v/>
      </c>
      <c r="G393" s="268" t="str">
        <f t="shared" si="59"/>
        <v/>
      </c>
      <c r="H393" s="269" t="str">
        <f t="shared" si="65"/>
        <v>Marco</v>
      </c>
      <c r="I393" s="211">
        <f>IF(P$347="J",SUMIF('Bandstoten tot'!A$33:A$54,H393,'Bandstoten tot'!B$33:B$54),0)</f>
        <v>40</v>
      </c>
      <c r="J393" s="6"/>
      <c r="K393" s="211" t="str">
        <f t="shared" si="60"/>
        <v/>
      </c>
      <c r="L393" s="267" t="str">
        <f t="shared" si="61"/>
        <v/>
      </c>
      <c r="M393" s="215" t="str">
        <f t="shared" si="66"/>
        <v/>
      </c>
      <c r="N393" s="216" t="str">
        <f t="shared" si="63"/>
        <v/>
      </c>
      <c r="O393" s="266">
        <v>3</v>
      </c>
      <c r="Q393" s="273"/>
      <c r="R393" s="273"/>
      <c r="S393" s="273"/>
      <c r="T393" s="273"/>
      <c r="U393" s="273"/>
      <c r="AB393" s="325">
        <f t="shared" si="67"/>
        <v>1</v>
      </c>
    </row>
    <row r="394" spans="1:28" ht="15" customHeight="1" x14ac:dyDescent="0.25">
      <c r="A394" s="218" t="str">
        <f>IF(C394=0,"",IF(I394=0,"",MAX(A$2:A393)+1))</f>
        <v/>
      </c>
      <c r="B394" s="269" t="str">
        <f t="shared" si="64"/>
        <v>Jan Hartog</v>
      </c>
      <c r="C394" s="211">
        <f>IF(P$347="J",SUMIF('Bandstoten tot'!A$33:A$54,B394,'Bandstoten tot'!B$33:B$54),0)</f>
        <v>18</v>
      </c>
      <c r="D394" s="6"/>
      <c r="E394" s="6"/>
      <c r="F394" s="267" t="str">
        <f t="shared" si="58"/>
        <v/>
      </c>
      <c r="G394" s="268" t="str">
        <f t="shared" si="59"/>
        <v/>
      </c>
      <c r="H394" s="269" t="str">
        <f t="shared" si="65"/>
        <v>n</v>
      </c>
      <c r="I394" s="211">
        <f>IF(P$347="J",SUMIF('Bandstoten tot'!A$33:A$54,H394,'Bandstoten tot'!B$33:B$54),0)</f>
        <v>0</v>
      </c>
      <c r="J394" s="6"/>
      <c r="K394" s="211" t="str">
        <f t="shared" si="60"/>
        <v/>
      </c>
      <c r="L394" s="267" t="str">
        <f t="shared" si="61"/>
        <v/>
      </c>
      <c r="M394" s="215" t="str">
        <f t="shared" si="66"/>
        <v/>
      </c>
      <c r="N394" s="216" t="str">
        <f t="shared" si="63"/>
        <v/>
      </c>
      <c r="O394" s="266">
        <v>3</v>
      </c>
      <c r="Q394" s="273"/>
      <c r="R394" s="273"/>
      <c r="S394" s="273"/>
      <c r="T394" s="273"/>
      <c r="U394" s="273"/>
      <c r="AB394" s="325">
        <f t="shared" si="67"/>
        <v>0</v>
      </c>
    </row>
    <row r="395" spans="1:28" ht="15" customHeight="1" x14ac:dyDescent="0.25">
      <c r="A395" s="218" t="str">
        <f>IF(C395=0,"",IF(I395=0,"",MAX(A$2:A394)+1))</f>
        <v/>
      </c>
      <c r="B395" s="269" t="str">
        <f t="shared" si="64"/>
        <v>Jan Hartog</v>
      </c>
      <c r="C395" s="211">
        <f>IF(P$347="J",SUMIF('Bandstoten tot'!A$33:A$54,B395,'Bandstoten tot'!B$33:B$54),0)</f>
        <v>18</v>
      </c>
      <c r="D395" s="6"/>
      <c r="E395" s="6"/>
      <c r="F395" s="267" t="str">
        <f t="shared" si="58"/>
        <v/>
      </c>
      <c r="G395" s="268" t="str">
        <f t="shared" si="59"/>
        <v/>
      </c>
      <c r="H395" s="269" t="str">
        <f t="shared" si="65"/>
        <v>n</v>
      </c>
      <c r="I395" s="211">
        <f>IF(P$347="J",SUMIF('Bandstoten tot'!A$33:A$54,H395,'Bandstoten tot'!B$33:B$54),0)</f>
        <v>0</v>
      </c>
      <c r="J395" s="6"/>
      <c r="K395" s="211" t="str">
        <f t="shared" si="60"/>
        <v/>
      </c>
      <c r="L395" s="267" t="str">
        <f t="shared" si="61"/>
        <v/>
      </c>
      <c r="M395" s="215" t="str">
        <f t="shared" si="66"/>
        <v/>
      </c>
      <c r="N395" s="216" t="str">
        <f t="shared" si="63"/>
        <v/>
      </c>
      <c r="O395" s="266">
        <v>3</v>
      </c>
      <c r="Q395" s="273"/>
      <c r="R395" s="273"/>
      <c r="S395" s="273"/>
      <c r="T395" s="273"/>
      <c r="U395" s="273"/>
      <c r="AB395" s="325">
        <f t="shared" si="67"/>
        <v>0</v>
      </c>
    </row>
    <row r="396" spans="1:28" ht="15" customHeight="1" x14ac:dyDescent="0.25">
      <c r="A396" s="218" t="str">
        <f>IF(C396=0,"",IF(I396=0,"",MAX(A$2:A395)+1))</f>
        <v/>
      </c>
      <c r="B396" s="269" t="str">
        <f t="shared" si="64"/>
        <v>Jan Hartog</v>
      </c>
      <c r="C396" s="211">
        <f>IF(P$347="J",SUMIF('Bandstoten tot'!A$33:A$54,B396,'Bandstoten tot'!B$33:B$54),0)</f>
        <v>18</v>
      </c>
      <c r="D396" s="6"/>
      <c r="E396" s="6"/>
      <c r="F396" s="267" t="str">
        <f t="shared" si="58"/>
        <v/>
      </c>
      <c r="G396" s="268" t="str">
        <f t="shared" si="59"/>
        <v/>
      </c>
      <c r="H396" s="269" t="str">
        <f t="shared" si="65"/>
        <v>n</v>
      </c>
      <c r="I396" s="211">
        <f>IF(P$347="J",SUMIF('Bandstoten tot'!A$33:A$54,H396,'Bandstoten tot'!B$33:B$54),0)</f>
        <v>0</v>
      </c>
      <c r="J396" s="6"/>
      <c r="K396" s="211" t="str">
        <f t="shared" si="60"/>
        <v/>
      </c>
      <c r="L396" s="267" t="str">
        <f t="shared" si="61"/>
        <v/>
      </c>
      <c r="M396" s="215" t="str">
        <f t="shared" si="66"/>
        <v/>
      </c>
      <c r="N396" s="216" t="str">
        <f t="shared" si="63"/>
        <v/>
      </c>
      <c r="O396" s="266">
        <v>3</v>
      </c>
      <c r="Q396" s="273"/>
      <c r="R396" s="273"/>
      <c r="S396" s="273"/>
      <c r="T396" s="273"/>
      <c r="U396" s="273"/>
      <c r="AB396" s="325">
        <f t="shared" si="67"/>
        <v>0</v>
      </c>
    </row>
    <row r="397" spans="1:28" ht="15" customHeight="1" x14ac:dyDescent="0.25">
      <c r="A397" s="218" t="str">
        <f>IF(C397=0,"",IF(I397=0,"",MAX(A$2:A396)+1))</f>
        <v/>
      </c>
      <c r="B397" s="269" t="str">
        <f t="shared" si="64"/>
        <v>Jan Hartog</v>
      </c>
      <c r="C397" s="211">
        <f>IF(P$347="J",SUMIF('Bandstoten tot'!A$33:A$54,B397,'Bandstoten tot'!B$33:B$54),0)</f>
        <v>18</v>
      </c>
      <c r="D397" s="6"/>
      <c r="E397" s="6"/>
      <c r="F397" s="267" t="str">
        <f t="shared" si="58"/>
        <v/>
      </c>
      <c r="G397" s="268" t="str">
        <f t="shared" si="59"/>
        <v/>
      </c>
      <c r="H397" s="269" t="str">
        <f t="shared" si="65"/>
        <v>n</v>
      </c>
      <c r="I397" s="211">
        <f>IF(P$347="J",SUMIF('Bandstoten tot'!A$33:A$54,H397,'Bandstoten tot'!B$33:B$54),0)</f>
        <v>0</v>
      </c>
      <c r="J397" s="6"/>
      <c r="K397" s="211" t="str">
        <f t="shared" si="60"/>
        <v/>
      </c>
      <c r="L397" s="267" t="str">
        <f t="shared" si="61"/>
        <v/>
      </c>
      <c r="M397" s="215" t="str">
        <f t="shared" si="66"/>
        <v/>
      </c>
      <c r="N397" s="216" t="str">
        <f t="shared" si="63"/>
        <v/>
      </c>
      <c r="O397" s="266">
        <v>3</v>
      </c>
      <c r="Q397" s="273"/>
      <c r="R397" s="273"/>
      <c r="S397" s="273"/>
      <c r="T397" s="273"/>
      <c r="U397" s="273"/>
      <c r="AB397" s="325">
        <f t="shared" si="67"/>
        <v>0</v>
      </c>
    </row>
    <row r="398" spans="1:28" ht="15" customHeight="1" x14ac:dyDescent="0.25">
      <c r="A398" s="218">
        <f>IF(C398=0,"",IF(I398=0,"",MAX(A$2:A397)+1))</f>
        <v>250</v>
      </c>
      <c r="B398" s="269" t="str">
        <f t="shared" si="64"/>
        <v>Martijn</v>
      </c>
      <c r="C398" s="211">
        <f>IF(P$347="J",SUMIF('Bandstoten tot'!A$33:A$54,B398,'Bandstoten tot'!B$33:B$54),0)</f>
        <v>13</v>
      </c>
      <c r="D398" s="6"/>
      <c r="E398" s="6"/>
      <c r="F398" s="267" t="str">
        <f t="shared" si="58"/>
        <v/>
      </c>
      <c r="G398" s="268" t="str">
        <f t="shared" si="59"/>
        <v/>
      </c>
      <c r="H398" s="269" t="str">
        <f t="shared" si="65"/>
        <v>Michael</v>
      </c>
      <c r="I398" s="211">
        <f>IF(P$347="J",SUMIF('Bandstoten tot'!A$33:A$54,H398,'Bandstoten tot'!B$33:B$54),0)</f>
        <v>28</v>
      </c>
      <c r="J398" s="6"/>
      <c r="K398" s="211" t="str">
        <f t="shared" si="60"/>
        <v/>
      </c>
      <c r="L398" s="267" t="str">
        <f t="shared" si="61"/>
        <v/>
      </c>
      <c r="M398" s="215" t="str">
        <f t="shared" si="66"/>
        <v/>
      </c>
      <c r="N398" s="216" t="str">
        <f t="shared" si="63"/>
        <v/>
      </c>
      <c r="O398" s="266">
        <v>3</v>
      </c>
      <c r="Q398" s="273"/>
      <c r="R398" s="273"/>
      <c r="S398" s="273"/>
      <c r="T398" s="273"/>
      <c r="U398" s="273"/>
      <c r="AB398" s="325">
        <f t="shared" si="67"/>
        <v>1</v>
      </c>
    </row>
    <row r="399" spans="1:28" ht="15" customHeight="1" x14ac:dyDescent="0.25">
      <c r="A399" s="218">
        <f>IF(C399=0,"",IF(I399=0,"",MAX(A$2:A398)+1))</f>
        <v>251</v>
      </c>
      <c r="B399" s="269" t="str">
        <f t="shared" si="64"/>
        <v>Martijn</v>
      </c>
      <c r="C399" s="211">
        <f>IF(P$347="J",SUMIF('Bandstoten tot'!A$33:A$54,B399,'Bandstoten tot'!B$33:B$54),0)</f>
        <v>13</v>
      </c>
      <c r="D399" s="6"/>
      <c r="E399" s="6"/>
      <c r="F399" s="267" t="str">
        <f t="shared" si="58"/>
        <v/>
      </c>
      <c r="G399" s="268" t="str">
        <f t="shared" si="59"/>
        <v/>
      </c>
      <c r="H399" s="269" t="str">
        <f t="shared" si="65"/>
        <v>Peter</v>
      </c>
      <c r="I399" s="211">
        <f>IF(P$347="J",SUMIF('Bandstoten tot'!A$33:A$54,H399,'Bandstoten tot'!B$33:B$54),0)</f>
        <v>39</v>
      </c>
      <c r="J399" s="6"/>
      <c r="K399" s="211" t="str">
        <f t="shared" si="60"/>
        <v/>
      </c>
      <c r="L399" s="267" t="str">
        <f t="shared" si="61"/>
        <v/>
      </c>
      <c r="M399" s="215" t="str">
        <f t="shared" si="66"/>
        <v/>
      </c>
      <c r="N399" s="216" t="str">
        <f t="shared" si="63"/>
        <v/>
      </c>
      <c r="O399" s="266">
        <v>3</v>
      </c>
      <c r="Q399" s="273"/>
      <c r="R399" s="273"/>
      <c r="S399" s="273"/>
      <c r="T399" s="273"/>
      <c r="U399" s="273"/>
      <c r="AB399" s="325">
        <f t="shared" si="67"/>
        <v>1</v>
      </c>
    </row>
    <row r="400" spans="1:28" ht="15" customHeight="1" x14ac:dyDescent="0.25">
      <c r="A400" s="218">
        <f>IF(C400=0,"",IF(I400=0,"",MAX(A$2:A399)+1))</f>
        <v>252</v>
      </c>
      <c r="B400" s="269" t="str">
        <f t="shared" si="64"/>
        <v>Martijn</v>
      </c>
      <c r="C400" s="211">
        <f>IF(P$347="J",SUMIF('Bandstoten tot'!A$33:A$54,B400,'Bandstoten tot'!B$33:B$54),0)</f>
        <v>13</v>
      </c>
      <c r="D400" s="6"/>
      <c r="E400" s="6"/>
      <c r="F400" s="267" t="str">
        <f t="shared" si="58"/>
        <v/>
      </c>
      <c r="G400" s="268" t="str">
        <f t="shared" si="59"/>
        <v/>
      </c>
      <c r="H400" s="269" t="str">
        <f t="shared" si="65"/>
        <v>Piet</v>
      </c>
      <c r="I400" s="211">
        <f>IF(P$347="J",SUMIF('Bandstoten tot'!A$33:A$54,H400,'Bandstoten tot'!B$33:B$54),0)</f>
        <v>44</v>
      </c>
      <c r="J400" s="6"/>
      <c r="K400" s="211" t="str">
        <f t="shared" si="60"/>
        <v/>
      </c>
      <c r="L400" s="267" t="str">
        <f t="shared" si="61"/>
        <v/>
      </c>
      <c r="M400" s="215" t="str">
        <f t="shared" si="66"/>
        <v/>
      </c>
      <c r="N400" s="216" t="str">
        <f t="shared" si="63"/>
        <v/>
      </c>
      <c r="O400" s="266">
        <v>3</v>
      </c>
      <c r="Q400" s="273"/>
      <c r="R400" s="273"/>
      <c r="S400" s="273"/>
      <c r="T400" s="273"/>
      <c r="U400" s="273"/>
      <c r="AB400" s="325">
        <f t="shared" si="67"/>
        <v>1</v>
      </c>
    </row>
    <row r="401" spans="1:28" ht="15" customHeight="1" x14ac:dyDescent="0.25">
      <c r="A401" s="218">
        <f>IF(C401=0,"",IF(I401=0,"",MAX(A$2:A400)+1))</f>
        <v>253</v>
      </c>
      <c r="B401" s="269" t="str">
        <f t="shared" si="64"/>
        <v>Martijn</v>
      </c>
      <c r="C401" s="211">
        <f>IF(P$347="J",SUMIF('Bandstoten tot'!A$33:A$54,B401,'Bandstoten tot'!B$33:B$54),0)</f>
        <v>13</v>
      </c>
      <c r="D401" s="6"/>
      <c r="E401" s="6"/>
      <c r="F401" s="267" t="str">
        <f t="shared" si="58"/>
        <v/>
      </c>
      <c r="G401" s="268" t="str">
        <f t="shared" si="59"/>
        <v/>
      </c>
      <c r="H401" s="269" t="str">
        <f t="shared" si="65"/>
        <v>Tukker</v>
      </c>
      <c r="I401" s="211">
        <f>IF(P$347="J",SUMIF('Bandstoten tot'!A$33:A$54,H401,'Bandstoten tot'!B$33:B$54),0)</f>
        <v>22</v>
      </c>
      <c r="J401" s="6"/>
      <c r="K401" s="211" t="str">
        <f t="shared" si="60"/>
        <v/>
      </c>
      <c r="L401" s="267" t="str">
        <f t="shared" si="61"/>
        <v/>
      </c>
      <c r="M401" s="215" t="str">
        <f t="shared" si="66"/>
        <v/>
      </c>
      <c r="N401" s="216" t="str">
        <f t="shared" si="63"/>
        <v/>
      </c>
      <c r="O401" s="266">
        <v>3</v>
      </c>
      <c r="Q401" s="273"/>
      <c r="R401" s="273"/>
      <c r="S401" s="273"/>
      <c r="T401" s="273"/>
      <c r="U401" s="273"/>
      <c r="AB401" s="325">
        <f t="shared" si="67"/>
        <v>1</v>
      </c>
    </row>
    <row r="402" spans="1:28" ht="15" customHeight="1" x14ac:dyDescent="0.25">
      <c r="A402" s="218">
        <f>IF(C402=0,"",IF(I402=0,"",MAX(A$2:A401)+1))</f>
        <v>254</v>
      </c>
      <c r="B402" s="269" t="str">
        <f t="shared" si="64"/>
        <v>Martijn</v>
      </c>
      <c r="C402" s="211">
        <f>IF(P$347="J",SUMIF('Bandstoten tot'!A$33:A$54,B402,'Bandstoten tot'!B$33:B$54),0)</f>
        <v>13</v>
      </c>
      <c r="D402" s="6"/>
      <c r="E402" s="6"/>
      <c r="F402" s="267" t="str">
        <f t="shared" si="58"/>
        <v/>
      </c>
      <c r="G402" s="268" t="str">
        <f t="shared" si="59"/>
        <v/>
      </c>
      <c r="H402" s="269" t="str">
        <f t="shared" si="65"/>
        <v>Bernard</v>
      </c>
      <c r="I402" s="211">
        <f>IF(P$347="J",SUMIF('Bandstoten tot'!A$33:A$54,H402,'Bandstoten tot'!B$33:B$54),0)</f>
        <v>31</v>
      </c>
      <c r="J402" s="6"/>
      <c r="K402" s="211" t="str">
        <f t="shared" si="60"/>
        <v/>
      </c>
      <c r="L402" s="267" t="str">
        <f t="shared" si="61"/>
        <v/>
      </c>
      <c r="M402" s="215" t="str">
        <f t="shared" si="66"/>
        <v/>
      </c>
      <c r="N402" s="216" t="str">
        <f t="shared" si="63"/>
        <v/>
      </c>
      <c r="O402" s="266">
        <v>3</v>
      </c>
      <c r="Q402" s="273"/>
      <c r="R402" s="273"/>
      <c r="S402" s="273"/>
      <c r="T402" s="273"/>
      <c r="U402" s="273"/>
      <c r="AB402" s="325">
        <f t="shared" si="67"/>
        <v>1</v>
      </c>
    </row>
    <row r="403" spans="1:28" ht="15" customHeight="1" x14ac:dyDescent="0.25">
      <c r="A403" s="218">
        <f>IF(C403=0,"",IF(I403=0,"",MAX(A$2:A402)+1))</f>
        <v>255</v>
      </c>
      <c r="B403" s="269" t="str">
        <f t="shared" si="64"/>
        <v>Martijn</v>
      </c>
      <c r="C403" s="211">
        <f>IF(P$347="J",SUMIF('Bandstoten tot'!A$33:A$54,B403,'Bandstoten tot'!B$33:B$54),0)</f>
        <v>13</v>
      </c>
      <c r="D403" s="6"/>
      <c r="E403" s="6"/>
      <c r="F403" s="267" t="str">
        <f t="shared" si="58"/>
        <v/>
      </c>
      <c r="G403" s="268" t="str">
        <f t="shared" si="59"/>
        <v/>
      </c>
      <c r="H403" s="269" t="str">
        <f t="shared" si="65"/>
        <v>Jan de Hoorn</v>
      </c>
      <c r="I403" s="211">
        <f>IF(P$347="J",SUMIF('Bandstoten tot'!A$33:A$54,H403,'Bandstoten tot'!B$33:B$54),0)</f>
        <v>23</v>
      </c>
      <c r="J403" s="6"/>
      <c r="K403" s="211" t="str">
        <f t="shared" si="60"/>
        <v/>
      </c>
      <c r="L403" s="267" t="str">
        <f t="shared" si="61"/>
        <v/>
      </c>
      <c r="M403" s="215" t="str">
        <f t="shared" si="66"/>
        <v/>
      </c>
      <c r="N403" s="216" t="str">
        <f t="shared" si="63"/>
        <v/>
      </c>
      <c r="O403" s="266">
        <v>3</v>
      </c>
      <c r="Q403" s="273"/>
      <c r="R403" s="273"/>
      <c r="S403" s="273"/>
      <c r="T403" s="273"/>
      <c r="U403" s="273"/>
      <c r="AB403" s="325">
        <f t="shared" si="67"/>
        <v>1</v>
      </c>
    </row>
    <row r="404" spans="1:28" ht="15" customHeight="1" x14ac:dyDescent="0.25">
      <c r="A404" s="218">
        <f>IF(C404=0,"",IF(I404=0,"",MAX(A$2:A403)+1))</f>
        <v>256</v>
      </c>
      <c r="B404" s="269" t="str">
        <f t="shared" si="64"/>
        <v>Martijn</v>
      </c>
      <c r="C404" s="211">
        <f>IF(P$347="J",SUMIF('Bandstoten tot'!A$33:A$54,B404,'Bandstoten tot'!B$33:B$54),0)</f>
        <v>13</v>
      </c>
      <c r="D404" s="6"/>
      <c r="E404" s="6"/>
      <c r="F404" s="267"/>
      <c r="G404" s="268" t="str">
        <f t="shared" si="59"/>
        <v/>
      </c>
      <c r="H404" s="269" t="str">
        <f t="shared" si="65"/>
        <v>Bas</v>
      </c>
      <c r="I404" s="211">
        <f>IF(P$347="J",SUMIF('Bandstoten tot'!A$33:A$54,H404,'Bandstoten tot'!B$33:B$54),0)</f>
        <v>25</v>
      </c>
      <c r="J404" s="6"/>
      <c r="K404" s="211" t="str">
        <f t="shared" si="60"/>
        <v/>
      </c>
      <c r="L404" s="267" t="str">
        <f t="shared" si="61"/>
        <v/>
      </c>
      <c r="M404" s="215" t="str">
        <f t="shared" si="66"/>
        <v/>
      </c>
      <c r="N404" s="216" t="str">
        <f t="shared" si="63"/>
        <v/>
      </c>
      <c r="O404" s="266">
        <v>3</v>
      </c>
      <c r="Q404" s="273"/>
      <c r="R404" s="273"/>
      <c r="S404" s="273"/>
      <c r="T404" s="273"/>
      <c r="U404" s="273"/>
      <c r="AB404" s="325">
        <f t="shared" si="67"/>
        <v>1</v>
      </c>
    </row>
    <row r="405" spans="1:28" ht="15" customHeight="1" x14ac:dyDescent="0.25">
      <c r="A405" s="218">
        <f>IF(C405=0,"",IF(I405=0,"",MAX(A$2:A404)+1))</f>
        <v>257</v>
      </c>
      <c r="B405" s="269" t="str">
        <f t="shared" si="64"/>
        <v>Martijn</v>
      </c>
      <c r="C405" s="211">
        <f>IF(P$347="J",SUMIF('Bandstoten tot'!A$33:A$54,B405,'Bandstoten tot'!B$33:B$54),0)</f>
        <v>13</v>
      </c>
      <c r="D405" s="6"/>
      <c r="E405" s="6"/>
      <c r="F405" s="267" t="str">
        <f t="shared" ref="F405:F468" si="68">IF(D405&gt;0,ROUND(D405/E405,3),"")</f>
        <v/>
      </c>
      <c r="G405" s="268" t="str">
        <f t="shared" si="59"/>
        <v/>
      </c>
      <c r="H405" s="269" t="str">
        <f t="shared" si="65"/>
        <v>Jan Zuijlen</v>
      </c>
      <c r="I405" s="211">
        <f>IF(P$347="J",SUMIF('Bandstoten tot'!A$33:A$54,H405,'Bandstoten tot'!B$33:B$54),0)</f>
        <v>36</v>
      </c>
      <c r="J405" s="6"/>
      <c r="K405" s="211" t="str">
        <f t="shared" si="60"/>
        <v/>
      </c>
      <c r="L405" s="267" t="str">
        <f t="shared" si="61"/>
        <v/>
      </c>
      <c r="M405" s="215" t="str">
        <f t="shared" si="66"/>
        <v/>
      </c>
      <c r="N405" s="216" t="str">
        <f t="shared" si="63"/>
        <v/>
      </c>
      <c r="O405" s="266">
        <v>3</v>
      </c>
      <c r="Q405" s="273"/>
      <c r="R405" s="273"/>
      <c r="S405" s="273"/>
      <c r="T405" s="273"/>
      <c r="U405" s="273"/>
      <c r="AB405" s="325">
        <f t="shared" si="67"/>
        <v>1</v>
      </c>
    </row>
    <row r="406" spans="1:28" ht="15" customHeight="1" x14ac:dyDescent="0.25">
      <c r="A406" s="218">
        <f>IF(C406=0,"",IF(I406=0,"",MAX(A$2:A405)+1))</f>
        <v>258</v>
      </c>
      <c r="B406" s="269" t="str">
        <f t="shared" si="64"/>
        <v>Martijn</v>
      </c>
      <c r="C406" s="211">
        <f>IF(P$347="J",SUMIF('Bandstoten tot'!A$33:A$54,B406,'Bandstoten tot'!B$33:B$54),0)</f>
        <v>13</v>
      </c>
      <c r="D406" s="6"/>
      <c r="E406" s="6"/>
      <c r="F406" s="267" t="str">
        <f t="shared" si="68"/>
        <v/>
      </c>
      <c r="G406" s="268" t="str">
        <f t="shared" si="59"/>
        <v/>
      </c>
      <c r="H406" s="269" t="str">
        <f t="shared" si="65"/>
        <v xml:space="preserve">Jordy </v>
      </c>
      <c r="I406" s="211">
        <f>IF(P$347="J",SUMIF('Bandstoten tot'!A$33:A$54,H406,'Bandstoten tot'!B$33:B$54),0)</f>
        <v>31</v>
      </c>
      <c r="J406" s="6"/>
      <c r="K406" s="211" t="str">
        <f t="shared" si="60"/>
        <v/>
      </c>
      <c r="L406" s="267" t="str">
        <f t="shared" si="61"/>
        <v/>
      </c>
      <c r="M406" s="215" t="str">
        <f t="shared" si="66"/>
        <v/>
      </c>
      <c r="N406" s="216" t="str">
        <f t="shared" si="63"/>
        <v/>
      </c>
      <c r="O406" s="266">
        <v>3</v>
      </c>
      <c r="Q406" s="273"/>
      <c r="R406" s="273"/>
      <c r="S406" s="273"/>
      <c r="T406" s="273"/>
      <c r="U406" s="273"/>
      <c r="AB406" s="325">
        <f t="shared" si="67"/>
        <v>1</v>
      </c>
    </row>
    <row r="407" spans="1:28" ht="15" customHeight="1" x14ac:dyDescent="0.25">
      <c r="A407" s="218">
        <f>IF(C407=0,"",IF(I407=0,"",MAX(A$2:A406)+1))</f>
        <v>259</v>
      </c>
      <c r="B407" s="269" t="str">
        <f t="shared" si="64"/>
        <v>Martijn</v>
      </c>
      <c r="C407" s="211">
        <f>IF(P$347="J",SUMIF('Bandstoten tot'!A$33:A$54,B407,'Bandstoten tot'!B$33:B$54),0)</f>
        <v>13</v>
      </c>
      <c r="D407" s="6"/>
      <c r="E407" s="6"/>
      <c r="F407" s="267" t="str">
        <f t="shared" si="68"/>
        <v/>
      </c>
      <c r="G407" s="268" t="str">
        <f t="shared" si="59"/>
        <v/>
      </c>
      <c r="H407" s="269" t="str">
        <f t="shared" si="65"/>
        <v>Mukesh</v>
      </c>
      <c r="I407" s="211">
        <f>IF(P$347="J",SUMIF('Bandstoten tot'!A$33:A$54,H407,'Bandstoten tot'!B$33:B$54),0)</f>
        <v>34</v>
      </c>
      <c r="J407" s="6"/>
      <c r="K407" s="211" t="str">
        <f t="shared" si="60"/>
        <v/>
      </c>
      <c r="L407" s="267" t="str">
        <f t="shared" si="61"/>
        <v/>
      </c>
      <c r="M407" s="215" t="str">
        <f t="shared" si="66"/>
        <v/>
      </c>
      <c r="N407" s="216" t="str">
        <f t="shared" si="63"/>
        <v/>
      </c>
      <c r="O407" s="266">
        <v>3</v>
      </c>
      <c r="Q407" s="273"/>
      <c r="R407" s="273"/>
      <c r="S407" s="273"/>
      <c r="T407" s="273"/>
      <c r="U407" s="273"/>
      <c r="AB407" s="325">
        <f t="shared" si="67"/>
        <v>1</v>
      </c>
    </row>
    <row r="408" spans="1:28" ht="15" customHeight="1" x14ac:dyDescent="0.25">
      <c r="A408" s="218">
        <f>IF(C408=0,"",IF(I408=0,"",MAX(A$2:A407)+1))</f>
        <v>260</v>
      </c>
      <c r="B408" s="269" t="str">
        <f t="shared" si="64"/>
        <v>Martijn</v>
      </c>
      <c r="C408" s="211">
        <f>IF(P$347="J",SUMIF('Bandstoten tot'!A$33:A$54,B408,'Bandstoten tot'!B$33:B$54),0)</f>
        <v>13</v>
      </c>
      <c r="D408" s="6"/>
      <c r="E408" s="6"/>
      <c r="F408" s="267" t="str">
        <f t="shared" si="68"/>
        <v/>
      </c>
      <c r="G408" s="268" t="str">
        <f t="shared" si="59"/>
        <v/>
      </c>
      <c r="H408" s="269" t="str">
        <f t="shared" si="65"/>
        <v>Marco</v>
      </c>
      <c r="I408" s="211">
        <f>IF(P$347="J",SUMIF('Bandstoten tot'!A$33:A$54,H408,'Bandstoten tot'!B$33:B$54),0)</f>
        <v>40</v>
      </c>
      <c r="J408" s="6"/>
      <c r="K408" s="211" t="str">
        <f t="shared" si="60"/>
        <v/>
      </c>
      <c r="L408" s="267" t="str">
        <f t="shared" si="61"/>
        <v/>
      </c>
      <c r="M408" s="215" t="str">
        <f t="shared" si="66"/>
        <v/>
      </c>
      <c r="N408" s="216" t="str">
        <f t="shared" si="63"/>
        <v/>
      </c>
      <c r="O408" s="266">
        <v>3</v>
      </c>
      <c r="Q408" s="273"/>
      <c r="R408" s="273"/>
      <c r="S408" s="273"/>
      <c r="T408" s="273"/>
      <c r="U408" s="273"/>
      <c r="AB408" s="325">
        <f t="shared" si="67"/>
        <v>1</v>
      </c>
    </row>
    <row r="409" spans="1:28" ht="15" customHeight="1" x14ac:dyDescent="0.25">
      <c r="A409" s="218" t="str">
        <f>IF(C409=0,"",IF(I409=0,"",MAX(A$2:A408)+1))</f>
        <v/>
      </c>
      <c r="B409" s="269" t="str">
        <f t="shared" si="64"/>
        <v>Martijn</v>
      </c>
      <c r="C409" s="211">
        <f>IF(P$347="J",SUMIF('Bandstoten tot'!A$33:A$54,B409,'Bandstoten tot'!B$33:B$54),0)</f>
        <v>13</v>
      </c>
      <c r="D409" s="6"/>
      <c r="E409" s="6"/>
      <c r="F409" s="267" t="str">
        <f t="shared" si="68"/>
        <v/>
      </c>
      <c r="G409" s="268" t="str">
        <f t="shared" si="59"/>
        <v/>
      </c>
      <c r="H409" s="269" t="str">
        <f t="shared" si="65"/>
        <v>n</v>
      </c>
      <c r="I409" s="211">
        <f>IF(P$347="J",SUMIF('Bandstoten tot'!A$33:A$54,H409,'Bandstoten tot'!B$33:B$54),0)</f>
        <v>0</v>
      </c>
      <c r="J409" s="6"/>
      <c r="K409" s="211" t="str">
        <f t="shared" si="60"/>
        <v/>
      </c>
      <c r="L409" s="267" t="str">
        <f t="shared" si="61"/>
        <v/>
      </c>
      <c r="M409" s="215" t="str">
        <f t="shared" si="66"/>
        <v/>
      </c>
      <c r="N409" s="216" t="str">
        <f t="shared" si="63"/>
        <v/>
      </c>
      <c r="O409" s="266">
        <v>3</v>
      </c>
      <c r="Q409" s="273"/>
      <c r="R409" s="273"/>
      <c r="S409" s="273"/>
      <c r="T409" s="273"/>
      <c r="U409" s="273"/>
      <c r="AB409" s="325">
        <f t="shared" si="67"/>
        <v>0</v>
      </c>
    </row>
    <row r="410" spans="1:28" ht="15" customHeight="1" x14ac:dyDescent="0.25">
      <c r="A410" s="218" t="str">
        <f>IF(C410=0,"",IF(I410=0,"",MAX(A$2:A409)+1))</f>
        <v/>
      </c>
      <c r="B410" s="269" t="str">
        <f t="shared" si="64"/>
        <v>Martijn</v>
      </c>
      <c r="C410" s="211">
        <f>IF(P$347="J",SUMIF('Bandstoten tot'!A$33:A$54,B410,'Bandstoten tot'!B$33:B$54),0)</f>
        <v>13</v>
      </c>
      <c r="D410" s="6"/>
      <c r="E410" s="6"/>
      <c r="F410" s="267" t="str">
        <f t="shared" si="68"/>
        <v/>
      </c>
      <c r="G410" s="268" t="str">
        <f t="shared" si="59"/>
        <v/>
      </c>
      <c r="H410" s="269" t="str">
        <f t="shared" si="65"/>
        <v>n</v>
      </c>
      <c r="I410" s="211">
        <f>IF(P$347="J",SUMIF('Bandstoten tot'!A$33:A$54,H410,'Bandstoten tot'!B$33:B$54),0)</f>
        <v>0</v>
      </c>
      <c r="J410" s="6"/>
      <c r="K410" s="211" t="str">
        <f t="shared" si="60"/>
        <v/>
      </c>
      <c r="L410" s="267" t="str">
        <f t="shared" si="61"/>
        <v/>
      </c>
      <c r="M410" s="215" t="str">
        <f t="shared" si="66"/>
        <v/>
      </c>
      <c r="N410" s="216" t="str">
        <f t="shared" si="63"/>
        <v/>
      </c>
      <c r="O410" s="266">
        <v>3</v>
      </c>
      <c r="Q410" s="273"/>
      <c r="R410" s="273"/>
      <c r="S410" s="273"/>
      <c r="T410" s="273"/>
      <c r="U410" s="273"/>
      <c r="AB410" s="325">
        <f t="shared" si="67"/>
        <v>0</v>
      </c>
    </row>
    <row r="411" spans="1:28" ht="15" customHeight="1" x14ac:dyDescent="0.25">
      <c r="A411" s="218" t="str">
        <f>IF(C411=0,"",IF(I411=0,"",MAX(A$2:A410)+1))</f>
        <v/>
      </c>
      <c r="B411" s="269" t="str">
        <f t="shared" si="64"/>
        <v>Martijn</v>
      </c>
      <c r="C411" s="211">
        <f>IF(P$347="J",SUMIF('Bandstoten tot'!A$33:A$54,B411,'Bandstoten tot'!B$33:B$54),0)</f>
        <v>13</v>
      </c>
      <c r="D411" s="6"/>
      <c r="E411" s="6"/>
      <c r="F411" s="267" t="str">
        <f t="shared" si="68"/>
        <v/>
      </c>
      <c r="G411" s="268" t="str">
        <f t="shared" ref="G411:G474" si="69">IF(D411&gt;0,IF(C411-D411=0,R$2,IF(D411&lt;C411,ROUND(D411/C411*T$2,1),Q$2)),"")</f>
        <v/>
      </c>
      <c r="H411" s="269" t="str">
        <f t="shared" si="65"/>
        <v>n</v>
      </c>
      <c r="I411" s="211">
        <f>IF(P$347="J",SUMIF('Bandstoten tot'!A$33:A$54,H411,'Bandstoten tot'!B$33:B$54),0)</f>
        <v>0</v>
      </c>
      <c r="J411" s="6"/>
      <c r="K411" s="211" t="str">
        <f t="shared" ref="K411:K474" si="70">IF(E411&gt;0,E411,"")</f>
        <v/>
      </c>
      <c r="L411" s="267" t="str">
        <f t="shared" ref="L411:L474" si="71">IF(J411&gt;0,ROUND(J411/K411,3),"")</f>
        <v/>
      </c>
      <c r="M411" s="215" t="str">
        <f t="shared" ref="M411:M442" si="72">IF(J411&gt;0,IF(I411-J411=0,R$2,IF(J411&lt;I411,ROUND(J411/I411*T$2,1),Q$2)),"")</f>
        <v/>
      </c>
      <c r="N411" s="216" t="str">
        <f t="shared" ref="N411:N474" si="73">IF(E411&gt;0,1,"")</f>
        <v/>
      </c>
      <c r="O411" s="266">
        <v>3</v>
      </c>
      <c r="Q411" s="273"/>
      <c r="R411" s="273"/>
      <c r="S411" s="273"/>
      <c r="T411" s="273"/>
      <c r="U411" s="273"/>
      <c r="AB411" s="325">
        <f t="shared" si="67"/>
        <v>0</v>
      </c>
    </row>
    <row r="412" spans="1:28" ht="15" customHeight="1" x14ac:dyDescent="0.25">
      <c r="A412" s="218" t="str">
        <f>IF(C412=0,"",IF(I412=0,"",MAX(A$2:A411)+1))</f>
        <v/>
      </c>
      <c r="B412" s="269" t="str">
        <f t="shared" ref="B412:B475" si="74">B68</f>
        <v>Martijn</v>
      </c>
      <c r="C412" s="211">
        <f>IF(P$347="J",SUMIF('Bandstoten tot'!A$33:A$54,B412,'Bandstoten tot'!B$33:B$54),0)</f>
        <v>13</v>
      </c>
      <c r="D412" s="6"/>
      <c r="E412" s="6"/>
      <c r="F412" s="267" t="str">
        <f t="shared" si="68"/>
        <v/>
      </c>
      <c r="G412" s="268" t="str">
        <f t="shared" si="69"/>
        <v/>
      </c>
      <c r="H412" s="269" t="str">
        <f t="shared" ref="H412:H475" si="75">H68</f>
        <v>n</v>
      </c>
      <c r="I412" s="211">
        <f>IF(P$347="J",SUMIF('Bandstoten tot'!A$33:A$54,H412,'Bandstoten tot'!B$33:B$54),0)</f>
        <v>0</v>
      </c>
      <c r="J412" s="6"/>
      <c r="K412" s="211" t="str">
        <f t="shared" si="70"/>
        <v/>
      </c>
      <c r="L412" s="267" t="str">
        <f t="shared" si="71"/>
        <v/>
      </c>
      <c r="M412" s="215" t="str">
        <f t="shared" si="72"/>
        <v/>
      </c>
      <c r="N412" s="216" t="str">
        <f t="shared" si="73"/>
        <v/>
      </c>
      <c r="O412" s="266">
        <v>3</v>
      </c>
      <c r="Q412" s="273"/>
      <c r="R412" s="273"/>
      <c r="S412" s="273"/>
      <c r="T412" s="273"/>
      <c r="U412" s="273"/>
      <c r="AB412" s="325">
        <f t="shared" si="67"/>
        <v>0</v>
      </c>
    </row>
    <row r="413" spans="1:28" ht="15" customHeight="1" x14ac:dyDescent="0.25">
      <c r="A413" s="218">
        <f>IF(C413=0,"",IF(I413=0,"",MAX(A$2:A412)+1))</f>
        <v>261</v>
      </c>
      <c r="B413" s="269" t="str">
        <f t="shared" si="74"/>
        <v>Michael</v>
      </c>
      <c r="C413" s="211">
        <f>IF(P$347="J",SUMIF('Bandstoten tot'!A$33:A$54,B413,'Bandstoten tot'!B$33:B$54),0)</f>
        <v>28</v>
      </c>
      <c r="D413" s="6"/>
      <c r="E413" s="6"/>
      <c r="F413" s="267" t="str">
        <f t="shared" si="68"/>
        <v/>
      </c>
      <c r="G413" s="268" t="str">
        <f t="shared" si="69"/>
        <v/>
      </c>
      <c r="H413" s="269" t="str">
        <f t="shared" si="75"/>
        <v>Peter</v>
      </c>
      <c r="I413" s="211">
        <f>IF(P$347="J",SUMIF('Bandstoten tot'!A$33:A$54,H413,'Bandstoten tot'!B$33:B$54),0)</f>
        <v>39</v>
      </c>
      <c r="J413" s="6"/>
      <c r="K413" s="211" t="str">
        <f t="shared" si="70"/>
        <v/>
      </c>
      <c r="L413" s="267" t="str">
        <f t="shared" si="71"/>
        <v/>
      </c>
      <c r="M413" s="215" t="str">
        <f t="shared" si="72"/>
        <v/>
      </c>
      <c r="N413" s="216" t="str">
        <f t="shared" si="73"/>
        <v/>
      </c>
      <c r="O413" s="266">
        <v>3</v>
      </c>
      <c r="Q413" s="273"/>
      <c r="R413" s="273"/>
      <c r="S413" s="273"/>
      <c r="T413" s="273"/>
      <c r="U413" s="273"/>
      <c r="AB413" s="325">
        <f t="shared" si="67"/>
        <v>1</v>
      </c>
    </row>
    <row r="414" spans="1:28" ht="15" customHeight="1" x14ac:dyDescent="0.25">
      <c r="A414" s="218">
        <f>IF(C414=0,"",IF(I414=0,"",MAX(A$2:A413)+1))</f>
        <v>262</v>
      </c>
      <c r="B414" s="269" t="str">
        <f t="shared" si="74"/>
        <v>Michael</v>
      </c>
      <c r="C414" s="211">
        <f>IF(P$347="J",SUMIF('Bandstoten tot'!A$33:A$54,B414,'Bandstoten tot'!B$33:B$54),0)</f>
        <v>28</v>
      </c>
      <c r="D414" s="6"/>
      <c r="E414" s="6"/>
      <c r="F414" s="267" t="str">
        <f t="shared" si="68"/>
        <v/>
      </c>
      <c r="G414" s="268" t="str">
        <f t="shared" si="69"/>
        <v/>
      </c>
      <c r="H414" s="269" t="str">
        <f t="shared" si="75"/>
        <v>Piet</v>
      </c>
      <c r="I414" s="211">
        <f>IF(P$347="J",SUMIF('Bandstoten tot'!A$33:A$54,H414,'Bandstoten tot'!B$33:B$54),0)</f>
        <v>44</v>
      </c>
      <c r="J414" s="6"/>
      <c r="K414" s="211" t="str">
        <f t="shared" si="70"/>
        <v/>
      </c>
      <c r="L414" s="267" t="str">
        <f t="shared" si="71"/>
        <v/>
      </c>
      <c r="M414" s="215" t="str">
        <f t="shared" si="72"/>
        <v/>
      </c>
      <c r="N414" s="216" t="str">
        <f t="shared" si="73"/>
        <v/>
      </c>
      <c r="O414" s="266">
        <v>3</v>
      </c>
      <c r="Q414" s="273"/>
      <c r="R414" s="273"/>
      <c r="S414" s="273"/>
      <c r="T414" s="273"/>
      <c r="U414" s="273"/>
      <c r="AB414" s="325">
        <f t="shared" si="67"/>
        <v>1</v>
      </c>
    </row>
    <row r="415" spans="1:28" ht="15" customHeight="1" x14ac:dyDescent="0.25">
      <c r="A415" s="218">
        <f>IF(C415=0,"",IF(I415=0,"",MAX(A$2:A414)+1))</f>
        <v>263</v>
      </c>
      <c r="B415" s="269" t="str">
        <f t="shared" si="74"/>
        <v>Michael</v>
      </c>
      <c r="C415" s="211">
        <f>IF(P$347="J",SUMIF('Bandstoten tot'!A$33:A$54,B415,'Bandstoten tot'!B$33:B$54),0)</f>
        <v>28</v>
      </c>
      <c r="D415" s="6"/>
      <c r="E415" s="6"/>
      <c r="F415" s="267" t="str">
        <f t="shared" si="68"/>
        <v/>
      </c>
      <c r="G415" s="268" t="str">
        <f t="shared" si="69"/>
        <v/>
      </c>
      <c r="H415" s="269" t="str">
        <f t="shared" si="75"/>
        <v>Tukker</v>
      </c>
      <c r="I415" s="211">
        <f>IF(P$347="J",SUMIF('Bandstoten tot'!A$33:A$54,H415,'Bandstoten tot'!B$33:B$54),0)</f>
        <v>22</v>
      </c>
      <c r="J415" s="6"/>
      <c r="K415" s="211" t="str">
        <f t="shared" si="70"/>
        <v/>
      </c>
      <c r="L415" s="267" t="str">
        <f t="shared" si="71"/>
        <v/>
      </c>
      <c r="M415" s="215" t="str">
        <f t="shared" si="72"/>
        <v/>
      </c>
      <c r="N415" s="216" t="str">
        <f t="shared" si="73"/>
        <v/>
      </c>
      <c r="O415" s="266">
        <v>3</v>
      </c>
      <c r="Q415" s="273"/>
      <c r="R415" s="273"/>
      <c r="S415" s="273"/>
      <c r="T415" s="273"/>
      <c r="U415" s="273"/>
      <c r="AB415" s="325">
        <f t="shared" si="67"/>
        <v>1</v>
      </c>
    </row>
    <row r="416" spans="1:28" ht="15" customHeight="1" x14ac:dyDescent="0.25">
      <c r="A416" s="218">
        <f>IF(C416=0,"",IF(I416=0,"",MAX(A$2:A415)+1))</f>
        <v>264</v>
      </c>
      <c r="B416" s="269" t="str">
        <f t="shared" si="74"/>
        <v>Michael</v>
      </c>
      <c r="C416" s="211">
        <f>IF(P$347="J",SUMIF('Bandstoten tot'!A$33:A$54,B416,'Bandstoten tot'!B$33:B$54),0)</f>
        <v>28</v>
      </c>
      <c r="D416" s="6"/>
      <c r="E416" s="6"/>
      <c r="F416" s="267" t="str">
        <f t="shared" si="68"/>
        <v/>
      </c>
      <c r="G416" s="268" t="str">
        <f t="shared" si="69"/>
        <v/>
      </c>
      <c r="H416" s="269" t="str">
        <f t="shared" si="75"/>
        <v>Bernard</v>
      </c>
      <c r="I416" s="211">
        <f>IF(P$347="J",SUMIF('Bandstoten tot'!A$33:A$54,H416,'Bandstoten tot'!B$33:B$54),0)</f>
        <v>31</v>
      </c>
      <c r="J416" s="6"/>
      <c r="K416" s="211" t="str">
        <f t="shared" si="70"/>
        <v/>
      </c>
      <c r="L416" s="267" t="str">
        <f t="shared" si="71"/>
        <v/>
      </c>
      <c r="M416" s="215" t="str">
        <f t="shared" si="72"/>
        <v/>
      </c>
      <c r="N416" s="216" t="str">
        <f t="shared" si="73"/>
        <v/>
      </c>
      <c r="O416" s="266">
        <v>3</v>
      </c>
      <c r="Q416" s="273"/>
      <c r="R416" s="273"/>
      <c r="S416" s="273"/>
      <c r="T416" s="273"/>
      <c r="U416" s="273"/>
      <c r="AB416" s="325">
        <f t="shared" si="67"/>
        <v>1</v>
      </c>
    </row>
    <row r="417" spans="1:28" ht="15" customHeight="1" x14ac:dyDescent="0.25">
      <c r="A417" s="218">
        <f>IF(C417=0,"",IF(I417=0,"",MAX(A$2:A416)+1))</f>
        <v>265</v>
      </c>
      <c r="B417" s="269" t="str">
        <f t="shared" si="74"/>
        <v>Michael</v>
      </c>
      <c r="C417" s="211">
        <f>IF(P$347="J",SUMIF('Bandstoten tot'!A$33:A$54,B417,'Bandstoten tot'!B$33:B$54),0)</f>
        <v>28</v>
      </c>
      <c r="D417" s="6"/>
      <c r="E417" s="6"/>
      <c r="F417" s="267" t="str">
        <f t="shared" si="68"/>
        <v/>
      </c>
      <c r="G417" s="268" t="str">
        <f t="shared" si="69"/>
        <v/>
      </c>
      <c r="H417" s="269" t="str">
        <f t="shared" si="75"/>
        <v>Jan de Hoorn</v>
      </c>
      <c r="I417" s="211">
        <f>IF(P$347="J",SUMIF('Bandstoten tot'!A$33:A$54,H417,'Bandstoten tot'!B$33:B$54),0)</f>
        <v>23</v>
      </c>
      <c r="J417" s="6"/>
      <c r="K417" s="211" t="str">
        <f t="shared" si="70"/>
        <v/>
      </c>
      <c r="L417" s="267" t="str">
        <f t="shared" si="71"/>
        <v/>
      </c>
      <c r="M417" s="215" t="str">
        <f t="shared" si="72"/>
        <v/>
      </c>
      <c r="N417" s="216" t="str">
        <f t="shared" si="73"/>
        <v/>
      </c>
      <c r="O417" s="266">
        <v>3</v>
      </c>
      <c r="Q417" s="273"/>
      <c r="R417" s="273"/>
      <c r="S417" s="273"/>
      <c r="T417" s="273"/>
      <c r="U417" s="273"/>
      <c r="AB417" s="325">
        <f t="shared" si="67"/>
        <v>1</v>
      </c>
    </row>
    <row r="418" spans="1:28" ht="15" customHeight="1" x14ac:dyDescent="0.25">
      <c r="A418" s="218">
        <f>IF(C418=0,"",IF(I418=0,"",MAX(A$2:A417)+1))</f>
        <v>266</v>
      </c>
      <c r="B418" s="269" t="str">
        <f t="shared" si="74"/>
        <v>Michael</v>
      </c>
      <c r="C418" s="211">
        <f>IF(P$347="J",SUMIF('Bandstoten tot'!A$33:A$54,B418,'Bandstoten tot'!B$33:B$54),0)</f>
        <v>28</v>
      </c>
      <c r="D418" s="6"/>
      <c r="E418" s="6"/>
      <c r="F418" s="267" t="str">
        <f t="shared" si="68"/>
        <v/>
      </c>
      <c r="G418" s="268" t="str">
        <f t="shared" si="69"/>
        <v/>
      </c>
      <c r="H418" s="269" t="str">
        <f t="shared" si="75"/>
        <v>Bas</v>
      </c>
      <c r="I418" s="211">
        <f>IF(P$347="J",SUMIF('Bandstoten tot'!A$33:A$54,H418,'Bandstoten tot'!B$33:B$54),0)</f>
        <v>25</v>
      </c>
      <c r="J418" s="6"/>
      <c r="K418" s="211" t="str">
        <f t="shared" si="70"/>
        <v/>
      </c>
      <c r="L418" s="267" t="str">
        <f t="shared" si="71"/>
        <v/>
      </c>
      <c r="M418" s="215" t="str">
        <f t="shared" si="72"/>
        <v/>
      </c>
      <c r="N418" s="216" t="str">
        <f t="shared" si="73"/>
        <v/>
      </c>
      <c r="O418" s="266">
        <v>3</v>
      </c>
      <c r="Q418" s="273"/>
      <c r="R418" s="273"/>
      <c r="S418" s="273"/>
      <c r="T418" s="273"/>
      <c r="U418" s="273"/>
      <c r="AB418" s="325">
        <f t="shared" si="67"/>
        <v>1</v>
      </c>
    </row>
    <row r="419" spans="1:28" ht="15" customHeight="1" x14ac:dyDescent="0.25">
      <c r="A419" s="218">
        <f>IF(C419=0,"",IF(I419=0,"",MAX(A$2:A418)+1))</f>
        <v>267</v>
      </c>
      <c r="B419" s="269" t="str">
        <f t="shared" si="74"/>
        <v>Michael</v>
      </c>
      <c r="C419" s="211">
        <f>IF(P$347="J",SUMIF('Bandstoten tot'!A$33:A$54,B419,'Bandstoten tot'!B$33:B$54),0)</f>
        <v>28</v>
      </c>
      <c r="D419" s="6"/>
      <c r="E419" s="6"/>
      <c r="F419" s="267" t="str">
        <f t="shared" si="68"/>
        <v/>
      </c>
      <c r="G419" s="268" t="str">
        <f t="shared" si="69"/>
        <v/>
      </c>
      <c r="H419" s="269" t="str">
        <f t="shared" si="75"/>
        <v>Jan Zuijlen</v>
      </c>
      <c r="I419" s="211">
        <f>IF(P$347="J",SUMIF('Bandstoten tot'!A$33:A$54,H419,'Bandstoten tot'!B$33:B$54),0)</f>
        <v>36</v>
      </c>
      <c r="J419" s="6"/>
      <c r="K419" s="211" t="str">
        <f t="shared" si="70"/>
        <v/>
      </c>
      <c r="L419" s="267" t="str">
        <f t="shared" si="71"/>
        <v/>
      </c>
      <c r="M419" s="215" t="str">
        <f t="shared" si="72"/>
        <v/>
      </c>
      <c r="N419" s="216" t="str">
        <f t="shared" si="73"/>
        <v/>
      </c>
      <c r="O419" s="266">
        <v>3</v>
      </c>
      <c r="Q419" s="273"/>
      <c r="R419" s="273"/>
      <c r="S419" s="273"/>
      <c r="T419" s="273"/>
      <c r="U419" s="273"/>
      <c r="AB419" s="325">
        <f t="shared" si="67"/>
        <v>1</v>
      </c>
    </row>
    <row r="420" spans="1:28" ht="15" customHeight="1" x14ac:dyDescent="0.25">
      <c r="A420" s="218">
        <f>IF(C420=0,"",IF(I420=0,"",MAX(A$2:A419)+1))</f>
        <v>268</v>
      </c>
      <c r="B420" s="269" t="str">
        <f t="shared" si="74"/>
        <v>Michael</v>
      </c>
      <c r="C420" s="211">
        <f>IF(P$347="J",SUMIF('Bandstoten tot'!A$33:A$54,B420,'Bandstoten tot'!B$33:B$54),0)</f>
        <v>28</v>
      </c>
      <c r="D420" s="6"/>
      <c r="E420" s="6"/>
      <c r="F420" s="267" t="str">
        <f t="shared" si="68"/>
        <v/>
      </c>
      <c r="G420" s="268" t="str">
        <f t="shared" si="69"/>
        <v/>
      </c>
      <c r="H420" s="269" t="str">
        <f t="shared" si="75"/>
        <v xml:space="preserve">Jordy </v>
      </c>
      <c r="I420" s="211">
        <f>IF(P$347="J",SUMIF('Bandstoten tot'!A$33:A$54,H420,'Bandstoten tot'!B$33:B$54),0)</f>
        <v>31</v>
      </c>
      <c r="J420" s="6"/>
      <c r="K420" s="211" t="str">
        <f t="shared" si="70"/>
        <v/>
      </c>
      <c r="L420" s="267" t="str">
        <f t="shared" si="71"/>
        <v/>
      </c>
      <c r="M420" s="215" t="str">
        <f t="shared" si="72"/>
        <v/>
      </c>
      <c r="N420" s="216" t="str">
        <f t="shared" si="73"/>
        <v/>
      </c>
      <c r="O420" s="266">
        <v>3</v>
      </c>
      <c r="Q420" s="273"/>
      <c r="R420" s="273"/>
      <c r="S420" s="273"/>
      <c r="T420" s="273"/>
      <c r="U420" s="273"/>
      <c r="AB420" s="325">
        <f t="shared" si="67"/>
        <v>1</v>
      </c>
    </row>
    <row r="421" spans="1:28" ht="15" customHeight="1" x14ac:dyDescent="0.25">
      <c r="A421" s="218">
        <f>IF(C421=0,"",IF(I421=0,"",MAX(A$2:A420)+1))</f>
        <v>269</v>
      </c>
      <c r="B421" s="269" t="str">
        <f t="shared" si="74"/>
        <v>Michael</v>
      </c>
      <c r="C421" s="211">
        <f>IF(P$347="J",SUMIF('Bandstoten tot'!A$33:A$54,B421,'Bandstoten tot'!B$33:B$54),0)</f>
        <v>28</v>
      </c>
      <c r="D421" s="6"/>
      <c r="E421" s="6"/>
      <c r="F421" s="267" t="str">
        <f t="shared" si="68"/>
        <v/>
      </c>
      <c r="G421" s="268" t="str">
        <f t="shared" si="69"/>
        <v/>
      </c>
      <c r="H421" s="269" t="str">
        <f t="shared" si="75"/>
        <v>Mukesh</v>
      </c>
      <c r="I421" s="211">
        <f>IF(P$347="J",SUMIF('Bandstoten tot'!A$33:A$54,H421,'Bandstoten tot'!B$33:B$54),0)</f>
        <v>34</v>
      </c>
      <c r="J421" s="6"/>
      <c r="K421" s="211" t="str">
        <f t="shared" si="70"/>
        <v/>
      </c>
      <c r="L421" s="267" t="str">
        <f t="shared" si="71"/>
        <v/>
      </c>
      <c r="M421" s="215" t="str">
        <f t="shared" si="72"/>
        <v/>
      </c>
      <c r="N421" s="216" t="str">
        <f t="shared" si="73"/>
        <v/>
      </c>
      <c r="O421" s="266">
        <v>3</v>
      </c>
      <c r="Q421" s="273"/>
      <c r="R421" s="273"/>
      <c r="S421" s="273"/>
      <c r="T421" s="273"/>
      <c r="U421" s="273"/>
      <c r="AB421" s="325">
        <f t="shared" si="67"/>
        <v>1</v>
      </c>
    </row>
    <row r="422" spans="1:28" ht="15" customHeight="1" x14ac:dyDescent="0.25">
      <c r="A422" s="218">
        <f>IF(C422=0,"",IF(I422=0,"",MAX(A$2:A421)+1))</f>
        <v>270</v>
      </c>
      <c r="B422" s="269" t="str">
        <f t="shared" si="74"/>
        <v>Michael</v>
      </c>
      <c r="C422" s="211">
        <f>IF(P$347="J",SUMIF('Bandstoten tot'!A$33:A$54,B422,'Bandstoten tot'!B$33:B$54),0)</f>
        <v>28</v>
      </c>
      <c r="D422" s="6"/>
      <c r="E422" s="6"/>
      <c r="F422" s="267" t="str">
        <f t="shared" si="68"/>
        <v/>
      </c>
      <c r="G422" s="268" t="str">
        <f t="shared" si="69"/>
        <v/>
      </c>
      <c r="H422" s="269" t="str">
        <f t="shared" si="75"/>
        <v>Marco</v>
      </c>
      <c r="I422" s="211">
        <f>IF(P$347="J",SUMIF('Bandstoten tot'!A$33:A$54,H422,'Bandstoten tot'!B$33:B$54),0)</f>
        <v>40</v>
      </c>
      <c r="J422" s="6"/>
      <c r="K422" s="211" t="str">
        <f t="shared" si="70"/>
        <v/>
      </c>
      <c r="L422" s="267" t="str">
        <f t="shared" si="71"/>
        <v/>
      </c>
      <c r="M422" s="215" t="str">
        <f t="shared" si="72"/>
        <v/>
      </c>
      <c r="N422" s="216" t="str">
        <f t="shared" si="73"/>
        <v/>
      </c>
      <c r="O422" s="266">
        <v>3</v>
      </c>
      <c r="Q422" s="273"/>
      <c r="R422" s="273"/>
      <c r="S422" s="273"/>
      <c r="T422" s="273"/>
      <c r="U422" s="273"/>
      <c r="AB422" s="325">
        <f t="shared" si="67"/>
        <v>1</v>
      </c>
    </row>
    <row r="423" spans="1:28" ht="15" customHeight="1" x14ac:dyDescent="0.25">
      <c r="A423" s="218" t="str">
        <f>IF(C423=0,"",IF(I423=0,"",MAX(A$2:A422)+1))</f>
        <v/>
      </c>
      <c r="B423" s="269" t="str">
        <f t="shared" si="74"/>
        <v>Michael</v>
      </c>
      <c r="C423" s="211">
        <f>IF(P$347="J",SUMIF('Bandstoten tot'!A$33:A$54,B423,'Bandstoten tot'!B$33:B$54),0)</f>
        <v>28</v>
      </c>
      <c r="D423" s="6"/>
      <c r="E423" s="6"/>
      <c r="F423" s="267" t="str">
        <f t="shared" si="68"/>
        <v/>
      </c>
      <c r="G423" s="268" t="str">
        <f t="shared" si="69"/>
        <v/>
      </c>
      <c r="H423" s="269" t="str">
        <f t="shared" si="75"/>
        <v>n</v>
      </c>
      <c r="I423" s="211">
        <f>IF(P$347="J",SUMIF('Bandstoten tot'!A$33:A$54,H423,'Bandstoten tot'!B$33:B$54),0)</f>
        <v>0</v>
      </c>
      <c r="J423" s="6"/>
      <c r="K423" s="211" t="str">
        <f t="shared" si="70"/>
        <v/>
      </c>
      <c r="L423" s="267" t="str">
        <f t="shared" si="71"/>
        <v/>
      </c>
      <c r="M423" s="215" t="str">
        <f t="shared" si="72"/>
        <v/>
      </c>
      <c r="N423" s="216" t="str">
        <f t="shared" si="73"/>
        <v/>
      </c>
      <c r="O423" s="266">
        <v>3</v>
      </c>
      <c r="Q423" s="273"/>
      <c r="R423" s="273"/>
      <c r="S423" s="273"/>
      <c r="T423" s="273"/>
      <c r="U423" s="273"/>
      <c r="AB423" s="325">
        <f t="shared" si="67"/>
        <v>0</v>
      </c>
    </row>
    <row r="424" spans="1:28" ht="15" customHeight="1" x14ac:dyDescent="0.25">
      <c r="A424" s="218" t="str">
        <f>IF(C424=0,"",IF(I424=0,"",MAX(A$2:A423)+1))</f>
        <v/>
      </c>
      <c r="B424" s="269" t="str">
        <f t="shared" si="74"/>
        <v>Michael</v>
      </c>
      <c r="C424" s="211">
        <f>IF(P$347="J",SUMIF('Bandstoten tot'!A$33:A$54,B424,'Bandstoten tot'!B$33:B$54),0)</f>
        <v>28</v>
      </c>
      <c r="D424" s="6"/>
      <c r="E424" s="6"/>
      <c r="F424" s="267" t="str">
        <f t="shared" si="68"/>
        <v/>
      </c>
      <c r="G424" s="268" t="str">
        <f t="shared" si="69"/>
        <v/>
      </c>
      <c r="H424" s="269" t="str">
        <f t="shared" si="75"/>
        <v>n</v>
      </c>
      <c r="I424" s="211">
        <f>IF(P$347="J",SUMIF('Bandstoten tot'!A$33:A$54,H424,'Bandstoten tot'!B$33:B$54),0)</f>
        <v>0</v>
      </c>
      <c r="J424" s="6"/>
      <c r="K424" s="211" t="str">
        <f t="shared" si="70"/>
        <v/>
      </c>
      <c r="L424" s="267" t="str">
        <f t="shared" si="71"/>
        <v/>
      </c>
      <c r="M424" s="215" t="str">
        <f t="shared" si="72"/>
        <v/>
      </c>
      <c r="N424" s="216" t="str">
        <f t="shared" si="73"/>
        <v/>
      </c>
      <c r="O424" s="266">
        <v>3</v>
      </c>
      <c r="Q424" s="273"/>
      <c r="R424" s="273"/>
      <c r="S424" s="273"/>
      <c r="T424" s="273"/>
      <c r="U424" s="273"/>
      <c r="AB424" s="325">
        <f t="shared" si="67"/>
        <v>0</v>
      </c>
    </row>
    <row r="425" spans="1:28" ht="15" customHeight="1" x14ac:dyDescent="0.25">
      <c r="A425" s="218" t="str">
        <f>IF(C425=0,"",IF(I425=0,"",MAX(A$2:A424)+1))</f>
        <v/>
      </c>
      <c r="B425" s="269" t="str">
        <f t="shared" si="74"/>
        <v>Michael</v>
      </c>
      <c r="C425" s="211">
        <f>IF(P$347="J",SUMIF('Bandstoten tot'!A$33:A$54,B425,'Bandstoten tot'!B$33:B$54),0)</f>
        <v>28</v>
      </c>
      <c r="D425" s="6"/>
      <c r="E425" s="6"/>
      <c r="F425" s="267" t="str">
        <f t="shared" si="68"/>
        <v/>
      </c>
      <c r="G425" s="268" t="str">
        <f t="shared" si="69"/>
        <v/>
      </c>
      <c r="H425" s="269" t="str">
        <f t="shared" si="75"/>
        <v>n</v>
      </c>
      <c r="I425" s="211">
        <f>IF(P$347="J",SUMIF('Bandstoten tot'!A$33:A$54,H425,'Bandstoten tot'!B$33:B$54),0)</f>
        <v>0</v>
      </c>
      <c r="J425" s="6"/>
      <c r="K425" s="211" t="str">
        <f t="shared" si="70"/>
        <v/>
      </c>
      <c r="L425" s="267" t="str">
        <f t="shared" si="71"/>
        <v/>
      </c>
      <c r="M425" s="215" t="str">
        <f t="shared" si="72"/>
        <v/>
      </c>
      <c r="N425" s="216" t="str">
        <f t="shared" si="73"/>
        <v/>
      </c>
      <c r="O425" s="266">
        <v>3</v>
      </c>
      <c r="Q425" s="273"/>
      <c r="R425" s="273"/>
      <c r="S425" s="273"/>
      <c r="T425" s="273"/>
      <c r="U425" s="273"/>
      <c r="AB425" s="325">
        <f t="shared" si="67"/>
        <v>0</v>
      </c>
    </row>
    <row r="426" spans="1:28" ht="15" customHeight="1" x14ac:dyDescent="0.25">
      <c r="A426" s="218" t="str">
        <f>IF(C426=0,"",IF(I426=0,"",MAX(A$2:A425)+1))</f>
        <v/>
      </c>
      <c r="B426" s="269" t="str">
        <f t="shared" si="74"/>
        <v>Michael</v>
      </c>
      <c r="C426" s="211">
        <f>IF(P$347="J",SUMIF('Bandstoten tot'!A$33:A$54,B426,'Bandstoten tot'!B$33:B$54),0)</f>
        <v>28</v>
      </c>
      <c r="D426" s="6"/>
      <c r="E426" s="6"/>
      <c r="F426" s="267" t="str">
        <f t="shared" si="68"/>
        <v/>
      </c>
      <c r="G426" s="268" t="str">
        <f t="shared" si="69"/>
        <v/>
      </c>
      <c r="H426" s="269" t="str">
        <f t="shared" si="75"/>
        <v>n</v>
      </c>
      <c r="I426" s="211">
        <f>IF(P$347="J",SUMIF('Bandstoten tot'!A$33:A$54,H426,'Bandstoten tot'!B$33:B$54),0)</f>
        <v>0</v>
      </c>
      <c r="J426" s="6"/>
      <c r="K426" s="211" t="str">
        <f t="shared" si="70"/>
        <v/>
      </c>
      <c r="L426" s="267" t="str">
        <f t="shared" si="71"/>
        <v/>
      </c>
      <c r="M426" s="215" t="str">
        <f t="shared" si="72"/>
        <v/>
      </c>
      <c r="N426" s="216" t="str">
        <f t="shared" si="73"/>
        <v/>
      </c>
      <c r="O426" s="266">
        <v>3</v>
      </c>
      <c r="Q426" s="273"/>
      <c r="R426" s="273"/>
      <c r="S426" s="273"/>
      <c r="T426" s="273"/>
      <c r="U426" s="273"/>
      <c r="AB426" s="325">
        <f t="shared" si="67"/>
        <v>0</v>
      </c>
    </row>
    <row r="427" spans="1:28" ht="15" customHeight="1" x14ac:dyDescent="0.25">
      <c r="A427" s="218">
        <f>IF(C427=0,"",IF(I427=0,"",MAX(A$2:A426)+1))</f>
        <v>271</v>
      </c>
      <c r="B427" s="269" t="str">
        <f t="shared" si="74"/>
        <v>Peter</v>
      </c>
      <c r="C427" s="211">
        <f>IF(P$347="J",SUMIF('Bandstoten tot'!A$33:A$54,B427,'Bandstoten tot'!B$33:B$54),0)</f>
        <v>39</v>
      </c>
      <c r="D427" s="6"/>
      <c r="E427" s="6"/>
      <c r="F427" s="267" t="str">
        <f t="shared" si="68"/>
        <v/>
      </c>
      <c r="G427" s="268" t="str">
        <f t="shared" si="69"/>
        <v/>
      </c>
      <c r="H427" s="269" t="str">
        <f t="shared" si="75"/>
        <v>Piet</v>
      </c>
      <c r="I427" s="211">
        <f>IF(P$347="J",SUMIF('Bandstoten tot'!A$33:A$54,H427,'Bandstoten tot'!B$33:B$54),0)</f>
        <v>44</v>
      </c>
      <c r="J427" s="6"/>
      <c r="K427" s="211" t="str">
        <f t="shared" si="70"/>
        <v/>
      </c>
      <c r="L427" s="267" t="str">
        <f t="shared" si="71"/>
        <v/>
      </c>
      <c r="M427" s="215" t="str">
        <f t="shared" si="72"/>
        <v/>
      </c>
      <c r="N427" s="216" t="str">
        <f t="shared" si="73"/>
        <v/>
      </c>
      <c r="O427" s="266">
        <v>3</v>
      </c>
      <c r="Q427" s="273"/>
      <c r="R427" s="273"/>
      <c r="S427" s="273"/>
      <c r="T427" s="273"/>
      <c r="U427" s="273"/>
      <c r="AB427" s="325">
        <f t="shared" si="67"/>
        <v>1</v>
      </c>
    </row>
    <row r="428" spans="1:28" ht="15" customHeight="1" x14ac:dyDescent="0.25">
      <c r="A428" s="218">
        <f>IF(C428=0,"",IF(I428=0,"",MAX(A$2:A427)+1))</f>
        <v>272</v>
      </c>
      <c r="B428" s="269" t="str">
        <f t="shared" si="74"/>
        <v>Peter</v>
      </c>
      <c r="C428" s="211">
        <f>IF(P$347="J",SUMIF('Bandstoten tot'!A$33:A$54,B428,'Bandstoten tot'!B$33:B$54),0)</f>
        <v>39</v>
      </c>
      <c r="D428" s="6"/>
      <c r="E428" s="6"/>
      <c r="F428" s="267" t="str">
        <f t="shared" si="68"/>
        <v/>
      </c>
      <c r="G428" s="268" t="str">
        <f t="shared" si="69"/>
        <v/>
      </c>
      <c r="H428" s="269" t="str">
        <f t="shared" si="75"/>
        <v>Tukker</v>
      </c>
      <c r="I428" s="211">
        <f>IF(P$347="J",SUMIF('Bandstoten tot'!A$33:A$54,H428,'Bandstoten tot'!B$33:B$54),0)</f>
        <v>22</v>
      </c>
      <c r="J428" s="6"/>
      <c r="K428" s="211" t="str">
        <f t="shared" si="70"/>
        <v/>
      </c>
      <c r="L428" s="267" t="str">
        <f t="shared" si="71"/>
        <v/>
      </c>
      <c r="M428" s="215" t="str">
        <f t="shared" si="72"/>
        <v/>
      </c>
      <c r="N428" s="216" t="str">
        <f t="shared" si="73"/>
        <v/>
      </c>
      <c r="O428" s="266">
        <v>3</v>
      </c>
      <c r="Q428" s="273"/>
      <c r="R428" s="273"/>
      <c r="S428" s="273"/>
      <c r="T428" s="273"/>
      <c r="U428" s="273"/>
      <c r="AB428" s="325">
        <f t="shared" si="67"/>
        <v>1</v>
      </c>
    </row>
    <row r="429" spans="1:28" ht="15" customHeight="1" x14ac:dyDescent="0.25">
      <c r="A429" s="218">
        <f>IF(C429=0,"",IF(I429=0,"",MAX(A$2:A428)+1))</f>
        <v>273</v>
      </c>
      <c r="B429" s="269" t="str">
        <f t="shared" si="74"/>
        <v>Peter</v>
      </c>
      <c r="C429" s="211">
        <f>IF(P$347="J",SUMIF('Bandstoten tot'!A$33:A$54,B429,'Bandstoten tot'!B$33:B$54),0)</f>
        <v>39</v>
      </c>
      <c r="D429" s="6"/>
      <c r="E429" s="6"/>
      <c r="F429" s="267" t="str">
        <f t="shared" si="68"/>
        <v/>
      </c>
      <c r="G429" s="268" t="str">
        <f t="shared" si="69"/>
        <v/>
      </c>
      <c r="H429" s="269" t="str">
        <f t="shared" si="75"/>
        <v>Bernard</v>
      </c>
      <c r="I429" s="211">
        <f>IF(P$347="J",SUMIF('Bandstoten tot'!A$33:A$54,H429,'Bandstoten tot'!B$33:B$54),0)</f>
        <v>31</v>
      </c>
      <c r="J429" s="6"/>
      <c r="K429" s="211" t="str">
        <f t="shared" si="70"/>
        <v/>
      </c>
      <c r="L429" s="267" t="str">
        <f t="shared" si="71"/>
        <v/>
      </c>
      <c r="M429" s="215" t="str">
        <f t="shared" si="72"/>
        <v/>
      </c>
      <c r="N429" s="216" t="str">
        <f t="shared" si="73"/>
        <v/>
      </c>
      <c r="O429" s="266">
        <v>3</v>
      </c>
      <c r="Q429" s="273"/>
      <c r="R429" s="273"/>
      <c r="S429" s="273"/>
      <c r="T429" s="273"/>
      <c r="U429" s="273"/>
      <c r="AB429" s="325">
        <f t="shared" si="67"/>
        <v>1</v>
      </c>
    </row>
    <row r="430" spans="1:28" ht="15" customHeight="1" x14ac:dyDescent="0.25">
      <c r="A430" s="218">
        <f>IF(C430=0,"",IF(I430=0,"",MAX(A$2:A429)+1))</f>
        <v>274</v>
      </c>
      <c r="B430" s="269" t="str">
        <f t="shared" si="74"/>
        <v>Peter</v>
      </c>
      <c r="C430" s="211">
        <f>IF(P$347="J",SUMIF('Bandstoten tot'!A$33:A$54,B430,'Bandstoten tot'!B$33:B$54),0)</f>
        <v>39</v>
      </c>
      <c r="D430" s="6"/>
      <c r="E430" s="6"/>
      <c r="F430" s="267" t="str">
        <f t="shared" si="68"/>
        <v/>
      </c>
      <c r="G430" s="268" t="str">
        <f t="shared" si="69"/>
        <v/>
      </c>
      <c r="H430" s="269" t="str">
        <f t="shared" si="75"/>
        <v>Jan de Hoorn</v>
      </c>
      <c r="I430" s="211">
        <f>IF(P$347="J",SUMIF('Bandstoten tot'!A$33:A$54,H430,'Bandstoten tot'!B$33:B$54),0)</f>
        <v>23</v>
      </c>
      <c r="J430" s="6"/>
      <c r="K430" s="211" t="str">
        <f t="shared" si="70"/>
        <v/>
      </c>
      <c r="L430" s="267" t="str">
        <f t="shared" si="71"/>
        <v/>
      </c>
      <c r="M430" s="215" t="str">
        <f t="shared" si="72"/>
        <v/>
      </c>
      <c r="N430" s="216" t="str">
        <f t="shared" si="73"/>
        <v/>
      </c>
      <c r="O430" s="266">
        <v>3</v>
      </c>
      <c r="Q430" s="273"/>
      <c r="R430" s="273"/>
      <c r="S430" s="273"/>
      <c r="T430" s="273"/>
      <c r="U430" s="273"/>
      <c r="AB430" s="325">
        <f t="shared" si="67"/>
        <v>1</v>
      </c>
    </row>
    <row r="431" spans="1:28" ht="15" customHeight="1" x14ac:dyDescent="0.25">
      <c r="A431" s="218">
        <f>IF(C431=0,"",IF(I431=0,"",MAX(A$2:A430)+1))</f>
        <v>275</v>
      </c>
      <c r="B431" s="269" t="str">
        <f t="shared" si="74"/>
        <v>Peter</v>
      </c>
      <c r="C431" s="211">
        <f>IF(P$347="J",SUMIF('Bandstoten tot'!A$33:A$54,B431,'Bandstoten tot'!B$33:B$54),0)</f>
        <v>39</v>
      </c>
      <c r="D431" s="6"/>
      <c r="E431" s="6"/>
      <c r="F431" s="267" t="str">
        <f t="shared" si="68"/>
        <v/>
      </c>
      <c r="G431" s="268" t="str">
        <f t="shared" si="69"/>
        <v/>
      </c>
      <c r="H431" s="269" t="str">
        <f t="shared" si="75"/>
        <v>Bas</v>
      </c>
      <c r="I431" s="211">
        <f>IF(P$347="J",SUMIF('Bandstoten tot'!A$33:A$54,H431,'Bandstoten tot'!B$33:B$54),0)</f>
        <v>25</v>
      </c>
      <c r="J431" s="6"/>
      <c r="K431" s="211" t="str">
        <f t="shared" si="70"/>
        <v/>
      </c>
      <c r="L431" s="267" t="str">
        <f t="shared" si="71"/>
        <v/>
      </c>
      <c r="M431" s="215" t="str">
        <f t="shared" si="72"/>
        <v/>
      </c>
      <c r="N431" s="216" t="str">
        <f t="shared" si="73"/>
        <v/>
      </c>
      <c r="O431" s="266">
        <v>3</v>
      </c>
      <c r="Q431" s="273"/>
      <c r="R431" s="273"/>
      <c r="S431" s="273"/>
      <c r="T431" s="273"/>
      <c r="U431" s="273"/>
      <c r="AB431" s="325">
        <f t="shared" si="67"/>
        <v>1</v>
      </c>
    </row>
    <row r="432" spans="1:28" ht="15" customHeight="1" x14ac:dyDescent="0.25">
      <c r="A432" s="218">
        <f>IF(C432=0,"",IF(I432=0,"",MAX(A$2:A431)+1))</f>
        <v>276</v>
      </c>
      <c r="B432" s="269" t="str">
        <f t="shared" si="74"/>
        <v>Peter</v>
      </c>
      <c r="C432" s="211">
        <f>IF(P$347="J",SUMIF('Bandstoten tot'!A$33:A$54,B432,'Bandstoten tot'!B$33:B$54),0)</f>
        <v>39</v>
      </c>
      <c r="D432" s="6"/>
      <c r="E432" s="6"/>
      <c r="F432" s="267" t="str">
        <f t="shared" si="68"/>
        <v/>
      </c>
      <c r="G432" s="268" t="str">
        <f t="shared" si="69"/>
        <v/>
      </c>
      <c r="H432" s="269" t="str">
        <f t="shared" si="75"/>
        <v>Jan Zuijlen</v>
      </c>
      <c r="I432" s="211">
        <f>IF(P$347="J",SUMIF('Bandstoten tot'!A$33:A$54,H432,'Bandstoten tot'!B$33:B$54),0)</f>
        <v>36</v>
      </c>
      <c r="J432" s="6"/>
      <c r="K432" s="211" t="str">
        <f t="shared" si="70"/>
        <v/>
      </c>
      <c r="L432" s="267" t="str">
        <f t="shared" si="71"/>
        <v/>
      </c>
      <c r="M432" s="215" t="str">
        <f t="shared" si="72"/>
        <v/>
      </c>
      <c r="N432" s="216" t="str">
        <f t="shared" si="73"/>
        <v/>
      </c>
      <c r="O432" s="266">
        <v>3</v>
      </c>
      <c r="Q432" s="273"/>
      <c r="R432" s="273"/>
      <c r="S432" s="273"/>
      <c r="T432" s="273"/>
      <c r="U432" s="273"/>
      <c r="AB432" s="325">
        <f t="shared" si="67"/>
        <v>1</v>
      </c>
    </row>
    <row r="433" spans="1:28" ht="15" customHeight="1" x14ac:dyDescent="0.25">
      <c r="A433" s="218">
        <f>IF(C433=0,"",IF(I433=0,"",MAX(A$2:A432)+1))</f>
        <v>277</v>
      </c>
      <c r="B433" s="269" t="str">
        <f t="shared" si="74"/>
        <v>Peter</v>
      </c>
      <c r="C433" s="211">
        <f>IF(P$347="J",SUMIF('Bandstoten tot'!A$33:A$54,B433,'Bandstoten tot'!B$33:B$54),0)</f>
        <v>39</v>
      </c>
      <c r="D433" s="6"/>
      <c r="E433" s="6"/>
      <c r="F433" s="267" t="str">
        <f t="shared" si="68"/>
        <v/>
      </c>
      <c r="G433" s="268" t="str">
        <f t="shared" si="69"/>
        <v/>
      </c>
      <c r="H433" s="269" t="str">
        <f t="shared" si="75"/>
        <v xml:space="preserve">Jordy </v>
      </c>
      <c r="I433" s="211">
        <f>IF(P$347="J",SUMIF('Bandstoten tot'!A$33:A$54,H433,'Bandstoten tot'!B$33:B$54),0)</f>
        <v>31</v>
      </c>
      <c r="J433" s="6"/>
      <c r="K433" s="211" t="str">
        <f t="shared" si="70"/>
        <v/>
      </c>
      <c r="L433" s="267" t="str">
        <f t="shared" si="71"/>
        <v/>
      </c>
      <c r="M433" s="215" t="str">
        <f t="shared" si="72"/>
        <v/>
      </c>
      <c r="N433" s="216" t="str">
        <f t="shared" si="73"/>
        <v/>
      </c>
      <c r="O433" s="266">
        <v>3</v>
      </c>
      <c r="Q433" s="273"/>
      <c r="R433" s="273"/>
      <c r="S433" s="273"/>
      <c r="T433" s="273"/>
      <c r="U433" s="273"/>
      <c r="AB433" s="325">
        <f t="shared" si="67"/>
        <v>1</v>
      </c>
    </row>
    <row r="434" spans="1:28" ht="15" customHeight="1" x14ac:dyDescent="0.25">
      <c r="A434" s="218">
        <f>IF(C434=0,"",IF(I434=0,"",MAX(A$2:A433)+1))</f>
        <v>278</v>
      </c>
      <c r="B434" s="269" t="str">
        <f t="shared" si="74"/>
        <v>Peter</v>
      </c>
      <c r="C434" s="211">
        <f>IF(P$347="J",SUMIF('Bandstoten tot'!A$33:A$54,B434,'Bandstoten tot'!B$33:B$54),0)</f>
        <v>39</v>
      </c>
      <c r="D434" s="6"/>
      <c r="E434" s="6"/>
      <c r="F434" s="267" t="str">
        <f t="shared" si="68"/>
        <v/>
      </c>
      <c r="G434" s="268" t="str">
        <f t="shared" si="69"/>
        <v/>
      </c>
      <c r="H434" s="269" t="str">
        <f t="shared" si="75"/>
        <v>Mukesh</v>
      </c>
      <c r="I434" s="211">
        <f>IF(P$347="J",SUMIF('Bandstoten tot'!A$33:A$54,H434,'Bandstoten tot'!B$33:B$54),0)</f>
        <v>34</v>
      </c>
      <c r="J434" s="6"/>
      <c r="K434" s="211" t="str">
        <f t="shared" si="70"/>
        <v/>
      </c>
      <c r="L434" s="267" t="str">
        <f t="shared" si="71"/>
        <v/>
      </c>
      <c r="M434" s="215" t="str">
        <f t="shared" si="72"/>
        <v/>
      </c>
      <c r="N434" s="216" t="str">
        <f t="shared" si="73"/>
        <v/>
      </c>
      <c r="O434" s="266">
        <v>3</v>
      </c>
      <c r="Q434" s="273"/>
      <c r="R434" s="273"/>
      <c r="S434" s="273"/>
      <c r="T434" s="273"/>
      <c r="U434" s="273"/>
      <c r="AB434" s="325">
        <f t="shared" si="67"/>
        <v>1</v>
      </c>
    </row>
    <row r="435" spans="1:28" ht="15" customHeight="1" x14ac:dyDescent="0.25">
      <c r="A435" s="218">
        <f>IF(C435=0,"",IF(I435=0,"",MAX(A$2:A434)+1))</f>
        <v>279</v>
      </c>
      <c r="B435" s="269" t="str">
        <f t="shared" si="74"/>
        <v>Peter</v>
      </c>
      <c r="C435" s="211">
        <f>IF(P$347="J",SUMIF('Bandstoten tot'!A$33:A$54,B435,'Bandstoten tot'!B$33:B$54),0)</f>
        <v>39</v>
      </c>
      <c r="D435" s="6"/>
      <c r="E435" s="6"/>
      <c r="F435" s="267" t="str">
        <f t="shared" si="68"/>
        <v/>
      </c>
      <c r="G435" s="268" t="str">
        <f t="shared" si="69"/>
        <v/>
      </c>
      <c r="H435" s="269" t="str">
        <f t="shared" si="75"/>
        <v>Marco</v>
      </c>
      <c r="I435" s="211">
        <f>IF(P$347="J",SUMIF('Bandstoten tot'!A$33:A$54,H435,'Bandstoten tot'!B$33:B$54),0)</f>
        <v>40</v>
      </c>
      <c r="J435" s="6"/>
      <c r="K435" s="211" t="str">
        <f t="shared" si="70"/>
        <v/>
      </c>
      <c r="L435" s="267" t="str">
        <f t="shared" si="71"/>
        <v/>
      </c>
      <c r="M435" s="215" t="str">
        <f t="shared" si="72"/>
        <v/>
      </c>
      <c r="N435" s="216" t="str">
        <f t="shared" si="73"/>
        <v/>
      </c>
      <c r="O435" s="266">
        <v>3</v>
      </c>
      <c r="Q435" s="273"/>
      <c r="R435" s="273"/>
      <c r="S435" s="273"/>
      <c r="T435" s="273"/>
      <c r="U435" s="273"/>
      <c r="AB435" s="325">
        <f t="shared" si="67"/>
        <v>1</v>
      </c>
    </row>
    <row r="436" spans="1:28" ht="15" customHeight="1" x14ac:dyDescent="0.25">
      <c r="A436" s="218" t="str">
        <f>IF(C436=0,"",IF(I436=0,"",MAX(A$2:A435)+1))</f>
        <v/>
      </c>
      <c r="B436" s="269" t="str">
        <f t="shared" si="74"/>
        <v>Peter</v>
      </c>
      <c r="C436" s="211">
        <f>IF(P$347="J",SUMIF('Bandstoten tot'!A$33:A$54,B436,'Bandstoten tot'!B$33:B$54),0)</f>
        <v>39</v>
      </c>
      <c r="D436" s="6"/>
      <c r="E436" s="6"/>
      <c r="F436" s="267" t="str">
        <f t="shared" si="68"/>
        <v/>
      </c>
      <c r="G436" s="268" t="str">
        <f t="shared" si="69"/>
        <v/>
      </c>
      <c r="H436" s="269" t="str">
        <f t="shared" si="75"/>
        <v>n</v>
      </c>
      <c r="I436" s="211">
        <f>IF(P$347="J",SUMIF('Bandstoten tot'!A$33:A$54,H436,'Bandstoten tot'!B$33:B$54),0)</f>
        <v>0</v>
      </c>
      <c r="J436" s="6"/>
      <c r="K436" s="211" t="str">
        <f t="shared" si="70"/>
        <v/>
      </c>
      <c r="L436" s="267" t="str">
        <f t="shared" si="71"/>
        <v/>
      </c>
      <c r="M436" s="215" t="str">
        <f t="shared" si="72"/>
        <v/>
      </c>
      <c r="N436" s="216" t="str">
        <f t="shared" si="73"/>
        <v/>
      </c>
      <c r="O436" s="266">
        <v>3</v>
      </c>
      <c r="Q436" s="273"/>
      <c r="R436" s="273"/>
      <c r="S436" s="273"/>
      <c r="T436" s="273"/>
      <c r="U436" s="273"/>
      <c r="AB436" s="325">
        <f t="shared" si="67"/>
        <v>0</v>
      </c>
    </row>
    <row r="437" spans="1:28" ht="15" customHeight="1" x14ac:dyDescent="0.25">
      <c r="A437" s="218" t="str">
        <f>IF(C437=0,"",IF(I437=0,"",MAX(A$2:A436)+1))</f>
        <v/>
      </c>
      <c r="B437" s="269" t="str">
        <f t="shared" si="74"/>
        <v>Peter</v>
      </c>
      <c r="C437" s="211">
        <f>IF(P$347="J",SUMIF('Bandstoten tot'!A$33:A$54,B437,'Bandstoten tot'!B$33:B$54),0)</f>
        <v>39</v>
      </c>
      <c r="D437" s="6"/>
      <c r="E437" s="6"/>
      <c r="F437" s="267" t="str">
        <f t="shared" si="68"/>
        <v/>
      </c>
      <c r="G437" s="268" t="str">
        <f t="shared" si="69"/>
        <v/>
      </c>
      <c r="H437" s="269" t="str">
        <f t="shared" si="75"/>
        <v>n</v>
      </c>
      <c r="I437" s="211">
        <f>IF(P$347="J",SUMIF('Bandstoten tot'!A$33:A$54,H437,'Bandstoten tot'!B$33:B$54),0)</f>
        <v>0</v>
      </c>
      <c r="J437" s="6"/>
      <c r="K437" s="211" t="str">
        <f t="shared" si="70"/>
        <v/>
      </c>
      <c r="L437" s="267" t="str">
        <f t="shared" si="71"/>
        <v/>
      </c>
      <c r="M437" s="215" t="str">
        <f t="shared" si="72"/>
        <v/>
      </c>
      <c r="N437" s="216" t="str">
        <f t="shared" si="73"/>
        <v/>
      </c>
      <c r="O437" s="266">
        <v>3</v>
      </c>
      <c r="Q437" s="273"/>
      <c r="R437" s="273"/>
      <c r="S437" s="273"/>
      <c r="T437" s="273"/>
      <c r="U437" s="273"/>
      <c r="AB437" s="325">
        <f t="shared" si="67"/>
        <v>0</v>
      </c>
    </row>
    <row r="438" spans="1:28" ht="15" customHeight="1" x14ac:dyDescent="0.25">
      <c r="A438" s="218" t="str">
        <f>IF(C438=0,"",IF(I438=0,"",MAX(A$2:A437)+1))</f>
        <v/>
      </c>
      <c r="B438" s="269" t="str">
        <f t="shared" si="74"/>
        <v>Peter</v>
      </c>
      <c r="C438" s="211">
        <f>IF(P$347="J",SUMIF('Bandstoten tot'!A$33:A$54,B438,'Bandstoten tot'!B$33:B$54),0)</f>
        <v>39</v>
      </c>
      <c r="D438" s="6"/>
      <c r="E438" s="6"/>
      <c r="F438" s="267" t="str">
        <f t="shared" si="68"/>
        <v/>
      </c>
      <c r="G438" s="268" t="str">
        <f t="shared" si="69"/>
        <v/>
      </c>
      <c r="H438" s="269" t="str">
        <f t="shared" si="75"/>
        <v>n</v>
      </c>
      <c r="I438" s="211">
        <f>IF(P$347="J",SUMIF('Bandstoten tot'!A$33:A$54,H438,'Bandstoten tot'!B$33:B$54),0)</f>
        <v>0</v>
      </c>
      <c r="J438" s="6"/>
      <c r="K438" s="211" t="str">
        <f t="shared" si="70"/>
        <v/>
      </c>
      <c r="L438" s="267" t="str">
        <f t="shared" si="71"/>
        <v/>
      </c>
      <c r="M438" s="215" t="str">
        <f t="shared" si="72"/>
        <v/>
      </c>
      <c r="N438" s="216" t="str">
        <f t="shared" si="73"/>
        <v/>
      </c>
      <c r="O438" s="266">
        <v>3</v>
      </c>
      <c r="Q438" s="273"/>
      <c r="R438" s="273"/>
      <c r="S438" s="273"/>
      <c r="T438" s="273"/>
      <c r="U438" s="273"/>
      <c r="AB438" s="325">
        <f t="shared" si="67"/>
        <v>0</v>
      </c>
    </row>
    <row r="439" spans="1:28" ht="15" customHeight="1" x14ac:dyDescent="0.25">
      <c r="A439" s="218" t="str">
        <f>IF(C439=0,"",IF(I439=0,"",MAX(A$2:A438)+1))</f>
        <v/>
      </c>
      <c r="B439" s="269" t="str">
        <f t="shared" si="74"/>
        <v>Peter</v>
      </c>
      <c r="C439" s="211">
        <f>IF(P$347="J",SUMIF('Bandstoten tot'!A$33:A$54,B439,'Bandstoten tot'!B$33:B$54),0)</f>
        <v>39</v>
      </c>
      <c r="D439" s="6"/>
      <c r="E439" s="6"/>
      <c r="F439" s="267" t="str">
        <f t="shared" si="68"/>
        <v/>
      </c>
      <c r="G439" s="268" t="str">
        <f t="shared" si="69"/>
        <v/>
      </c>
      <c r="H439" s="269" t="str">
        <f t="shared" si="75"/>
        <v>n</v>
      </c>
      <c r="I439" s="211">
        <f>IF(P$347="J",SUMIF('Bandstoten tot'!A$33:A$54,H439,'Bandstoten tot'!B$33:B$54),0)</f>
        <v>0</v>
      </c>
      <c r="J439" s="6"/>
      <c r="K439" s="211" t="str">
        <f t="shared" si="70"/>
        <v/>
      </c>
      <c r="L439" s="267" t="str">
        <f t="shared" si="71"/>
        <v/>
      </c>
      <c r="M439" s="215" t="str">
        <f t="shared" si="72"/>
        <v/>
      </c>
      <c r="N439" s="216" t="str">
        <f t="shared" si="73"/>
        <v/>
      </c>
      <c r="O439" s="266">
        <v>3</v>
      </c>
      <c r="Q439" s="273"/>
      <c r="R439" s="273"/>
      <c r="S439" s="273"/>
      <c r="T439" s="273"/>
      <c r="U439" s="273"/>
      <c r="AB439" s="325">
        <f t="shared" si="67"/>
        <v>0</v>
      </c>
    </row>
    <row r="440" spans="1:28" ht="15" customHeight="1" x14ac:dyDescent="0.25">
      <c r="A440" s="218">
        <f>IF(C440=0,"",IF(I440=0,"",MAX(A$2:A439)+1))</f>
        <v>280</v>
      </c>
      <c r="B440" s="269" t="str">
        <f t="shared" si="74"/>
        <v>Piet</v>
      </c>
      <c r="C440" s="211">
        <f>IF(P$347="J",SUMIF('Bandstoten tot'!A$33:A$54,B440,'Bandstoten tot'!B$33:B$54),0)</f>
        <v>44</v>
      </c>
      <c r="D440" s="6"/>
      <c r="E440" s="6"/>
      <c r="F440" s="267" t="str">
        <f t="shared" si="68"/>
        <v/>
      </c>
      <c r="G440" s="268" t="str">
        <f t="shared" si="69"/>
        <v/>
      </c>
      <c r="H440" s="269" t="str">
        <f t="shared" si="75"/>
        <v>Tukker</v>
      </c>
      <c r="I440" s="211">
        <f>IF(P$347="J",SUMIF('Bandstoten tot'!A$33:A$54,H440,'Bandstoten tot'!B$33:B$54),0)</f>
        <v>22</v>
      </c>
      <c r="J440" s="6"/>
      <c r="K440" s="211" t="str">
        <f t="shared" si="70"/>
        <v/>
      </c>
      <c r="L440" s="267" t="str">
        <f t="shared" si="71"/>
        <v/>
      </c>
      <c r="M440" s="215" t="str">
        <f t="shared" si="72"/>
        <v/>
      </c>
      <c r="N440" s="216" t="str">
        <f t="shared" si="73"/>
        <v/>
      </c>
      <c r="O440" s="266">
        <v>3</v>
      </c>
      <c r="Q440" s="273"/>
      <c r="R440" s="273"/>
      <c r="S440" s="273"/>
      <c r="T440" s="273"/>
      <c r="U440" s="273"/>
      <c r="AB440" s="325">
        <f t="shared" si="67"/>
        <v>1</v>
      </c>
    </row>
    <row r="441" spans="1:28" ht="15" customHeight="1" x14ac:dyDescent="0.25">
      <c r="A441" s="218">
        <f>IF(C441=0,"",IF(I441=0,"",MAX(A$2:A440)+1))</f>
        <v>281</v>
      </c>
      <c r="B441" s="269" t="str">
        <f t="shared" si="74"/>
        <v>Piet</v>
      </c>
      <c r="C441" s="211">
        <f>IF(P$347="J",SUMIF('Bandstoten tot'!A$33:A$54,B441,'Bandstoten tot'!B$33:B$54),0)</f>
        <v>44</v>
      </c>
      <c r="D441" s="6"/>
      <c r="E441" s="6"/>
      <c r="F441" s="267" t="str">
        <f t="shared" si="68"/>
        <v/>
      </c>
      <c r="G441" s="268" t="str">
        <f t="shared" si="69"/>
        <v/>
      </c>
      <c r="H441" s="269" t="str">
        <f t="shared" si="75"/>
        <v>Bernard</v>
      </c>
      <c r="I441" s="211">
        <f>IF(P$347="J",SUMIF('Bandstoten tot'!A$33:A$54,H441,'Bandstoten tot'!B$33:B$54),0)</f>
        <v>31</v>
      </c>
      <c r="J441" s="6"/>
      <c r="K441" s="211" t="str">
        <f t="shared" si="70"/>
        <v/>
      </c>
      <c r="L441" s="267" t="str">
        <f t="shared" si="71"/>
        <v/>
      </c>
      <c r="M441" s="215" t="str">
        <f t="shared" si="72"/>
        <v/>
      </c>
      <c r="N441" s="216" t="str">
        <f t="shared" si="73"/>
        <v/>
      </c>
      <c r="O441" s="266">
        <v>3</v>
      </c>
      <c r="Q441" s="273"/>
      <c r="R441" s="273"/>
      <c r="S441" s="273"/>
      <c r="T441" s="273"/>
      <c r="U441" s="273"/>
      <c r="AB441" s="325">
        <f t="shared" si="67"/>
        <v>1</v>
      </c>
    </row>
    <row r="442" spans="1:28" ht="15" customHeight="1" x14ac:dyDescent="0.25">
      <c r="A442" s="218">
        <f>IF(C442=0,"",IF(I442=0,"",MAX(A$2:A441)+1))</f>
        <v>282</v>
      </c>
      <c r="B442" s="269" t="str">
        <f t="shared" si="74"/>
        <v>Piet</v>
      </c>
      <c r="C442" s="211">
        <f>IF(P$347="J",SUMIF('Bandstoten tot'!A$33:A$54,B442,'Bandstoten tot'!B$33:B$54),0)</f>
        <v>44</v>
      </c>
      <c r="D442" s="6"/>
      <c r="E442" s="6"/>
      <c r="F442" s="267" t="str">
        <f t="shared" si="68"/>
        <v/>
      </c>
      <c r="G442" s="268" t="str">
        <f t="shared" si="69"/>
        <v/>
      </c>
      <c r="H442" s="269" t="str">
        <f t="shared" si="75"/>
        <v>Jan de Hoorn</v>
      </c>
      <c r="I442" s="211">
        <f>IF(P$347="J",SUMIF('Bandstoten tot'!A$33:A$54,H442,'Bandstoten tot'!B$33:B$54),0)</f>
        <v>23</v>
      </c>
      <c r="J442" s="6"/>
      <c r="K442" s="211" t="str">
        <f t="shared" si="70"/>
        <v/>
      </c>
      <c r="L442" s="267" t="str">
        <f t="shared" si="71"/>
        <v/>
      </c>
      <c r="M442" s="215" t="str">
        <f t="shared" si="72"/>
        <v/>
      </c>
      <c r="N442" s="216" t="str">
        <f t="shared" si="73"/>
        <v/>
      </c>
      <c r="O442" s="266">
        <v>3</v>
      </c>
      <c r="Q442" s="273"/>
      <c r="R442" s="273"/>
      <c r="S442" s="273"/>
      <c r="T442" s="273"/>
      <c r="U442" s="273"/>
      <c r="AB442" s="325">
        <f t="shared" si="67"/>
        <v>1</v>
      </c>
    </row>
    <row r="443" spans="1:28" ht="15" customHeight="1" x14ac:dyDescent="0.25">
      <c r="A443" s="218">
        <f>IF(C443=0,"",IF(I443=0,"",MAX(A$2:A442)+1))</f>
        <v>283</v>
      </c>
      <c r="B443" s="269" t="str">
        <f t="shared" si="74"/>
        <v>Piet</v>
      </c>
      <c r="C443" s="211">
        <f>IF(P$347="J",SUMIF('Bandstoten tot'!A$33:A$54,B443,'Bandstoten tot'!B$33:B$54),0)</f>
        <v>44</v>
      </c>
      <c r="D443" s="6"/>
      <c r="E443" s="6"/>
      <c r="F443" s="267" t="str">
        <f t="shared" si="68"/>
        <v/>
      </c>
      <c r="G443" s="268" t="str">
        <f t="shared" si="69"/>
        <v/>
      </c>
      <c r="H443" s="269" t="str">
        <f t="shared" si="75"/>
        <v>Bas</v>
      </c>
      <c r="I443" s="211">
        <f>IF(P$347="J",SUMIF('Bandstoten tot'!A$33:A$54,H443,'Bandstoten tot'!B$33:B$54),0)</f>
        <v>25</v>
      </c>
      <c r="J443" s="6"/>
      <c r="K443" s="211" t="str">
        <f t="shared" si="70"/>
        <v/>
      </c>
      <c r="L443" s="267" t="str">
        <f t="shared" si="71"/>
        <v/>
      </c>
      <c r="M443" s="215" t="str">
        <f t="shared" ref="M443:M474" si="76">IF(J443&gt;0,IF(I443-J443=0,R$2,IF(J443&lt;I443,ROUND(J443/I443*T$2,1),Q$2)),"")</f>
        <v/>
      </c>
      <c r="N443" s="216" t="str">
        <f t="shared" si="73"/>
        <v/>
      </c>
      <c r="O443" s="266">
        <v>3</v>
      </c>
      <c r="Q443" s="273"/>
      <c r="R443" s="273"/>
      <c r="S443" s="273"/>
      <c r="T443" s="273"/>
      <c r="U443" s="273"/>
      <c r="AB443" s="325">
        <f t="shared" si="67"/>
        <v>1</v>
      </c>
    </row>
    <row r="444" spans="1:28" ht="15" customHeight="1" x14ac:dyDescent="0.25">
      <c r="A444" s="218">
        <f>IF(C444=0,"",IF(I444=0,"",MAX(A$2:A443)+1))</f>
        <v>284</v>
      </c>
      <c r="B444" s="269" t="str">
        <f t="shared" si="74"/>
        <v>Piet</v>
      </c>
      <c r="C444" s="211">
        <f>IF(P$347="J",SUMIF('Bandstoten tot'!A$33:A$54,B444,'Bandstoten tot'!B$33:B$54),0)</f>
        <v>44</v>
      </c>
      <c r="D444" s="6"/>
      <c r="E444" s="6"/>
      <c r="F444" s="267" t="str">
        <f t="shared" si="68"/>
        <v/>
      </c>
      <c r="G444" s="268" t="str">
        <f t="shared" si="69"/>
        <v/>
      </c>
      <c r="H444" s="269" t="str">
        <f t="shared" si="75"/>
        <v>Jan Zuijlen</v>
      </c>
      <c r="I444" s="211">
        <f>IF(P$347="J",SUMIF('Bandstoten tot'!A$33:A$54,H444,'Bandstoten tot'!B$33:B$54),0)</f>
        <v>36</v>
      </c>
      <c r="J444" s="6"/>
      <c r="K444" s="211" t="str">
        <f t="shared" si="70"/>
        <v/>
      </c>
      <c r="L444" s="267" t="str">
        <f t="shared" si="71"/>
        <v/>
      </c>
      <c r="M444" s="215" t="str">
        <f t="shared" si="76"/>
        <v/>
      </c>
      <c r="N444" s="216" t="str">
        <f t="shared" si="73"/>
        <v/>
      </c>
      <c r="O444" s="266">
        <v>3</v>
      </c>
      <c r="Q444" s="273"/>
      <c r="R444" s="273"/>
      <c r="S444" s="273"/>
      <c r="T444" s="273"/>
      <c r="U444" s="273"/>
      <c r="AB444" s="325">
        <f t="shared" si="67"/>
        <v>1</v>
      </c>
    </row>
    <row r="445" spans="1:28" ht="15" customHeight="1" x14ac:dyDescent="0.25">
      <c r="A445" s="218">
        <f>IF(C445=0,"",IF(I445=0,"",MAX(A$2:A444)+1))</f>
        <v>285</v>
      </c>
      <c r="B445" s="269" t="str">
        <f t="shared" si="74"/>
        <v>Piet</v>
      </c>
      <c r="C445" s="211">
        <f>IF(P$347="J",SUMIF('Bandstoten tot'!A$33:A$54,B445,'Bandstoten tot'!B$33:B$54),0)</f>
        <v>44</v>
      </c>
      <c r="D445" s="6"/>
      <c r="E445" s="6"/>
      <c r="F445" s="267" t="str">
        <f t="shared" si="68"/>
        <v/>
      </c>
      <c r="G445" s="268" t="str">
        <f t="shared" si="69"/>
        <v/>
      </c>
      <c r="H445" s="269" t="str">
        <f t="shared" si="75"/>
        <v xml:space="preserve">Jordy </v>
      </c>
      <c r="I445" s="211">
        <f>IF(P$347="J",SUMIF('Bandstoten tot'!A$33:A$54,H445,'Bandstoten tot'!B$33:B$54),0)</f>
        <v>31</v>
      </c>
      <c r="J445" s="6"/>
      <c r="K445" s="211" t="str">
        <f t="shared" si="70"/>
        <v/>
      </c>
      <c r="L445" s="267" t="str">
        <f t="shared" si="71"/>
        <v/>
      </c>
      <c r="M445" s="215" t="str">
        <f t="shared" si="76"/>
        <v/>
      </c>
      <c r="N445" s="216" t="str">
        <f t="shared" si="73"/>
        <v/>
      </c>
      <c r="O445" s="266">
        <v>3</v>
      </c>
      <c r="Q445" s="273"/>
      <c r="R445" s="273"/>
      <c r="S445" s="273"/>
      <c r="T445" s="273"/>
      <c r="U445" s="273"/>
      <c r="AB445" s="325">
        <f t="shared" si="67"/>
        <v>1</v>
      </c>
    </row>
    <row r="446" spans="1:28" ht="15" customHeight="1" x14ac:dyDescent="0.25">
      <c r="A446" s="218">
        <f>IF(C446=0,"",IF(I446=0,"",MAX(A$2:A445)+1))</f>
        <v>286</v>
      </c>
      <c r="B446" s="269" t="str">
        <f t="shared" si="74"/>
        <v>Piet</v>
      </c>
      <c r="C446" s="211">
        <f>IF(P$347="J",SUMIF('Bandstoten tot'!A$33:A$54,B446,'Bandstoten tot'!B$33:B$54),0)</f>
        <v>44</v>
      </c>
      <c r="D446" s="6"/>
      <c r="E446" s="6"/>
      <c r="F446" s="267" t="str">
        <f t="shared" si="68"/>
        <v/>
      </c>
      <c r="G446" s="268" t="str">
        <f t="shared" si="69"/>
        <v/>
      </c>
      <c r="H446" s="269" t="str">
        <f t="shared" si="75"/>
        <v>Mukesh</v>
      </c>
      <c r="I446" s="211">
        <f>IF(P$347="J",SUMIF('Bandstoten tot'!A$33:A$54,H446,'Bandstoten tot'!B$33:B$54),0)</f>
        <v>34</v>
      </c>
      <c r="J446" s="6"/>
      <c r="K446" s="211" t="str">
        <f t="shared" si="70"/>
        <v/>
      </c>
      <c r="L446" s="267" t="str">
        <f t="shared" si="71"/>
        <v/>
      </c>
      <c r="M446" s="215" t="str">
        <f t="shared" si="76"/>
        <v/>
      </c>
      <c r="N446" s="216" t="str">
        <f t="shared" si="73"/>
        <v/>
      </c>
      <c r="O446" s="266">
        <v>3</v>
      </c>
      <c r="Q446" s="273"/>
      <c r="R446" s="273"/>
      <c r="S446" s="273"/>
      <c r="T446" s="273"/>
      <c r="U446" s="273"/>
      <c r="AB446" s="325">
        <f t="shared" si="67"/>
        <v>1</v>
      </c>
    </row>
    <row r="447" spans="1:28" ht="15" customHeight="1" x14ac:dyDescent="0.25">
      <c r="A447" s="218">
        <f>IF(C447=0,"",IF(I447=0,"",MAX(A$2:A446)+1))</f>
        <v>287</v>
      </c>
      <c r="B447" s="269" t="str">
        <f t="shared" si="74"/>
        <v>Piet</v>
      </c>
      <c r="C447" s="211">
        <f>IF(P$347="J",SUMIF('Bandstoten tot'!A$33:A$54,B447,'Bandstoten tot'!B$33:B$54),0)</f>
        <v>44</v>
      </c>
      <c r="D447" s="6"/>
      <c r="E447" s="6"/>
      <c r="F447" s="267" t="str">
        <f t="shared" si="68"/>
        <v/>
      </c>
      <c r="G447" s="268" t="str">
        <f t="shared" si="69"/>
        <v/>
      </c>
      <c r="H447" s="269" t="str">
        <f t="shared" si="75"/>
        <v>Marco</v>
      </c>
      <c r="I447" s="211">
        <f>IF(P$347="J",SUMIF('Bandstoten tot'!A$33:A$54,H447,'Bandstoten tot'!B$33:B$54),0)</f>
        <v>40</v>
      </c>
      <c r="J447" s="6"/>
      <c r="K447" s="211" t="str">
        <f t="shared" si="70"/>
        <v/>
      </c>
      <c r="L447" s="267" t="str">
        <f t="shared" si="71"/>
        <v/>
      </c>
      <c r="M447" s="215" t="str">
        <f t="shared" si="76"/>
        <v/>
      </c>
      <c r="N447" s="216" t="str">
        <f t="shared" si="73"/>
        <v/>
      </c>
      <c r="O447" s="266">
        <v>3</v>
      </c>
      <c r="Q447" s="273"/>
      <c r="R447" s="273"/>
      <c r="S447" s="273"/>
      <c r="T447" s="273"/>
      <c r="U447" s="273"/>
      <c r="AB447" s="325">
        <f t="shared" si="67"/>
        <v>1</v>
      </c>
    </row>
    <row r="448" spans="1:28" ht="15" customHeight="1" x14ac:dyDescent="0.25">
      <c r="A448" s="218" t="str">
        <f>IF(C448=0,"",IF(I448=0,"",MAX(A$2:A447)+1))</f>
        <v/>
      </c>
      <c r="B448" s="269" t="str">
        <f t="shared" si="74"/>
        <v>Piet</v>
      </c>
      <c r="C448" s="211">
        <f>IF(P$347="J",SUMIF('Bandstoten tot'!A$33:A$54,B448,'Bandstoten tot'!B$33:B$54),0)</f>
        <v>44</v>
      </c>
      <c r="D448" s="6"/>
      <c r="E448" s="6"/>
      <c r="F448" s="267" t="str">
        <f t="shared" si="68"/>
        <v/>
      </c>
      <c r="G448" s="268" t="str">
        <f t="shared" si="69"/>
        <v/>
      </c>
      <c r="H448" s="269" t="str">
        <f t="shared" si="75"/>
        <v>n</v>
      </c>
      <c r="I448" s="211">
        <f>IF(P$347="J",SUMIF('Bandstoten tot'!A$33:A$54,H448,'Bandstoten tot'!B$33:B$54),0)</f>
        <v>0</v>
      </c>
      <c r="J448" s="6"/>
      <c r="K448" s="211" t="str">
        <f t="shared" si="70"/>
        <v/>
      </c>
      <c r="L448" s="267" t="str">
        <f t="shared" si="71"/>
        <v/>
      </c>
      <c r="M448" s="215" t="str">
        <f t="shared" si="76"/>
        <v/>
      </c>
      <c r="N448" s="216" t="str">
        <f t="shared" si="73"/>
        <v/>
      </c>
      <c r="O448" s="266">
        <v>3</v>
      </c>
      <c r="Q448" s="273"/>
      <c r="R448" s="273"/>
      <c r="S448" s="273"/>
      <c r="T448" s="273"/>
      <c r="U448" s="273"/>
      <c r="AB448" s="325">
        <f t="shared" si="67"/>
        <v>0</v>
      </c>
    </row>
    <row r="449" spans="1:28" ht="15" customHeight="1" x14ac:dyDescent="0.25">
      <c r="A449" s="218" t="str">
        <f>IF(C449=0,"",IF(I449=0,"",MAX(A$2:A448)+1))</f>
        <v/>
      </c>
      <c r="B449" s="269" t="str">
        <f t="shared" si="74"/>
        <v>Piet</v>
      </c>
      <c r="C449" s="211">
        <f>IF(P$347="J",SUMIF('Bandstoten tot'!A$33:A$54,B449,'Bandstoten tot'!B$33:B$54),0)</f>
        <v>44</v>
      </c>
      <c r="D449" s="6"/>
      <c r="E449" s="6"/>
      <c r="F449" s="267" t="str">
        <f t="shared" si="68"/>
        <v/>
      </c>
      <c r="G449" s="268" t="str">
        <f t="shared" si="69"/>
        <v/>
      </c>
      <c r="H449" s="269" t="str">
        <f t="shared" si="75"/>
        <v>n</v>
      </c>
      <c r="I449" s="211">
        <f>IF(P$347="J",SUMIF('Bandstoten tot'!A$33:A$54,H449,'Bandstoten tot'!B$33:B$54),0)</f>
        <v>0</v>
      </c>
      <c r="J449" s="6"/>
      <c r="K449" s="211" t="str">
        <f t="shared" si="70"/>
        <v/>
      </c>
      <c r="L449" s="267" t="str">
        <f t="shared" si="71"/>
        <v/>
      </c>
      <c r="M449" s="215" t="str">
        <f t="shared" si="76"/>
        <v/>
      </c>
      <c r="N449" s="216" t="str">
        <f t="shared" si="73"/>
        <v/>
      </c>
      <c r="O449" s="266">
        <v>3</v>
      </c>
      <c r="Q449" s="273"/>
      <c r="R449" s="273"/>
      <c r="S449" s="273"/>
      <c r="T449" s="273"/>
      <c r="U449" s="273"/>
      <c r="AB449" s="325">
        <f t="shared" si="67"/>
        <v>0</v>
      </c>
    </row>
    <row r="450" spans="1:28" ht="15" customHeight="1" x14ac:dyDescent="0.25">
      <c r="A450" s="218" t="str">
        <f>IF(C450=0,"",IF(I450=0,"",MAX(A$2:A449)+1))</f>
        <v/>
      </c>
      <c r="B450" s="269" t="str">
        <f t="shared" si="74"/>
        <v>Piet</v>
      </c>
      <c r="C450" s="211">
        <f>IF(P$347="J",SUMIF('Bandstoten tot'!A$33:A$54,B450,'Bandstoten tot'!B$33:B$54),0)</f>
        <v>44</v>
      </c>
      <c r="D450" s="6"/>
      <c r="E450" s="6"/>
      <c r="F450" s="267" t="str">
        <f t="shared" si="68"/>
        <v/>
      </c>
      <c r="G450" s="268" t="str">
        <f t="shared" si="69"/>
        <v/>
      </c>
      <c r="H450" s="269" t="str">
        <f t="shared" si="75"/>
        <v>n</v>
      </c>
      <c r="I450" s="211">
        <f>IF(P$347="J",SUMIF('Bandstoten tot'!A$33:A$54,H450,'Bandstoten tot'!B$33:B$54),0)</f>
        <v>0</v>
      </c>
      <c r="J450" s="6"/>
      <c r="K450" s="211" t="str">
        <f t="shared" si="70"/>
        <v/>
      </c>
      <c r="L450" s="267" t="str">
        <f t="shared" si="71"/>
        <v/>
      </c>
      <c r="M450" s="215" t="str">
        <f t="shared" si="76"/>
        <v/>
      </c>
      <c r="N450" s="216" t="str">
        <f t="shared" si="73"/>
        <v/>
      </c>
      <c r="O450" s="266">
        <v>3</v>
      </c>
      <c r="Q450" s="273"/>
      <c r="R450" s="273"/>
      <c r="S450" s="273"/>
      <c r="T450" s="273"/>
      <c r="U450" s="273"/>
      <c r="AB450" s="325">
        <f t="shared" si="67"/>
        <v>0</v>
      </c>
    </row>
    <row r="451" spans="1:28" ht="15" customHeight="1" x14ac:dyDescent="0.25">
      <c r="A451" s="218" t="str">
        <f>IF(C451=0,"",IF(I451=0,"",MAX(A$2:A450)+1))</f>
        <v/>
      </c>
      <c r="B451" s="269" t="str">
        <f t="shared" si="74"/>
        <v>Piet</v>
      </c>
      <c r="C451" s="211">
        <f>IF(P$347="J",SUMIF('Bandstoten tot'!A$33:A$54,B451,'Bandstoten tot'!B$33:B$54),0)</f>
        <v>44</v>
      </c>
      <c r="D451" s="6"/>
      <c r="E451" s="6"/>
      <c r="F451" s="267" t="str">
        <f t="shared" si="68"/>
        <v/>
      </c>
      <c r="G451" s="268" t="str">
        <f t="shared" si="69"/>
        <v/>
      </c>
      <c r="H451" s="269" t="str">
        <f t="shared" si="75"/>
        <v>n</v>
      </c>
      <c r="I451" s="211">
        <f>IF(P$347="J",SUMIF('Bandstoten tot'!A$33:A$54,H451,'Bandstoten tot'!B$33:B$54),0)</f>
        <v>0</v>
      </c>
      <c r="J451" s="6"/>
      <c r="K451" s="211" t="str">
        <f t="shared" si="70"/>
        <v/>
      </c>
      <c r="L451" s="267" t="str">
        <f t="shared" si="71"/>
        <v/>
      </c>
      <c r="M451" s="215" t="str">
        <f t="shared" si="76"/>
        <v/>
      </c>
      <c r="N451" s="216" t="str">
        <f t="shared" si="73"/>
        <v/>
      </c>
      <c r="O451" s="266">
        <v>3</v>
      </c>
      <c r="Q451" s="273"/>
      <c r="R451" s="273"/>
      <c r="S451" s="273"/>
      <c r="T451" s="273"/>
      <c r="U451" s="273"/>
      <c r="AB451" s="325">
        <f t="shared" ref="AB451:AB514" si="77">IF(A451="",0,1)</f>
        <v>0</v>
      </c>
    </row>
    <row r="452" spans="1:28" ht="15" customHeight="1" x14ac:dyDescent="0.25">
      <c r="A452" s="218">
        <f>IF(C452=0,"",IF(I452=0,"",MAX(A$2:A451)+1))</f>
        <v>288</v>
      </c>
      <c r="B452" s="269" t="str">
        <f t="shared" si="74"/>
        <v>Tukker</v>
      </c>
      <c r="C452" s="211">
        <f>IF(P$347="J",SUMIF('Bandstoten tot'!A$33:A$54,B452,'Bandstoten tot'!B$33:B$54),0)</f>
        <v>22</v>
      </c>
      <c r="D452" s="6"/>
      <c r="E452" s="6"/>
      <c r="F452" s="267" t="str">
        <f t="shared" si="68"/>
        <v/>
      </c>
      <c r="G452" s="268" t="str">
        <f t="shared" si="69"/>
        <v/>
      </c>
      <c r="H452" s="269" t="str">
        <f t="shared" si="75"/>
        <v>Bernard</v>
      </c>
      <c r="I452" s="211">
        <f>IF(P$347="J",SUMIF('Bandstoten tot'!A$33:A$54,H452,'Bandstoten tot'!B$33:B$54),0)</f>
        <v>31</v>
      </c>
      <c r="J452" s="6"/>
      <c r="K452" s="211" t="str">
        <f t="shared" si="70"/>
        <v/>
      </c>
      <c r="L452" s="267" t="str">
        <f t="shared" si="71"/>
        <v/>
      </c>
      <c r="M452" s="215" t="str">
        <f t="shared" si="76"/>
        <v/>
      </c>
      <c r="N452" s="216" t="str">
        <f t="shared" si="73"/>
        <v/>
      </c>
      <c r="O452" s="266">
        <v>3</v>
      </c>
      <c r="Q452" s="273"/>
      <c r="R452" s="273"/>
      <c r="S452" s="273"/>
      <c r="T452" s="273"/>
      <c r="U452" s="273"/>
      <c r="AB452" s="325">
        <f t="shared" si="77"/>
        <v>1</v>
      </c>
    </row>
    <row r="453" spans="1:28" ht="15" customHeight="1" x14ac:dyDescent="0.25">
      <c r="A453" s="218">
        <f>IF(C453=0,"",IF(I453=0,"",MAX(A$2:A452)+1))</f>
        <v>289</v>
      </c>
      <c r="B453" s="269" t="str">
        <f t="shared" si="74"/>
        <v>Tukker</v>
      </c>
      <c r="C453" s="211">
        <f>IF(P$347="J",SUMIF('Bandstoten tot'!A$33:A$54,B453,'Bandstoten tot'!B$33:B$54),0)</f>
        <v>22</v>
      </c>
      <c r="D453" s="6"/>
      <c r="E453" s="6"/>
      <c r="F453" s="267" t="str">
        <f t="shared" si="68"/>
        <v/>
      </c>
      <c r="G453" s="268" t="str">
        <f t="shared" si="69"/>
        <v/>
      </c>
      <c r="H453" s="269" t="str">
        <f t="shared" si="75"/>
        <v>Jan de Hoorn</v>
      </c>
      <c r="I453" s="211">
        <f>IF(P$347="J",SUMIF('Bandstoten tot'!A$33:A$54,H453,'Bandstoten tot'!B$33:B$54),0)</f>
        <v>23</v>
      </c>
      <c r="J453" s="6"/>
      <c r="K453" s="211" t="str">
        <f t="shared" si="70"/>
        <v/>
      </c>
      <c r="L453" s="267" t="str">
        <f t="shared" si="71"/>
        <v/>
      </c>
      <c r="M453" s="215" t="str">
        <f t="shared" si="76"/>
        <v/>
      </c>
      <c r="N453" s="216" t="str">
        <f t="shared" si="73"/>
        <v/>
      </c>
      <c r="O453" s="266">
        <v>3</v>
      </c>
      <c r="Q453" s="273"/>
      <c r="R453" s="273"/>
      <c r="S453" s="273"/>
      <c r="T453" s="273"/>
      <c r="U453" s="273"/>
      <c r="AB453" s="325">
        <f t="shared" si="77"/>
        <v>1</v>
      </c>
    </row>
    <row r="454" spans="1:28" ht="15" customHeight="1" x14ac:dyDescent="0.25">
      <c r="A454" s="218">
        <f>IF(C454=0,"",IF(I454=0,"",MAX(A$2:A453)+1))</f>
        <v>290</v>
      </c>
      <c r="B454" s="269" t="str">
        <f t="shared" si="74"/>
        <v>Tukker</v>
      </c>
      <c r="C454" s="211">
        <f>IF(P$347="J",SUMIF('Bandstoten tot'!A$33:A$54,B454,'Bandstoten tot'!B$33:B$54),0)</f>
        <v>22</v>
      </c>
      <c r="D454" s="6"/>
      <c r="E454" s="6"/>
      <c r="F454" s="267" t="str">
        <f t="shared" si="68"/>
        <v/>
      </c>
      <c r="G454" s="268" t="str">
        <f t="shared" si="69"/>
        <v/>
      </c>
      <c r="H454" s="269" t="str">
        <f t="shared" si="75"/>
        <v>Bas</v>
      </c>
      <c r="I454" s="211">
        <f>IF(P$347="J",SUMIF('Bandstoten tot'!A$33:A$54,H454,'Bandstoten tot'!B$33:B$54),0)</f>
        <v>25</v>
      </c>
      <c r="J454" s="6"/>
      <c r="K454" s="211" t="str">
        <f t="shared" si="70"/>
        <v/>
      </c>
      <c r="L454" s="267" t="str">
        <f t="shared" si="71"/>
        <v/>
      </c>
      <c r="M454" s="215" t="str">
        <f t="shared" si="76"/>
        <v/>
      </c>
      <c r="N454" s="216" t="str">
        <f t="shared" si="73"/>
        <v/>
      </c>
      <c r="O454" s="266">
        <v>3</v>
      </c>
      <c r="Q454" s="273"/>
      <c r="R454" s="273"/>
      <c r="S454" s="273"/>
      <c r="T454" s="273"/>
      <c r="U454" s="273"/>
      <c r="AB454" s="325">
        <f t="shared" si="77"/>
        <v>1</v>
      </c>
    </row>
    <row r="455" spans="1:28" ht="15" customHeight="1" x14ac:dyDescent="0.25">
      <c r="A455" s="218">
        <f>IF(C455=0,"",IF(I455=0,"",MAX(A$2:A454)+1))</f>
        <v>291</v>
      </c>
      <c r="B455" s="269" t="str">
        <f t="shared" si="74"/>
        <v>Tukker</v>
      </c>
      <c r="C455" s="211">
        <f>IF(P$347="J",SUMIF('Bandstoten tot'!A$33:A$54,B455,'Bandstoten tot'!B$33:B$54),0)</f>
        <v>22</v>
      </c>
      <c r="D455" s="6"/>
      <c r="E455" s="6"/>
      <c r="F455" s="267" t="str">
        <f t="shared" si="68"/>
        <v/>
      </c>
      <c r="G455" s="268" t="str">
        <f t="shared" si="69"/>
        <v/>
      </c>
      <c r="H455" s="269" t="str">
        <f t="shared" si="75"/>
        <v>Jan Zuijlen</v>
      </c>
      <c r="I455" s="211">
        <f>IF(P$347="J",SUMIF('Bandstoten tot'!A$33:A$54,H455,'Bandstoten tot'!B$33:B$54),0)</f>
        <v>36</v>
      </c>
      <c r="J455" s="6"/>
      <c r="K455" s="211" t="str">
        <f t="shared" si="70"/>
        <v/>
      </c>
      <c r="L455" s="267" t="str">
        <f t="shared" si="71"/>
        <v/>
      </c>
      <c r="M455" s="215" t="str">
        <f t="shared" si="76"/>
        <v/>
      </c>
      <c r="N455" s="216" t="str">
        <f t="shared" si="73"/>
        <v/>
      </c>
      <c r="O455" s="266">
        <v>3</v>
      </c>
      <c r="Q455" s="273"/>
      <c r="R455" s="273"/>
      <c r="S455" s="273"/>
      <c r="T455" s="273"/>
      <c r="U455" s="273"/>
      <c r="AB455" s="325">
        <f t="shared" si="77"/>
        <v>1</v>
      </c>
    </row>
    <row r="456" spans="1:28" ht="15" customHeight="1" x14ac:dyDescent="0.25">
      <c r="A456" s="218">
        <f>IF(C456=0,"",IF(I456=0,"",MAX(A$2:A455)+1))</f>
        <v>292</v>
      </c>
      <c r="B456" s="269" t="str">
        <f t="shared" si="74"/>
        <v>Tukker</v>
      </c>
      <c r="C456" s="211">
        <f>IF(P$347="J",SUMIF('Bandstoten tot'!A$33:A$54,B456,'Bandstoten tot'!B$33:B$54),0)</f>
        <v>22</v>
      </c>
      <c r="D456" s="6"/>
      <c r="E456" s="6"/>
      <c r="F456" s="267" t="str">
        <f t="shared" si="68"/>
        <v/>
      </c>
      <c r="G456" s="268" t="str">
        <f t="shared" si="69"/>
        <v/>
      </c>
      <c r="H456" s="269" t="str">
        <f t="shared" si="75"/>
        <v xml:space="preserve">Jordy </v>
      </c>
      <c r="I456" s="211">
        <f>IF(P$347="J",SUMIF('Bandstoten tot'!A$33:A$54,H456,'Bandstoten tot'!B$33:B$54),0)</f>
        <v>31</v>
      </c>
      <c r="J456" s="6"/>
      <c r="K456" s="211" t="str">
        <f t="shared" si="70"/>
        <v/>
      </c>
      <c r="L456" s="267" t="str">
        <f t="shared" si="71"/>
        <v/>
      </c>
      <c r="M456" s="215" t="str">
        <f t="shared" si="76"/>
        <v/>
      </c>
      <c r="N456" s="216" t="str">
        <f t="shared" si="73"/>
        <v/>
      </c>
      <c r="O456" s="266">
        <v>3</v>
      </c>
      <c r="Q456" s="273"/>
      <c r="R456" s="273"/>
      <c r="S456" s="273"/>
      <c r="T456" s="273"/>
      <c r="U456" s="273"/>
      <c r="AB456" s="325">
        <f t="shared" si="77"/>
        <v>1</v>
      </c>
    </row>
    <row r="457" spans="1:28" ht="15" customHeight="1" x14ac:dyDescent="0.25">
      <c r="A457" s="218">
        <f>IF(C457=0,"",IF(I457=0,"",MAX(A$2:A456)+1))</f>
        <v>293</v>
      </c>
      <c r="B457" s="269" t="str">
        <f t="shared" si="74"/>
        <v>Tukker</v>
      </c>
      <c r="C457" s="211">
        <f>IF(P$347="J",SUMIF('Bandstoten tot'!A$33:A$54,B457,'Bandstoten tot'!B$33:B$54),0)</f>
        <v>22</v>
      </c>
      <c r="D457" s="6"/>
      <c r="E457" s="6"/>
      <c r="F457" s="267" t="str">
        <f t="shared" si="68"/>
        <v/>
      </c>
      <c r="G457" s="268" t="str">
        <f t="shared" si="69"/>
        <v/>
      </c>
      <c r="H457" s="269" t="str">
        <f t="shared" si="75"/>
        <v>Mukesh</v>
      </c>
      <c r="I457" s="211">
        <f>IF(P$347="J",SUMIF('Bandstoten tot'!A$33:A$54,H457,'Bandstoten tot'!B$33:B$54),0)</f>
        <v>34</v>
      </c>
      <c r="J457" s="6"/>
      <c r="K457" s="211" t="str">
        <f t="shared" si="70"/>
        <v/>
      </c>
      <c r="L457" s="267" t="str">
        <f t="shared" si="71"/>
        <v/>
      </c>
      <c r="M457" s="215" t="str">
        <f t="shared" si="76"/>
        <v/>
      </c>
      <c r="N457" s="216" t="str">
        <f t="shared" si="73"/>
        <v/>
      </c>
      <c r="O457" s="266">
        <v>3</v>
      </c>
      <c r="Q457" s="273"/>
      <c r="R457" s="273"/>
      <c r="S457" s="273"/>
      <c r="T457" s="273"/>
      <c r="U457" s="273"/>
      <c r="AB457" s="325">
        <f t="shared" si="77"/>
        <v>1</v>
      </c>
    </row>
    <row r="458" spans="1:28" ht="15" customHeight="1" x14ac:dyDescent="0.25">
      <c r="A458" s="218">
        <f>IF(C458=0,"",IF(I458=0,"",MAX(A$2:A457)+1))</f>
        <v>294</v>
      </c>
      <c r="B458" s="269" t="str">
        <f t="shared" si="74"/>
        <v>Tukker</v>
      </c>
      <c r="C458" s="211">
        <f>IF(P$347="J",SUMIF('Bandstoten tot'!A$33:A$54,B458,'Bandstoten tot'!B$33:B$54),0)</f>
        <v>22</v>
      </c>
      <c r="D458" s="6"/>
      <c r="E458" s="6"/>
      <c r="F458" s="267" t="str">
        <f t="shared" si="68"/>
        <v/>
      </c>
      <c r="G458" s="268" t="str">
        <f t="shared" si="69"/>
        <v/>
      </c>
      <c r="H458" s="269" t="str">
        <f t="shared" si="75"/>
        <v>Marco</v>
      </c>
      <c r="I458" s="211">
        <f>IF(P$347="J",SUMIF('Bandstoten tot'!A$33:A$54,H458,'Bandstoten tot'!B$33:B$54),0)</f>
        <v>40</v>
      </c>
      <c r="J458" s="6"/>
      <c r="K458" s="211" t="str">
        <f t="shared" si="70"/>
        <v/>
      </c>
      <c r="L458" s="267" t="str">
        <f t="shared" si="71"/>
        <v/>
      </c>
      <c r="M458" s="215" t="str">
        <f t="shared" si="76"/>
        <v/>
      </c>
      <c r="N458" s="216" t="str">
        <f t="shared" si="73"/>
        <v/>
      </c>
      <c r="O458" s="266">
        <v>3</v>
      </c>
      <c r="Q458" s="273"/>
      <c r="R458" s="273"/>
      <c r="S458" s="273"/>
      <c r="T458" s="273"/>
      <c r="U458" s="273"/>
      <c r="AB458" s="325">
        <f t="shared" si="77"/>
        <v>1</v>
      </c>
    </row>
    <row r="459" spans="1:28" ht="15" customHeight="1" x14ac:dyDescent="0.25">
      <c r="A459" s="218" t="str">
        <f>IF(C459=0,"",IF(I459=0,"",MAX(A$2:A458)+1))</f>
        <v/>
      </c>
      <c r="B459" s="269" t="str">
        <f t="shared" si="74"/>
        <v>Tukker</v>
      </c>
      <c r="C459" s="211">
        <f>IF(P$347="J",SUMIF('Bandstoten tot'!A$33:A$54,B459,'Bandstoten tot'!B$33:B$54),0)</f>
        <v>22</v>
      </c>
      <c r="D459" s="6"/>
      <c r="E459" s="6"/>
      <c r="F459" s="267" t="str">
        <f t="shared" si="68"/>
        <v/>
      </c>
      <c r="G459" s="268" t="str">
        <f t="shared" si="69"/>
        <v/>
      </c>
      <c r="H459" s="269" t="str">
        <f t="shared" si="75"/>
        <v>n</v>
      </c>
      <c r="I459" s="211">
        <f>IF(P$347="J",SUMIF('Bandstoten tot'!A$33:A$54,H459,'Bandstoten tot'!B$33:B$54),0)</f>
        <v>0</v>
      </c>
      <c r="J459" s="6"/>
      <c r="K459" s="211" t="str">
        <f t="shared" si="70"/>
        <v/>
      </c>
      <c r="L459" s="267" t="str">
        <f t="shared" si="71"/>
        <v/>
      </c>
      <c r="M459" s="215" t="str">
        <f t="shared" si="76"/>
        <v/>
      </c>
      <c r="N459" s="216" t="str">
        <f t="shared" si="73"/>
        <v/>
      </c>
      <c r="O459" s="266">
        <v>3</v>
      </c>
      <c r="Q459" s="273"/>
      <c r="R459" s="273"/>
      <c r="S459" s="273"/>
      <c r="T459" s="273"/>
      <c r="U459" s="273"/>
      <c r="AB459" s="325">
        <f t="shared" si="77"/>
        <v>0</v>
      </c>
    </row>
    <row r="460" spans="1:28" ht="15" customHeight="1" x14ac:dyDescent="0.25">
      <c r="A460" s="218" t="str">
        <f>IF(C460=0,"",IF(I460=0,"",MAX(A$2:A459)+1))</f>
        <v/>
      </c>
      <c r="B460" s="269" t="str">
        <f t="shared" si="74"/>
        <v>Tukker</v>
      </c>
      <c r="C460" s="211">
        <f>IF(P$347="J",SUMIF('Bandstoten tot'!A$33:A$54,B460,'Bandstoten tot'!B$33:B$54),0)</f>
        <v>22</v>
      </c>
      <c r="D460" s="6"/>
      <c r="E460" s="6"/>
      <c r="F460" s="267" t="str">
        <f t="shared" si="68"/>
        <v/>
      </c>
      <c r="G460" s="268" t="str">
        <f t="shared" si="69"/>
        <v/>
      </c>
      <c r="H460" s="269" t="str">
        <f t="shared" si="75"/>
        <v>n</v>
      </c>
      <c r="I460" s="211">
        <f>IF(P$347="J",SUMIF('Bandstoten tot'!A$33:A$54,H460,'Bandstoten tot'!B$33:B$54),0)</f>
        <v>0</v>
      </c>
      <c r="J460" s="6"/>
      <c r="K460" s="211" t="str">
        <f t="shared" si="70"/>
        <v/>
      </c>
      <c r="L460" s="267" t="str">
        <f t="shared" si="71"/>
        <v/>
      </c>
      <c r="M460" s="215" t="str">
        <f t="shared" si="76"/>
        <v/>
      </c>
      <c r="N460" s="216" t="str">
        <f t="shared" si="73"/>
        <v/>
      </c>
      <c r="O460" s="266">
        <v>3</v>
      </c>
      <c r="Q460" s="273"/>
      <c r="R460" s="273"/>
      <c r="S460" s="273"/>
      <c r="T460" s="273"/>
      <c r="U460" s="273"/>
      <c r="AB460" s="325">
        <f t="shared" si="77"/>
        <v>0</v>
      </c>
    </row>
    <row r="461" spans="1:28" ht="15" customHeight="1" x14ac:dyDescent="0.25">
      <c r="A461" s="218" t="str">
        <f>IF(C461=0,"",IF(I461=0,"",MAX(A$2:A460)+1))</f>
        <v/>
      </c>
      <c r="B461" s="269" t="str">
        <f t="shared" si="74"/>
        <v>Tukker</v>
      </c>
      <c r="C461" s="211">
        <f>IF(P$347="J",SUMIF('Bandstoten tot'!A$33:A$54,B461,'Bandstoten tot'!B$33:B$54),0)</f>
        <v>22</v>
      </c>
      <c r="D461" s="6"/>
      <c r="E461" s="6"/>
      <c r="F461" s="267" t="str">
        <f t="shared" si="68"/>
        <v/>
      </c>
      <c r="G461" s="268" t="str">
        <f t="shared" si="69"/>
        <v/>
      </c>
      <c r="H461" s="269" t="str">
        <f t="shared" si="75"/>
        <v>n</v>
      </c>
      <c r="I461" s="211">
        <f>IF(P$347="J",SUMIF('Bandstoten tot'!A$33:A$54,H461,'Bandstoten tot'!B$33:B$54),0)</f>
        <v>0</v>
      </c>
      <c r="J461" s="6"/>
      <c r="K461" s="211" t="str">
        <f t="shared" si="70"/>
        <v/>
      </c>
      <c r="L461" s="267" t="str">
        <f t="shared" si="71"/>
        <v/>
      </c>
      <c r="M461" s="215" t="str">
        <f t="shared" si="76"/>
        <v/>
      </c>
      <c r="N461" s="216" t="str">
        <f t="shared" si="73"/>
        <v/>
      </c>
      <c r="O461" s="266">
        <v>3</v>
      </c>
      <c r="Q461" s="273"/>
      <c r="R461" s="273"/>
      <c r="S461" s="273"/>
      <c r="T461" s="273"/>
      <c r="U461" s="273"/>
      <c r="AB461" s="325">
        <f t="shared" si="77"/>
        <v>0</v>
      </c>
    </row>
    <row r="462" spans="1:28" ht="15" customHeight="1" x14ac:dyDescent="0.25">
      <c r="A462" s="218" t="str">
        <f>IF(C462=0,"",IF(I462=0,"",MAX(A$2:A461)+1))</f>
        <v/>
      </c>
      <c r="B462" s="269" t="str">
        <f t="shared" si="74"/>
        <v>Tukker</v>
      </c>
      <c r="C462" s="211">
        <f>IF(P$347="J",SUMIF('Bandstoten tot'!A$33:A$54,B462,'Bandstoten tot'!B$33:B$54),0)</f>
        <v>22</v>
      </c>
      <c r="D462" s="6"/>
      <c r="E462" s="6"/>
      <c r="F462" s="267" t="str">
        <f t="shared" si="68"/>
        <v/>
      </c>
      <c r="G462" s="268" t="str">
        <f t="shared" si="69"/>
        <v/>
      </c>
      <c r="H462" s="269" t="str">
        <f t="shared" si="75"/>
        <v>n</v>
      </c>
      <c r="I462" s="211">
        <f>IF(P$347="J",SUMIF('Bandstoten tot'!A$33:A$54,H462,'Bandstoten tot'!B$33:B$54),0)</f>
        <v>0</v>
      </c>
      <c r="J462" s="6"/>
      <c r="K462" s="211" t="str">
        <f t="shared" si="70"/>
        <v/>
      </c>
      <c r="L462" s="267" t="str">
        <f t="shared" si="71"/>
        <v/>
      </c>
      <c r="M462" s="215" t="str">
        <f t="shared" si="76"/>
        <v/>
      </c>
      <c r="N462" s="216" t="str">
        <f t="shared" si="73"/>
        <v/>
      </c>
      <c r="O462" s="266">
        <v>3</v>
      </c>
      <c r="Q462" s="273"/>
      <c r="R462" s="273"/>
      <c r="S462" s="273"/>
      <c r="T462" s="273"/>
      <c r="U462" s="273"/>
      <c r="AB462" s="325">
        <f t="shared" si="77"/>
        <v>0</v>
      </c>
    </row>
    <row r="463" spans="1:28" ht="15" customHeight="1" x14ac:dyDescent="0.25">
      <c r="A463" s="218">
        <f>IF(C463=0,"",IF(I463=0,"",MAX(A$2:A462)+1))</f>
        <v>295</v>
      </c>
      <c r="B463" s="269" t="str">
        <f t="shared" si="74"/>
        <v>Bernard</v>
      </c>
      <c r="C463" s="211">
        <f>IF(P$347="J",SUMIF('Bandstoten tot'!A$33:A$54,B463,'Bandstoten tot'!B$33:B$54),0)</f>
        <v>31</v>
      </c>
      <c r="D463" s="6"/>
      <c r="E463" s="6"/>
      <c r="F463" s="267" t="str">
        <f t="shared" si="68"/>
        <v/>
      </c>
      <c r="G463" s="268" t="str">
        <f t="shared" si="69"/>
        <v/>
      </c>
      <c r="H463" s="269" t="str">
        <f t="shared" si="75"/>
        <v>Jan de Hoorn</v>
      </c>
      <c r="I463" s="211">
        <f>IF(P$347="J",SUMIF('Bandstoten tot'!A$33:A$54,H463,'Bandstoten tot'!B$33:B$54),0)</f>
        <v>23</v>
      </c>
      <c r="J463" s="6"/>
      <c r="K463" s="211" t="str">
        <f t="shared" si="70"/>
        <v/>
      </c>
      <c r="L463" s="267" t="str">
        <f t="shared" si="71"/>
        <v/>
      </c>
      <c r="M463" s="215" t="str">
        <f t="shared" si="76"/>
        <v/>
      </c>
      <c r="N463" s="216" t="str">
        <f t="shared" si="73"/>
        <v/>
      </c>
      <c r="O463" s="266">
        <v>3</v>
      </c>
      <c r="Q463" s="273"/>
      <c r="R463" s="273"/>
      <c r="S463" s="273"/>
      <c r="T463" s="273"/>
      <c r="U463" s="273"/>
      <c r="AB463" s="325">
        <f t="shared" si="77"/>
        <v>1</v>
      </c>
    </row>
    <row r="464" spans="1:28" ht="15" customHeight="1" x14ac:dyDescent="0.25">
      <c r="A464" s="218">
        <f>IF(C464=0,"",IF(I464=0,"",MAX(A$2:A463)+1))</f>
        <v>296</v>
      </c>
      <c r="B464" s="269" t="str">
        <f t="shared" si="74"/>
        <v>Bernard</v>
      </c>
      <c r="C464" s="211">
        <f>IF(P$347="J",SUMIF('Bandstoten tot'!A$33:A$54,B464,'Bandstoten tot'!B$33:B$54),0)</f>
        <v>31</v>
      </c>
      <c r="D464" s="6"/>
      <c r="E464" s="6"/>
      <c r="F464" s="267" t="str">
        <f t="shared" si="68"/>
        <v/>
      </c>
      <c r="G464" s="268" t="str">
        <f t="shared" si="69"/>
        <v/>
      </c>
      <c r="H464" s="269" t="str">
        <f t="shared" si="75"/>
        <v>Bas</v>
      </c>
      <c r="I464" s="211">
        <f>IF(P$347="J",SUMIF('Bandstoten tot'!A$33:A$54,H464,'Bandstoten tot'!B$33:B$54),0)</f>
        <v>25</v>
      </c>
      <c r="J464" s="6"/>
      <c r="K464" s="211" t="str">
        <f t="shared" si="70"/>
        <v/>
      </c>
      <c r="L464" s="267" t="str">
        <f t="shared" si="71"/>
        <v/>
      </c>
      <c r="M464" s="215" t="str">
        <f t="shared" si="76"/>
        <v/>
      </c>
      <c r="N464" s="216" t="str">
        <f t="shared" si="73"/>
        <v/>
      </c>
      <c r="O464" s="266">
        <v>3</v>
      </c>
      <c r="Q464" s="273"/>
      <c r="R464" s="273"/>
      <c r="S464" s="273"/>
      <c r="T464" s="273"/>
      <c r="U464" s="273"/>
      <c r="AB464" s="325">
        <f t="shared" si="77"/>
        <v>1</v>
      </c>
    </row>
    <row r="465" spans="1:28" ht="15" customHeight="1" x14ac:dyDescent="0.25">
      <c r="A465" s="218">
        <f>IF(C465=0,"",IF(I465=0,"",MAX(A$2:A464)+1))</f>
        <v>297</v>
      </c>
      <c r="B465" s="269" t="str">
        <f t="shared" si="74"/>
        <v>Bernard</v>
      </c>
      <c r="C465" s="211">
        <f>IF(P$347="J",SUMIF('Bandstoten tot'!A$33:A$54,B465,'Bandstoten tot'!B$33:B$54),0)</f>
        <v>31</v>
      </c>
      <c r="D465" s="6"/>
      <c r="E465" s="6"/>
      <c r="F465" s="267" t="str">
        <f t="shared" si="68"/>
        <v/>
      </c>
      <c r="G465" s="268" t="str">
        <f t="shared" si="69"/>
        <v/>
      </c>
      <c r="H465" s="269" t="str">
        <f t="shared" si="75"/>
        <v>Jan Zuijlen</v>
      </c>
      <c r="I465" s="211">
        <f>IF(P$347="J",SUMIF('Bandstoten tot'!A$33:A$54,H465,'Bandstoten tot'!B$33:B$54),0)</f>
        <v>36</v>
      </c>
      <c r="J465" s="6"/>
      <c r="K465" s="211" t="str">
        <f t="shared" si="70"/>
        <v/>
      </c>
      <c r="L465" s="267" t="str">
        <f t="shared" si="71"/>
        <v/>
      </c>
      <c r="M465" s="215" t="str">
        <f t="shared" si="76"/>
        <v/>
      </c>
      <c r="N465" s="216" t="str">
        <f t="shared" si="73"/>
        <v/>
      </c>
      <c r="O465" s="266">
        <v>3</v>
      </c>
      <c r="Q465" s="273"/>
      <c r="R465" s="273"/>
      <c r="S465" s="273"/>
      <c r="T465" s="273"/>
      <c r="U465" s="273"/>
      <c r="AB465" s="325">
        <f t="shared" si="77"/>
        <v>1</v>
      </c>
    </row>
    <row r="466" spans="1:28" ht="15" customHeight="1" x14ac:dyDescent="0.25">
      <c r="A466" s="218">
        <f>IF(C466=0,"",IF(I466=0,"",MAX(A$2:A465)+1))</f>
        <v>298</v>
      </c>
      <c r="B466" s="269" t="str">
        <f t="shared" si="74"/>
        <v>Bernard</v>
      </c>
      <c r="C466" s="211">
        <f>IF(P$347="J",SUMIF('Bandstoten tot'!A$33:A$54,B466,'Bandstoten tot'!B$33:B$54),0)</f>
        <v>31</v>
      </c>
      <c r="D466" s="6"/>
      <c r="E466" s="6"/>
      <c r="F466" s="267" t="str">
        <f t="shared" si="68"/>
        <v/>
      </c>
      <c r="G466" s="268" t="str">
        <f t="shared" si="69"/>
        <v/>
      </c>
      <c r="H466" s="269" t="str">
        <f t="shared" si="75"/>
        <v xml:space="preserve">Jordy </v>
      </c>
      <c r="I466" s="211">
        <f>IF(P$347="J",SUMIF('Bandstoten tot'!A$33:A$54,H466,'Bandstoten tot'!B$33:B$54),0)</f>
        <v>31</v>
      </c>
      <c r="J466" s="6"/>
      <c r="K466" s="211" t="str">
        <f t="shared" si="70"/>
        <v/>
      </c>
      <c r="L466" s="267" t="str">
        <f t="shared" si="71"/>
        <v/>
      </c>
      <c r="M466" s="215" t="str">
        <f t="shared" si="76"/>
        <v/>
      </c>
      <c r="N466" s="216" t="str">
        <f t="shared" si="73"/>
        <v/>
      </c>
      <c r="O466" s="266">
        <v>3</v>
      </c>
      <c r="Q466" s="273"/>
      <c r="R466" s="273"/>
      <c r="S466" s="273"/>
      <c r="T466" s="273"/>
      <c r="U466" s="273"/>
      <c r="AB466" s="325">
        <f t="shared" si="77"/>
        <v>1</v>
      </c>
    </row>
    <row r="467" spans="1:28" ht="15" customHeight="1" x14ac:dyDescent="0.25">
      <c r="A467" s="218">
        <f>IF(C467=0,"",IF(I467=0,"",MAX(A$2:A466)+1))</f>
        <v>299</v>
      </c>
      <c r="B467" s="269" t="str">
        <f t="shared" si="74"/>
        <v>Bernard</v>
      </c>
      <c r="C467" s="211">
        <f>IF(P$347="J",SUMIF('Bandstoten tot'!A$33:A$54,B467,'Bandstoten tot'!B$33:B$54),0)</f>
        <v>31</v>
      </c>
      <c r="D467" s="6"/>
      <c r="E467" s="6"/>
      <c r="F467" s="267" t="str">
        <f t="shared" si="68"/>
        <v/>
      </c>
      <c r="G467" s="268" t="str">
        <f t="shared" si="69"/>
        <v/>
      </c>
      <c r="H467" s="269" t="str">
        <f t="shared" si="75"/>
        <v>Mukesh</v>
      </c>
      <c r="I467" s="211">
        <f>IF(P$347="J",SUMIF('Bandstoten tot'!A$33:A$54,H467,'Bandstoten tot'!B$33:B$54),0)</f>
        <v>34</v>
      </c>
      <c r="J467" s="6"/>
      <c r="K467" s="211" t="str">
        <f t="shared" si="70"/>
        <v/>
      </c>
      <c r="L467" s="267" t="str">
        <f t="shared" si="71"/>
        <v/>
      </c>
      <c r="M467" s="215" t="str">
        <f t="shared" si="76"/>
        <v/>
      </c>
      <c r="N467" s="216" t="str">
        <f t="shared" si="73"/>
        <v/>
      </c>
      <c r="O467" s="266">
        <v>3</v>
      </c>
      <c r="Q467" s="273"/>
      <c r="R467" s="273"/>
      <c r="S467" s="273"/>
      <c r="T467" s="273"/>
      <c r="U467" s="273"/>
      <c r="AB467" s="325">
        <f t="shared" si="77"/>
        <v>1</v>
      </c>
    </row>
    <row r="468" spans="1:28" ht="15" customHeight="1" x14ac:dyDescent="0.25">
      <c r="A468" s="218">
        <f>IF(C468=0,"",IF(I468=0,"",MAX(A$2:A467)+1))</f>
        <v>300</v>
      </c>
      <c r="B468" s="269" t="str">
        <f t="shared" si="74"/>
        <v>Bernard</v>
      </c>
      <c r="C468" s="211">
        <f>IF(P$347="J",SUMIF('Bandstoten tot'!A$33:A$54,B468,'Bandstoten tot'!B$33:B$54),0)</f>
        <v>31</v>
      </c>
      <c r="D468" s="6"/>
      <c r="E468" s="6"/>
      <c r="F468" s="267" t="str">
        <f t="shared" si="68"/>
        <v/>
      </c>
      <c r="G468" s="268" t="str">
        <f t="shared" si="69"/>
        <v/>
      </c>
      <c r="H468" s="269" t="str">
        <f t="shared" si="75"/>
        <v>Marco</v>
      </c>
      <c r="I468" s="211">
        <f>IF(P$347="J",SUMIF('Bandstoten tot'!A$33:A$54,H468,'Bandstoten tot'!B$33:B$54),0)</f>
        <v>40</v>
      </c>
      <c r="J468" s="6"/>
      <c r="K468" s="211" t="str">
        <f t="shared" si="70"/>
        <v/>
      </c>
      <c r="L468" s="267" t="str">
        <f t="shared" si="71"/>
        <v/>
      </c>
      <c r="M468" s="215" t="str">
        <f t="shared" si="76"/>
        <v/>
      </c>
      <c r="N468" s="216" t="str">
        <f t="shared" si="73"/>
        <v/>
      </c>
      <c r="O468" s="266">
        <v>3</v>
      </c>
      <c r="Q468" s="273"/>
      <c r="R468" s="273"/>
      <c r="S468" s="273"/>
      <c r="T468" s="273"/>
      <c r="U468" s="273"/>
      <c r="AB468" s="325">
        <f t="shared" si="77"/>
        <v>1</v>
      </c>
    </row>
    <row r="469" spans="1:28" ht="15" customHeight="1" x14ac:dyDescent="0.25">
      <c r="A469" s="218" t="str">
        <f>IF(C469=0,"",IF(I469=0,"",MAX(A$2:A468)+1))</f>
        <v/>
      </c>
      <c r="B469" s="269" t="str">
        <f t="shared" si="74"/>
        <v>Bernard</v>
      </c>
      <c r="C469" s="211">
        <f>IF(P$347="J",SUMIF('Bandstoten tot'!A$33:A$54,B469,'Bandstoten tot'!B$33:B$54),0)</f>
        <v>31</v>
      </c>
      <c r="D469" s="6"/>
      <c r="E469" s="6"/>
      <c r="F469" s="267" t="str">
        <f t="shared" ref="F469:F517" si="78">IF(D469&gt;0,ROUND(D469/E469,3),"")</f>
        <v/>
      </c>
      <c r="G469" s="268" t="str">
        <f t="shared" si="69"/>
        <v/>
      </c>
      <c r="H469" s="269" t="str">
        <f t="shared" si="75"/>
        <v>n</v>
      </c>
      <c r="I469" s="211">
        <f>IF(P$347="J",SUMIF('Bandstoten tot'!A$33:A$54,H469,'Bandstoten tot'!B$33:B$54),0)</f>
        <v>0</v>
      </c>
      <c r="J469" s="6"/>
      <c r="K469" s="211" t="str">
        <f t="shared" si="70"/>
        <v/>
      </c>
      <c r="L469" s="267" t="str">
        <f t="shared" si="71"/>
        <v/>
      </c>
      <c r="M469" s="215" t="str">
        <f t="shared" si="76"/>
        <v/>
      </c>
      <c r="N469" s="216" t="str">
        <f t="shared" si="73"/>
        <v/>
      </c>
      <c r="O469" s="266">
        <v>3</v>
      </c>
      <c r="Q469" s="273"/>
      <c r="R469" s="273"/>
      <c r="S469" s="273"/>
      <c r="T469" s="273"/>
      <c r="U469" s="273"/>
      <c r="AB469" s="325">
        <f t="shared" si="77"/>
        <v>0</v>
      </c>
    </row>
    <row r="470" spans="1:28" ht="15" customHeight="1" x14ac:dyDescent="0.25">
      <c r="A470" s="218" t="str">
        <f>IF(C470=0,"",IF(I470=0,"",MAX(A$2:A469)+1))</f>
        <v/>
      </c>
      <c r="B470" s="269" t="str">
        <f t="shared" si="74"/>
        <v>Bernard</v>
      </c>
      <c r="C470" s="211">
        <f>IF(P$347="J",SUMIF('Bandstoten tot'!A$33:A$54,B470,'Bandstoten tot'!B$33:B$54),0)</f>
        <v>31</v>
      </c>
      <c r="D470" s="6"/>
      <c r="E470" s="6"/>
      <c r="F470" s="267" t="str">
        <f t="shared" si="78"/>
        <v/>
      </c>
      <c r="G470" s="268" t="str">
        <f t="shared" si="69"/>
        <v/>
      </c>
      <c r="H470" s="269" t="str">
        <f t="shared" si="75"/>
        <v>n</v>
      </c>
      <c r="I470" s="211">
        <f>IF(P$347="J",SUMIF('Bandstoten tot'!A$33:A$54,H470,'Bandstoten tot'!B$33:B$54),0)</f>
        <v>0</v>
      </c>
      <c r="J470" s="6"/>
      <c r="K470" s="211" t="str">
        <f t="shared" si="70"/>
        <v/>
      </c>
      <c r="L470" s="267" t="str">
        <f t="shared" si="71"/>
        <v/>
      </c>
      <c r="M470" s="215" t="str">
        <f t="shared" si="76"/>
        <v/>
      </c>
      <c r="N470" s="216" t="str">
        <f t="shared" si="73"/>
        <v/>
      </c>
      <c r="O470" s="266">
        <v>3</v>
      </c>
      <c r="Q470" s="273"/>
      <c r="R470" s="273"/>
      <c r="S470" s="273"/>
      <c r="T470" s="273"/>
      <c r="U470" s="273"/>
      <c r="AB470" s="325">
        <f t="shared" si="77"/>
        <v>0</v>
      </c>
    </row>
    <row r="471" spans="1:28" ht="15" customHeight="1" x14ac:dyDescent="0.25">
      <c r="A471" s="218" t="str">
        <f>IF(C471=0,"",IF(I471=0,"",MAX(A$2:A470)+1))</f>
        <v/>
      </c>
      <c r="B471" s="269" t="str">
        <f t="shared" si="74"/>
        <v>Bernard</v>
      </c>
      <c r="C471" s="211">
        <f>IF(P$347="J",SUMIF('Bandstoten tot'!A$33:A$54,B471,'Bandstoten tot'!B$33:B$54),0)</f>
        <v>31</v>
      </c>
      <c r="D471" s="6"/>
      <c r="E471" s="6"/>
      <c r="F471" s="267" t="str">
        <f t="shared" si="78"/>
        <v/>
      </c>
      <c r="G471" s="268" t="str">
        <f t="shared" si="69"/>
        <v/>
      </c>
      <c r="H471" s="269" t="str">
        <f t="shared" si="75"/>
        <v>n</v>
      </c>
      <c r="I471" s="211">
        <f>IF(P$347="J",SUMIF('Bandstoten tot'!A$33:A$54,H471,'Bandstoten tot'!B$33:B$54),0)</f>
        <v>0</v>
      </c>
      <c r="J471" s="6"/>
      <c r="K471" s="211" t="str">
        <f t="shared" si="70"/>
        <v/>
      </c>
      <c r="L471" s="267" t="str">
        <f t="shared" si="71"/>
        <v/>
      </c>
      <c r="M471" s="215" t="str">
        <f t="shared" si="76"/>
        <v/>
      </c>
      <c r="N471" s="216" t="str">
        <f t="shared" si="73"/>
        <v/>
      </c>
      <c r="O471" s="266">
        <v>3</v>
      </c>
      <c r="Q471" s="273"/>
      <c r="R471" s="273"/>
      <c r="S471" s="273"/>
      <c r="T471" s="273"/>
      <c r="U471" s="273"/>
      <c r="AB471" s="325">
        <f t="shared" si="77"/>
        <v>0</v>
      </c>
    </row>
    <row r="472" spans="1:28" ht="15" customHeight="1" x14ac:dyDescent="0.25">
      <c r="A472" s="218" t="str">
        <f>IF(C472=0,"",IF(I472=0,"",MAX(A$2:A471)+1))</f>
        <v/>
      </c>
      <c r="B472" s="269" t="str">
        <f t="shared" si="74"/>
        <v>Bernard</v>
      </c>
      <c r="C472" s="211">
        <f>IF(P$347="J",SUMIF('Bandstoten tot'!A$33:A$54,B472,'Bandstoten tot'!B$33:B$54),0)</f>
        <v>31</v>
      </c>
      <c r="D472" s="6"/>
      <c r="E472" s="6"/>
      <c r="F472" s="267" t="str">
        <f t="shared" si="78"/>
        <v/>
      </c>
      <c r="G472" s="268" t="str">
        <f t="shared" si="69"/>
        <v/>
      </c>
      <c r="H472" s="269" t="str">
        <f t="shared" si="75"/>
        <v>n</v>
      </c>
      <c r="I472" s="211">
        <f>IF(P$347="J",SUMIF('Bandstoten tot'!A$33:A$54,H472,'Bandstoten tot'!B$33:B$54),0)</f>
        <v>0</v>
      </c>
      <c r="J472" s="6"/>
      <c r="K472" s="211" t="str">
        <f t="shared" si="70"/>
        <v/>
      </c>
      <c r="L472" s="267" t="str">
        <f t="shared" si="71"/>
        <v/>
      </c>
      <c r="M472" s="215" t="str">
        <f t="shared" si="76"/>
        <v/>
      </c>
      <c r="N472" s="216" t="str">
        <f t="shared" si="73"/>
        <v/>
      </c>
      <c r="O472" s="266">
        <v>3</v>
      </c>
      <c r="Q472" s="273"/>
      <c r="R472" s="273"/>
      <c r="S472" s="273"/>
      <c r="T472" s="273"/>
      <c r="U472" s="273"/>
      <c r="AB472" s="325">
        <f t="shared" si="77"/>
        <v>0</v>
      </c>
    </row>
    <row r="473" spans="1:28" ht="15" customHeight="1" x14ac:dyDescent="0.25">
      <c r="A473" s="218">
        <f>IF(C473=0,"",IF(I473=0,"",MAX(A$2:A472)+1))</f>
        <v>301</v>
      </c>
      <c r="B473" s="269" t="str">
        <f t="shared" si="74"/>
        <v>Jan de Hoorn</v>
      </c>
      <c r="C473" s="211">
        <f>IF(P$347="J",SUMIF('Bandstoten tot'!A$33:A$54,B473,'Bandstoten tot'!B$33:B$54),0)</f>
        <v>23</v>
      </c>
      <c r="D473" s="6"/>
      <c r="E473" s="6"/>
      <c r="F473" s="267" t="str">
        <f t="shared" si="78"/>
        <v/>
      </c>
      <c r="G473" s="268" t="str">
        <f t="shared" si="69"/>
        <v/>
      </c>
      <c r="H473" s="269" t="str">
        <f t="shared" si="75"/>
        <v>Bas</v>
      </c>
      <c r="I473" s="211">
        <f>IF(P$347="J",SUMIF('Bandstoten tot'!A$33:A$54,H473,'Bandstoten tot'!B$33:B$54),0)</f>
        <v>25</v>
      </c>
      <c r="J473" s="6"/>
      <c r="K473" s="211" t="str">
        <f t="shared" si="70"/>
        <v/>
      </c>
      <c r="L473" s="267" t="str">
        <f t="shared" si="71"/>
        <v/>
      </c>
      <c r="M473" s="215" t="str">
        <f t="shared" si="76"/>
        <v/>
      </c>
      <c r="N473" s="216" t="str">
        <f t="shared" si="73"/>
        <v/>
      </c>
      <c r="O473" s="266">
        <v>3</v>
      </c>
      <c r="Q473" s="273"/>
      <c r="R473" s="273"/>
      <c r="S473" s="273"/>
      <c r="T473" s="273"/>
      <c r="U473" s="273"/>
      <c r="AB473" s="325">
        <f t="shared" si="77"/>
        <v>1</v>
      </c>
    </row>
    <row r="474" spans="1:28" ht="15" customHeight="1" x14ac:dyDescent="0.25">
      <c r="A474" s="218">
        <f>IF(C474=0,"",IF(I474=0,"",MAX(A$2:A473)+1))</f>
        <v>302</v>
      </c>
      <c r="B474" s="269" t="str">
        <f t="shared" si="74"/>
        <v>Jan de Hoorn</v>
      </c>
      <c r="C474" s="211">
        <f>IF(P$347="J",SUMIF('Bandstoten tot'!A$33:A$54,B474,'Bandstoten tot'!B$33:B$54),0)</f>
        <v>23</v>
      </c>
      <c r="D474" s="6"/>
      <c r="E474" s="6"/>
      <c r="F474" s="267" t="str">
        <f t="shared" si="78"/>
        <v/>
      </c>
      <c r="G474" s="268" t="str">
        <f t="shared" si="69"/>
        <v/>
      </c>
      <c r="H474" s="269" t="str">
        <f t="shared" si="75"/>
        <v>Jan Zuijlen</v>
      </c>
      <c r="I474" s="211">
        <f>IF(P$347="J",SUMIF('Bandstoten tot'!A$33:A$54,H474,'Bandstoten tot'!B$33:B$54),0)</f>
        <v>36</v>
      </c>
      <c r="J474" s="6"/>
      <c r="K474" s="211" t="str">
        <f t="shared" si="70"/>
        <v/>
      </c>
      <c r="L474" s="267" t="str">
        <f t="shared" si="71"/>
        <v/>
      </c>
      <c r="M474" s="215" t="str">
        <f t="shared" si="76"/>
        <v/>
      </c>
      <c r="N474" s="216" t="str">
        <f t="shared" si="73"/>
        <v/>
      </c>
      <c r="O474" s="266">
        <v>3</v>
      </c>
      <c r="Q474" s="273"/>
      <c r="R474" s="273"/>
      <c r="S474" s="273"/>
      <c r="T474" s="273"/>
      <c r="U474" s="273"/>
      <c r="AB474" s="325">
        <f t="shared" si="77"/>
        <v>1</v>
      </c>
    </row>
    <row r="475" spans="1:28" ht="15" customHeight="1" x14ac:dyDescent="0.25">
      <c r="A475" s="218">
        <f>IF(C475=0,"",IF(I475=0,"",MAX(A$2:A474)+1))</f>
        <v>303</v>
      </c>
      <c r="B475" s="269" t="str">
        <f t="shared" si="74"/>
        <v>Jan de Hoorn</v>
      </c>
      <c r="C475" s="211">
        <f>IF(P$347="J",SUMIF('Bandstoten tot'!A$33:A$54,B475,'Bandstoten tot'!B$33:B$54),0)</f>
        <v>23</v>
      </c>
      <c r="D475" s="6"/>
      <c r="E475" s="6"/>
      <c r="F475" s="267" t="str">
        <f t="shared" si="78"/>
        <v/>
      </c>
      <c r="G475" s="268" t="str">
        <f t="shared" ref="G475:G517" si="79">IF(D475&gt;0,IF(C475-D475=0,R$2,IF(D475&lt;C475,ROUND(D475/C475*T$2,1),Q$2)),"")</f>
        <v/>
      </c>
      <c r="H475" s="269" t="str">
        <f t="shared" si="75"/>
        <v xml:space="preserve">Jordy </v>
      </c>
      <c r="I475" s="211">
        <f>IF(P$347="J",SUMIF('Bandstoten tot'!A$33:A$54,H475,'Bandstoten tot'!B$33:B$54),0)</f>
        <v>31</v>
      </c>
      <c r="J475" s="6"/>
      <c r="K475" s="211" t="str">
        <f t="shared" ref="K475:K517" si="80">IF(E475&gt;0,E475,"")</f>
        <v/>
      </c>
      <c r="L475" s="267" t="str">
        <f t="shared" ref="L475:L517" si="81">IF(J475&gt;0,ROUND(J475/K475,3),"")</f>
        <v/>
      </c>
      <c r="M475" s="215" t="str">
        <f t="shared" ref="M475:M506" si="82">IF(J475&gt;0,IF(I475-J475=0,R$2,IF(J475&lt;I475,ROUND(J475/I475*T$2,1),Q$2)),"")</f>
        <v/>
      </c>
      <c r="N475" s="216" t="str">
        <f t="shared" ref="N475:N517" si="83">IF(E475&gt;0,1,"")</f>
        <v/>
      </c>
      <c r="O475" s="266">
        <v>3</v>
      </c>
      <c r="Q475" s="273"/>
      <c r="R475" s="273"/>
      <c r="S475" s="273"/>
      <c r="T475" s="273"/>
      <c r="U475" s="273"/>
      <c r="AB475" s="325">
        <f t="shared" si="77"/>
        <v>1</v>
      </c>
    </row>
    <row r="476" spans="1:28" ht="15" customHeight="1" x14ac:dyDescent="0.25">
      <c r="A476" s="218">
        <f>IF(C476=0,"",IF(I476=0,"",MAX(A$2:A475)+1))</f>
        <v>304</v>
      </c>
      <c r="B476" s="269" t="str">
        <f t="shared" ref="B476:B517" si="84">B132</f>
        <v>Jan de Hoorn</v>
      </c>
      <c r="C476" s="211">
        <f>IF(P$347="J",SUMIF('Bandstoten tot'!A$33:A$54,B476,'Bandstoten tot'!B$33:B$54),0)</f>
        <v>23</v>
      </c>
      <c r="D476" s="6"/>
      <c r="E476" s="6"/>
      <c r="F476" s="267" t="str">
        <f t="shared" si="78"/>
        <v/>
      </c>
      <c r="G476" s="268" t="str">
        <f t="shared" si="79"/>
        <v/>
      </c>
      <c r="H476" s="269" t="str">
        <f t="shared" ref="H476:H517" si="85">H132</f>
        <v>Mukesh</v>
      </c>
      <c r="I476" s="211">
        <f>IF(P$347="J",SUMIF('Bandstoten tot'!A$33:A$54,H476,'Bandstoten tot'!B$33:B$54),0)</f>
        <v>34</v>
      </c>
      <c r="J476" s="6"/>
      <c r="K476" s="211" t="str">
        <f t="shared" si="80"/>
        <v/>
      </c>
      <c r="L476" s="267" t="str">
        <f t="shared" si="81"/>
        <v/>
      </c>
      <c r="M476" s="215" t="str">
        <f t="shared" si="82"/>
        <v/>
      </c>
      <c r="N476" s="216" t="str">
        <f t="shared" si="83"/>
        <v/>
      </c>
      <c r="O476" s="266">
        <v>3</v>
      </c>
      <c r="Q476" s="273"/>
      <c r="R476" s="273"/>
      <c r="S476" s="273"/>
      <c r="T476" s="273"/>
      <c r="U476" s="273"/>
      <c r="AB476" s="325">
        <f t="shared" si="77"/>
        <v>1</v>
      </c>
    </row>
    <row r="477" spans="1:28" ht="15" customHeight="1" x14ac:dyDescent="0.25">
      <c r="A477" s="218">
        <f>IF(C477=0,"",IF(I477=0,"",MAX(A$2:A476)+1))</f>
        <v>305</v>
      </c>
      <c r="B477" s="269" t="str">
        <f t="shared" si="84"/>
        <v>Jan de Hoorn</v>
      </c>
      <c r="C477" s="211">
        <f>IF(P$347="J",SUMIF('Bandstoten tot'!A$33:A$54,B477,'Bandstoten tot'!B$33:B$54),0)</f>
        <v>23</v>
      </c>
      <c r="D477" s="6"/>
      <c r="E477" s="6"/>
      <c r="F477" s="267" t="str">
        <f t="shared" si="78"/>
        <v/>
      </c>
      <c r="G477" s="268" t="str">
        <f t="shared" si="79"/>
        <v/>
      </c>
      <c r="H477" s="269" t="str">
        <f t="shared" si="85"/>
        <v>Marco</v>
      </c>
      <c r="I477" s="211">
        <f>IF(P$347="J",SUMIF('Bandstoten tot'!A$33:A$54,H477,'Bandstoten tot'!B$33:B$54),0)</f>
        <v>40</v>
      </c>
      <c r="J477" s="6"/>
      <c r="K477" s="211" t="str">
        <f t="shared" si="80"/>
        <v/>
      </c>
      <c r="L477" s="267" t="str">
        <f t="shared" si="81"/>
        <v/>
      </c>
      <c r="M477" s="215" t="str">
        <f t="shared" si="82"/>
        <v/>
      </c>
      <c r="N477" s="216" t="str">
        <f t="shared" si="83"/>
        <v/>
      </c>
      <c r="O477" s="266">
        <v>3</v>
      </c>
      <c r="Q477" s="273"/>
      <c r="R477" s="273"/>
      <c r="S477" s="273"/>
      <c r="T477" s="273"/>
      <c r="U477" s="273"/>
      <c r="AB477" s="325">
        <f t="shared" si="77"/>
        <v>1</v>
      </c>
    </row>
    <row r="478" spans="1:28" ht="15" customHeight="1" x14ac:dyDescent="0.25">
      <c r="A478" s="218" t="str">
        <f>IF(C478=0,"",IF(I478=0,"",MAX(A$2:A477)+1))</f>
        <v/>
      </c>
      <c r="B478" s="269" t="str">
        <f t="shared" si="84"/>
        <v>Jan de Hoorn</v>
      </c>
      <c r="C478" s="211">
        <f>IF(P$347="J",SUMIF('Bandstoten tot'!A$33:A$54,B478,'Bandstoten tot'!B$33:B$54),0)</f>
        <v>23</v>
      </c>
      <c r="D478" s="6"/>
      <c r="E478" s="6"/>
      <c r="F478" s="267" t="str">
        <f t="shared" si="78"/>
        <v/>
      </c>
      <c r="G478" s="268" t="str">
        <f t="shared" si="79"/>
        <v/>
      </c>
      <c r="H478" s="269" t="str">
        <f t="shared" si="85"/>
        <v>n</v>
      </c>
      <c r="I478" s="211">
        <f>IF(P$347="J",SUMIF('Bandstoten tot'!A$33:A$54,H478,'Bandstoten tot'!B$33:B$54),0)</f>
        <v>0</v>
      </c>
      <c r="J478" s="6"/>
      <c r="K478" s="211" t="str">
        <f t="shared" si="80"/>
        <v/>
      </c>
      <c r="L478" s="267" t="str">
        <f t="shared" si="81"/>
        <v/>
      </c>
      <c r="M478" s="215" t="str">
        <f t="shared" si="82"/>
        <v/>
      </c>
      <c r="N478" s="216" t="str">
        <f t="shared" si="83"/>
        <v/>
      </c>
      <c r="O478" s="266">
        <v>3</v>
      </c>
      <c r="Q478" s="273"/>
      <c r="R478" s="273"/>
      <c r="S478" s="273"/>
      <c r="T478" s="273"/>
      <c r="U478" s="273"/>
      <c r="AB478" s="325">
        <f t="shared" si="77"/>
        <v>0</v>
      </c>
    </row>
    <row r="479" spans="1:28" ht="15" customHeight="1" x14ac:dyDescent="0.25">
      <c r="A479" s="218" t="str">
        <f>IF(C479=0,"",IF(I479=0,"",MAX(A$2:A478)+1))</f>
        <v/>
      </c>
      <c r="B479" s="269" t="str">
        <f t="shared" si="84"/>
        <v>Jan de Hoorn</v>
      </c>
      <c r="C479" s="211">
        <f>IF(P$347="J",SUMIF('Bandstoten tot'!A$33:A$54,B479,'Bandstoten tot'!B$33:B$54),0)</f>
        <v>23</v>
      </c>
      <c r="D479" s="6"/>
      <c r="E479" s="6"/>
      <c r="F479" s="267" t="str">
        <f t="shared" si="78"/>
        <v/>
      </c>
      <c r="G479" s="268" t="str">
        <f t="shared" si="79"/>
        <v/>
      </c>
      <c r="H479" s="269" t="str">
        <f t="shared" si="85"/>
        <v>n</v>
      </c>
      <c r="I479" s="211">
        <f>IF(P$347="J",SUMIF('Bandstoten tot'!A$33:A$54,H479,'Bandstoten tot'!B$33:B$54),0)</f>
        <v>0</v>
      </c>
      <c r="J479" s="6"/>
      <c r="K479" s="211" t="str">
        <f t="shared" si="80"/>
        <v/>
      </c>
      <c r="L479" s="267" t="str">
        <f t="shared" si="81"/>
        <v/>
      </c>
      <c r="M479" s="215" t="str">
        <f t="shared" si="82"/>
        <v/>
      </c>
      <c r="N479" s="216" t="str">
        <f t="shared" si="83"/>
        <v/>
      </c>
      <c r="O479" s="266">
        <v>3</v>
      </c>
      <c r="Q479" s="273"/>
      <c r="R479" s="273"/>
      <c r="S479" s="273"/>
      <c r="T479" s="273"/>
      <c r="U479" s="273"/>
      <c r="AB479" s="325">
        <f t="shared" si="77"/>
        <v>0</v>
      </c>
    </row>
    <row r="480" spans="1:28" ht="15" customHeight="1" x14ac:dyDescent="0.25">
      <c r="A480" s="218" t="str">
        <f>IF(C480=0,"",IF(I480=0,"",MAX(A$2:A479)+1))</f>
        <v/>
      </c>
      <c r="B480" s="269" t="str">
        <f t="shared" si="84"/>
        <v>Jan de Hoorn</v>
      </c>
      <c r="C480" s="211">
        <f>IF(P$347="J",SUMIF('Bandstoten tot'!A$33:A$54,B480,'Bandstoten tot'!B$33:B$54),0)</f>
        <v>23</v>
      </c>
      <c r="D480" s="6"/>
      <c r="E480" s="6"/>
      <c r="F480" s="267" t="str">
        <f t="shared" si="78"/>
        <v/>
      </c>
      <c r="G480" s="268" t="str">
        <f t="shared" si="79"/>
        <v/>
      </c>
      <c r="H480" s="269" t="str">
        <f t="shared" si="85"/>
        <v>n</v>
      </c>
      <c r="I480" s="211">
        <f>IF(P$347="J",SUMIF('Bandstoten tot'!A$33:A$54,H480,'Bandstoten tot'!B$33:B$54),0)</f>
        <v>0</v>
      </c>
      <c r="J480" s="6"/>
      <c r="K480" s="211" t="str">
        <f t="shared" si="80"/>
        <v/>
      </c>
      <c r="L480" s="267" t="str">
        <f t="shared" si="81"/>
        <v/>
      </c>
      <c r="M480" s="215" t="str">
        <f t="shared" si="82"/>
        <v/>
      </c>
      <c r="N480" s="216" t="str">
        <f t="shared" si="83"/>
        <v/>
      </c>
      <c r="O480" s="266">
        <v>3</v>
      </c>
      <c r="Q480" s="273"/>
      <c r="R480" s="273"/>
      <c r="S480" s="273"/>
      <c r="T480" s="273"/>
      <c r="U480" s="273"/>
      <c r="AB480" s="325">
        <f t="shared" si="77"/>
        <v>0</v>
      </c>
    </row>
    <row r="481" spans="1:28" ht="15" customHeight="1" x14ac:dyDescent="0.25">
      <c r="A481" s="218" t="str">
        <f>IF(C481=0,"",IF(I481=0,"",MAX(A$2:A480)+1))</f>
        <v/>
      </c>
      <c r="B481" s="269" t="str">
        <f t="shared" si="84"/>
        <v>Jan de Hoorn</v>
      </c>
      <c r="C481" s="211">
        <f>IF(P$347="J",SUMIF('Bandstoten tot'!A$33:A$54,B481,'Bandstoten tot'!B$33:B$54),0)</f>
        <v>23</v>
      </c>
      <c r="D481" s="6"/>
      <c r="E481" s="6"/>
      <c r="F481" s="267" t="str">
        <f t="shared" si="78"/>
        <v/>
      </c>
      <c r="G481" s="268" t="str">
        <f t="shared" si="79"/>
        <v/>
      </c>
      <c r="H481" s="269" t="str">
        <f t="shared" si="85"/>
        <v>n</v>
      </c>
      <c r="I481" s="211">
        <f>IF(P$347="J",SUMIF('Bandstoten tot'!A$33:A$54,H481,'Bandstoten tot'!B$33:B$54),0)</f>
        <v>0</v>
      </c>
      <c r="J481" s="6"/>
      <c r="K481" s="211" t="str">
        <f t="shared" si="80"/>
        <v/>
      </c>
      <c r="L481" s="267" t="str">
        <f t="shared" si="81"/>
        <v/>
      </c>
      <c r="M481" s="215" t="str">
        <f t="shared" si="82"/>
        <v/>
      </c>
      <c r="N481" s="216" t="str">
        <f t="shared" si="83"/>
        <v/>
      </c>
      <c r="O481" s="266">
        <v>3</v>
      </c>
      <c r="Q481" s="273"/>
      <c r="R481" s="273"/>
      <c r="S481" s="273"/>
      <c r="T481" s="273"/>
      <c r="U481" s="273"/>
      <c r="AB481" s="325">
        <f t="shared" si="77"/>
        <v>0</v>
      </c>
    </row>
    <row r="482" spans="1:28" ht="15" customHeight="1" x14ac:dyDescent="0.25">
      <c r="A482" s="218">
        <f>IF(C482=0,"",IF(I482=0,"",MAX(A$2:A481)+1))</f>
        <v>306</v>
      </c>
      <c r="B482" s="269" t="str">
        <f t="shared" si="84"/>
        <v>Bas</v>
      </c>
      <c r="C482" s="211">
        <f>IF(P$347="J",SUMIF('Bandstoten tot'!A$33:A$54,B482,'Bandstoten tot'!B$33:B$54),0)</f>
        <v>25</v>
      </c>
      <c r="D482" s="6"/>
      <c r="E482" s="6"/>
      <c r="F482" s="267" t="str">
        <f t="shared" si="78"/>
        <v/>
      </c>
      <c r="G482" s="268" t="str">
        <f t="shared" si="79"/>
        <v/>
      </c>
      <c r="H482" s="269" t="str">
        <f t="shared" si="85"/>
        <v>Jan Zuijlen</v>
      </c>
      <c r="I482" s="211">
        <f>IF(P$347="J",SUMIF('Bandstoten tot'!A$33:A$54,H482,'Bandstoten tot'!B$33:B$54),0)</f>
        <v>36</v>
      </c>
      <c r="J482" s="6"/>
      <c r="K482" s="211" t="str">
        <f t="shared" si="80"/>
        <v/>
      </c>
      <c r="L482" s="267" t="str">
        <f t="shared" si="81"/>
        <v/>
      </c>
      <c r="M482" s="215" t="str">
        <f t="shared" si="82"/>
        <v/>
      </c>
      <c r="N482" s="216" t="str">
        <f t="shared" si="83"/>
        <v/>
      </c>
      <c r="O482" s="266">
        <v>3</v>
      </c>
      <c r="Q482" s="273"/>
      <c r="R482" s="273"/>
      <c r="S482" s="273"/>
      <c r="T482" s="273"/>
      <c r="U482" s="273"/>
      <c r="AB482" s="325">
        <f t="shared" si="77"/>
        <v>1</v>
      </c>
    </row>
    <row r="483" spans="1:28" ht="15" customHeight="1" x14ac:dyDescent="0.25">
      <c r="A483" s="218">
        <f>IF(C483=0,"",IF(I483=0,"",MAX(A$2:A482)+1))</f>
        <v>307</v>
      </c>
      <c r="B483" s="269" t="str">
        <f t="shared" si="84"/>
        <v>Bas</v>
      </c>
      <c r="C483" s="211">
        <f>IF(P$347="J",SUMIF('Bandstoten tot'!A$33:A$54,B483,'Bandstoten tot'!B$33:B$54),0)</f>
        <v>25</v>
      </c>
      <c r="D483" s="6"/>
      <c r="E483" s="6"/>
      <c r="F483" s="267" t="str">
        <f t="shared" si="78"/>
        <v/>
      </c>
      <c r="G483" s="268" t="str">
        <f t="shared" si="79"/>
        <v/>
      </c>
      <c r="H483" s="269" t="str">
        <f t="shared" si="85"/>
        <v xml:space="preserve">Jordy </v>
      </c>
      <c r="I483" s="211">
        <f>IF(P$347="J",SUMIF('Bandstoten tot'!A$33:A$54,H483,'Bandstoten tot'!B$33:B$54),0)</f>
        <v>31</v>
      </c>
      <c r="J483" s="6"/>
      <c r="K483" s="211" t="str">
        <f t="shared" si="80"/>
        <v/>
      </c>
      <c r="L483" s="267" t="str">
        <f t="shared" si="81"/>
        <v/>
      </c>
      <c r="M483" s="215" t="str">
        <f t="shared" si="82"/>
        <v/>
      </c>
      <c r="N483" s="216" t="str">
        <f t="shared" si="83"/>
        <v/>
      </c>
      <c r="O483" s="266">
        <v>3</v>
      </c>
      <c r="Q483" s="273"/>
      <c r="R483" s="273"/>
      <c r="S483" s="273"/>
      <c r="T483" s="273"/>
      <c r="U483" s="273"/>
      <c r="AB483" s="325">
        <f t="shared" si="77"/>
        <v>1</v>
      </c>
    </row>
    <row r="484" spans="1:28" ht="15" customHeight="1" x14ac:dyDescent="0.25">
      <c r="A484" s="218">
        <f>IF(C484=0,"",IF(I484=0,"",MAX(A$2:A483)+1))</f>
        <v>308</v>
      </c>
      <c r="B484" s="269" t="str">
        <f t="shared" si="84"/>
        <v>Bas</v>
      </c>
      <c r="C484" s="211">
        <f>IF(P$347="J",SUMIF('Bandstoten tot'!A$33:A$54,B484,'Bandstoten tot'!B$33:B$54),0)</f>
        <v>25</v>
      </c>
      <c r="D484" s="6"/>
      <c r="E484" s="6"/>
      <c r="F484" s="267" t="str">
        <f t="shared" si="78"/>
        <v/>
      </c>
      <c r="G484" s="268" t="str">
        <f t="shared" si="79"/>
        <v/>
      </c>
      <c r="H484" s="269" t="str">
        <f t="shared" si="85"/>
        <v>Mukesh</v>
      </c>
      <c r="I484" s="211">
        <f>IF(P$347="J",SUMIF('Bandstoten tot'!A$33:A$54,H484,'Bandstoten tot'!B$33:B$54),0)</f>
        <v>34</v>
      </c>
      <c r="J484" s="6"/>
      <c r="K484" s="211" t="str">
        <f t="shared" si="80"/>
        <v/>
      </c>
      <c r="L484" s="267" t="str">
        <f t="shared" si="81"/>
        <v/>
      </c>
      <c r="M484" s="215" t="str">
        <f t="shared" si="82"/>
        <v/>
      </c>
      <c r="N484" s="216" t="str">
        <f t="shared" si="83"/>
        <v/>
      </c>
      <c r="O484" s="266">
        <v>3</v>
      </c>
      <c r="Q484" s="273"/>
      <c r="R484" s="273"/>
      <c r="S484" s="273"/>
      <c r="T484" s="273"/>
      <c r="U484" s="273"/>
      <c r="AB484" s="325">
        <f t="shared" si="77"/>
        <v>1</v>
      </c>
    </row>
    <row r="485" spans="1:28" ht="15" customHeight="1" x14ac:dyDescent="0.25">
      <c r="A485" s="218">
        <f>IF(C485=0,"",IF(I485=0,"",MAX(A$2:A484)+1))</f>
        <v>309</v>
      </c>
      <c r="B485" s="269" t="str">
        <f t="shared" si="84"/>
        <v>Bas</v>
      </c>
      <c r="C485" s="211">
        <f>IF(P$347="J",SUMIF('Bandstoten tot'!A$33:A$54,B485,'Bandstoten tot'!B$33:B$54),0)</f>
        <v>25</v>
      </c>
      <c r="D485" s="6"/>
      <c r="E485" s="6"/>
      <c r="F485" s="267" t="str">
        <f t="shared" si="78"/>
        <v/>
      </c>
      <c r="G485" s="268" t="str">
        <f t="shared" si="79"/>
        <v/>
      </c>
      <c r="H485" s="269" t="str">
        <f t="shared" si="85"/>
        <v>Marco</v>
      </c>
      <c r="I485" s="211">
        <f>IF(P$347="J",SUMIF('Bandstoten tot'!A$33:A$54,H485,'Bandstoten tot'!B$33:B$54),0)</f>
        <v>40</v>
      </c>
      <c r="J485" s="6"/>
      <c r="K485" s="211" t="str">
        <f t="shared" si="80"/>
        <v/>
      </c>
      <c r="L485" s="267" t="str">
        <f t="shared" si="81"/>
        <v/>
      </c>
      <c r="M485" s="215" t="str">
        <f t="shared" si="82"/>
        <v/>
      </c>
      <c r="N485" s="216" t="str">
        <f t="shared" si="83"/>
        <v/>
      </c>
      <c r="O485" s="266">
        <v>3</v>
      </c>
      <c r="Q485" s="273"/>
      <c r="R485" s="273"/>
      <c r="S485" s="273"/>
      <c r="T485" s="273"/>
      <c r="U485" s="273"/>
      <c r="AB485" s="325">
        <f t="shared" si="77"/>
        <v>1</v>
      </c>
    </row>
    <row r="486" spans="1:28" ht="15" customHeight="1" x14ac:dyDescent="0.25">
      <c r="A486" s="218" t="str">
        <f>IF(C486=0,"",IF(I486=0,"",MAX(A$2:A485)+1))</f>
        <v/>
      </c>
      <c r="B486" s="269" t="str">
        <f t="shared" si="84"/>
        <v>Bas</v>
      </c>
      <c r="C486" s="211">
        <f>IF(P$347="J",SUMIF('Bandstoten tot'!A$33:A$54,B486,'Bandstoten tot'!B$33:B$54),0)</f>
        <v>25</v>
      </c>
      <c r="D486" s="6"/>
      <c r="E486" s="6"/>
      <c r="F486" s="267" t="str">
        <f t="shared" si="78"/>
        <v/>
      </c>
      <c r="G486" s="268" t="str">
        <f t="shared" si="79"/>
        <v/>
      </c>
      <c r="H486" s="269" t="str">
        <f t="shared" si="85"/>
        <v>n</v>
      </c>
      <c r="I486" s="211">
        <f>IF(P$347="J",SUMIF('Bandstoten tot'!A$33:A$54,H486,'Bandstoten tot'!B$33:B$54),0)</f>
        <v>0</v>
      </c>
      <c r="J486" s="6"/>
      <c r="K486" s="211" t="str">
        <f t="shared" si="80"/>
        <v/>
      </c>
      <c r="L486" s="267" t="str">
        <f t="shared" si="81"/>
        <v/>
      </c>
      <c r="M486" s="215" t="str">
        <f t="shared" si="82"/>
        <v/>
      </c>
      <c r="N486" s="216" t="str">
        <f t="shared" si="83"/>
        <v/>
      </c>
      <c r="O486" s="266">
        <v>3</v>
      </c>
      <c r="Q486" s="273"/>
      <c r="R486" s="273"/>
      <c r="S486" s="273"/>
      <c r="T486" s="273"/>
      <c r="U486" s="273"/>
      <c r="AB486" s="325">
        <f t="shared" si="77"/>
        <v>0</v>
      </c>
    </row>
    <row r="487" spans="1:28" ht="15" customHeight="1" x14ac:dyDescent="0.25">
      <c r="A487" s="218" t="str">
        <f>IF(C487=0,"",IF(I487=0,"",MAX(A$2:A486)+1))</f>
        <v/>
      </c>
      <c r="B487" s="269" t="str">
        <f t="shared" si="84"/>
        <v>Bas</v>
      </c>
      <c r="C487" s="211">
        <f>IF(P$347="J",SUMIF('Bandstoten tot'!A$33:A$54,B487,'Bandstoten tot'!B$33:B$54),0)</f>
        <v>25</v>
      </c>
      <c r="D487" s="6"/>
      <c r="E487" s="6"/>
      <c r="F487" s="267" t="str">
        <f t="shared" si="78"/>
        <v/>
      </c>
      <c r="G487" s="268" t="str">
        <f t="shared" si="79"/>
        <v/>
      </c>
      <c r="H487" s="269" t="str">
        <f t="shared" si="85"/>
        <v>n</v>
      </c>
      <c r="I487" s="211">
        <f>IF(P$347="J",SUMIF('Bandstoten tot'!A$33:A$54,H487,'Bandstoten tot'!B$33:B$54),0)</f>
        <v>0</v>
      </c>
      <c r="J487" s="6"/>
      <c r="K487" s="211" t="str">
        <f t="shared" si="80"/>
        <v/>
      </c>
      <c r="L487" s="267" t="str">
        <f t="shared" si="81"/>
        <v/>
      </c>
      <c r="M487" s="215" t="str">
        <f t="shared" si="82"/>
        <v/>
      </c>
      <c r="N487" s="216" t="str">
        <f t="shared" si="83"/>
        <v/>
      </c>
      <c r="O487" s="266">
        <v>3</v>
      </c>
      <c r="Q487" s="273"/>
      <c r="R487" s="273"/>
      <c r="S487" s="273"/>
      <c r="T487" s="273"/>
      <c r="U487" s="273"/>
      <c r="AB487" s="325">
        <f t="shared" si="77"/>
        <v>0</v>
      </c>
    </row>
    <row r="488" spans="1:28" ht="15" customHeight="1" x14ac:dyDescent="0.25">
      <c r="A488" s="218" t="str">
        <f>IF(C488=0,"",IF(I488=0,"",MAX(A$2:A487)+1))</f>
        <v/>
      </c>
      <c r="B488" s="269" t="str">
        <f t="shared" si="84"/>
        <v>Bas</v>
      </c>
      <c r="C488" s="211">
        <f>IF(P$347="J",SUMIF('Bandstoten tot'!A$33:A$54,B488,'Bandstoten tot'!B$33:B$54),0)</f>
        <v>25</v>
      </c>
      <c r="D488" s="6"/>
      <c r="E488" s="6"/>
      <c r="F488" s="267" t="str">
        <f t="shared" si="78"/>
        <v/>
      </c>
      <c r="G488" s="268" t="str">
        <f t="shared" si="79"/>
        <v/>
      </c>
      <c r="H488" s="269" t="str">
        <f t="shared" si="85"/>
        <v>n</v>
      </c>
      <c r="I488" s="211">
        <f>IF(P$347="J",SUMIF('Bandstoten tot'!A$33:A$54,H488,'Bandstoten tot'!B$33:B$54),0)</f>
        <v>0</v>
      </c>
      <c r="J488" s="6"/>
      <c r="K488" s="211" t="str">
        <f t="shared" si="80"/>
        <v/>
      </c>
      <c r="L488" s="267" t="str">
        <f t="shared" si="81"/>
        <v/>
      </c>
      <c r="M488" s="215" t="str">
        <f t="shared" si="82"/>
        <v/>
      </c>
      <c r="N488" s="216" t="str">
        <f t="shared" si="83"/>
        <v/>
      </c>
      <c r="O488" s="266">
        <v>3</v>
      </c>
      <c r="Q488" s="273"/>
      <c r="R488" s="273"/>
      <c r="S488" s="273"/>
      <c r="T488" s="273"/>
      <c r="U488" s="273"/>
      <c r="AB488" s="325">
        <f t="shared" si="77"/>
        <v>0</v>
      </c>
    </row>
    <row r="489" spans="1:28" ht="15" customHeight="1" x14ac:dyDescent="0.25">
      <c r="A489" s="218" t="str">
        <f>IF(C489=0,"",IF(I489=0,"",MAX(A$2:A488)+1))</f>
        <v/>
      </c>
      <c r="B489" s="269" t="str">
        <f t="shared" si="84"/>
        <v>Bas</v>
      </c>
      <c r="C489" s="211">
        <f>IF(P$347="J",SUMIF('Bandstoten tot'!A$33:A$54,B489,'Bandstoten tot'!B$33:B$54),0)</f>
        <v>25</v>
      </c>
      <c r="D489" s="6"/>
      <c r="E489" s="6"/>
      <c r="F489" s="267" t="str">
        <f t="shared" si="78"/>
        <v/>
      </c>
      <c r="G489" s="268" t="str">
        <f t="shared" si="79"/>
        <v/>
      </c>
      <c r="H489" s="269" t="str">
        <f t="shared" si="85"/>
        <v>n</v>
      </c>
      <c r="I489" s="211">
        <f>IF(P$347="J",SUMIF('Bandstoten tot'!A$33:A$54,H489,'Bandstoten tot'!B$33:B$54),0)</f>
        <v>0</v>
      </c>
      <c r="J489" s="6"/>
      <c r="K489" s="211" t="str">
        <f t="shared" si="80"/>
        <v/>
      </c>
      <c r="L489" s="267" t="str">
        <f t="shared" si="81"/>
        <v/>
      </c>
      <c r="M489" s="215" t="str">
        <f t="shared" si="82"/>
        <v/>
      </c>
      <c r="N489" s="216" t="str">
        <f t="shared" si="83"/>
        <v/>
      </c>
      <c r="O489" s="266">
        <v>3</v>
      </c>
      <c r="Q489" s="273"/>
      <c r="R489" s="273"/>
      <c r="S489" s="273"/>
      <c r="T489" s="273"/>
      <c r="U489" s="273"/>
      <c r="AB489" s="325">
        <f t="shared" si="77"/>
        <v>0</v>
      </c>
    </row>
    <row r="490" spans="1:28" ht="15" customHeight="1" x14ac:dyDescent="0.25">
      <c r="A490" s="218">
        <f>IF(C490=0,"",IF(I490=0,"",MAX(A$2:A489)+1))</f>
        <v>310</v>
      </c>
      <c r="B490" s="269" t="str">
        <f t="shared" si="84"/>
        <v>Jan Zuijlen</v>
      </c>
      <c r="C490" s="211">
        <f>IF(P$347="J",SUMIF('Bandstoten tot'!A$33:A$54,B490,'Bandstoten tot'!B$33:B$54),0)</f>
        <v>36</v>
      </c>
      <c r="D490" s="6"/>
      <c r="E490" s="6"/>
      <c r="F490" s="267" t="str">
        <f t="shared" si="78"/>
        <v/>
      </c>
      <c r="G490" s="268" t="str">
        <f t="shared" si="79"/>
        <v/>
      </c>
      <c r="H490" s="269" t="str">
        <f t="shared" si="85"/>
        <v xml:space="preserve">Jordy </v>
      </c>
      <c r="I490" s="211">
        <f>IF(P$347="J",SUMIF('Bandstoten tot'!A$33:A$54,H490,'Bandstoten tot'!B$33:B$54),0)</f>
        <v>31</v>
      </c>
      <c r="J490" s="6"/>
      <c r="K490" s="211" t="str">
        <f t="shared" si="80"/>
        <v/>
      </c>
      <c r="L490" s="267" t="str">
        <f t="shared" si="81"/>
        <v/>
      </c>
      <c r="M490" s="215" t="str">
        <f t="shared" si="82"/>
        <v/>
      </c>
      <c r="N490" s="216" t="str">
        <f t="shared" si="83"/>
        <v/>
      </c>
      <c r="O490" s="266">
        <v>3</v>
      </c>
      <c r="Q490" s="273"/>
      <c r="R490" s="273"/>
      <c r="S490" s="273"/>
      <c r="T490" s="273"/>
      <c r="U490" s="273"/>
      <c r="AB490" s="325">
        <f t="shared" si="77"/>
        <v>1</v>
      </c>
    </row>
    <row r="491" spans="1:28" ht="15" customHeight="1" x14ac:dyDescent="0.25">
      <c r="A491" s="218">
        <f>IF(C491=0,"",IF(I491=0,"",MAX(A$2:A490)+1))</f>
        <v>311</v>
      </c>
      <c r="B491" s="269" t="str">
        <f t="shared" si="84"/>
        <v>Jan Zuijlen</v>
      </c>
      <c r="C491" s="211">
        <f>IF(P$347="J",SUMIF('Bandstoten tot'!A$33:A$54,B491,'Bandstoten tot'!B$33:B$54),0)</f>
        <v>36</v>
      </c>
      <c r="D491" s="6"/>
      <c r="E491" s="6"/>
      <c r="F491" s="267" t="str">
        <f t="shared" si="78"/>
        <v/>
      </c>
      <c r="G491" s="268" t="str">
        <f t="shared" si="79"/>
        <v/>
      </c>
      <c r="H491" s="269" t="str">
        <f t="shared" si="85"/>
        <v>Mukesh</v>
      </c>
      <c r="I491" s="211">
        <f>IF(P$347="J",SUMIF('Bandstoten tot'!A$33:A$54,H491,'Bandstoten tot'!B$33:B$54),0)</f>
        <v>34</v>
      </c>
      <c r="J491" s="6"/>
      <c r="K491" s="211" t="str">
        <f t="shared" si="80"/>
        <v/>
      </c>
      <c r="L491" s="267" t="str">
        <f t="shared" si="81"/>
        <v/>
      </c>
      <c r="M491" s="215" t="str">
        <f t="shared" si="82"/>
        <v/>
      </c>
      <c r="N491" s="216" t="str">
        <f t="shared" si="83"/>
        <v/>
      </c>
      <c r="O491" s="266">
        <v>3</v>
      </c>
      <c r="Q491" s="273"/>
      <c r="R491" s="273"/>
      <c r="S491" s="273"/>
      <c r="T491" s="273"/>
      <c r="U491" s="273"/>
      <c r="AB491" s="325">
        <f t="shared" si="77"/>
        <v>1</v>
      </c>
    </row>
    <row r="492" spans="1:28" ht="15" customHeight="1" x14ac:dyDescent="0.25">
      <c r="A492" s="218">
        <f>IF(C492=0,"",IF(I492=0,"",MAX(A$2:A491)+1))</f>
        <v>312</v>
      </c>
      <c r="B492" s="269" t="str">
        <f t="shared" si="84"/>
        <v>Jan Zuijlen</v>
      </c>
      <c r="C492" s="211">
        <f>IF(P$347="J",SUMIF('Bandstoten tot'!A$33:A$54,B492,'Bandstoten tot'!B$33:B$54),0)</f>
        <v>36</v>
      </c>
      <c r="D492" s="6"/>
      <c r="E492" s="6"/>
      <c r="F492" s="267" t="str">
        <f t="shared" si="78"/>
        <v/>
      </c>
      <c r="G492" s="268" t="str">
        <f t="shared" si="79"/>
        <v/>
      </c>
      <c r="H492" s="269" t="str">
        <f t="shared" si="85"/>
        <v>Marco</v>
      </c>
      <c r="I492" s="211">
        <f>IF(P$347="J",SUMIF('Bandstoten tot'!A$33:A$54,H492,'Bandstoten tot'!B$33:B$54),0)</f>
        <v>40</v>
      </c>
      <c r="J492" s="6"/>
      <c r="K492" s="211" t="str">
        <f t="shared" si="80"/>
        <v/>
      </c>
      <c r="L492" s="267" t="str">
        <f t="shared" si="81"/>
        <v/>
      </c>
      <c r="M492" s="215" t="str">
        <f t="shared" si="82"/>
        <v/>
      </c>
      <c r="N492" s="216" t="str">
        <f t="shared" si="83"/>
        <v/>
      </c>
      <c r="O492" s="266">
        <v>3</v>
      </c>
      <c r="Q492" s="273"/>
      <c r="R492" s="273"/>
      <c r="S492" s="273"/>
      <c r="T492" s="273"/>
      <c r="U492" s="273"/>
      <c r="AB492" s="325">
        <f t="shared" si="77"/>
        <v>1</v>
      </c>
    </row>
    <row r="493" spans="1:28" ht="15" customHeight="1" x14ac:dyDescent="0.25">
      <c r="A493" s="218" t="str">
        <f>IF(C493=0,"",IF(I493=0,"",MAX(A$2:A492)+1))</f>
        <v/>
      </c>
      <c r="B493" s="269" t="str">
        <f t="shared" si="84"/>
        <v>Jan Zuijlen</v>
      </c>
      <c r="C493" s="211">
        <f>IF(P$347="J",SUMIF('Bandstoten tot'!A$33:A$54,B493,'Bandstoten tot'!B$33:B$54),0)</f>
        <v>36</v>
      </c>
      <c r="D493" s="6"/>
      <c r="E493" s="6"/>
      <c r="F493" s="267" t="str">
        <f t="shared" si="78"/>
        <v/>
      </c>
      <c r="G493" s="268" t="str">
        <f t="shared" si="79"/>
        <v/>
      </c>
      <c r="H493" s="269" t="str">
        <f t="shared" si="85"/>
        <v>n</v>
      </c>
      <c r="I493" s="211">
        <f>IF(P$347="J",SUMIF('Bandstoten tot'!A$33:A$54,H493,'Bandstoten tot'!B$33:B$54),0)</f>
        <v>0</v>
      </c>
      <c r="J493" s="6"/>
      <c r="K493" s="211" t="str">
        <f t="shared" si="80"/>
        <v/>
      </c>
      <c r="L493" s="267" t="str">
        <f t="shared" si="81"/>
        <v/>
      </c>
      <c r="M493" s="215" t="str">
        <f t="shared" si="82"/>
        <v/>
      </c>
      <c r="N493" s="216" t="str">
        <f t="shared" si="83"/>
        <v/>
      </c>
      <c r="O493" s="266">
        <v>3</v>
      </c>
      <c r="Q493" s="273"/>
      <c r="R493" s="273"/>
      <c r="S493" s="273"/>
      <c r="T493" s="273"/>
      <c r="U493" s="273"/>
      <c r="AB493" s="325">
        <f t="shared" si="77"/>
        <v>0</v>
      </c>
    </row>
    <row r="494" spans="1:28" ht="15" customHeight="1" x14ac:dyDescent="0.25">
      <c r="A494" s="218" t="str">
        <f>IF(C494=0,"",IF(I494=0,"",MAX(A$2:A493)+1))</f>
        <v/>
      </c>
      <c r="B494" s="269" t="str">
        <f t="shared" si="84"/>
        <v>Jan Zuijlen</v>
      </c>
      <c r="C494" s="211">
        <f>IF(P$347="J",SUMIF('Bandstoten tot'!A$33:A$54,B494,'Bandstoten tot'!B$33:B$54),0)</f>
        <v>36</v>
      </c>
      <c r="D494" s="6"/>
      <c r="E494" s="6"/>
      <c r="F494" s="267" t="str">
        <f t="shared" si="78"/>
        <v/>
      </c>
      <c r="G494" s="268" t="str">
        <f t="shared" si="79"/>
        <v/>
      </c>
      <c r="H494" s="269" t="str">
        <f t="shared" si="85"/>
        <v>n</v>
      </c>
      <c r="I494" s="211">
        <f>IF(P$347="J",SUMIF('Bandstoten tot'!A$33:A$54,H494,'Bandstoten tot'!B$33:B$54),0)</f>
        <v>0</v>
      </c>
      <c r="J494" s="6"/>
      <c r="K494" s="211" t="str">
        <f t="shared" si="80"/>
        <v/>
      </c>
      <c r="L494" s="267" t="str">
        <f t="shared" si="81"/>
        <v/>
      </c>
      <c r="M494" s="215" t="str">
        <f t="shared" si="82"/>
        <v/>
      </c>
      <c r="N494" s="216" t="str">
        <f t="shared" si="83"/>
        <v/>
      </c>
      <c r="O494" s="266">
        <v>3</v>
      </c>
      <c r="Q494" s="273"/>
      <c r="R494" s="273"/>
      <c r="S494" s="273"/>
      <c r="T494" s="273"/>
      <c r="U494" s="273"/>
      <c r="AB494" s="325">
        <f t="shared" si="77"/>
        <v>0</v>
      </c>
    </row>
    <row r="495" spans="1:28" ht="15" customHeight="1" x14ac:dyDescent="0.25">
      <c r="A495" s="218" t="str">
        <f>IF(C495=0,"",IF(I495=0,"",MAX(A$2:A494)+1))</f>
        <v/>
      </c>
      <c r="B495" s="269" t="str">
        <f t="shared" si="84"/>
        <v>Jan Zuijlen</v>
      </c>
      <c r="C495" s="211">
        <f>IF(P$347="J",SUMIF('Bandstoten tot'!A$33:A$54,B495,'Bandstoten tot'!B$33:B$54),0)</f>
        <v>36</v>
      </c>
      <c r="D495" s="6"/>
      <c r="E495" s="6"/>
      <c r="F495" s="267" t="str">
        <f t="shared" si="78"/>
        <v/>
      </c>
      <c r="G495" s="268" t="str">
        <f t="shared" si="79"/>
        <v/>
      </c>
      <c r="H495" s="269" t="str">
        <f t="shared" si="85"/>
        <v>n</v>
      </c>
      <c r="I495" s="211">
        <f>IF(P$347="J",SUMIF('Bandstoten tot'!A$33:A$54,H495,'Bandstoten tot'!B$33:B$54),0)</f>
        <v>0</v>
      </c>
      <c r="J495" s="6"/>
      <c r="K495" s="211" t="str">
        <f t="shared" si="80"/>
        <v/>
      </c>
      <c r="L495" s="267" t="str">
        <f t="shared" si="81"/>
        <v/>
      </c>
      <c r="M495" s="215" t="str">
        <f t="shared" si="82"/>
        <v/>
      </c>
      <c r="N495" s="216" t="str">
        <f t="shared" si="83"/>
        <v/>
      </c>
      <c r="O495" s="266">
        <v>3</v>
      </c>
      <c r="Q495" s="273"/>
      <c r="R495" s="273"/>
      <c r="S495" s="273"/>
      <c r="T495" s="273"/>
      <c r="U495" s="273"/>
      <c r="AB495" s="325">
        <f t="shared" si="77"/>
        <v>0</v>
      </c>
    </row>
    <row r="496" spans="1:28" ht="15" customHeight="1" x14ac:dyDescent="0.25">
      <c r="A496" s="218" t="str">
        <f>IF(C496=0,"",IF(I496=0,"",MAX(A$2:A495)+1))</f>
        <v/>
      </c>
      <c r="B496" s="269" t="str">
        <f t="shared" si="84"/>
        <v>Jan Zuijlen</v>
      </c>
      <c r="C496" s="211">
        <f>IF(P$347="J",SUMIF('Bandstoten tot'!A$33:A$54,B496,'Bandstoten tot'!B$33:B$54),0)</f>
        <v>36</v>
      </c>
      <c r="D496" s="6"/>
      <c r="E496" s="6"/>
      <c r="F496" s="267" t="str">
        <f t="shared" si="78"/>
        <v/>
      </c>
      <c r="G496" s="268" t="str">
        <f t="shared" si="79"/>
        <v/>
      </c>
      <c r="H496" s="269" t="str">
        <f t="shared" si="85"/>
        <v>n</v>
      </c>
      <c r="I496" s="211">
        <f>IF(P$347="J",SUMIF('Bandstoten tot'!A$33:A$54,H496,'Bandstoten tot'!B$33:B$54),0)</f>
        <v>0</v>
      </c>
      <c r="J496" s="6"/>
      <c r="K496" s="211" t="str">
        <f t="shared" si="80"/>
        <v/>
      </c>
      <c r="L496" s="267" t="str">
        <f t="shared" si="81"/>
        <v/>
      </c>
      <c r="M496" s="215" t="str">
        <f t="shared" si="82"/>
        <v/>
      </c>
      <c r="N496" s="216" t="str">
        <f t="shared" si="83"/>
        <v/>
      </c>
      <c r="O496" s="266">
        <v>3</v>
      </c>
      <c r="Q496" s="273"/>
      <c r="R496" s="273"/>
      <c r="S496" s="273"/>
      <c r="T496" s="273"/>
      <c r="U496" s="273"/>
      <c r="AB496" s="325">
        <f t="shared" si="77"/>
        <v>0</v>
      </c>
    </row>
    <row r="497" spans="1:28" ht="15" customHeight="1" x14ac:dyDescent="0.25">
      <c r="A497" s="218">
        <f>IF(C497=0,"",IF(I497=0,"",MAX(A$2:A496)+1))</f>
        <v>313</v>
      </c>
      <c r="B497" s="269" t="str">
        <f t="shared" si="84"/>
        <v xml:space="preserve">Jordy </v>
      </c>
      <c r="C497" s="211">
        <f>IF(P$347="J",SUMIF('Bandstoten tot'!A$33:A$54,B497,'Bandstoten tot'!B$33:B$54),0)</f>
        <v>31</v>
      </c>
      <c r="D497" s="6"/>
      <c r="E497" s="6"/>
      <c r="F497" s="267" t="str">
        <f t="shared" si="78"/>
        <v/>
      </c>
      <c r="G497" s="268" t="str">
        <f t="shared" si="79"/>
        <v/>
      </c>
      <c r="H497" s="269" t="str">
        <f t="shared" si="85"/>
        <v>Mukesh</v>
      </c>
      <c r="I497" s="211">
        <f>IF(P$347="J",SUMIF('Bandstoten tot'!A$33:A$54,H497,'Bandstoten tot'!B$33:B$54),0)</f>
        <v>34</v>
      </c>
      <c r="J497" s="6"/>
      <c r="K497" s="211" t="str">
        <f t="shared" si="80"/>
        <v/>
      </c>
      <c r="L497" s="267" t="str">
        <f t="shared" si="81"/>
        <v/>
      </c>
      <c r="M497" s="215" t="str">
        <f t="shared" si="82"/>
        <v/>
      </c>
      <c r="N497" s="216" t="str">
        <f t="shared" si="83"/>
        <v/>
      </c>
      <c r="O497" s="266">
        <v>3</v>
      </c>
      <c r="Q497" s="273"/>
      <c r="R497" s="273"/>
      <c r="S497" s="273"/>
      <c r="T497" s="273"/>
      <c r="U497" s="273"/>
      <c r="AB497" s="325">
        <f t="shared" si="77"/>
        <v>1</v>
      </c>
    </row>
    <row r="498" spans="1:28" ht="15" customHeight="1" x14ac:dyDescent="0.25">
      <c r="A498" s="218">
        <f>IF(C498=0,"",IF(I498=0,"",MAX(A$2:A497)+1))</f>
        <v>314</v>
      </c>
      <c r="B498" s="269" t="str">
        <f t="shared" si="84"/>
        <v xml:space="preserve">Jordy </v>
      </c>
      <c r="C498" s="211">
        <f>IF(P$347="J",SUMIF('Bandstoten tot'!A$33:A$54,B498,'Bandstoten tot'!B$33:B$54),0)</f>
        <v>31</v>
      </c>
      <c r="D498" s="6"/>
      <c r="E498" s="6"/>
      <c r="F498" s="267" t="str">
        <f t="shared" si="78"/>
        <v/>
      </c>
      <c r="G498" s="268" t="str">
        <f t="shared" si="79"/>
        <v/>
      </c>
      <c r="H498" s="269" t="str">
        <f t="shared" si="85"/>
        <v>Marco</v>
      </c>
      <c r="I498" s="211">
        <f>IF(P$347="J",SUMIF('Bandstoten tot'!A$33:A$54,H498,'Bandstoten tot'!B$33:B$54),0)</f>
        <v>40</v>
      </c>
      <c r="J498" s="6"/>
      <c r="K498" s="211" t="str">
        <f t="shared" si="80"/>
        <v/>
      </c>
      <c r="L498" s="267" t="str">
        <f t="shared" si="81"/>
        <v/>
      </c>
      <c r="M498" s="215" t="str">
        <f t="shared" si="82"/>
        <v/>
      </c>
      <c r="N498" s="216" t="str">
        <f t="shared" si="83"/>
        <v/>
      </c>
      <c r="O498" s="266">
        <v>3</v>
      </c>
      <c r="Q498" s="273"/>
      <c r="R498" s="273"/>
      <c r="S498" s="273"/>
      <c r="T498" s="273"/>
      <c r="U498" s="273"/>
      <c r="AB498" s="325">
        <f t="shared" si="77"/>
        <v>1</v>
      </c>
    </row>
    <row r="499" spans="1:28" ht="15" customHeight="1" x14ac:dyDescent="0.25">
      <c r="A499" s="218" t="str">
        <f>IF(C499=0,"",IF(I499=0,"",MAX(A$2:A498)+1))</f>
        <v/>
      </c>
      <c r="B499" s="269" t="str">
        <f t="shared" si="84"/>
        <v xml:space="preserve">Jordy </v>
      </c>
      <c r="C499" s="211">
        <f>IF(P$347="J",SUMIF('Bandstoten tot'!A$33:A$54,B499,'Bandstoten tot'!B$33:B$54),0)</f>
        <v>31</v>
      </c>
      <c r="D499" s="6"/>
      <c r="E499" s="6"/>
      <c r="F499" s="267" t="str">
        <f t="shared" si="78"/>
        <v/>
      </c>
      <c r="G499" s="268" t="str">
        <f t="shared" si="79"/>
        <v/>
      </c>
      <c r="H499" s="269" t="str">
        <f t="shared" si="85"/>
        <v>n</v>
      </c>
      <c r="I499" s="211">
        <f>IF(P$347="J",SUMIF('Bandstoten tot'!A$33:A$54,H499,'Bandstoten tot'!B$33:B$54),0)</f>
        <v>0</v>
      </c>
      <c r="J499" s="6"/>
      <c r="K499" s="211" t="str">
        <f t="shared" si="80"/>
        <v/>
      </c>
      <c r="L499" s="267" t="str">
        <f t="shared" si="81"/>
        <v/>
      </c>
      <c r="M499" s="215" t="str">
        <f t="shared" si="82"/>
        <v/>
      </c>
      <c r="N499" s="216" t="str">
        <f t="shared" si="83"/>
        <v/>
      </c>
      <c r="O499" s="266">
        <v>3</v>
      </c>
      <c r="Q499" s="273"/>
      <c r="R499" s="273"/>
      <c r="S499" s="273"/>
      <c r="T499" s="273"/>
      <c r="U499" s="273"/>
      <c r="AB499" s="325">
        <f t="shared" si="77"/>
        <v>0</v>
      </c>
    </row>
    <row r="500" spans="1:28" ht="15" customHeight="1" x14ac:dyDescent="0.25">
      <c r="A500" s="218" t="str">
        <f>IF(C500=0,"",IF(I500=0,"",MAX(A$2:A499)+1))</f>
        <v/>
      </c>
      <c r="B500" s="269" t="str">
        <f t="shared" si="84"/>
        <v xml:space="preserve">Jordy </v>
      </c>
      <c r="C500" s="211">
        <f>IF(P$347="J",SUMIF('Bandstoten tot'!A$33:A$54,B500,'Bandstoten tot'!B$33:B$54),0)</f>
        <v>31</v>
      </c>
      <c r="D500" s="6"/>
      <c r="E500" s="6"/>
      <c r="F500" s="267" t="str">
        <f t="shared" si="78"/>
        <v/>
      </c>
      <c r="G500" s="268" t="str">
        <f t="shared" si="79"/>
        <v/>
      </c>
      <c r="H500" s="269" t="str">
        <f t="shared" si="85"/>
        <v>n</v>
      </c>
      <c r="I500" s="211">
        <f>IF(P$347="J",SUMIF('Bandstoten tot'!A$33:A$54,H500,'Bandstoten tot'!B$33:B$54),0)</f>
        <v>0</v>
      </c>
      <c r="J500" s="6"/>
      <c r="K500" s="211" t="str">
        <f t="shared" si="80"/>
        <v/>
      </c>
      <c r="L500" s="267" t="str">
        <f t="shared" si="81"/>
        <v/>
      </c>
      <c r="M500" s="215" t="str">
        <f t="shared" si="82"/>
        <v/>
      </c>
      <c r="N500" s="216" t="str">
        <f t="shared" si="83"/>
        <v/>
      </c>
      <c r="O500" s="266">
        <v>3</v>
      </c>
      <c r="Q500" s="273"/>
      <c r="R500" s="273"/>
      <c r="S500" s="273"/>
      <c r="T500" s="273"/>
      <c r="U500" s="273"/>
      <c r="AB500" s="325">
        <f t="shared" si="77"/>
        <v>0</v>
      </c>
    </row>
    <row r="501" spans="1:28" ht="15" customHeight="1" x14ac:dyDescent="0.25">
      <c r="A501" s="218" t="str">
        <f>IF(C501=0,"",IF(I501=0,"",MAX(A$2:A500)+1))</f>
        <v/>
      </c>
      <c r="B501" s="269" t="str">
        <f t="shared" si="84"/>
        <v xml:space="preserve">Jordy </v>
      </c>
      <c r="C501" s="211">
        <f>IF(P$347="J",SUMIF('Bandstoten tot'!A$33:A$54,B501,'Bandstoten tot'!B$33:B$54),0)</f>
        <v>31</v>
      </c>
      <c r="D501" s="6"/>
      <c r="E501" s="6"/>
      <c r="F501" s="267" t="str">
        <f t="shared" si="78"/>
        <v/>
      </c>
      <c r="G501" s="268" t="str">
        <f t="shared" si="79"/>
        <v/>
      </c>
      <c r="H501" s="269" t="str">
        <f t="shared" si="85"/>
        <v>n</v>
      </c>
      <c r="I501" s="211">
        <f>IF(P$347="J",SUMIF('Bandstoten tot'!A$33:A$54,H501,'Bandstoten tot'!B$33:B$54),0)</f>
        <v>0</v>
      </c>
      <c r="J501" s="6"/>
      <c r="K501" s="211" t="str">
        <f t="shared" si="80"/>
        <v/>
      </c>
      <c r="L501" s="267" t="str">
        <f t="shared" si="81"/>
        <v/>
      </c>
      <c r="M501" s="215" t="str">
        <f t="shared" si="82"/>
        <v/>
      </c>
      <c r="N501" s="216" t="str">
        <f t="shared" si="83"/>
        <v/>
      </c>
      <c r="O501" s="266">
        <v>3</v>
      </c>
      <c r="Q501" s="273"/>
      <c r="R501" s="273"/>
      <c r="S501" s="273"/>
      <c r="T501" s="273"/>
      <c r="U501" s="273"/>
      <c r="AB501" s="325">
        <f t="shared" si="77"/>
        <v>0</v>
      </c>
    </row>
    <row r="502" spans="1:28" ht="15" customHeight="1" x14ac:dyDescent="0.25">
      <c r="A502" s="218" t="str">
        <f>IF(C502=0,"",IF(I502=0,"",MAX(A$2:A501)+1))</f>
        <v/>
      </c>
      <c r="B502" s="269" t="str">
        <f t="shared" si="84"/>
        <v xml:space="preserve">Jordy </v>
      </c>
      <c r="C502" s="211">
        <f>IF(P$347="J",SUMIF('Bandstoten tot'!A$33:A$54,B502,'Bandstoten tot'!B$33:B$54),0)</f>
        <v>31</v>
      </c>
      <c r="D502" s="6"/>
      <c r="E502" s="6"/>
      <c r="F502" s="267" t="str">
        <f t="shared" si="78"/>
        <v/>
      </c>
      <c r="G502" s="268" t="str">
        <f t="shared" si="79"/>
        <v/>
      </c>
      <c r="H502" s="269" t="str">
        <f t="shared" si="85"/>
        <v>n</v>
      </c>
      <c r="I502" s="211">
        <f>IF(P$347="J",SUMIF('Bandstoten tot'!A$33:A$54,H502,'Bandstoten tot'!B$33:B$54),0)</f>
        <v>0</v>
      </c>
      <c r="J502" s="6"/>
      <c r="K502" s="211" t="str">
        <f t="shared" si="80"/>
        <v/>
      </c>
      <c r="L502" s="267" t="str">
        <f t="shared" si="81"/>
        <v/>
      </c>
      <c r="M502" s="215" t="str">
        <f t="shared" si="82"/>
        <v/>
      </c>
      <c r="N502" s="216" t="str">
        <f t="shared" si="83"/>
        <v/>
      </c>
      <c r="O502" s="266">
        <v>3</v>
      </c>
      <c r="Q502" s="273"/>
      <c r="R502" s="273"/>
      <c r="S502" s="273"/>
      <c r="T502" s="273"/>
      <c r="U502" s="273"/>
      <c r="AB502" s="325">
        <f t="shared" si="77"/>
        <v>0</v>
      </c>
    </row>
    <row r="503" spans="1:28" ht="15" customHeight="1" x14ac:dyDescent="0.25">
      <c r="A503" s="218">
        <f>IF(C503=0,"",IF(I503=0,"",MAX(A$2:A502)+1))</f>
        <v>315</v>
      </c>
      <c r="B503" s="269" t="str">
        <f t="shared" si="84"/>
        <v>Mukesh</v>
      </c>
      <c r="C503" s="211">
        <f>IF(P$347="J",SUMIF('Bandstoten tot'!A$33:A$54,B503,'Bandstoten tot'!B$33:B$54),0)</f>
        <v>34</v>
      </c>
      <c r="D503" s="6"/>
      <c r="E503" s="6"/>
      <c r="F503" s="267" t="str">
        <f t="shared" si="78"/>
        <v/>
      </c>
      <c r="G503" s="268" t="str">
        <f t="shared" si="79"/>
        <v/>
      </c>
      <c r="H503" s="269" t="str">
        <f t="shared" si="85"/>
        <v>Marco</v>
      </c>
      <c r="I503" s="211">
        <f>IF(P$347="J",SUMIF('Bandstoten tot'!A$33:A$54,H503,'Bandstoten tot'!B$33:B$54),0)</f>
        <v>40</v>
      </c>
      <c r="J503" s="6"/>
      <c r="K503" s="211" t="str">
        <f t="shared" si="80"/>
        <v/>
      </c>
      <c r="L503" s="267" t="str">
        <f t="shared" si="81"/>
        <v/>
      </c>
      <c r="M503" s="215" t="str">
        <f t="shared" si="82"/>
        <v/>
      </c>
      <c r="N503" s="216" t="str">
        <f t="shared" si="83"/>
        <v/>
      </c>
      <c r="O503" s="266">
        <v>3</v>
      </c>
      <c r="Q503" s="273"/>
      <c r="R503" s="273"/>
      <c r="S503" s="273"/>
      <c r="T503" s="273"/>
      <c r="U503" s="273"/>
      <c r="AB503" s="325">
        <f t="shared" si="77"/>
        <v>1</v>
      </c>
    </row>
    <row r="504" spans="1:28" ht="15" customHeight="1" x14ac:dyDescent="0.25">
      <c r="A504" s="218" t="str">
        <f>IF(C504=0,"",IF(I504=0,"",MAX(A$2:A503)+1))</f>
        <v/>
      </c>
      <c r="B504" s="269" t="str">
        <f t="shared" si="84"/>
        <v>Mukesh</v>
      </c>
      <c r="C504" s="211">
        <f>IF(P$347="J",SUMIF('Bandstoten tot'!A$33:A$54,B504,'Bandstoten tot'!B$33:B$54),0)</f>
        <v>34</v>
      </c>
      <c r="D504" s="6"/>
      <c r="E504" s="6"/>
      <c r="F504" s="267" t="str">
        <f t="shared" si="78"/>
        <v/>
      </c>
      <c r="G504" s="268" t="str">
        <f t="shared" si="79"/>
        <v/>
      </c>
      <c r="H504" s="269" t="str">
        <f t="shared" si="85"/>
        <v>n</v>
      </c>
      <c r="I504" s="211">
        <f>IF(P$347="J",SUMIF('Bandstoten tot'!A$33:A$54,H504,'Bandstoten tot'!B$33:B$54),0)</f>
        <v>0</v>
      </c>
      <c r="J504" s="6"/>
      <c r="K504" s="211" t="str">
        <f t="shared" si="80"/>
        <v/>
      </c>
      <c r="L504" s="267" t="str">
        <f t="shared" si="81"/>
        <v/>
      </c>
      <c r="M504" s="215" t="str">
        <f t="shared" si="82"/>
        <v/>
      </c>
      <c r="N504" s="216" t="str">
        <f t="shared" si="83"/>
        <v/>
      </c>
      <c r="O504" s="266">
        <v>3</v>
      </c>
      <c r="Q504" s="273"/>
      <c r="R504" s="273"/>
      <c r="S504" s="273"/>
      <c r="T504" s="273"/>
      <c r="U504" s="273"/>
      <c r="AB504" s="325">
        <f t="shared" si="77"/>
        <v>0</v>
      </c>
    </row>
    <row r="505" spans="1:28" ht="15" customHeight="1" x14ac:dyDescent="0.25">
      <c r="A505" s="218" t="str">
        <f>IF(C505=0,"",IF(I505=0,"",MAX(A$2:A504)+1))</f>
        <v/>
      </c>
      <c r="B505" s="269" t="str">
        <f t="shared" si="84"/>
        <v>Mukesh</v>
      </c>
      <c r="C505" s="211">
        <f>IF(P$347="J",SUMIF('Bandstoten tot'!A$33:A$54,B505,'Bandstoten tot'!B$33:B$54),0)</f>
        <v>34</v>
      </c>
      <c r="D505" s="6"/>
      <c r="E505" s="6"/>
      <c r="F505" s="267" t="str">
        <f t="shared" si="78"/>
        <v/>
      </c>
      <c r="G505" s="268" t="str">
        <f t="shared" si="79"/>
        <v/>
      </c>
      <c r="H505" s="269" t="str">
        <f t="shared" si="85"/>
        <v>n</v>
      </c>
      <c r="I505" s="211">
        <f>IF(P$347="J",SUMIF('Bandstoten tot'!A$33:A$54,H505,'Bandstoten tot'!B$33:B$54),0)</f>
        <v>0</v>
      </c>
      <c r="J505" s="6"/>
      <c r="K505" s="211" t="str">
        <f t="shared" si="80"/>
        <v/>
      </c>
      <c r="L505" s="267" t="str">
        <f t="shared" si="81"/>
        <v/>
      </c>
      <c r="M505" s="215" t="str">
        <f t="shared" si="82"/>
        <v/>
      </c>
      <c r="N505" s="216" t="str">
        <f t="shared" si="83"/>
        <v/>
      </c>
      <c r="O505" s="266">
        <v>3</v>
      </c>
      <c r="Q505" s="273"/>
      <c r="R505" s="273"/>
      <c r="S505" s="273"/>
      <c r="T505" s="273"/>
      <c r="U505" s="273"/>
      <c r="AB505" s="325">
        <f t="shared" si="77"/>
        <v>0</v>
      </c>
    </row>
    <row r="506" spans="1:28" ht="15" customHeight="1" x14ac:dyDescent="0.25">
      <c r="A506" s="218" t="str">
        <f>IF(C506=0,"",IF(I506=0,"",MAX(A$2:A505)+1))</f>
        <v/>
      </c>
      <c r="B506" s="269" t="str">
        <f t="shared" si="84"/>
        <v>Mukesh</v>
      </c>
      <c r="C506" s="211">
        <f>IF(P$347="J",SUMIF('Bandstoten tot'!A$33:A$54,B506,'Bandstoten tot'!B$33:B$54),0)</f>
        <v>34</v>
      </c>
      <c r="D506" s="6"/>
      <c r="E506" s="6"/>
      <c r="F506" s="267" t="str">
        <f t="shared" si="78"/>
        <v/>
      </c>
      <c r="G506" s="268" t="str">
        <f t="shared" si="79"/>
        <v/>
      </c>
      <c r="H506" s="269" t="str">
        <f t="shared" si="85"/>
        <v>n</v>
      </c>
      <c r="I506" s="211">
        <f>IF(P$347="J",SUMIF('Bandstoten tot'!A$33:A$54,H506,'Bandstoten tot'!B$33:B$54),0)</f>
        <v>0</v>
      </c>
      <c r="J506" s="6"/>
      <c r="K506" s="211" t="str">
        <f t="shared" si="80"/>
        <v/>
      </c>
      <c r="L506" s="267" t="str">
        <f t="shared" si="81"/>
        <v/>
      </c>
      <c r="M506" s="215" t="str">
        <f t="shared" si="82"/>
        <v/>
      </c>
      <c r="N506" s="216" t="str">
        <f t="shared" si="83"/>
        <v/>
      </c>
      <c r="O506" s="266">
        <v>3</v>
      </c>
      <c r="Q506" s="273"/>
      <c r="R506" s="273"/>
      <c r="S506" s="273"/>
      <c r="T506" s="273"/>
      <c r="U506" s="273"/>
      <c r="AB506" s="325">
        <f t="shared" si="77"/>
        <v>0</v>
      </c>
    </row>
    <row r="507" spans="1:28" ht="15" customHeight="1" x14ac:dyDescent="0.25">
      <c r="A507" s="218" t="str">
        <f>IF(C507=0,"",IF(I507=0,"",MAX(A$2:A506)+1))</f>
        <v/>
      </c>
      <c r="B507" s="269" t="str">
        <f t="shared" si="84"/>
        <v>Mukesh</v>
      </c>
      <c r="C507" s="211">
        <f>IF(P$347="J",SUMIF('Bandstoten tot'!A$33:A$54,B507,'Bandstoten tot'!B$33:B$54),0)</f>
        <v>34</v>
      </c>
      <c r="D507" s="6"/>
      <c r="E507" s="6"/>
      <c r="F507" s="267" t="str">
        <f t="shared" si="78"/>
        <v/>
      </c>
      <c r="G507" s="268" t="str">
        <f t="shared" si="79"/>
        <v/>
      </c>
      <c r="H507" s="269" t="str">
        <f t="shared" si="85"/>
        <v>n</v>
      </c>
      <c r="I507" s="211">
        <f>IF(P$347="J",SUMIF('Bandstoten tot'!A$33:A$54,H507,'Bandstoten tot'!B$33:B$54),0)</f>
        <v>0</v>
      </c>
      <c r="J507" s="6"/>
      <c r="K507" s="211" t="str">
        <f t="shared" si="80"/>
        <v/>
      </c>
      <c r="L507" s="267" t="str">
        <f t="shared" si="81"/>
        <v/>
      </c>
      <c r="M507" s="215" t="str">
        <f t="shared" ref="M507:M517" si="86">IF(J507&gt;0,IF(I507-J507=0,R$2,IF(J507&lt;I507,ROUND(J507/I507*T$2,1),Q$2)),"")</f>
        <v/>
      </c>
      <c r="N507" s="216" t="str">
        <f t="shared" si="83"/>
        <v/>
      </c>
      <c r="O507" s="266">
        <v>3</v>
      </c>
      <c r="Q507" s="273"/>
      <c r="R507" s="273"/>
      <c r="S507" s="273"/>
      <c r="T507" s="273"/>
      <c r="U507" s="273"/>
      <c r="AB507" s="325">
        <f t="shared" si="77"/>
        <v>0</v>
      </c>
    </row>
    <row r="508" spans="1:28" ht="15" customHeight="1" x14ac:dyDescent="0.25">
      <c r="A508" s="218" t="str">
        <f>IF(C508=0,"",IF(I508=0,"",MAX(A$2:A507)+1))</f>
        <v/>
      </c>
      <c r="B508" s="269" t="str">
        <f t="shared" si="84"/>
        <v>Marco</v>
      </c>
      <c r="C508" s="211">
        <f>IF(P$347="J",SUMIF('Bandstoten tot'!A$33:A$54,B508,'Bandstoten tot'!B$33:B$54),0)</f>
        <v>40</v>
      </c>
      <c r="D508" s="6"/>
      <c r="E508" s="6"/>
      <c r="F508" s="267" t="str">
        <f t="shared" si="78"/>
        <v/>
      </c>
      <c r="G508" s="268" t="str">
        <f t="shared" si="79"/>
        <v/>
      </c>
      <c r="H508" s="269" t="str">
        <f t="shared" si="85"/>
        <v>n</v>
      </c>
      <c r="I508" s="211">
        <f>IF(P$347="J",SUMIF('Bandstoten tot'!A$33:A$54,H508,'Bandstoten tot'!B$33:B$54),0)</f>
        <v>0</v>
      </c>
      <c r="J508" s="6"/>
      <c r="K508" s="211" t="str">
        <f t="shared" si="80"/>
        <v/>
      </c>
      <c r="L508" s="267" t="str">
        <f t="shared" si="81"/>
        <v/>
      </c>
      <c r="M508" s="215" t="str">
        <f t="shared" si="86"/>
        <v/>
      </c>
      <c r="N508" s="216" t="str">
        <f t="shared" si="83"/>
        <v/>
      </c>
      <c r="O508" s="266">
        <v>3</v>
      </c>
      <c r="Q508" s="273"/>
      <c r="R508" s="273"/>
      <c r="S508" s="273"/>
      <c r="T508" s="273"/>
      <c r="U508" s="273"/>
      <c r="AB508" s="325">
        <f t="shared" si="77"/>
        <v>0</v>
      </c>
    </row>
    <row r="509" spans="1:28" ht="15" customHeight="1" x14ac:dyDescent="0.25">
      <c r="A509" s="218" t="str">
        <f>IF(C509=0,"",IF(I509=0,"",MAX(A$2:A508)+1))</f>
        <v/>
      </c>
      <c r="B509" s="269" t="str">
        <f t="shared" si="84"/>
        <v>Marco</v>
      </c>
      <c r="C509" s="211">
        <f>IF(P$347="J",SUMIF('Bandstoten tot'!A$33:A$54,B509,'Bandstoten tot'!B$33:B$54),0)</f>
        <v>40</v>
      </c>
      <c r="D509" s="6"/>
      <c r="E509" s="6"/>
      <c r="F509" s="267" t="str">
        <f t="shared" si="78"/>
        <v/>
      </c>
      <c r="G509" s="268" t="str">
        <f t="shared" si="79"/>
        <v/>
      </c>
      <c r="H509" s="269" t="str">
        <f t="shared" si="85"/>
        <v>n</v>
      </c>
      <c r="I509" s="211">
        <f>IF(P$347="J",SUMIF('Bandstoten tot'!A$33:A$54,H509,'Bandstoten tot'!B$33:B$54),0)</f>
        <v>0</v>
      </c>
      <c r="J509" s="6"/>
      <c r="K509" s="211" t="str">
        <f t="shared" si="80"/>
        <v/>
      </c>
      <c r="L509" s="267" t="str">
        <f t="shared" si="81"/>
        <v/>
      </c>
      <c r="M509" s="215" t="str">
        <f t="shared" si="86"/>
        <v/>
      </c>
      <c r="N509" s="216" t="str">
        <f t="shared" si="83"/>
        <v/>
      </c>
      <c r="O509" s="266">
        <v>3</v>
      </c>
      <c r="Q509" s="273"/>
      <c r="R509" s="273"/>
      <c r="S509" s="273"/>
      <c r="T509" s="273"/>
      <c r="U509" s="273"/>
      <c r="AB509" s="325">
        <f t="shared" si="77"/>
        <v>0</v>
      </c>
    </row>
    <row r="510" spans="1:28" ht="15" customHeight="1" x14ac:dyDescent="0.25">
      <c r="A510" s="218" t="str">
        <f>IF(C510=0,"",IF(I510=0,"",MAX(A$2:A509)+1))</f>
        <v/>
      </c>
      <c r="B510" s="269" t="str">
        <f t="shared" si="84"/>
        <v>Marco</v>
      </c>
      <c r="C510" s="211">
        <f>IF(P$347="J",SUMIF('Bandstoten tot'!A$33:A$54,B510,'Bandstoten tot'!B$33:B$54),0)</f>
        <v>40</v>
      </c>
      <c r="D510" s="6"/>
      <c r="E510" s="6"/>
      <c r="F510" s="267" t="str">
        <f t="shared" si="78"/>
        <v/>
      </c>
      <c r="G510" s="268" t="str">
        <f t="shared" si="79"/>
        <v/>
      </c>
      <c r="H510" s="269" t="str">
        <f t="shared" si="85"/>
        <v>n</v>
      </c>
      <c r="I510" s="211">
        <f>IF(P$347="J",SUMIF('Bandstoten tot'!A$33:A$54,H510,'Bandstoten tot'!B$33:B$54),0)</f>
        <v>0</v>
      </c>
      <c r="J510" s="6"/>
      <c r="K510" s="211" t="str">
        <f t="shared" si="80"/>
        <v/>
      </c>
      <c r="L510" s="267" t="str">
        <f t="shared" si="81"/>
        <v/>
      </c>
      <c r="M510" s="215" t="str">
        <f t="shared" si="86"/>
        <v/>
      </c>
      <c r="N510" s="216" t="str">
        <f t="shared" si="83"/>
        <v/>
      </c>
      <c r="O510" s="266">
        <v>3</v>
      </c>
      <c r="Q510" s="273"/>
      <c r="R510" s="273"/>
      <c r="S510" s="273"/>
      <c r="T510" s="273"/>
      <c r="U510" s="273"/>
      <c r="AB510" s="325">
        <f t="shared" si="77"/>
        <v>0</v>
      </c>
    </row>
    <row r="511" spans="1:28" ht="15" customHeight="1" x14ac:dyDescent="0.25">
      <c r="A511" s="218" t="str">
        <f>IF(C511=0,"",IF(I511=0,"",MAX(A$2:A510)+1))</f>
        <v/>
      </c>
      <c r="B511" s="269" t="str">
        <f t="shared" si="84"/>
        <v>Marco</v>
      </c>
      <c r="C511" s="211">
        <f>IF(P$347="J",SUMIF('Bandstoten tot'!A$33:A$54,B511,'Bandstoten tot'!B$33:B$54),0)</f>
        <v>40</v>
      </c>
      <c r="D511" s="6"/>
      <c r="E511" s="6"/>
      <c r="F511" s="267" t="str">
        <f t="shared" si="78"/>
        <v/>
      </c>
      <c r="G511" s="268" t="str">
        <f t="shared" si="79"/>
        <v/>
      </c>
      <c r="H511" s="269" t="str">
        <f t="shared" si="85"/>
        <v>n</v>
      </c>
      <c r="I511" s="211">
        <f>IF(P$347="J",SUMIF('Bandstoten tot'!A$33:A$54,H511,'Bandstoten tot'!B$33:B$54),0)</f>
        <v>0</v>
      </c>
      <c r="J511" s="6"/>
      <c r="K511" s="211" t="str">
        <f t="shared" si="80"/>
        <v/>
      </c>
      <c r="L511" s="267" t="str">
        <f t="shared" si="81"/>
        <v/>
      </c>
      <c r="M511" s="215" t="str">
        <f t="shared" si="86"/>
        <v/>
      </c>
      <c r="N511" s="216" t="str">
        <f t="shared" si="83"/>
        <v/>
      </c>
      <c r="O511" s="266">
        <v>3</v>
      </c>
      <c r="Q511" s="273"/>
      <c r="R511" s="273"/>
      <c r="S511" s="273"/>
      <c r="T511" s="273"/>
      <c r="U511" s="273"/>
      <c r="AB511" s="325">
        <f t="shared" si="77"/>
        <v>0</v>
      </c>
    </row>
    <row r="512" spans="1:28" ht="15" customHeight="1" x14ac:dyDescent="0.25">
      <c r="A512" s="218" t="str">
        <f>IF(C512=0,"",IF(I512=0,"",MAX(A$2:A511)+1))</f>
        <v/>
      </c>
      <c r="B512" s="269" t="str">
        <f t="shared" si="84"/>
        <v>n</v>
      </c>
      <c r="C512" s="211">
        <f>IF(P$347="J",SUMIF('Bandstoten tot'!A$33:A$54,B512,'Bandstoten tot'!B$33:B$54),0)</f>
        <v>0</v>
      </c>
      <c r="D512" s="6"/>
      <c r="E512" s="6"/>
      <c r="F512" s="267" t="str">
        <f t="shared" si="78"/>
        <v/>
      </c>
      <c r="G512" s="268" t="str">
        <f t="shared" si="79"/>
        <v/>
      </c>
      <c r="H512" s="269" t="str">
        <f t="shared" si="85"/>
        <v>n</v>
      </c>
      <c r="I512" s="211">
        <f>IF(P$347="J",SUMIF('Bandstoten tot'!A$33:A$54,H512,'Bandstoten tot'!B$33:B$54),0)</f>
        <v>0</v>
      </c>
      <c r="J512" s="6"/>
      <c r="K512" s="211" t="str">
        <f t="shared" si="80"/>
        <v/>
      </c>
      <c r="L512" s="267" t="str">
        <f t="shared" si="81"/>
        <v/>
      </c>
      <c r="M512" s="215" t="str">
        <f t="shared" si="86"/>
        <v/>
      </c>
      <c r="N512" s="216" t="str">
        <f t="shared" si="83"/>
        <v/>
      </c>
      <c r="O512" s="266">
        <v>3</v>
      </c>
      <c r="Q512" s="273"/>
      <c r="R512" s="273"/>
      <c r="S512" s="273"/>
      <c r="T512" s="273"/>
      <c r="U512" s="273"/>
      <c r="AB512" s="325">
        <f t="shared" si="77"/>
        <v>0</v>
      </c>
    </row>
    <row r="513" spans="1:28" ht="15" customHeight="1" x14ac:dyDescent="0.25">
      <c r="A513" s="218" t="str">
        <f>IF(C513=0,"",IF(I513=0,"",MAX(A$2:A512)+1))</f>
        <v/>
      </c>
      <c r="B513" s="269" t="str">
        <f t="shared" si="84"/>
        <v>n</v>
      </c>
      <c r="C513" s="211">
        <f>IF(P$347="J",SUMIF('Bandstoten tot'!A$33:A$54,B513,'Bandstoten tot'!B$33:B$54),0)</f>
        <v>0</v>
      </c>
      <c r="D513" s="6"/>
      <c r="E513" s="6"/>
      <c r="F513" s="267" t="str">
        <f t="shared" si="78"/>
        <v/>
      </c>
      <c r="G513" s="268" t="str">
        <f t="shared" si="79"/>
        <v/>
      </c>
      <c r="H513" s="269" t="str">
        <f t="shared" si="85"/>
        <v>n</v>
      </c>
      <c r="I513" s="211">
        <f>IF(P$347="J",SUMIF('Bandstoten tot'!A$33:A$54,H513,'Bandstoten tot'!B$33:B$54),0)</f>
        <v>0</v>
      </c>
      <c r="J513" s="6"/>
      <c r="K513" s="211" t="str">
        <f t="shared" si="80"/>
        <v/>
      </c>
      <c r="L513" s="267" t="str">
        <f t="shared" si="81"/>
        <v/>
      </c>
      <c r="M513" s="215" t="str">
        <f t="shared" si="86"/>
        <v/>
      </c>
      <c r="N513" s="216" t="str">
        <f t="shared" si="83"/>
        <v/>
      </c>
      <c r="O513" s="266">
        <v>3</v>
      </c>
      <c r="Q513" s="273"/>
      <c r="R513" s="273"/>
      <c r="S513" s="273"/>
      <c r="T513" s="273"/>
      <c r="U513" s="273"/>
      <c r="AB513" s="325">
        <f t="shared" si="77"/>
        <v>0</v>
      </c>
    </row>
    <row r="514" spans="1:28" ht="15" customHeight="1" x14ac:dyDescent="0.25">
      <c r="A514" s="218" t="str">
        <f>IF(C514=0,"",IF(I514=0,"",MAX(A$2:A513)+1))</f>
        <v/>
      </c>
      <c r="B514" s="269" t="str">
        <f t="shared" si="84"/>
        <v>n</v>
      </c>
      <c r="C514" s="211">
        <f>IF(P$347="J",SUMIF('Bandstoten tot'!A$33:A$54,B514,'Bandstoten tot'!B$33:B$54),0)</f>
        <v>0</v>
      </c>
      <c r="D514" s="6"/>
      <c r="E514" s="6"/>
      <c r="F514" s="267" t="str">
        <f t="shared" si="78"/>
        <v/>
      </c>
      <c r="G514" s="268" t="str">
        <f t="shared" si="79"/>
        <v/>
      </c>
      <c r="H514" s="269" t="str">
        <f t="shared" si="85"/>
        <v>n</v>
      </c>
      <c r="I514" s="211">
        <f>IF(P$347="J",SUMIF('Bandstoten tot'!A$33:A$54,H514,'Bandstoten tot'!B$33:B$54),0)</f>
        <v>0</v>
      </c>
      <c r="J514" s="6"/>
      <c r="K514" s="211" t="str">
        <f t="shared" si="80"/>
        <v/>
      </c>
      <c r="L514" s="267" t="str">
        <f t="shared" si="81"/>
        <v/>
      </c>
      <c r="M514" s="215" t="str">
        <f t="shared" si="86"/>
        <v/>
      </c>
      <c r="N514" s="216" t="str">
        <f t="shared" si="83"/>
        <v/>
      </c>
      <c r="O514" s="266">
        <v>3</v>
      </c>
      <c r="Q514" s="273"/>
      <c r="R514" s="273"/>
      <c r="S514" s="273"/>
      <c r="T514" s="273"/>
      <c r="U514" s="273"/>
      <c r="AB514" s="325">
        <f t="shared" si="77"/>
        <v>0</v>
      </c>
    </row>
    <row r="515" spans="1:28" ht="15" customHeight="1" x14ac:dyDescent="0.25">
      <c r="A515" s="218" t="str">
        <f>IF(C515=0,"",IF(I515=0,"",MAX(A$2:A514)+1))</f>
        <v/>
      </c>
      <c r="B515" s="269" t="str">
        <f t="shared" si="84"/>
        <v>n</v>
      </c>
      <c r="C515" s="211">
        <f>IF(P$347="J",SUMIF('Bandstoten tot'!A$33:A$54,B515,'Bandstoten tot'!B$33:B$54),0)</f>
        <v>0</v>
      </c>
      <c r="D515" s="6"/>
      <c r="E515" s="6"/>
      <c r="F515" s="267" t="str">
        <f t="shared" si="78"/>
        <v/>
      </c>
      <c r="G515" s="268" t="str">
        <f t="shared" si="79"/>
        <v/>
      </c>
      <c r="H515" s="269" t="str">
        <f t="shared" si="85"/>
        <v>n</v>
      </c>
      <c r="I515" s="211">
        <f>IF(P$347="J",SUMIF('Bandstoten tot'!A$33:A$54,H515,'Bandstoten tot'!B$33:B$54),0)</f>
        <v>0</v>
      </c>
      <c r="J515" s="6"/>
      <c r="K515" s="211" t="str">
        <f t="shared" si="80"/>
        <v/>
      </c>
      <c r="L515" s="267" t="str">
        <f t="shared" si="81"/>
        <v/>
      </c>
      <c r="M515" s="215" t="str">
        <f t="shared" si="86"/>
        <v/>
      </c>
      <c r="N515" s="216" t="str">
        <f t="shared" si="83"/>
        <v/>
      </c>
      <c r="O515" s="266">
        <v>3</v>
      </c>
      <c r="Q515" s="273"/>
      <c r="R515" s="273"/>
      <c r="S515" s="273"/>
      <c r="T515" s="273"/>
      <c r="U515" s="273"/>
      <c r="AB515" s="325">
        <f t="shared" ref="AB515:AB518" si="87">IF(A515="",0,1)</f>
        <v>0</v>
      </c>
    </row>
    <row r="516" spans="1:28" ht="15" customHeight="1" x14ac:dyDescent="0.25">
      <c r="A516" s="218" t="str">
        <f>IF(C516=0,"",IF(I516=0,"",MAX(A$2:A515)+1))</f>
        <v/>
      </c>
      <c r="B516" s="269" t="str">
        <f t="shared" si="84"/>
        <v>n</v>
      </c>
      <c r="C516" s="211">
        <f>IF(P$347="J",SUMIF('Bandstoten tot'!A$33:A$54,B516,'Bandstoten tot'!B$33:B$54),0)</f>
        <v>0</v>
      </c>
      <c r="D516" s="6"/>
      <c r="E516" s="6"/>
      <c r="F516" s="267" t="str">
        <f t="shared" si="78"/>
        <v/>
      </c>
      <c r="G516" s="268" t="str">
        <f t="shared" si="79"/>
        <v/>
      </c>
      <c r="H516" s="269" t="str">
        <f t="shared" si="85"/>
        <v>n</v>
      </c>
      <c r="I516" s="211">
        <f>IF(P$347="J",SUMIF('Bandstoten tot'!A$33:A$54,H516,'Bandstoten tot'!B$33:B$54),0)</f>
        <v>0</v>
      </c>
      <c r="J516" s="6"/>
      <c r="K516" s="211" t="str">
        <f t="shared" si="80"/>
        <v/>
      </c>
      <c r="L516" s="267" t="str">
        <f t="shared" si="81"/>
        <v/>
      </c>
      <c r="M516" s="215" t="str">
        <f t="shared" si="86"/>
        <v/>
      </c>
      <c r="N516" s="216" t="str">
        <f t="shared" si="83"/>
        <v/>
      </c>
      <c r="O516" s="266">
        <v>3</v>
      </c>
      <c r="Q516" s="273"/>
      <c r="R516" s="273"/>
      <c r="S516" s="273"/>
      <c r="T516" s="273"/>
      <c r="U516" s="273"/>
      <c r="AB516" s="325">
        <f t="shared" si="87"/>
        <v>0</v>
      </c>
    </row>
    <row r="517" spans="1:28" ht="15" customHeight="1" x14ac:dyDescent="0.25">
      <c r="A517" s="218" t="str">
        <f>IF(C517=0,"",IF(I517=0,"",MAX(A$2:A516)+1))</f>
        <v/>
      </c>
      <c r="B517" s="269" t="str">
        <f t="shared" si="84"/>
        <v>n</v>
      </c>
      <c r="C517" s="211">
        <f>IF(P$347="J",SUMIF('Bandstoten tot'!A$33:A$54,B517,'Bandstoten tot'!B$33:B$54),0)</f>
        <v>0</v>
      </c>
      <c r="D517" s="6"/>
      <c r="E517" s="6"/>
      <c r="F517" s="267" t="str">
        <f t="shared" si="78"/>
        <v/>
      </c>
      <c r="G517" s="268" t="str">
        <f t="shared" si="79"/>
        <v/>
      </c>
      <c r="H517" s="269" t="str">
        <f t="shared" si="85"/>
        <v>n</v>
      </c>
      <c r="I517" s="211">
        <f>IF(P$347="J",SUMIF('Bandstoten tot'!A$33:A$54,H517,'Bandstoten tot'!B$33:B$54),0)</f>
        <v>0</v>
      </c>
      <c r="J517" s="6"/>
      <c r="K517" s="211" t="str">
        <f t="shared" si="80"/>
        <v/>
      </c>
      <c r="L517" s="267" t="str">
        <f t="shared" si="81"/>
        <v/>
      </c>
      <c r="M517" s="215" t="str">
        <f t="shared" si="86"/>
        <v/>
      </c>
      <c r="N517" s="216" t="str">
        <f t="shared" si="83"/>
        <v/>
      </c>
      <c r="O517" s="266">
        <v>3</v>
      </c>
      <c r="Q517" s="273"/>
      <c r="R517" s="273"/>
      <c r="S517" s="273"/>
      <c r="T517" s="273"/>
      <c r="U517" s="273"/>
      <c r="AB517" s="325">
        <f t="shared" si="87"/>
        <v>0</v>
      </c>
    </row>
    <row r="518" spans="1:28" ht="15" customHeight="1" x14ac:dyDescent="0.25">
      <c r="A518" s="222"/>
      <c r="B518" s="223" t="s">
        <v>75</v>
      </c>
      <c r="C518" s="224">
        <f>MAX(A$2:A518)-SUMIF(B:B,"Ronde 1",C:C)-SUMIF(B:B,"Ronde 2",C:C)</f>
        <v>105</v>
      </c>
      <c r="D518" s="225" t="s">
        <v>78</v>
      </c>
      <c r="E518" s="225"/>
      <c r="F518" s="226"/>
      <c r="G518" s="227"/>
      <c r="H518" s="228" t="s">
        <v>76</v>
      </c>
      <c r="I518" s="229">
        <f>SUM(N347:N518)</f>
        <v>0</v>
      </c>
      <c r="J518" s="225"/>
      <c r="K518" s="230" t="s">
        <v>77</v>
      </c>
      <c r="L518" s="231">
        <f>C518-I518</f>
        <v>105</v>
      </c>
      <c r="M518" s="231"/>
      <c r="N518" s="232"/>
      <c r="O518" s="266">
        <v>3</v>
      </c>
      <c r="Q518" s="273"/>
      <c r="R518" s="273"/>
      <c r="S518" s="273"/>
      <c r="T518" s="273"/>
      <c r="U518" s="273"/>
      <c r="AB518" s="325">
        <f t="shared" si="87"/>
        <v>0</v>
      </c>
    </row>
    <row r="519" spans="1:28" ht="13.2" x14ac:dyDescent="0.25">
      <c r="A519" s="10"/>
      <c r="B519" s="10"/>
      <c r="C519" s="10"/>
      <c r="D519" s="15"/>
      <c r="E519" s="15"/>
      <c r="F519" s="10"/>
      <c r="G519" s="15"/>
      <c r="H519" s="10"/>
      <c r="I519" s="10"/>
      <c r="J519" s="15"/>
      <c r="K519" s="15"/>
      <c r="L519" s="10"/>
      <c r="M519" s="15"/>
      <c r="N519" s="15"/>
      <c r="O519" s="274"/>
      <c r="P519" s="275"/>
      <c r="Q519" s="273"/>
      <c r="R519" s="273"/>
      <c r="S519" s="273"/>
      <c r="T519" s="273"/>
      <c r="U519" s="273"/>
    </row>
    <row r="520" spans="1:28" x14ac:dyDescent="0.3">
      <c r="O520" s="274"/>
    </row>
    <row r="521" spans="1:28" x14ac:dyDescent="0.3">
      <c r="O521" s="274"/>
    </row>
    <row r="522" spans="1:28" x14ac:dyDescent="0.3">
      <c r="O522" s="274"/>
    </row>
    <row r="523" spans="1:28" x14ac:dyDescent="0.3">
      <c r="O523" s="274"/>
    </row>
    <row r="524" spans="1:28" x14ac:dyDescent="0.3">
      <c r="O524" s="274"/>
    </row>
    <row r="525" spans="1:28" x14ac:dyDescent="0.3">
      <c r="O525" s="274"/>
    </row>
    <row r="526" spans="1:28" x14ac:dyDescent="0.3">
      <c r="O526" s="274"/>
    </row>
    <row r="527" spans="1:28" x14ac:dyDescent="0.3">
      <c r="O527" s="274"/>
    </row>
    <row r="528" spans="1:28" x14ac:dyDescent="0.3">
      <c r="O528" s="274"/>
    </row>
    <row r="529" spans="15:15" x14ac:dyDescent="0.3">
      <c r="O529" s="274"/>
    </row>
    <row r="530" spans="15:15" x14ac:dyDescent="0.3">
      <c r="O530" s="274"/>
    </row>
    <row r="531" spans="15:15" x14ac:dyDescent="0.3">
      <c r="O531" s="274"/>
    </row>
    <row r="532" spans="15:15" x14ac:dyDescent="0.3">
      <c r="O532" s="274"/>
    </row>
    <row r="533" spans="15:15" x14ac:dyDescent="0.3">
      <c r="O533" s="274"/>
    </row>
    <row r="534" spans="15:15" x14ac:dyDescent="0.3">
      <c r="O534" s="274"/>
    </row>
    <row r="535" spans="15:15" x14ac:dyDescent="0.3">
      <c r="O535" s="274"/>
    </row>
    <row r="536" spans="15:15" x14ac:dyDescent="0.3">
      <c r="O536" s="274"/>
    </row>
    <row r="537" spans="15:15" x14ac:dyDescent="0.3">
      <c r="O537" s="274"/>
    </row>
    <row r="538" spans="15:15" x14ac:dyDescent="0.3">
      <c r="O538" s="274"/>
    </row>
    <row r="539" spans="15:15" x14ac:dyDescent="0.3">
      <c r="O539" s="274"/>
    </row>
    <row r="540" spans="15:15" x14ac:dyDescent="0.3">
      <c r="O540" s="274"/>
    </row>
    <row r="541" spans="15:15" x14ac:dyDescent="0.3">
      <c r="O541" s="274"/>
    </row>
  </sheetData>
  <sheetProtection sheet="1" objects="1" scenarios="1"/>
  <autoFilter ref="A2:O529" xr:uid="{00000000-0009-0000-0000-000006000000}"/>
  <mergeCells count="2">
    <mergeCell ref="O1:O2"/>
    <mergeCell ref="AB1:AB2"/>
  </mergeCells>
  <pageMargins left="0.39370078740157483" right="0.39370078740157483" top="0.19685039370078741" bottom="0.19685039370078741" header="0" footer="0"/>
  <pageSetup paperSize="9" fitToHeight="4" orientation="portrait" r:id="rId1"/>
  <rowBreaks count="1" manualBreakCount="1">
    <brk id="174" max="14"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9341-C554-4051-A278-15C46A85A0AE}">
  <sheetPr>
    <tabColor theme="7" tint="0.39997558519241921"/>
    <pageSetUpPr fitToPage="1"/>
  </sheetPr>
  <dimension ref="A1:V130"/>
  <sheetViews>
    <sheetView showGridLines="0" zoomScaleNormal="100" workbookViewId="0">
      <pane ySplit="3" topLeftCell="A4" activePane="bottomLeft" state="frozen"/>
      <selection activeCell="I3" sqref="I3"/>
      <selection pane="bottomLeft" activeCell="A4" sqref="A4"/>
    </sheetView>
  </sheetViews>
  <sheetFormatPr defaultColWidth="8.88671875" defaultRowHeight="13.2" x14ac:dyDescent="0.25"/>
  <cols>
    <col min="1" max="1" width="12.6640625" style="10" customWidth="1"/>
    <col min="2" max="3" width="7.6640625" style="15" customWidth="1"/>
    <col min="4" max="12" width="8.6640625" style="10" customWidth="1"/>
    <col min="13" max="13" width="12.6640625" style="10" customWidth="1"/>
    <col min="14" max="21" width="8.6640625" style="10" customWidth="1"/>
    <col min="22" max="22" width="3.77734375" style="10" customWidth="1"/>
    <col min="23" max="23" width="2.6640625" style="10" customWidth="1"/>
    <col min="24" max="16384" width="8.88671875" style="10"/>
  </cols>
  <sheetData>
    <row r="1" spans="1:22" s="38" customFormat="1" ht="19.95" customHeight="1" thickBot="1" x14ac:dyDescent="0.3">
      <c r="A1" s="8" t="str">
        <f>_xlfn.CONCAT(Deelnemers!A1)</f>
        <v>BV  De Fotsers</v>
      </c>
      <c r="B1" s="9"/>
      <c r="C1" s="9"/>
      <c r="D1" s="29"/>
      <c r="E1" s="9"/>
      <c r="F1" s="9"/>
      <c r="G1" s="21"/>
      <c r="H1" s="99" t="s">
        <v>96</v>
      </c>
      <c r="I1" s="535" t="str">
        <f>VLOOKUP(1,Deelnemers!O2:S3,2)</f>
        <v>Jan - Jun</v>
      </c>
      <c r="J1" s="536"/>
      <c r="K1" s="138">
        <f>VLOOKUP(1,Deelnemers!O2:S3,4)</f>
        <v>2025</v>
      </c>
      <c r="L1" s="296"/>
      <c r="U1" s="283" t="s">
        <v>93</v>
      </c>
      <c r="V1" s="476">
        <f>SUM(25:25)+SUM(55:55)+F62+F66</f>
        <v>0</v>
      </c>
    </row>
    <row r="2" spans="1:22" s="38" customFormat="1" ht="15" customHeight="1" x14ac:dyDescent="0.25">
      <c r="A2" s="126"/>
      <c r="B2" s="314" t="s">
        <v>92</v>
      </c>
      <c r="C2" s="362" t="s">
        <v>116</v>
      </c>
      <c r="D2" s="127"/>
      <c r="E2" s="94"/>
      <c r="F2" s="94"/>
      <c r="G2" s="128"/>
      <c r="H2" s="94"/>
      <c r="I2" s="94"/>
      <c r="J2" s="129"/>
      <c r="K2" s="315" t="s">
        <v>37</v>
      </c>
      <c r="L2" s="167"/>
    </row>
    <row r="3" spans="1:22" s="14" customFormat="1" ht="15" customHeight="1" x14ac:dyDescent="0.25">
      <c r="A3" s="77" t="s">
        <v>38</v>
      </c>
      <c r="B3" s="316" t="s">
        <v>32</v>
      </c>
      <c r="C3" s="378" t="str">
        <f>B3</f>
        <v>1 jan</v>
      </c>
      <c r="D3" s="163" t="s">
        <v>8</v>
      </c>
      <c r="E3" s="163" t="s">
        <v>11</v>
      </c>
      <c r="F3" s="163" t="s">
        <v>18</v>
      </c>
      <c r="G3" s="163" t="s">
        <v>6</v>
      </c>
      <c r="H3" s="164" t="s">
        <v>7</v>
      </c>
      <c r="I3" s="165" t="s">
        <v>31</v>
      </c>
      <c r="J3" s="164" t="s">
        <v>14</v>
      </c>
      <c r="K3" s="317" t="s">
        <v>33</v>
      </c>
      <c r="L3" s="167"/>
    </row>
    <row r="4" spans="1:22" ht="15" customHeight="1" x14ac:dyDescent="0.25">
      <c r="A4" s="32" t="str">
        <f>Deelnemers!B7</f>
        <v>Frans</v>
      </c>
      <c r="B4" s="123">
        <f>SUMIF(Deelnemers!B:B,'Bandstoten tot'!A4,Deelnemers!E:E)</f>
        <v>27</v>
      </c>
      <c r="C4" s="363">
        <f>SUMIF('Bandstoten 1'!B:B,A4,'Bandstoten 1'!AB:AB)+SUMIF('Bandstoten 1'!H:H,A4,'Bandstoten 1'!AB:AB)</f>
        <v>42</v>
      </c>
      <c r="D4" s="28">
        <f>SUMIF('Bandstoten 1'!B:B,A4,'Bandstoten 1'!N:N)+SUMIF('Bandstoten 1'!H:H,A4,'Bandstoten 1'!N:N)</f>
        <v>5</v>
      </c>
      <c r="E4" s="28">
        <f>SUMIF('Bandstoten 1'!B:B,A4,'Bandstoten 1'!D:D)+SUMIF('Bandstoten 1'!H:H,A4,'Bandstoten 1'!J:J)</f>
        <v>58</v>
      </c>
      <c r="F4" s="28">
        <f>SUMIF('Bandstoten 1'!B:B,A4,'Bandstoten 1'!E:E)+SUMIF('Bandstoten 1'!H:H,A4,'Bandstoten 1'!K:K)</f>
        <v>250</v>
      </c>
      <c r="G4" s="20">
        <f>SUMIF('Bandstoten 1'!B:B,A4,'Bandstoten 1'!G:G)+SUMIF('Bandstoten 1'!H:H,A4,'Bandstoten 1'!M:M)</f>
        <v>21.300000000000004</v>
      </c>
      <c r="H4" s="22">
        <f>IF(D4&gt;0,E4/F4,0)</f>
        <v>0.23200000000000001</v>
      </c>
      <c r="I4" s="28">
        <f t="shared" ref="I4:I22" si="0">IF(D4&gt;0,IF(ROUND(H4*B$28,0)&gt;E$28,ROUND(H4*B$28,0),E$28),0)</f>
        <v>7</v>
      </c>
      <c r="J4" s="36">
        <f t="shared" ref="J4:J22" si="1">IF(D4&lt;1,"",ROUND(G4/(D4*J$28),3))</f>
        <v>0.35499999999999998</v>
      </c>
      <c r="K4" s="168">
        <f t="shared" ref="K4:K22" si="2">IF(D4&gt;I$28-1,ROUNDUP((I4-B4)/2,0)+B4,B4)</f>
        <v>27</v>
      </c>
      <c r="L4" s="167"/>
    </row>
    <row r="5" spans="1:22" ht="15" customHeight="1" x14ac:dyDescent="0.25">
      <c r="A5" s="32" t="str">
        <f>Deelnemers!B8</f>
        <v>Fred</v>
      </c>
      <c r="B5" s="123">
        <f>SUMIF(Deelnemers!B:B,'Bandstoten tot'!A5,Deelnemers!E:E)</f>
        <v>23</v>
      </c>
      <c r="C5" s="363">
        <f>SUMIF('Bandstoten 1'!B:B,A5,'Bandstoten 1'!AB:AB)+SUMIF('Bandstoten 1'!H:H,A5,'Bandstoten 1'!AB:AB)</f>
        <v>42</v>
      </c>
      <c r="D5" s="28">
        <f>SUMIF('Bandstoten 1'!B:B,A5,'Bandstoten 1'!N:N)+SUMIF('Bandstoten 1'!H:H,A5,'Bandstoten 1'!N:N)</f>
        <v>1</v>
      </c>
      <c r="E5" s="28">
        <f>SUMIF('Bandstoten 1'!B:B,A5,'Bandstoten 1'!D:D)+SUMIF('Bandstoten 1'!H:H,A5,'Bandstoten 1'!J:J)</f>
        <v>9</v>
      </c>
      <c r="F5" s="28">
        <f>SUMIF('Bandstoten 1'!B:B,A5,'Bandstoten 1'!E:E)+SUMIF('Bandstoten 1'!H:H,A5,'Bandstoten 1'!K:K)</f>
        <v>50</v>
      </c>
      <c r="G5" s="20">
        <f>SUMIF('Bandstoten 1'!B:B,A5,'Bandstoten 1'!G:G)+SUMIF('Bandstoten 1'!H:H,A5,'Bandstoten 1'!M:M)</f>
        <v>3.9</v>
      </c>
      <c r="H5" s="22">
        <f t="shared" ref="H5:H22" si="3">IF(D5&gt;0,E5/F5,0)</f>
        <v>0.18</v>
      </c>
      <c r="I5" s="28">
        <f t="shared" si="0"/>
        <v>5</v>
      </c>
      <c r="J5" s="36">
        <f t="shared" si="1"/>
        <v>0.32500000000000001</v>
      </c>
      <c r="K5" s="169">
        <f t="shared" si="2"/>
        <v>23</v>
      </c>
      <c r="L5" s="167"/>
    </row>
    <row r="6" spans="1:22" ht="15" customHeight="1" x14ac:dyDescent="0.25">
      <c r="A6" s="32" t="str">
        <f>Deelnemers!B9</f>
        <v>Jan Hartog</v>
      </c>
      <c r="B6" s="123">
        <f>SUMIF(Deelnemers!B:B,'Bandstoten tot'!A6,Deelnemers!E:E)</f>
        <v>18</v>
      </c>
      <c r="C6" s="363">
        <f>SUMIF('Bandstoten 1'!B:B,A6,'Bandstoten 1'!AB:AB)+SUMIF('Bandstoten 1'!H:H,A6,'Bandstoten 1'!AB:AB)</f>
        <v>42</v>
      </c>
      <c r="D6" s="28">
        <f>SUMIF('Bandstoten 1'!B:B,A6,'Bandstoten 1'!N:N)+SUMIF('Bandstoten 1'!H:H,A6,'Bandstoten 1'!N:N)</f>
        <v>1</v>
      </c>
      <c r="E6" s="28">
        <f>SUMIF('Bandstoten 1'!B:B,A6,'Bandstoten 1'!D:D)+SUMIF('Bandstoten 1'!H:H,A6,'Bandstoten 1'!J:J)</f>
        <v>9</v>
      </c>
      <c r="F6" s="28">
        <f>SUMIF('Bandstoten 1'!B:B,A6,'Bandstoten 1'!E:E)+SUMIF('Bandstoten 1'!H:H,A6,'Bandstoten 1'!K:K)</f>
        <v>50</v>
      </c>
      <c r="G6" s="20">
        <f>SUMIF('Bandstoten 1'!B:B,A6,'Bandstoten 1'!G:G)+SUMIF('Bandstoten 1'!H:H,A6,'Bandstoten 1'!M:M)</f>
        <v>5</v>
      </c>
      <c r="H6" s="22">
        <f t="shared" si="3"/>
        <v>0.18</v>
      </c>
      <c r="I6" s="28">
        <f t="shared" si="0"/>
        <v>5</v>
      </c>
      <c r="J6" s="36">
        <f t="shared" si="1"/>
        <v>0.41699999999999998</v>
      </c>
      <c r="K6" s="169">
        <f t="shared" si="2"/>
        <v>18</v>
      </c>
      <c r="L6" s="167"/>
    </row>
    <row r="7" spans="1:22" ht="15" customHeight="1" x14ac:dyDescent="0.25">
      <c r="A7" s="32" t="str">
        <f>Deelnemers!B10</f>
        <v>Martijn</v>
      </c>
      <c r="B7" s="123">
        <f>SUMIF(Deelnemers!B:B,'Bandstoten tot'!A7,Deelnemers!E:E)</f>
        <v>13</v>
      </c>
      <c r="C7" s="363">
        <f>SUMIF('Bandstoten 1'!B:B,A7,'Bandstoten 1'!AB:AB)+SUMIF('Bandstoten 1'!H:H,A7,'Bandstoten 1'!AB:AB)</f>
        <v>42</v>
      </c>
      <c r="D7" s="28">
        <f>SUMIF('Bandstoten 1'!B:B,A7,'Bandstoten 1'!N:N)+SUMIF('Bandstoten 1'!H:H,A7,'Bandstoten 1'!N:N)</f>
        <v>1</v>
      </c>
      <c r="E7" s="28">
        <f>SUMIF('Bandstoten 1'!B:B,A7,'Bandstoten 1'!D:D)+SUMIF('Bandstoten 1'!H:H,A7,'Bandstoten 1'!J:J)</f>
        <v>6</v>
      </c>
      <c r="F7" s="28">
        <f>SUMIF('Bandstoten 1'!B:B,A7,'Bandstoten 1'!E:E)+SUMIF('Bandstoten 1'!H:H,A7,'Bandstoten 1'!K:K)</f>
        <v>50</v>
      </c>
      <c r="G7" s="20">
        <f>SUMIF('Bandstoten 1'!B:B,A7,'Bandstoten 1'!G:G)+SUMIF('Bandstoten 1'!H:H,A7,'Bandstoten 1'!M:M)</f>
        <v>4.5999999999999996</v>
      </c>
      <c r="H7" s="22">
        <f t="shared" si="3"/>
        <v>0.12</v>
      </c>
      <c r="I7" s="28">
        <f t="shared" si="0"/>
        <v>4</v>
      </c>
      <c r="J7" s="36">
        <f t="shared" si="1"/>
        <v>0.38300000000000001</v>
      </c>
      <c r="K7" s="169">
        <f t="shared" si="2"/>
        <v>13</v>
      </c>
      <c r="L7" s="167"/>
    </row>
    <row r="8" spans="1:22" ht="15" customHeight="1" x14ac:dyDescent="0.25">
      <c r="A8" s="32" t="str">
        <f>Deelnemers!B11</f>
        <v>Michael</v>
      </c>
      <c r="B8" s="123">
        <f>SUMIF(Deelnemers!B:B,'Bandstoten tot'!A8,Deelnemers!E:E)</f>
        <v>28</v>
      </c>
      <c r="C8" s="363">
        <f>SUMIF('Bandstoten 1'!B:B,A8,'Bandstoten 1'!AB:AB)+SUMIF('Bandstoten 1'!H:H,A8,'Bandstoten 1'!AB:AB)</f>
        <v>42</v>
      </c>
      <c r="D8" s="28">
        <f>SUMIF('Bandstoten 1'!B:B,A8,'Bandstoten 1'!N:N)+SUMIF('Bandstoten 1'!H:H,A8,'Bandstoten 1'!N:N)</f>
        <v>1</v>
      </c>
      <c r="E8" s="28">
        <f>SUMIF('Bandstoten 1'!B:B,A8,'Bandstoten 1'!D:D)+SUMIF('Bandstoten 1'!H:H,A8,'Bandstoten 1'!J:J)</f>
        <v>14</v>
      </c>
      <c r="F8" s="28">
        <f>SUMIF('Bandstoten 1'!B:B,A8,'Bandstoten 1'!E:E)+SUMIF('Bandstoten 1'!H:H,A8,'Bandstoten 1'!K:K)</f>
        <v>50</v>
      </c>
      <c r="G8" s="20">
        <f>SUMIF('Bandstoten 1'!B:B,A8,'Bandstoten 1'!G:G)+SUMIF('Bandstoten 1'!H:H,A8,'Bandstoten 1'!M:M)</f>
        <v>5</v>
      </c>
      <c r="H8" s="22">
        <f t="shared" si="3"/>
        <v>0.28000000000000003</v>
      </c>
      <c r="I8" s="28">
        <f t="shared" si="0"/>
        <v>8</v>
      </c>
      <c r="J8" s="36">
        <f t="shared" si="1"/>
        <v>0.41699999999999998</v>
      </c>
      <c r="K8" s="169">
        <f t="shared" si="2"/>
        <v>28</v>
      </c>
      <c r="L8" s="167"/>
    </row>
    <row r="9" spans="1:22" ht="15" customHeight="1" x14ac:dyDescent="0.25">
      <c r="A9" s="32" t="str">
        <f>Deelnemers!B12</f>
        <v>Peter</v>
      </c>
      <c r="B9" s="123">
        <f>SUMIF(Deelnemers!B:B,'Bandstoten tot'!A9,Deelnemers!E:E)</f>
        <v>39</v>
      </c>
      <c r="C9" s="363">
        <f>SUMIF('Bandstoten 1'!B:B,A9,'Bandstoten 1'!AB:AB)+SUMIF('Bandstoten 1'!H:H,A9,'Bandstoten 1'!AB:AB)</f>
        <v>42</v>
      </c>
      <c r="D9" s="28">
        <f>SUMIF('Bandstoten 1'!B:B,A9,'Bandstoten 1'!N:N)+SUMIF('Bandstoten 1'!H:H,A9,'Bandstoten 1'!N:N)</f>
        <v>1</v>
      </c>
      <c r="E9" s="28">
        <f>SUMIF('Bandstoten 1'!B:B,A9,'Bandstoten 1'!D:D)+SUMIF('Bandstoten 1'!H:H,A9,'Bandstoten 1'!J:J)</f>
        <v>16</v>
      </c>
      <c r="F9" s="28">
        <f>SUMIF('Bandstoten 1'!B:B,A9,'Bandstoten 1'!E:E)+SUMIF('Bandstoten 1'!H:H,A9,'Bandstoten 1'!K:K)</f>
        <v>50</v>
      </c>
      <c r="G9" s="20">
        <f>SUMIF('Bandstoten 1'!B:B,A9,'Bandstoten 1'!G:G)+SUMIF('Bandstoten 1'!H:H,A9,'Bandstoten 1'!M:M)</f>
        <v>4.0999999999999996</v>
      </c>
      <c r="H9" s="22">
        <f t="shared" si="3"/>
        <v>0.32</v>
      </c>
      <c r="I9" s="28">
        <f t="shared" si="0"/>
        <v>10</v>
      </c>
      <c r="J9" s="36">
        <f t="shared" si="1"/>
        <v>0.34200000000000003</v>
      </c>
      <c r="K9" s="169">
        <f t="shared" si="2"/>
        <v>39</v>
      </c>
      <c r="L9" s="167"/>
    </row>
    <row r="10" spans="1:22" ht="15" customHeight="1" x14ac:dyDescent="0.25">
      <c r="A10" s="32" t="str">
        <f>Deelnemers!B13</f>
        <v>Piet</v>
      </c>
      <c r="B10" s="123">
        <f>SUMIF(Deelnemers!B:B,'Bandstoten tot'!A10,Deelnemers!E:E)</f>
        <v>44</v>
      </c>
      <c r="C10" s="363">
        <f>SUMIF('Bandstoten 1'!B:B,A10,'Bandstoten 1'!AB:AB)+SUMIF('Bandstoten 1'!H:H,A10,'Bandstoten 1'!AB:AB)</f>
        <v>42</v>
      </c>
      <c r="D10" s="28">
        <f>SUMIF('Bandstoten 1'!B:B,A10,'Bandstoten 1'!N:N)+SUMIF('Bandstoten 1'!H:H,A10,'Bandstoten 1'!N:N)</f>
        <v>0</v>
      </c>
      <c r="E10" s="28">
        <f>SUMIF('Bandstoten 1'!B:B,A10,'Bandstoten 1'!D:D)+SUMIF('Bandstoten 1'!H:H,A10,'Bandstoten 1'!J:J)</f>
        <v>0</v>
      </c>
      <c r="F10" s="28">
        <f>SUMIF('Bandstoten 1'!B:B,A10,'Bandstoten 1'!E:E)+SUMIF('Bandstoten 1'!H:H,A10,'Bandstoten 1'!K:K)</f>
        <v>0</v>
      </c>
      <c r="G10" s="20">
        <f>SUMIF('Bandstoten 1'!B:B,A10,'Bandstoten 1'!G:G)+SUMIF('Bandstoten 1'!H:H,A10,'Bandstoten 1'!M:M)</f>
        <v>0</v>
      </c>
      <c r="H10" s="22">
        <f t="shared" si="3"/>
        <v>0</v>
      </c>
      <c r="I10" s="28">
        <f t="shared" si="0"/>
        <v>0</v>
      </c>
      <c r="J10" s="36" t="str">
        <f t="shared" si="1"/>
        <v/>
      </c>
      <c r="K10" s="169">
        <f t="shared" si="2"/>
        <v>44</v>
      </c>
      <c r="L10" s="167"/>
    </row>
    <row r="11" spans="1:22" ht="15" customHeight="1" x14ac:dyDescent="0.25">
      <c r="A11" s="32" t="str">
        <f>Deelnemers!B14</f>
        <v>Tukker</v>
      </c>
      <c r="B11" s="123">
        <f>SUMIF(Deelnemers!B:B,'Bandstoten tot'!A11,Deelnemers!E:E)</f>
        <v>22</v>
      </c>
      <c r="C11" s="363">
        <f>SUMIF('Bandstoten 1'!B:B,A11,'Bandstoten 1'!AB:AB)+SUMIF('Bandstoten 1'!H:H,A11,'Bandstoten 1'!AB:AB)</f>
        <v>42</v>
      </c>
      <c r="D11" s="28">
        <f>SUMIF('Bandstoten 1'!B:B,A11,'Bandstoten 1'!N:N)+SUMIF('Bandstoten 1'!H:H,A11,'Bandstoten 1'!N:N)</f>
        <v>0</v>
      </c>
      <c r="E11" s="28">
        <f>SUMIF('Bandstoten 1'!B:B,A11,'Bandstoten 1'!D:D)+SUMIF('Bandstoten 1'!H:H,A11,'Bandstoten 1'!J:J)</f>
        <v>0</v>
      </c>
      <c r="F11" s="28">
        <f>SUMIF('Bandstoten 1'!B:B,A11,'Bandstoten 1'!E:E)+SUMIF('Bandstoten 1'!H:H,A11,'Bandstoten 1'!K:K)</f>
        <v>0</v>
      </c>
      <c r="G11" s="20">
        <f>SUMIF('Bandstoten 1'!B:B,A11,'Bandstoten 1'!G:G)+SUMIF('Bandstoten 1'!H:H,A11,'Bandstoten 1'!M:M)</f>
        <v>0</v>
      </c>
      <c r="H11" s="22">
        <f t="shared" si="3"/>
        <v>0</v>
      </c>
      <c r="I11" s="28">
        <f t="shared" si="0"/>
        <v>0</v>
      </c>
      <c r="J11" s="36" t="str">
        <f t="shared" si="1"/>
        <v/>
      </c>
      <c r="K11" s="169">
        <f t="shared" si="2"/>
        <v>22</v>
      </c>
      <c r="L11" s="167"/>
    </row>
    <row r="12" spans="1:22" ht="15" customHeight="1" x14ac:dyDescent="0.25">
      <c r="A12" s="32" t="str">
        <f>Deelnemers!B15</f>
        <v>Bernard</v>
      </c>
      <c r="B12" s="123">
        <f>SUMIF(Deelnemers!B:B,'Bandstoten tot'!A12,Deelnemers!E:E)</f>
        <v>31</v>
      </c>
      <c r="C12" s="363">
        <f>SUMIF('Bandstoten 1'!B:B,A12,'Bandstoten 1'!AB:AB)+SUMIF('Bandstoten 1'!H:H,A12,'Bandstoten 1'!AB:AB)</f>
        <v>42</v>
      </c>
      <c r="D12" s="28">
        <f>SUMIF('Bandstoten 1'!B:B,A12,'Bandstoten 1'!N:N)+SUMIF('Bandstoten 1'!H:H,A12,'Bandstoten 1'!N:N)</f>
        <v>0</v>
      </c>
      <c r="E12" s="28">
        <f>SUMIF('Bandstoten 1'!B:B,A12,'Bandstoten 1'!D:D)+SUMIF('Bandstoten 1'!H:H,A12,'Bandstoten 1'!J:J)</f>
        <v>0</v>
      </c>
      <c r="F12" s="28">
        <f>SUMIF('Bandstoten 1'!B:B,A12,'Bandstoten 1'!E:E)+SUMIF('Bandstoten 1'!H:H,A12,'Bandstoten 1'!K:K)</f>
        <v>0</v>
      </c>
      <c r="G12" s="20">
        <f>SUMIF('Bandstoten 1'!B:B,A12,'Bandstoten 1'!G:G)+SUMIF('Bandstoten 1'!H:H,A12,'Bandstoten 1'!M:M)</f>
        <v>0</v>
      </c>
      <c r="H12" s="22">
        <f t="shared" si="3"/>
        <v>0</v>
      </c>
      <c r="I12" s="28">
        <f t="shared" si="0"/>
        <v>0</v>
      </c>
      <c r="J12" s="36" t="str">
        <f t="shared" si="1"/>
        <v/>
      </c>
      <c r="K12" s="169">
        <f t="shared" si="2"/>
        <v>31</v>
      </c>
      <c r="L12" s="167"/>
    </row>
    <row r="13" spans="1:22" ht="15" customHeight="1" x14ac:dyDescent="0.25">
      <c r="A13" s="32" t="str">
        <f>Deelnemers!B16</f>
        <v>Jan de Hoorn</v>
      </c>
      <c r="B13" s="123">
        <f>SUMIF(Deelnemers!B:B,'Bandstoten tot'!A13,Deelnemers!E:E)</f>
        <v>23</v>
      </c>
      <c r="C13" s="363">
        <f>SUMIF('Bandstoten 1'!B:B,A13,'Bandstoten 1'!AB:AB)+SUMIF('Bandstoten 1'!H:H,A13,'Bandstoten 1'!AB:AB)</f>
        <v>42</v>
      </c>
      <c r="D13" s="28">
        <f>SUMIF('Bandstoten 1'!B:B,A13,'Bandstoten 1'!N:N)+SUMIF('Bandstoten 1'!H:H,A13,'Bandstoten 1'!N:N)</f>
        <v>0</v>
      </c>
      <c r="E13" s="28">
        <f>SUMIF('Bandstoten 1'!B:B,A13,'Bandstoten 1'!D:D)+SUMIF('Bandstoten 1'!H:H,A13,'Bandstoten 1'!J:J)</f>
        <v>0</v>
      </c>
      <c r="F13" s="28">
        <f>SUMIF('Bandstoten 1'!B:B,A13,'Bandstoten 1'!E:E)+SUMIF('Bandstoten 1'!H:H,A13,'Bandstoten 1'!K:K)</f>
        <v>0</v>
      </c>
      <c r="G13" s="20">
        <f>SUMIF('Bandstoten 1'!B:B,A13,'Bandstoten 1'!G:G)+SUMIF('Bandstoten 1'!H:H,A13,'Bandstoten 1'!M:M)</f>
        <v>0</v>
      </c>
      <c r="H13" s="22">
        <f t="shared" si="3"/>
        <v>0</v>
      </c>
      <c r="I13" s="28">
        <f t="shared" si="0"/>
        <v>0</v>
      </c>
      <c r="J13" s="36" t="str">
        <f t="shared" si="1"/>
        <v/>
      </c>
      <c r="K13" s="169">
        <f t="shared" si="2"/>
        <v>23</v>
      </c>
      <c r="L13" s="167"/>
    </row>
    <row r="14" spans="1:22" ht="15" customHeight="1" x14ac:dyDescent="0.25">
      <c r="A14" s="32" t="str">
        <f>Deelnemers!B17</f>
        <v>Bas</v>
      </c>
      <c r="B14" s="123">
        <f>SUMIF(Deelnemers!B:B,'Bandstoten tot'!A14,Deelnemers!E:E)</f>
        <v>25</v>
      </c>
      <c r="C14" s="363">
        <f>SUMIF('Bandstoten 1'!B:B,A14,'Bandstoten 1'!AB:AB)+SUMIF('Bandstoten 1'!H:H,A14,'Bandstoten 1'!AB:AB)</f>
        <v>42</v>
      </c>
      <c r="D14" s="28">
        <f>SUMIF('Bandstoten 1'!B:B,A14,'Bandstoten 1'!N:N)+SUMIF('Bandstoten 1'!H:H,A14,'Bandstoten 1'!N:N)</f>
        <v>0</v>
      </c>
      <c r="E14" s="28">
        <f>SUMIF('Bandstoten 1'!B:B,A14,'Bandstoten 1'!D:D)+SUMIF('Bandstoten 1'!H:H,A14,'Bandstoten 1'!J:J)</f>
        <v>0</v>
      </c>
      <c r="F14" s="28">
        <f>SUMIF('Bandstoten 1'!B:B,A14,'Bandstoten 1'!E:E)+SUMIF('Bandstoten 1'!H:H,A14,'Bandstoten 1'!K:K)</f>
        <v>0</v>
      </c>
      <c r="G14" s="20">
        <f>SUMIF('Bandstoten 1'!B:B,A14,'Bandstoten 1'!G:G)+SUMIF('Bandstoten 1'!H:H,A14,'Bandstoten 1'!M:M)</f>
        <v>0</v>
      </c>
      <c r="H14" s="22">
        <f t="shared" si="3"/>
        <v>0</v>
      </c>
      <c r="I14" s="28">
        <f t="shared" si="0"/>
        <v>0</v>
      </c>
      <c r="J14" s="36" t="str">
        <f t="shared" si="1"/>
        <v/>
      </c>
      <c r="K14" s="169">
        <f t="shared" si="2"/>
        <v>25</v>
      </c>
      <c r="L14" s="167"/>
    </row>
    <row r="15" spans="1:22" ht="15" customHeight="1" x14ac:dyDescent="0.25">
      <c r="A15" s="32" t="str">
        <f>Deelnemers!B18</f>
        <v>Jan Zuijlen</v>
      </c>
      <c r="B15" s="123">
        <f>SUMIF(Deelnemers!B:B,'Bandstoten tot'!A15,Deelnemers!E:E)</f>
        <v>36</v>
      </c>
      <c r="C15" s="363">
        <f>SUMIF('Bandstoten 1'!B:B,A15,'Bandstoten 1'!AB:AB)+SUMIF('Bandstoten 1'!H:H,A15,'Bandstoten 1'!AB:AB)</f>
        <v>42</v>
      </c>
      <c r="D15" s="28">
        <f>SUMIF('Bandstoten 1'!B:B,A15,'Bandstoten 1'!N:N)+SUMIF('Bandstoten 1'!H:H,A15,'Bandstoten 1'!N:N)</f>
        <v>0</v>
      </c>
      <c r="E15" s="28">
        <f>SUMIF('Bandstoten 1'!B:B,A15,'Bandstoten 1'!D:D)+SUMIF('Bandstoten 1'!H:H,A15,'Bandstoten 1'!J:J)</f>
        <v>0</v>
      </c>
      <c r="F15" s="28">
        <f>SUMIF('Bandstoten 1'!B:B,A15,'Bandstoten 1'!E:E)+SUMIF('Bandstoten 1'!H:H,A15,'Bandstoten 1'!K:K)</f>
        <v>0</v>
      </c>
      <c r="G15" s="20">
        <f>SUMIF('Bandstoten 1'!B:B,A15,'Bandstoten 1'!G:G)+SUMIF('Bandstoten 1'!H:H,A15,'Bandstoten 1'!M:M)</f>
        <v>0</v>
      </c>
      <c r="H15" s="22">
        <f t="shared" si="3"/>
        <v>0</v>
      </c>
      <c r="I15" s="28">
        <f t="shared" si="0"/>
        <v>0</v>
      </c>
      <c r="J15" s="36" t="str">
        <f t="shared" si="1"/>
        <v/>
      </c>
      <c r="K15" s="169">
        <f t="shared" si="2"/>
        <v>36</v>
      </c>
      <c r="L15" s="167"/>
    </row>
    <row r="16" spans="1:22" ht="15" customHeight="1" x14ac:dyDescent="0.25">
      <c r="A16" s="32" t="str">
        <f>Deelnemers!B19</f>
        <v xml:space="preserve">Jordy </v>
      </c>
      <c r="B16" s="123">
        <f>SUMIF(Deelnemers!B:B,'Bandstoten tot'!A16,Deelnemers!E:E)</f>
        <v>31</v>
      </c>
      <c r="C16" s="363">
        <f>SUMIF('Bandstoten 1'!B:B,A16,'Bandstoten 1'!AB:AB)+SUMIF('Bandstoten 1'!H:H,A16,'Bandstoten 1'!AB:AB)</f>
        <v>42</v>
      </c>
      <c r="D16" s="28">
        <f>SUMIF('Bandstoten 1'!B:B,A16,'Bandstoten 1'!N:N)+SUMIF('Bandstoten 1'!H:H,A16,'Bandstoten 1'!N:N)</f>
        <v>0</v>
      </c>
      <c r="E16" s="28">
        <f>SUMIF('Bandstoten 1'!B:B,A16,'Bandstoten 1'!D:D)+SUMIF('Bandstoten 1'!H:H,A16,'Bandstoten 1'!J:J)</f>
        <v>0</v>
      </c>
      <c r="F16" s="28">
        <f>SUMIF('Bandstoten 1'!B:B,A16,'Bandstoten 1'!E:E)+SUMIF('Bandstoten 1'!H:H,A16,'Bandstoten 1'!K:K)</f>
        <v>0</v>
      </c>
      <c r="G16" s="20">
        <f>SUMIF('Bandstoten 1'!B:B,A16,'Bandstoten 1'!G:G)+SUMIF('Bandstoten 1'!H:H,A16,'Bandstoten 1'!M:M)</f>
        <v>0</v>
      </c>
      <c r="H16" s="22">
        <f t="shared" si="3"/>
        <v>0</v>
      </c>
      <c r="I16" s="28">
        <f t="shared" si="0"/>
        <v>0</v>
      </c>
      <c r="J16" s="36" t="str">
        <f t="shared" si="1"/>
        <v/>
      </c>
      <c r="K16" s="169">
        <f t="shared" si="2"/>
        <v>31</v>
      </c>
      <c r="L16" s="167"/>
    </row>
    <row r="17" spans="1:12" ht="15" customHeight="1" x14ac:dyDescent="0.25">
      <c r="A17" s="32" t="str">
        <f>Deelnemers!B20</f>
        <v>Mukesh</v>
      </c>
      <c r="B17" s="123">
        <f>SUMIF(Deelnemers!B:B,'Bandstoten tot'!A17,Deelnemers!E:E)</f>
        <v>34</v>
      </c>
      <c r="C17" s="363">
        <f>SUMIF('Bandstoten 1'!B:B,A17,'Bandstoten 1'!AB:AB)+SUMIF('Bandstoten 1'!H:H,A17,'Bandstoten 1'!AB:AB)</f>
        <v>42</v>
      </c>
      <c r="D17" s="28">
        <f>SUMIF('Bandstoten 1'!B:B,A17,'Bandstoten 1'!N:N)+SUMIF('Bandstoten 1'!H:H,A17,'Bandstoten 1'!N:N)</f>
        <v>0</v>
      </c>
      <c r="E17" s="28">
        <f>SUMIF('Bandstoten 1'!B:B,A17,'Bandstoten 1'!D:D)+SUMIF('Bandstoten 1'!H:H,A17,'Bandstoten 1'!J:J)</f>
        <v>0</v>
      </c>
      <c r="F17" s="28">
        <f>SUMIF('Bandstoten 1'!B:B,A17,'Bandstoten 1'!E:E)+SUMIF('Bandstoten 1'!H:H,A17,'Bandstoten 1'!K:K)</f>
        <v>0</v>
      </c>
      <c r="G17" s="20">
        <f>SUMIF('Bandstoten 1'!B:B,A17,'Bandstoten 1'!G:G)+SUMIF('Bandstoten 1'!H:H,A17,'Bandstoten 1'!M:M)</f>
        <v>0</v>
      </c>
      <c r="H17" s="22">
        <f t="shared" si="3"/>
        <v>0</v>
      </c>
      <c r="I17" s="28">
        <f t="shared" si="0"/>
        <v>0</v>
      </c>
      <c r="J17" s="36" t="str">
        <f t="shared" si="1"/>
        <v/>
      </c>
      <c r="K17" s="169">
        <f t="shared" si="2"/>
        <v>34</v>
      </c>
      <c r="L17" s="167"/>
    </row>
    <row r="18" spans="1:12" ht="15" customHeight="1" x14ac:dyDescent="0.25">
      <c r="A18" s="32" t="str">
        <f>Deelnemers!B21</f>
        <v>Marco</v>
      </c>
      <c r="B18" s="123">
        <f>SUMIF(Deelnemers!B:B,'Bandstoten tot'!A18,Deelnemers!E:E)</f>
        <v>35</v>
      </c>
      <c r="C18" s="363">
        <f>SUMIF('Bandstoten 1'!B:B,A18,'Bandstoten 1'!AB:AB)+SUMIF('Bandstoten 1'!H:H,A18,'Bandstoten 1'!AB:AB)</f>
        <v>42</v>
      </c>
      <c r="D18" s="28">
        <f>SUMIF('Bandstoten 1'!B:B,A18,'Bandstoten 1'!N:N)+SUMIF('Bandstoten 1'!H:H,A18,'Bandstoten 1'!N:N)</f>
        <v>0</v>
      </c>
      <c r="E18" s="28">
        <f>SUMIF('Bandstoten 1'!B:B,A18,'Bandstoten 1'!D:D)+SUMIF('Bandstoten 1'!H:H,A18,'Bandstoten 1'!J:J)</f>
        <v>0</v>
      </c>
      <c r="F18" s="28">
        <f>SUMIF('Bandstoten 1'!B:B,A18,'Bandstoten 1'!E:E)+SUMIF('Bandstoten 1'!H:H,A18,'Bandstoten 1'!K:K)</f>
        <v>0</v>
      </c>
      <c r="G18" s="20">
        <f>SUMIF('Bandstoten 1'!B:B,A18,'Bandstoten 1'!G:G)+SUMIF('Bandstoten 1'!H:H,A18,'Bandstoten 1'!M:M)</f>
        <v>0</v>
      </c>
      <c r="H18" s="22">
        <f t="shared" si="3"/>
        <v>0</v>
      </c>
      <c r="I18" s="28">
        <f t="shared" si="0"/>
        <v>0</v>
      </c>
      <c r="J18" s="36" t="str">
        <f t="shared" si="1"/>
        <v/>
      </c>
      <c r="K18" s="169">
        <f t="shared" si="2"/>
        <v>35</v>
      </c>
      <c r="L18" s="167"/>
    </row>
    <row r="19" spans="1:12" ht="15" customHeight="1" x14ac:dyDescent="0.25">
      <c r="A19" s="32" t="str">
        <f>Deelnemers!B22</f>
        <v>n</v>
      </c>
      <c r="B19" s="123">
        <f>SUMIF(Deelnemers!B:B,'Bandstoten tot'!A19,Deelnemers!E:E)</f>
        <v>0</v>
      </c>
      <c r="C19" s="363">
        <f>SUMIF('Bandstoten 1'!B:B,A19,'Bandstoten 1'!AB:AB)+SUMIF('Bandstoten 1'!H:H,A19,'Bandstoten 1'!AB:AB)</f>
        <v>0</v>
      </c>
      <c r="D19" s="28">
        <f>SUMIF('Bandstoten 1'!B:B,A19,'Bandstoten 1'!N:N)+SUMIF('Bandstoten 1'!H:H,A19,'Bandstoten 1'!N:N)</f>
        <v>0</v>
      </c>
      <c r="E19" s="28">
        <f>SUMIF('Bandstoten 1'!B:B,A19,'Bandstoten 1'!D:D)+SUMIF('Bandstoten 1'!H:H,A19,'Bandstoten 1'!J:J)</f>
        <v>0</v>
      </c>
      <c r="F19" s="28">
        <f>SUMIF('Bandstoten 1'!B:B,A19,'Bandstoten 1'!E:E)+SUMIF('Bandstoten 1'!H:H,A19,'Bandstoten 1'!K:K)</f>
        <v>0</v>
      </c>
      <c r="G19" s="20">
        <f>SUMIF('Bandstoten 1'!B:B,A19,'Bandstoten 1'!G:G)+SUMIF('Bandstoten 1'!H:H,A19,'Bandstoten 1'!M:M)</f>
        <v>0</v>
      </c>
      <c r="H19" s="22">
        <f t="shared" si="3"/>
        <v>0</v>
      </c>
      <c r="I19" s="28">
        <f t="shared" si="0"/>
        <v>0</v>
      </c>
      <c r="J19" s="36" t="str">
        <f t="shared" si="1"/>
        <v/>
      </c>
      <c r="K19" s="169">
        <f t="shared" si="2"/>
        <v>0</v>
      </c>
      <c r="L19" s="167"/>
    </row>
    <row r="20" spans="1:12" ht="15" customHeight="1" x14ac:dyDescent="0.25">
      <c r="A20" s="32" t="str">
        <f>Deelnemers!B23</f>
        <v>n</v>
      </c>
      <c r="B20" s="123">
        <f>SUMIF(Deelnemers!B:B,'Bandstoten tot'!A20,Deelnemers!E:E)</f>
        <v>0</v>
      </c>
      <c r="C20" s="363">
        <f>SUMIF('Bandstoten 1'!B:B,A20,'Bandstoten 1'!AB:AB)+SUMIF('Bandstoten 1'!H:H,A20,'Bandstoten 1'!AB:AB)</f>
        <v>0</v>
      </c>
      <c r="D20" s="28">
        <f>SUMIF('Bandstoten 1'!B:B,A20,'Bandstoten 1'!N:N)+SUMIF('Bandstoten 1'!H:H,A20,'Bandstoten 1'!N:N)</f>
        <v>0</v>
      </c>
      <c r="E20" s="28">
        <f>SUMIF('Bandstoten 1'!B:B,A20,'Bandstoten 1'!D:D)+SUMIF('Bandstoten 1'!H:H,A20,'Bandstoten 1'!J:J)</f>
        <v>0</v>
      </c>
      <c r="F20" s="28">
        <f>SUMIF('Bandstoten 1'!B:B,A20,'Bandstoten 1'!E:E)+SUMIF('Bandstoten 1'!H:H,A20,'Bandstoten 1'!K:K)</f>
        <v>0</v>
      </c>
      <c r="G20" s="20">
        <f>SUMIF('Bandstoten 1'!B:B,A20,'Bandstoten 1'!G:G)+SUMIF('Bandstoten 1'!H:H,A20,'Bandstoten 1'!M:M)</f>
        <v>0</v>
      </c>
      <c r="H20" s="22">
        <f t="shared" si="3"/>
        <v>0</v>
      </c>
      <c r="I20" s="28">
        <f t="shared" si="0"/>
        <v>0</v>
      </c>
      <c r="J20" s="36" t="str">
        <f t="shared" si="1"/>
        <v/>
      </c>
      <c r="K20" s="169">
        <f t="shared" si="2"/>
        <v>0</v>
      </c>
      <c r="L20" s="167"/>
    </row>
    <row r="21" spans="1:12" ht="15" customHeight="1" x14ac:dyDescent="0.25">
      <c r="A21" s="32" t="str">
        <f>Deelnemers!B24</f>
        <v>n</v>
      </c>
      <c r="B21" s="123">
        <f>SUMIF(Deelnemers!B:B,'Bandstoten tot'!A21,Deelnemers!E:E)</f>
        <v>0</v>
      </c>
      <c r="C21" s="363">
        <f>SUMIF('Bandstoten 1'!B:B,A21,'Bandstoten 1'!AB:AB)+SUMIF('Bandstoten 1'!H:H,A21,'Bandstoten 1'!AB:AB)</f>
        <v>0</v>
      </c>
      <c r="D21" s="28">
        <f>SUMIF('Bandstoten 1'!B:B,A21,'Bandstoten 1'!N:N)+SUMIF('Bandstoten 1'!H:H,A21,'Bandstoten 1'!N:N)</f>
        <v>0</v>
      </c>
      <c r="E21" s="28">
        <f>SUMIF('Bandstoten 1'!B:B,A21,'Bandstoten 1'!D:D)+SUMIF('Bandstoten 1'!H:H,A21,'Bandstoten 1'!J:J)</f>
        <v>0</v>
      </c>
      <c r="F21" s="28">
        <f>SUMIF('Bandstoten 1'!B:B,A21,'Bandstoten 1'!E:E)+SUMIF('Bandstoten 1'!H:H,A21,'Bandstoten 1'!K:K)</f>
        <v>0</v>
      </c>
      <c r="G21" s="20">
        <f>SUMIF('Bandstoten 1'!B:B,A21,'Bandstoten 1'!G:G)+SUMIF('Bandstoten 1'!H:H,A21,'Bandstoten 1'!M:M)</f>
        <v>0</v>
      </c>
      <c r="H21" s="22">
        <f t="shared" si="3"/>
        <v>0</v>
      </c>
      <c r="I21" s="28">
        <f t="shared" si="0"/>
        <v>0</v>
      </c>
      <c r="J21" s="36" t="str">
        <f t="shared" si="1"/>
        <v/>
      </c>
      <c r="K21" s="169">
        <f t="shared" si="2"/>
        <v>0</v>
      </c>
      <c r="L21" s="167"/>
    </row>
    <row r="22" spans="1:12" ht="15" customHeight="1" x14ac:dyDescent="0.25">
      <c r="A22" s="32" t="str">
        <f>Deelnemers!B25</f>
        <v>n</v>
      </c>
      <c r="B22" s="123">
        <f>SUMIF(Deelnemers!B:B,'Bandstoten tot'!A22,Deelnemers!E:E)</f>
        <v>0</v>
      </c>
      <c r="C22" s="363">
        <f>SUMIF('Bandstoten 1'!B:B,A22,'Bandstoten 1'!AB:AB)+SUMIF('Bandstoten 1'!H:H,A22,'Bandstoten 1'!AB:AB)</f>
        <v>0</v>
      </c>
      <c r="D22" s="28">
        <f>SUMIF('Bandstoten 1'!B:B,A22,'Bandstoten 1'!N:N)+SUMIF('Bandstoten 1'!H:H,A22,'Bandstoten 1'!N:N)</f>
        <v>0</v>
      </c>
      <c r="E22" s="28">
        <f>SUMIF('Bandstoten 1'!B:B,A22,'Bandstoten 1'!D:D)+SUMIF('Bandstoten 1'!H:H,A22,'Bandstoten 1'!J:J)</f>
        <v>0</v>
      </c>
      <c r="F22" s="28">
        <f>SUMIF('Bandstoten 1'!B:B,A22,'Bandstoten 1'!E:E)+SUMIF('Bandstoten 1'!H:H,A22,'Bandstoten 1'!K:K)</f>
        <v>0</v>
      </c>
      <c r="G22" s="20">
        <f>SUMIF('Bandstoten 1'!B:B,A22,'Bandstoten 1'!G:G)+SUMIF('Bandstoten 1'!H:H,A22,'Bandstoten 1'!M:M)</f>
        <v>0</v>
      </c>
      <c r="H22" s="22">
        <f t="shared" si="3"/>
        <v>0</v>
      </c>
      <c r="I22" s="28">
        <f t="shared" si="0"/>
        <v>0</v>
      </c>
      <c r="J22" s="36" t="str">
        <f t="shared" si="1"/>
        <v/>
      </c>
      <c r="K22" s="170">
        <f t="shared" si="2"/>
        <v>0</v>
      </c>
      <c r="L22" s="167"/>
    </row>
    <row r="23" spans="1:12" ht="1.2" customHeight="1" x14ac:dyDescent="0.25">
      <c r="A23" s="100"/>
      <c r="B23" s="124"/>
      <c r="C23" s="124"/>
      <c r="D23" s="101"/>
      <c r="E23" s="101"/>
      <c r="F23" s="101"/>
      <c r="G23" s="102"/>
      <c r="H23" s="103"/>
      <c r="I23" s="101"/>
      <c r="J23" s="104"/>
      <c r="K23" s="105"/>
    </row>
    <row r="24" spans="1:12" ht="15" customHeight="1" x14ac:dyDescent="0.25">
      <c r="A24" s="33" t="s">
        <v>9</v>
      </c>
      <c r="B24" s="125">
        <f>SUM(B3:B23)</f>
        <v>429</v>
      </c>
      <c r="C24" s="125">
        <f>SUM(C3:C23)</f>
        <v>630</v>
      </c>
      <c r="D24" s="34">
        <f t="shared" ref="D24:G24" si="4">SUM(D3:D23)</f>
        <v>10</v>
      </c>
      <c r="E24" s="34">
        <f t="shared" si="4"/>
        <v>112</v>
      </c>
      <c r="F24" s="34">
        <f t="shared" si="4"/>
        <v>500</v>
      </c>
      <c r="G24" s="35">
        <f t="shared" si="4"/>
        <v>43.900000000000006</v>
      </c>
      <c r="H24" s="62"/>
      <c r="I24" s="95"/>
      <c r="J24" s="96"/>
      <c r="K24" s="171">
        <f>SUM(K3:K23)</f>
        <v>429</v>
      </c>
      <c r="L24" s="167"/>
    </row>
    <row r="25" spans="1:12" ht="15" customHeight="1" x14ac:dyDescent="0.25">
      <c r="B25" s="130">
        <f>B24-Deelnemers!E27</f>
        <v>0</v>
      </c>
      <c r="C25" s="130"/>
      <c r="D25" s="130">
        <f>D24/2-SUM('Bandstoten 1'!N:N)</f>
        <v>0</v>
      </c>
      <c r="E25" s="130">
        <f>E24-SUM('Bandstoten 1'!D:D)-SUM('Bandstoten 1'!J:J)</f>
        <v>0</v>
      </c>
      <c r="F25" s="130">
        <f>F24-SUM('Bandstoten 1'!E:E)-SUM('Bandstoten 1'!K:K)</f>
        <v>0</v>
      </c>
      <c r="G25" s="130">
        <f>G24-SUM('Bandstoten 1'!G:G)-SUM('Bandstoten 1'!M:M)</f>
        <v>0</v>
      </c>
      <c r="H25" s="176" t="s">
        <v>53</v>
      </c>
      <c r="K25" s="479"/>
    </row>
    <row r="26" spans="1:12" ht="15" customHeight="1" x14ac:dyDescent="0.25">
      <c r="B26" s="300"/>
      <c r="C26" s="300"/>
      <c r="D26" s="300"/>
      <c r="E26" s="300"/>
      <c r="F26" s="300"/>
      <c r="G26" s="300"/>
      <c r="H26" s="517"/>
    </row>
    <row r="27" spans="1:12" ht="15" customHeight="1" x14ac:dyDescent="0.25">
      <c r="B27" s="417" t="s">
        <v>133</v>
      </c>
      <c r="C27" s="418"/>
      <c r="D27" s="418"/>
      <c r="E27" s="418"/>
      <c r="F27" s="418"/>
      <c r="G27" s="418"/>
      <c r="H27" s="504"/>
      <c r="I27" s="489"/>
      <c r="J27" s="418"/>
      <c r="K27" s="419"/>
      <c r="L27" s="297"/>
    </row>
    <row r="28" spans="1:12" ht="15" customHeight="1" x14ac:dyDescent="0.25">
      <c r="B28" s="493">
        <v>30</v>
      </c>
      <c r="C28" s="492" t="s">
        <v>36</v>
      </c>
      <c r="D28" s="491" t="s">
        <v>20</v>
      </c>
      <c r="E28" s="166">
        <v>0</v>
      </c>
      <c r="F28" s="422"/>
      <c r="G28" s="507" t="s">
        <v>21</v>
      </c>
      <c r="H28" s="514">
        <v>0.3</v>
      </c>
      <c r="I28" s="509">
        <f>ROUND(MAX(C3:C23)*H28,0)</f>
        <v>13</v>
      </c>
      <c r="J28" s="431">
        <v>12</v>
      </c>
      <c r="K28" s="513" t="s">
        <v>30</v>
      </c>
      <c r="L28" s="297"/>
    </row>
    <row r="29" spans="1:12" ht="15" customHeight="1" x14ac:dyDescent="0.25">
      <c r="B29" s="423" t="s">
        <v>120</v>
      </c>
      <c r="C29" s="424"/>
      <c r="D29" s="424"/>
      <c r="E29" s="424"/>
      <c r="F29" s="424"/>
      <c r="G29" s="424"/>
      <c r="H29" s="424"/>
      <c r="I29" s="424"/>
      <c r="J29" s="424"/>
      <c r="K29" s="425"/>
      <c r="L29" s="297"/>
    </row>
    <row r="30" spans="1:12" ht="13.2" customHeight="1" thickBot="1" x14ac:dyDescent="0.3">
      <c r="A30" s="78" t="s">
        <v>40</v>
      </c>
      <c r="K30" s="479"/>
      <c r="L30" s="461"/>
    </row>
    <row r="31" spans="1:12" ht="19.95" customHeight="1" thickBot="1" x14ac:dyDescent="0.3">
      <c r="A31" s="8" t="str">
        <f>A1</f>
        <v>BV  De Fotsers</v>
      </c>
      <c r="B31" s="9"/>
      <c r="C31" s="9"/>
      <c r="D31" s="29"/>
      <c r="E31" s="9"/>
      <c r="F31" s="9"/>
      <c r="G31" s="21"/>
      <c r="H31" s="99" t="s">
        <v>97</v>
      </c>
      <c r="I31" s="535" t="str">
        <f>VLOOKUP(1,Deelnemers!O2:S3,3)</f>
        <v>Jul - Dec</v>
      </c>
      <c r="J31" s="536"/>
      <c r="K31" s="138">
        <f>VLOOKUP(1,Deelnemers!O2:S3,5)</f>
        <v>2025</v>
      </c>
      <c r="L31" s="167"/>
    </row>
    <row r="32" spans="1:12" ht="15" customHeight="1" x14ac:dyDescent="0.25">
      <c r="A32" s="78" t="s">
        <v>40</v>
      </c>
      <c r="B32" s="318" t="s">
        <v>92</v>
      </c>
      <c r="C32" s="373" t="s">
        <v>116</v>
      </c>
      <c r="D32" s="133"/>
      <c r="E32" s="134"/>
      <c r="F32" s="134"/>
      <c r="G32" s="135"/>
      <c r="H32" s="134"/>
      <c r="I32" s="134"/>
      <c r="J32" s="136"/>
      <c r="K32" s="319" t="s">
        <v>37</v>
      </c>
      <c r="L32" s="167"/>
    </row>
    <row r="33" spans="1:12" ht="15" customHeight="1" x14ac:dyDescent="0.25">
      <c r="A33" s="77" t="s">
        <v>38</v>
      </c>
      <c r="B33" s="320" t="s">
        <v>34</v>
      </c>
      <c r="C33" s="379" t="str">
        <f>B33</f>
        <v>1 jul</v>
      </c>
      <c r="D33" s="160" t="s">
        <v>8</v>
      </c>
      <c r="E33" s="160" t="s">
        <v>11</v>
      </c>
      <c r="F33" s="160" t="s">
        <v>18</v>
      </c>
      <c r="G33" s="160" t="s">
        <v>6</v>
      </c>
      <c r="H33" s="161" t="s">
        <v>7</v>
      </c>
      <c r="I33" s="162" t="s">
        <v>31</v>
      </c>
      <c r="J33" s="161" t="s">
        <v>14</v>
      </c>
      <c r="K33" s="321" t="s">
        <v>35</v>
      </c>
      <c r="L33" s="298"/>
    </row>
    <row r="34" spans="1:12" ht="15" customHeight="1" x14ac:dyDescent="0.25">
      <c r="A34" s="32" t="str">
        <f t="shared" ref="A34:A52" si="5">A4</f>
        <v>Frans</v>
      </c>
      <c r="B34" s="131">
        <f>SUMIF(A$3:A$24,A34,K$3:K$24)+SUMIF(Deelnemers!H:H,A34,Deelnemers!K:K)</f>
        <v>27</v>
      </c>
      <c r="C34" s="374">
        <f>SUMIF('Bandstoten 2'!B:B,A34,'Bandstoten 2'!AB:AB)+SUMIF('Bandstoten 2'!H:H,A34,'Bandstoten 2'!AB:AB)</f>
        <v>42</v>
      </c>
      <c r="D34" s="28">
        <f>SUMIF('Bandstoten 2'!B:B,A34,'Bandstoten 2'!N:N)+SUMIF('Bandstoten 2'!H:H,A34,'Bandstoten 2'!N:N)</f>
        <v>5</v>
      </c>
      <c r="E34" s="28">
        <f>SUMIF('Bandstoten 2'!B:B,A34,'Bandstoten 2'!D:D)+SUMIF('Bandstoten 2'!H:H,A34,'Bandstoten 2'!J:J)</f>
        <v>58</v>
      </c>
      <c r="F34" s="28">
        <f>SUMIF('Bandstoten 2'!B:B,A34,'Bandstoten 2'!E:E)+SUMIF('Bandstoten 2'!H:H,A34,'Bandstoten 2'!K:K)</f>
        <v>250</v>
      </c>
      <c r="G34" s="20">
        <f>SUMIF('Bandstoten 2'!B:B,A34,'Bandstoten 2'!G:G)+SUMIF('Bandstoten 2'!H:H,A34,'Bandstoten 2'!M:M)</f>
        <v>21.300000000000004</v>
      </c>
      <c r="H34" s="22">
        <f>IF(D34&gt;0,E34/F34,0)</f>
        <v>0.23200000000000001</v>
      </c>
      <c r="I34" s="28">
        <f t="shared" ref="I34:I52" si="6">IF(D34&gt;0,IF(ROUND(H34*B$58,0)&gt;E$58,ROUND(H34*B$58,0),E$58),0)</f>
        <v>7</v>
      </c>
      <c r="J34" s="36">
        <f t="shared" ref="J34:J52" si="7">IF(D34&lt;1,"",ROUND(G34/(D34*J$58),3))</f>
        <v>0.35499999999999998</v>
      </c>
      <c r="K34" s="172">
        <f>IF(D34&gt;I$58-1,ROUNDUP((I34-B34)/2,0)+B34,B34)</f>
        <v>27</v>
      </c>
      <c r="L34" s="299"/>
    </row>
    <row r="35" spans="1:12" ht="15" customHeight="1" x14ac:dyDescent="0.25">
      <c r="A35" s="32" t="str">
        <f t="shared" si="5"/>
        <v>Fred</v>
      </c>
      <c r="B35" s="131">
        <f>SUMIF(A$3:A$24,A35,K$3:K$24)+SUMIF(Deelnemers!H:H,A35,Deelnemers!K:K)</f>
        <v>23</v>
      </c>
      <c r="C35" s="374">
        <f>SUMIF('Bandstoten 2'!B:B,A35,'Bandstoten 2'!AB:AB)+SUMIF('Bandstoten 2'!H:H,A35,'Bandstoten 2'!AB:AB)</f>
        <v>42</v>
      </c>
      <c r="D35" s="28">
        <f>SUMIF('Bandstoten 2'!B:B,A35,'Bandstoten 2'!N:N)+SUMIF('Bandstoten 2'!H:H,A35,'Bandstoten 2'!N:N)</f>
        <v>1</v>
      </c>
      <c r="E35" s="28">
        <f>SUMIF('Bandstoten 2'!B:B,A35,'Bandstoten 2'!D:D)+SUMIF('Bandstoten 2'!H:H,A35,'Bandstoten 2'!J:J)</f>
        <v>9</v>
      </c>
      <c r="F35" s="28">
        <f>SUMIF('Bandstoten 2'!B:B,A35,'Bandstoten 2'!E:E)+SUMIF('Bandstoten 2'!H:H,A35,'Bandstoten 2'!K:K)</f>
        <v>50</v>
      </c>
      <c r="G35" s="20">
        <f>SUMIF('Bandstoten 2'!B:B,A35,'Bandstoten 2'!G:G)+SUMIF('Bandstoten 2'!H:H,A35,'Bandstoten 2'!M:M)</f>
        <v>3.9</v>
      </c>
      <c r="H35" s="22">
        <f t="shared" ref="H35:H52" si="8">IF(D35&gt;0,E35/F35,0)</f>
        <v>0.18</v>
      </c>
      <c r="I35" s="28">
        <f t="shared" si="6"/>
        <v>5</v>
      </c>
      <c r="J35" s="36">
        <f t="shared" si="7"/>
        <v>0.32500000000000001</v>
      </c>
      <c r="K35" s="131">
        <f t="shared" ref="K35:K52" si="9">IF(D35&gt;I$58-1,ROUNDUP((I35-B35)/2,0)+B35,B35)</f>
        <v>23</v>
      </c>
      <c r="L35" s="299"/>
    </row>
    <row r="36" spans="1:12" ht="15" customHeight="1" x14ac:dyDescent="0.25">
      <c r="A36" s="32" t="str">
        <f t="shared" si="5"/>
        <v>Jan Hartog</v>
      </c>
      <c r="B36" s="131">
        <f>SUMIF(A$3:A$24,A36,K$3:K$24)+SUMIF(Deelnemers!H:H,A36,Deelnemers!K:K)</f>
        <v>18</v>
      </c>
      <c r="C36" s="374">
        <f>SUMIF('Bandstoten 2'!B:B,A36,'Bandstoten 2'!AB:AB)+SUMIF('Bandstoten 2'!H:H,A36,'Bandstoten 2'!AB:AB)</f>
        <v>42</v>
      </c>
      <c r="D36" s="28">
        <f>SUMIF('Bandstoten 2'!B:B,A36,'Bandstoten 2'!N:N)+SUMIF('Bandstoten 2'!H:H,A36,'Bandstoten 2'!N:N)</f>
        <v>1</v>
      </c>
      <c r="E36" s="28">
        <f>SUMIF('Bandstoten 2'!B:B,A36,'Bandstoten 2'!D:D)+SUMIF('Bandstoten 2'!H:H,A36,'Bandstoten 2'!J:J)</f>
        <v>9</v>
      </c>
      <c r="F36" s="28">
        <f>SUMIF('Bandstoten 2'!B:B,A36,'Bandstoten 2'!E:E)+SUMIF('Bandstoten 2'!H:H,A36,'Bandstoten 2'!K:K)</f>
        <v>50</v>
      </c>
      <c r="G36" s="20">
        <f>SUMIF('Bandstoten 2'!B:B,A36,'Bandstoten 2'!G:G)+SUMIF('Bandstoten 2'!H:H,A36,'Bandstoten 2'!M:M)</f>
        <v>5</v>
      </c>
      <c r="H36" s="22">
        <f t="shared" si="8"/>
        <v>0.18</v>
      </c>
      <c r="I36" s="28">
        <f t="shared" si="6"/>
        <v>5</v>
      </c>
      <c r="J36" s="36">
        <f t="shared" si="7"/>
        <v>0.41699999999999998</v>
      </c>
      <c r="K36" s="131">
        <f t="shared" si="9"/>
        <v>18</v>
      </c>
      <c r="L36" s="299"/>
    </row>
    <row r="37" spans="1:12" ht="15" customHeight="1" x14ac:dyDescent="0.25">
      <c r="A37" s="32" t="str">
        <f t="shared" si="5"/>
        <v>Martijn</v>
      </c>
      <c r="B37" s="131">
        <f>SUMIF(A$3:A$24,A37,K$3:K$24)+SUMIF(Deelnemers!H:H,A37,Deelnemers!K:K)</f>
        <v>13</v>
      </c>
      <c r="C37" s="374">
        <f>SUMIF('Bandstoten 2'!B:B,A37,'Bandstoten 2'!AB:AB)+SUMIF('Bandstoten 2'!H:H,A37,'Bandstoten 2'!AB:AB)</f>
        <v>42</v>
      </c>
      <c r="D37" s="28">
        <f>SUMIF('Bandstoten 2'!B:B,A37,'Bandstoten 2'!N:N)+SUMIF('Bandstoten 2'!H:H,A37,'Bandstoten 2'!N:N)</f>
        <v>1</v>
      </c>
      <c r="E37" s="28">
        <f>SUMIF('Bandstoten 2'!B:B,A37,'Bandstoten 2'!D:D)+SUMIF('Bandstoten 2'!H:H,A37,'Bandstoten 2'!J:J)</f>
        <v>6</v>
      </c>
      <c r="F37" s="28">
        <f>SUMIF('Bandstoten 2'!B:B,A37,'Bandstoten 2'!E:E)+SUMIF('Bandstoten 2'!H:H,A37,'Bandstoten 2'!K:K)</f>
        <v>50</v>
      </c>
      <c r="G37" s="20">
        <f>SUMIF('Bandstoten 2'!B:B,A37,'Bandstoten 2'!G:G)+SUMIF('Bandstoten 2'!H:H,A37,'Bandstoten 2'!M:M)</f>
        <v>4.5999999999999996</v>
      </c>
      <c r="H37" s="22">
        <f t="shared" si="8"/>
        <v>0.12</v>
      </c>
      <c r="I37" s="28">
        <f t="shared" si="6"/>
        <v>4</v>
      </c>
      <c r="J37" s="36">
        <f t="shared" si="7"/>
        <v>0.38300000000000001</v>
      </c>
      <c r="K37" s="131">
        <f t="shared" si="9"/>
        <v>13</v>
      </c>
      <c r="L37" s="299"/>
    </row>
    <row r="38" spans="1:12" ht="15" customHeight="1" x14ac:dyDescent="0.25">
      <c r="A38" s="32" t="str">
        <f t="shared" si="5"/>
        <v>Michael</v>
      </c>
      <c r="B38" s="131">
        <f>SUMIF(A$3:A$24,A38,K$3:K$24)+SUMIF(Deelnemers!H:H,A38,Deelnemers!K:K)</f>
        <v>28</v>
      </c>
      <c r="C38" s="374">
        <f>SUMIF('Bandstoten 2'!B:B,A38,'Bandstoten 2'!AB:AB)+SUMIF('Bandstoten 2'!H:H,A38,'Bandstoten 2'!AB:AB)</f>
        <v>42</v>
      </c>
      <c r="D38" s="28">
        <f>SUMIF('Bandstoten 2'!B:B,A38,'Bandstoten 2'!N:N)+SUMIF('Bandstoten 2'!H:H,A38,'Bandstoten 2'!N:N)</f>
        <v>1</v>
      </c>
      <c r="E38" s="28">
        <f>SUMIF('Bandstoten 2'!B:B,A38,'Bandstoten 2'!D:D)+SUMIF('Bandstoten 2'!H:H,A38,'Bandstoten 2'!J:J)</f>
        <v>14</v>
      </c>
      <c r="F38" s="28">
        <f>SUMIF('Bandstoten 2'!B:B,A38,'Bandstoten 2'!E:E)+SUMIF('Bandstoten 2'!H:H,A38,'Bandstoten 2'!K:K)</f>
        <v>50</v>
      </c>
      <c r="G38" s="20">
        <f>SUMIF('Bandstoten 2'!B:B,A38,'Bandstoten 2'!G:G)+SUMIF('Bandstoten 2'!H:H,A38,'Bandstoten 2'!M:M)</f>
        <v>5</v>
      </c>
      <c r="H38" s="22">
        <f t="shared" si="8"/>
        <v>0.28000000000000003</v>
      </c>
      <c r="I38" s="28">
        <f t="shared" si="6"/>
        <v>8</v>
      </c>
      <c r="J38" s="36">
        <f t="shared" si="7"/>
        <v>0.41699999999999998</v>
      </c>
      <c r="K38" s="131">
        <f t="shared" si="9"/>
        <v>28</v>
      </c>
      <c r="L38" s="299"/>
    </row>
    <row r="39" spans="1:12" ht="15" customHeight="1" x14ac:dyDescent="0.25">
      <c r="A39" s="32" t="str">
        <f t="shared" si="5"/>
        <v>Peter</v>
      </c>
      <c r="B39" s="131">
        <f>SUMIF(A$3:A$24,A39,K$3:K$24)+SUMIF(Deelnemers!H:H,A39,Deelnemers!K:K)</f>
        <v>39</v>
      </c>
      <c r="C39" s="374">
        <f>SUMIF('Bandstoten 2'!B:B,A39,'Bandstoten 2'!AB:AB)+SUMIF('Bandstoten 2'!H:H,A39,'Bandstoten 2'!AB:AB)</f>
        <v>42</v>
      </c>
      <c r="D39" s="28">
        <f>SUMIF('Bandstoten 2'!B:B,A39,'Bandstoten 2'!N:N)+SUMIF('Bandstoten 2'!H:H,A39,'Bandstoten 2'!N:N)</f>
        <v>1</v>
      </c>
      <c r="E39" s="28">
        <f>SUMIF('Bandstoten 2'!B:B,A39,'Bandstoten 2'!D:D)+SUMIF('Bandstoten 2'!H:H,A39,'Bandstoten 2'!J:J)</f>
        <v>16</v>
      </c>
      <c r="F39" s="28">
        <f>SUMIF('Bandstoten 2'!B:B,A39,'Bandstoten 2'!E:E)+SUMIF('Bandstoten 2'!H:H,A39,'Bandstoten 2'!K:K)</f>
        <v>50</v>
      </c>
      <c r="G39" s="20">
        <f>SUMIF('Bandstoten 2'!B:B,A39,'Bandstoten 2'!G:G)+SUMIF('Bandstoten 2'!H:H,A39,'Bandstoten 2'!M:M)</f>
        <v>4.0999999999999996</v>
      </c>
      <c r="H39" s="22">
        <f t="shared" si="8"/>
        <v>0.32</v>
      </c>
      <c r="I39" s="28">
        <f t="shared" si="6"/>
        <v>10</v>
      </c>
      <c r="J39" s="36">
        <f t="shared" si="7"/>
        <v>0.34200000000000003</v>
      </c>
      <c r="K39" s="131">
        <f t="shared" si="9"/>
        <v>39</v>
      </c>
      <c r="L39" s="299"/>
    </row>
    <row r="40" spans="1:12" ht="15" customHeight="1" x14ac:dyDescent="0.25">
      <c r="A40" s="32" t="str">
        <f t="shared" si="5"/>
        <v>Piet</v>
      </c>
      <c r="B40" s="131">
        <f>SUMIF(A$3:A$24,A40,K$3:K$24)+SUMIF(Deelnemers!H:H,A40,Deelnemers!K:K)</f>
        <v>44</v>
      </c>
      <c r="C40" s="374">
        <f>SUMIF('Bandstoten 2'!B:B,A40,'Bandstoten 2'!AB:AB)+SUMIF('Bandstoten 2'!H:H,A40,'Bandstoten 2'!AB:AB)</f>
        <v>42</v>
      </c>
      <c r="D40" s="28">
        <f>SUMIF('Bandstoten 2'!B:B,A40,'Bandstoten 2'!N:N)+SUMIF('Bandstoten 2'!H:H,A40,'Bandstoten 2'!N:N)</f>
        <v>0</v>
      </c>
      <c r="E40" s="28">
        <f>SUMIF('Bandstoten 2'!B:B,A40,'Bandstoten 2'!D:D)+SUMIF('Bandstoten 2'!H:H,A40,'Bandstoten 2'!J:J)</f>
        <v>0</v>
      </c>
      <c r="F40" s="28">
        <f>SUMIF('Bandstoten 2'!B:B,A40,'Bandstoten 2'!E:E)+SUMIF('Bandstoten 2'!H:H,A40,'Bandstoten 2'!K:K)</f>
        <v>0</v>
      </c>
      <c r="G40" s="20">
        <f>SUMIF('Bandstoten 2'!B:B,A40,'Bandstoten 2'!G:G)+SUMIF('Bandstoten 2'!H:H,A40,'Bandstoten 2'!M:M)</f>
        <v>0</v>
      </c>
      <c r="H40" s="22">
        <f t="shared" si="8"/>
        <v>0</v>
      </c>
      <c r="I40" s="28">
        <f t="shared" si="6"/>
        <v>0</v>
      </c>
      <c r="J40" s="36" t="str">
        <f t="shared" si="7"/>
        <v/>
      </c>
      <c r="K40" s="131">
        <f t="shared" si="9"/>
        <v>44</v>
      </c>
      <c r="L40" s="299"/>
    </row>
    <row r="41" spans="1:12" ht="15" customHeight="1" x14ac:dyDescent="0.25">
      <c r="A41" s="32" t="str">
        <f t="shared" si="5"/>
        <v>Tukker</v>
      </c>
      <c r="B41" s="131">
        <f>SUMIF(A$3:A$24,A41,K$3:K$24)+SUMIF(Deelnemers!H:H,A41,Deelnemers!K:K)</f>
        <v>22</v>
      </c>
      <c r="C41" s="374">
        <f>SUMIF('Bandstoten 2'!B:B,A41,'Bandstoten 2'!AB:AB)+SUMIF('Bandstoten 2'!H:H,A41,'Bandstoten 2'!AB:AB)</f>
        <v>42</v>
      </c>
      <c r="D41" s="28">
        <f>SUMIF('Bandstoten 2'!B:B,A41,'Bandstoten 2'!N:N)+SUMIF('Bandstoten 2'!H:H,A41,'Bandstoten 2'!N:N)</f>
        <v>0</v>
      </c>
      <c r="E41" s="28">
        <f>SUMIF('Bandstoten 2'!B:B,A41,'Bandstoten 2'!D:D)+SUMIF('Bandstoten 2'!H:H,A41,'Bandstoten 2'!J:J)</f>
        <v>0</v>
      </c>
      <c r="F41" s="28">
        <f>SUMIF('Bandstoten 2'!B:B,A41,'Bandstoten 2'!E:E)+SUMIF('Bandstoten 2'!H:H,A41,'Bandstoten 2'!K:K)</f>
        <v>0</v>
      </c>
      <c r="G41" s="20">
        <f>SUMIF('Bandstoten 2'!B:B,A41,'Bandstoten 2'!G:G)+SUMIF('Bandstoten 2'!H:H,A41,'Bandstoten 2'!M:M)</f>
        <v>0</v>
      </c>
      <c r="H41" s="22">
        <f t="shared" si="8"/>
        <v>0</v>
      </c>
      <c r="I41" s="28">
        <f t="shared" si="6"/>
        <v>0</v>
      </c>
      <c r="J41" s="36" t="str">
        <f t="shared" si="7"/>
        <v/>
      </c>
      <c r="K41" s="131">
        <f t="shared" si="9"/>
        <v>22</v>
      </c>
      <c r="L41" s="299"/>
    </row>
    <row r="42" spans="1:12" ht="15" customHeight="1" x14ac:dyDescent="0.25">
      <c r="A42" s="32" t="str">
        <f t="shared" si="5"/>
        <v>Bernard</v>
      </c>
      <c r="B42" s="131">
        <f>SUMIF(A$3:A$24,A42,K$3:K$24)+SUMIF(Deelnemers!H:H,A42,Deelnemers!K:K)</f>
        <v>31</v>
      </c>
      <c r="C42" s="374">
        <f>SUMIF('Bandstoten 2'!B:B,A42,'Bandstoten 2'!AB:AB)+SUMIF('Bandstoten 2'!H:H,A42,'Bandstoten 2'!AB:AB)</f>
        <v>42</v>
      </c>
      <c r="D42" s="28">
        <f>SUMIF('Bandstoten 2'!B:B,A42,'Bandstoten 2'!N:N)+SUMIF('Bandstoten 2'!H:H,A42,'Bandstoten 2'!N:N)</f>
        <v>0</v>
      </c>
      <c r="E42" s="28">
        <f>SUMIF('Bandstoten 2'!B:B,A42,'Bandstoten 2'!D:D)+SUMIF('Bandstoten 2'!H:H,A42,'Bandstoten 2'!J:J)</f>
        <v>0</v>
      </c>
      <c r="F42" s="28">
        <f>SUMIF('Bandstoten 2'!B:B,A42,'Bandstoten 2'!E:E)+SUMIF('Bandstoten 2'!H:H,A42,'Bandstoten 2'!K:K)</f>
        <v>0</v>
      </c>
      <c r="G42" s="20">
        <f>SUMIF('Bandstoten 2'!B:B,A42,'Bandstoten 2'!G:G)+SUMIF('Bandstoten 2'!H:H,A42,'Bandstoten 2'!M:M)</f>
        <v>0</v>
      </c>
      <c r="H42" s="22">
        <f t="shared" si="8"/>
        <v>0</v>
      </c>
      <c r="I42" s="28">
        <f t="shared" si="6"/>
        <v>0</v>
      </c>
      <c r="J42" s="36" t="str">
        <f t="shared" si="7"/>
        <v/>
      </c>
      <c r="K42" s="131">
        <f t="shared" si="9"/>
        <v>31</v>
      </c>
      <c r="L42" s="299"/>
    </row>
    <row r="43" spans="1:12" ht="15" customHeight="1" x14ac:dyDescent="0.25">
      <c r="A43" s="32" t="str">
        <f t="shared" si="5"/>
        <v>Jan de Hoorn</v>
      </c>
      <c r="B43" s="131">
        <f>SUMIF(A$3:A$24,A43,K$3:K$24)+SUMIF(Deelnemers!H:H,A43,Deelnemers!K:K)</f>
        <v>23</v>
      </c>
      <c r="C43" s="374">
        <f>SUMIF('Bandstoten 2'!B:B,A43,'Bandstoten 2'!AB:AB)+SUMIF('Bandstoten 2'!H:H,A43,'Bandstoten 2'!AB:AB)</f>
        <v>42</v>
      </c>
      <c r="D43" s="28">
        <f>SUMIF('Bandstoten 2'!B:B,A43,'Bandstoten 2'!N:N)+SUMIF('Bandstoten 2'!H:H,A43,'Bandstoten 2'!N:N)</f>
        <v>0</v>
      </c>
      <c r="E43" s="28">
        <f>SUMIF('Bandstoten 2'!B:B,A43,'Bandstoten 2'!D:D)+SUMIF('Bandstoten 2'!H:H,A43,'Bandstoten 2'!J:J)</f>
        <v>0</v>
      </c>
      <c r="F43" s="28">
        <f>SUMIF('Bandstoten 2'!B:B,A43,'Bandstoten 2'!E:E)+SUMIF('Bandstoten 2'!H:H,A43,'Bandstoten 2'!K:K)</f>
        <v>0</v>
      </c>
      <c r="G43" s="20">
        <f>SUMIF('Bandstoten 2'!B:B,A43,'Bandstoten 2'!G:G)+SUMIF('Bandstoten 2'!H:H,A43,'Bandstoten 2'!M:M)</f>
        <v>0</v>
      </c>
      <c r="H43" s="22">
        <f t="shared" si="8"/>
        <v>0</v>
      </c>
      <c r="I43" s="28">
        <f t="shared" si="6"/>
        <v>0</v>
      </c>
      <c r="J43" s="36" t="str">
        <f t="shared" si="7"/>
        <v/>
      </c>
      <c r="K43" s="131">
        <f t="shared" si="9"/>
        <v>23</v>
      </c>
      <c r="L43" s="299"/>
    </row>
    <row r="44" spans="1:12" ht="15" customHeight="1" x14ac:dyDescent="0.25">
      <c r="A44" s="32" t="str">
        <f t="shared" si="5"/>
        <v>Bas</v>
      </c>
      <c r="B44" s="131">
        <f>SUMIF(A$3:A$24,A44,K$3:K$24)+SUMIF(Deelnemers!H:H,A44,Deelnemers!K:K)</f>
        <v>25</v>
      </c>
      <c r="C44" s="374">
        <f>SUMIF('Bandstoten 2'!B:B,A44,'Bandstoten 2'!AB:AB)+SUMIF('Bandstoten 2'!H:H,A44,'Bandstoten 2'!AB:AB)</f>
        <v>42</v>
      </c>
      <c r="D44" s="28">
        <f>SUMIF('Bandstoten 2'!B:B,A44,'Bandstoten 2'!N:N)+SUMIF('Bandstoten 2'!H:H,A44,'Bandstoten 2'!N:N)</f>
        <v>0</v>
      </c>
      <c r="E44" s="28">
        <f>SUMIF('Bandstoten 2'!B:B,A44,'Bandstoten 2'!D:D)+SUMIF('Bandstoten 2'!H:H,A44,'Bandstoten 2'!J:J)</f>
        <v>0</v>
      </c>
      <c r="F44" s="28">
        <f>SUMIF('Bandstoten 2'!B:B,A44,'Bandstoten 2'!E:E)+SUMIF('Bandstoten 2'!H:H,A44,'Bandstoten 2'!K:K)</f>
        <v>0</v>
      </c>
      <c r="G44" s="20">
        <f>SUMIF('Bandstoten 2'!B:B,A44,'Bandstoten 2'!G:G)+SUMIF('Bandstoten 2'!H:H,A44,'Bandstoten 2'!M:M)</f>
        <v>0</v>
      </c>
      <c r="H44" s="22">
        <f t="shared" si="8"/>
        <v>0</v>
      </c>
      <c r="I44" s="28">
        <f t="shared" si="6"/>
        <v>0</v>
      </c>
      <c r="J44" s="36" t="str">
        <f t="shared" si="7"/>
        <v/>
      </c>
      <c r="K44" s="131">
        <f t="shared" si="9"/>
        <v>25</v>
      </c>
      <c r="L44" s="299"/>
    </row>
    <row r="45" spans="1:12" ht="15" customHeight="1" x14ac:dyDescent="0.25">
      <c r="A45" s="32" t="str">
        <f t="shared" si="5"/>
        <v>Jan Zuijlen</v>
      </c>
      <c r="B45" s="131">
        <f>SUMIF(A$3:A$24,A45,K$3:K$24)+SUMIF(Deelnemers!H:H,A45,Deelnemers!K:K)</f>
        <v>36</v>
      </c>
      <c r="C45" s="374">
        <f>SUMIF('Bandstoten 2'!B:B,A45,'Bandstoten 2'!AB:AB)+SUMIF('Bandstoten 2'!H:H,A45,'Bandstoten 2'!AB:AB)</f>
        <v>42</v>
      </c>
      <c r="D45" s="28">
        <f>SUMIF('Bandstoten 2'!B:B,A45,'Bandstoten 2'!N:N)+SUMIF('Bandstoten 2'!H:H,A45,'Bandstoten 2'!N:N)</f>
        <v>0</v>
      </c>
      <c r="E45" s="28">
        <f>SUMIF('Bandstoten 2'!B:B,A45,'Bandstoten 2'!D:D)+SUMIF('Bandstoten 2'!H:H,A45,'Bandstoten 2'!J:J)</f>
        <v>0</v>
      </c>
      <c r="F45" s="28">
        <f>SUMIF('Bandstoten 2'!B:B,A45,'Bandstoten 2'!E:E)+SUMIF('Bandstoten 2'!H:H,A45,'Bandstoten 2'!K:K)</f>
        <v>0</v>
      </c>
      <c r="G45" s="20">
        <f>SUMIF('Bandstoten 2'!B:B,A45,'Bandstoten 2'!G:G)+SUMIF('Bandstoten 2'!H:H,A45,'Bandstoten 2'!M:M)</f>
        <v>0</v>
      </c>
      <c r="H45" s="22">
        <f t="shared" si="8"/>
        <v>0</v>
      </c>
      <c r="I45" s="28">
        <f t="shared" si="6"/>
        <v>0</v>
      </c>
      <c r="J45" s="36" t="str">
        <f t="shared" si="7"/>
        <v/>
      </c>
      <c r="K45" s="131">
        <f t="shared" si="9"/>
        <v>36</v>
      </c>
      <c r="L45" s="299"/>
    </row>
    <row r="46" spans="1:12" ht="15" customHeight="1" x14ac:dyDescent="0.25">
      <c r="A46" s="32" t="str">
        <f t="shared" si="5"/>
        <v xml:space="preserve">Jordy </v>
      </c>
      <c r="B46" s="131">
        <f>SUMIF(A$3:A$24,A46,K$3:K$24)+SUMIF(Deelnemers!H:H,A46,Deelnemers!K:K)</f>
        <v>31</v>
      </c>
      <c r="C46" s="374">
        <f>SUMIF('Bandstoten 2'!B:B,A46,'Bandstoten 2'!AB:AB)+SUMIF('Bandstoten 2'!H:H,A46,'Bandstoten 2'!AB:AB)</f>
        <v>42</v>
      </c>
      <c r="D46" s="28">
        <f>SUMIF('Bandstoten 2'!B:B,A46,'Bandstoten 2'!N:N)+SUMIF('Bandstoten 2'!H:H,A46,'Bandstoten 2'!N:N)</f>
        <v>0</v>
      </c>
      <c r="E46" s="28">
        <f>SUMIF('Bandstoten 2'!B:B,A46,'Bandstoten 2'!D:D)+SUMIF('Bandstoten 2'!H:H,A46,'Bandstoten 2'!J:J)</f>
        <v>0</v>
      </c>
      <c r="F46" s="28">
        <f>SUMIF('Bandstoten 2'!B:B,A46,'Bandstoten 2'!E:E)+SUMIF('Bandstoten 2'!H:H,A46,'Bandstoten 2'!K:K)</f>
        <v>0</v>
      </c>
      <c r="G46" s="20">
        <f>SUMIF('Bandstoten 2'!B:B,A46,'Bandstoten 2'!G:G)+SUMIF('Bandstoten 2'!H:H,A46,'Bandstoten 2'!M:M)</f>
        <v>0</v>
      </c>
      <c r="H46" s="22">
        <f t="shared" si="8"/>
        <v>0</v>
      </c>
      <c r="I46" s="28">
        <f t="shared" si="6"/>
        <v>0</v>
      </c>
      <c r="J46" s="36" t="str">
        <f t="shared" si="7"/>
        <v/>
      </c>
      <c r="K46" s="131">
        <f t="shared" si="9"/>
        <v>31</v>
      </c>
      <c r="L46" s="299"/>
    </row>
    <row r="47" spans="1:12" ht="15" customHeight="1" x14ac:dyDescent="0.25">
      <c r="A47" s="32" t="str">
        <f t="shared" si="5"/>
        <v>Mukesh</v>
      </c>
      <c r="B47" s="131">
        <f>SUMIF(A$3:A$24,A47,K$3:K$24)+SUMIF(Deelnemers!H:H,A47,Deelnemers!K:K)</f>
        <v>34</v>
      </c>
      <c r="C47" s="374">
        <f>SUMIF('Bandstoten 2'!B:B,A47,'Bandstoten 2'!AB:AB)+SUMIF('Bandstoten 2'!H:H,A47,'Bandstoten 2'!AB:AB)</f>
        <v>42</v>
      </c>
      <c r="D47" s="28">
        <f>SUMIF('Bandstoten 2'!B:B,A47,'Bandstoten 2'!N:N)+SUMIF('Bandstoten 2'!H:H,A47,'Bandstoten 2'!N:N)</f>
        <v>0</v>
      </c>
      <c r="E47" s="28">
        <f>SUMIF('Bandstoten 2'!B:B,A47,'Bandstoten 2'!D:D)+SUMIF('Bandstoten 2'!H:H,A47,'Bandstoten 2'!J:J)</f>
        <v>0</v>
      </c>
      <c r="F47" s="28">
        <f>SUMIF('Bandstoten 2'!B:B,A47,'Bandstoten 2'!E:E)+SUMIF('Bandstoten 2'!H:H,A47,'Bandstoten 2'!K:K)</f>
        <v>0</v>
      </c>
      <c r="G47" s="20">
        <f>SUMIF('Bandstoten 2'!B:B,A47,'Bandstoten 2'!G:G)+SUMIF('Bandstoten 2'!H:H,A47,'Bandstoten 2'!M:M)</f>
        <v>0</v>
      </c>
      <c r="H47" s="22">
        <f t="shared" si="8"/>
        <v>0</v>
      </c>
      <c r="I47" s="28">
        <f t="shared" si="6"/>
        <v>0</v>
      </c>
      <c r="J47" s="36" t="str">
        <f t="shared" si="7"/>
        <v/>
      </c>
      <c r="K47" s="131">
        <f t="shared" si="9"/>
        <v>34</v>
      </c>
      <c r="L47" s="299"/>
    </row>
    <row r="48" spans="1:12" ht="15" customHeight="1" x14ac:dyDescent="0.25">
      <c r="A48" s="32" t="str">
        <f t="shared" si="5"/>
        <v>Marco</v>
      </c>
      <c r="B48" s="131">
        <f>SUMIF(A$3:A$24,A48,K$3:K$24)+SUMIF(Deelnemers!H:H,A48,Deelnemers!K:K)</f>
        <v>40</v>
      </c>
      <c r="C48" s="374">
        <f>SUMIF('Bandstoten 2'!B:B,A48,'Bandstoten 2'!AB:AB)+SUMIF('Bandstoten 2'!H:H,A48,'Bandstoten 2'!AB:AB)</f>
        <v>42</v>
      </c>
      <c r="D48" s="28">
        <f>SUMIF('Bandstoten 2'!B:B,A48,'Bandstoten 2'!N:N)+SUMIF('Bandstoten 2'!H:H,A48,'Bandstoten 2'!N:N)</f>
        <v>0</v>
      </c>
      <c r="E48" s="28">
        <f>SUMIF('Bandstoten 2'!B:B,A48,'Bandstoten 2'!D:D)+SUMIF('Bandstoten 2'!H:H,A48,'Bandstoten 2'!J:J)</f>
        <v>0</v>
      </c>
      <c r="F48" s="28">
        <f>SUMIF('Bandstoten 2'!B:B,A48,'Bandstoten 2'!E:E)+SUMIF('Bandstoten 2'!H:H,A48,'Bandstoten 2'!K:K)</f>
        <v>0</v>
      </c>
      <c r="G48" s="20">
        <f>SUMIF('Bandstoten 2'!B:B,A48,'Bandstoten 2'!G:G)+SUMIF('Bandstoten 2'!H:H,A48,'Bandstoten 2'!M:M)</f>
        <v>0</v>
      </c>
      <c r="H48" s="22">
        <f t="shared" si="8"/>
        <v>0</v>
      </c>
      <c r="I48" s="28">
        <f t="shared" si="6"/>
        <v>0</v>
      </c>
      <c r="J48" s="36" t="str">
        <f t="shared" si="7"/>
        <v/>
      </c>
      <c r="K48" s="131">
        <f t="shared" si="9"/>
        <v>40</v>
      </c>
      <c r="L48" s="299"/>
    </row>
    <row r="49" spans="1:12" ht="15" customHeight="1" x14ac:dyDescent="0.25">
      <c r="A49" s="32" t="str">
        <f t="shared" si="5"/>
        <v>n</v>
      </c>
      <c r="B49" s="131">
        <f>SUMIF(A$3:A$24,A49,K$3:K$24)+SUMIF(Deelnemers!H:H,A49,Deelnemers!K:K)</f>
        <v>0</v>
      </c>
      <c r="C49" s="374">
        <f>SUMIF('Bandstoten 2'!B:B,A49,'Bandstoten 2'!AB:AB)+SUMIF('Bandstoten 2'!H:H,A49,'Bandstoten 2'!AB:AB)</f>
        <v>0</v>
      </c>
      <c r="D49" s="28">
        <f>SUMIF('Bandstoten 2'!B:B,A49,'Bandstoten 2'!N:N)+SUMIF('Bandstoten 2'!H:H,A49,'Bandstoten 2'!N:N)</f>
        <v>0</v>
      </c>
      <c r="E49" s="28">
        <f>SUMIF('Bandstoten 2'!B:B,A49,'Bandstoten 2'!D:D)+SUMIF('Bandstoten 2'!H:H,A49,'Bandstoten 2'!J:J)</f>
        <v>0</v>
      </c>
      <c r="F49" s="28">
        <f>SUMIF('Bandstoten 2'!B:B,A49,'Bandstoten 2'!E:E)+SUMIF('Bandstoten 2'!H:H,A49,'Bandstoten 2'!K:K)</f>
        <v>0</v>
      </c>
      <c r="G49" s="20">
        <f>SUMIF('Bandstoten 2'!B:B,A49,'Bandstoten 2'!G:G)+SUMIF('Bandstoten 2'!H:H,A49,'Bandstoten 2'!M:M)</f>
        <v>0</v>
      </c>
      <c r="H49" s="22">
        <f t="shared" si="8"/>
        <v>0</v>
      </c>
      <c r="I49" s="28">
        <f t="shared" si="6"/>
        <v>0</v>
      </c>
      <c r="J49" s="36" t="str">
        <f t="shared" si="7"/>
        <v/>
      </c>
      <c r="K49" s="131">
        <f t="shared" si="9"/>
        <v>0</v>
      </c>
      <c r="L49" s="299"/>
    </row>
    <row r="50" spans="1:12" ht="15" customHeight="1" x14ac:dyDescent="0.25">
      <c r="A50" s="32" t="str">
        <f t="shared" si="5"/>
        <v>n</v>
      </c>
      <c r="B50" s="131">
        <f>SUMIF(A$3:A$24,A50,K$3:K$24)+SUMIF(Deelnemers!H:H,A50,Deelnemers!K:K)</f>
        <v>0</v>
      </c>
      <c r="C50" s="374">
        <f>SUMIF('Bandstoten 2'!B:B,A50,'Bandstoten 2'!AB:AB)+SUMIF('Bandstoten 2'!H:H,A50,'Bandstoten 2'!AB:AB)</f>
        <v>0</v>
      </c>
      <c r="D50" s="28">
        <f>SUMIF('Bandstoten 2'!B:B,A50,'Bandstoten 2'!N:N)+SUMIF('Bandstoten 2'!H:H,A50,'Bandstoten 2'!N:N)</f>
        <v>0</v>
      </c>
      <c r="E50" s="28">
        <f>SUMIF('Bandstoten 2'!B:B,A50,'Bandstoten 2'!D:D)+SUMIF('Bandstoten 2'!H:H,A50,'Bandstoten 2'!J:J)</f>
        <v>0</v>
      </c>
      <c r="F50" s="28">
        <f>SUMIF('Bandstoten 2'!B:B,A50,'Bandstoten 2'!E:E)+SUMIF('Bandstoten 2'!H:H,A50,'Bandstoten 2'!K:K)</f>
        <v>0</v>
      </c>
      <c r="G50" s="20">
        <f>SUMIF('Bandstoten 2'!B:B,A50,'Bandstoten 2'!G:G)+SUMIF('Bandstoten 2'!H:H,A50,'Bandstoten 2'!M:M)</f>
        <v>0</v>
      </c>
      <c r="H50" s="22">
        <f t="shared" si="8"/>
        <v>0</v>
      </c>
      <c r="I50" s="28">
        <f t="shared" si="6"/>
        <v>0</v>
      </c>
      <c r="J50" s="36" t="str">
        <f t="shared" si="7"/>
        <v/>
      </c>
      <c r="K50" s="131">
        <f t="shared" si="9"/>
        <v>0</v>
      </c>
      <c r="L50" s="299"/>
    </row>
    <row r="51" spans="1:12" ht="15" customHeight="1" x14ac:dyDescent="0.25">
      <c r="A51" s="32" t="str">
        <f t="shared" si="5"/>
        <v>n</v>
      </c>
      <c r="B51" s="131">
        <f>SUMIF(A$3:A$24,A51,K$3:K$24)+SUMIF(Deelnemers!H:H,A51,Deelnemers!K:K)</f>
        <v>0</v>
      </c>
      <c r="C51" s="374">
        <f>SUMIF('Bandstoten 2'!B:B,A51,'Bandstoten 2'!AB:AB)+SUMIF('Bandstoten 2'!H:H,A51,'Bandstoten 2'!AB:AB)</f>
        <v>0</v>
      </c>
      <c r="D51" s="28">
        <f>SUMIF('Bandstoten 2'!B:B,A51,'Bandstoten 2'!N:N)+SUMIF('Bandstoten 2'!H:H,A51,'Bandstoten 2'!N:N)</f>
        <v>0</v>
      </c>
      <c r="E51" s="28">
        <f>SUMIF('Bandstoten 2'!B:B,A51,'Bandstoten 2'!D:D)+SUMIF('Bandstoten 2'!H:H,A51,'Bandstoten 2'!J:J)</f>
        <v>0</v>
      </c>
      <c r="F51" s="28">
        <f>SUMIF('Bandstoten 2'!B:B,A51,'Bandstoten 2'!E:E)+SUMIF('Bandstoten 2'!H:H,A51,'Bandstoten 2'!K:K)</f>
        <v>0</v>
      </c>
      <c r="G51" s="20">
        <f>SUMIF('Bandstoten 2'!B:B,A51,'Bandstoten 2'!G:G)+SUMIF('Bandstoten 2'!H:H,A51,'Bandstoten 2'!M:M)</f>
        <v>0</v>
      </c>
      <c r="H51" s="22">
        <f t="shared" si="8"/>
        <v>0</v>
      </c>
      <c r="I51" s="28">
        <f t="shared" si="6"/>
        <v>0</v>
      </c>
      <c r="J51" s="36" t="str">
        <f t="shared" si="7"/>
        <v/>
      </c>
      <c r="K51" s="131">
        <f t="shared" si="9"/>
        <v>0</v>
      </c>
      <c r="L51" s="299"/>
    </row>
    <row r="52" spans="1:12" ht="15" customHeight="1" x14ac:dyDescent="0.25">
      <c r="A52" s="32" t="str">
        <f t="shared" si="5"/>
        <v>n</v>
      </c>
      <c r="B52" s="131">
        <f>SUMIF(A$3:A$24,A52,K$3:K$24)+SUMIF(Deelnemers!H:H,A52,Deelnemers!K:K)</f>
        <v>0</v>
      </c>
      <c r="C52" s="374">
        <f>SUMIF('Bandstoten 2'!B:B,A52,'Bandstoten 2'!AB:AB)+SUMIF('Bandstoten 2'!H:H,A52,'Bandstoten 2'!AB:AB)</f>
        <v>0</v>
      </c>
      <c r="D52" s="28">
        <f>SUMIF('Bandstoten 2'!B:B,A52,'Bandstoten 2'!N:N)+SUMIF('Bandstoten 2'!H:H,A52,'Bandstoten 2'!N:N)</f>
        <v>0</v>
      </c>
      <c r="E52" s="28">
        <f>SUMIF('Bandstoten 2'!B:B,A52,'Bandstoten 2'!D:D)+SUMIF('Bandstoten 2'!H:H,A52,'Bandstoten 2'!J:J)</f>
        <v>0</v>
      </c>
      <c r="F52" s="28">
        <f>SUMIF('Bandstoten 2'!B:B,A52,'Bandstoten 2'!E:E)+SUMIF('Bandstoten 2'!H:H,A52,'Bandstoten 2'!K:K)</f>
        <v>0</v>
      </c>
      <c r="G52" s="20">
        <f>SUMIF('Bandstoten 2'!B:B,A52,'Bandstoten 2'!G:G)+SUMIF('Bandstoten 2'!H:H,A52,'Bandstoten 2'!M:M)</f>
        <v>0</v>
      </c>
      <c r="H52" s="22">
        <f t="shared" si="8"/>
        <v>0</v>
      </c>
      <c r="I52" s="28">
        <f t="shared" si="6"/>
        <v>0</v>
      </c>
      <c r="J52" s="36" t="str">
        <f t="shared" si="7"/>
        <v/>
      </c>
      <c r="K52" s="173">
        <f t="shared" si="9"/>
        <v>0</v>
      </c>
      <c r="L52" s="299"/>
    </row>
    <row r="53" spans="1:12" ht="1.2" customHeight="1" x14ac:dyDescent="0.25">
      <c r="A53" s="100"/>
      <c r="B53" s="131"/>
      <c r="C53" s="131"/>
      <c r="D53" s="101"/>
      <c r="E53" s="101"/>
      <c r="F53" s="101"/>
      <c r="G53" s="102"/>
      <c r="H53" s="103"/>
      <c r="I53" s="101"/>
      <c r="J53" s="104"/>
      <c r="K53" s="174"/>
      <c r="L53" s="19"/>
    </row>
    <row r="54" spans="1:12" ht="15" customHeight="1" x14ac:dyDescent="0.25">
      <c r="A54" s="33" t="s">
        <v>9</v>
      </c>
      <c r="B54" s="132">
        <f>SUM(B33:B53)</f>
        <v>434</v>
      </c>
      <c r="C54" s="132">
        <f>SUM(C33:C53)</f>
        <v>630</v>
      </c>
      <c r="D54" s="34">
        <f t="shared" ref="D54:F54" si="10">SUM(D33:D53)</f>
        <v>10</v>
      </c>
      <c r="E54" s="34">
        <f t="shared" si="10"/>
        <v>112</v>
      </c>
      <c r="F54" s="34">
        <f t="shared" si="10"/>
        <v>500</v>
      </c>
      <c r="G54" s="35">
        <f>SUM(G33:G53)</f>
        <v>43.900000000000006</v>
      </c>
      <c r="H54" s="62"/>
      <c r="I54" s="95"/>
      <c r="J54" s="96"/>
      <c r="K54" s="175">
        <f>SUM(K33:K53)</f>
        <v>434</v>
      </c>
      <c r="L54" s="167"/>
    </row>
    <row r="55" spans="1:12" ht="15" customHeight="1" x14ac:dyDescent="0.25">
      <c r="B55" s="130">
        <f>B54-K24-Deelnemers!K27</f>
        <v>0</v>
      </c>
      <c r="C55" s="130"/>
      <c r="D55" s="130">
        <f>D54/2-SUM('Bandstoten 2'!N:N)</f>
        <v>0</v>
      </c>
      <c r="E55" s="130">
        <f>E54-SUM('Bandstoten 2'!D:D)-SUM('Bandstoten 2'!J:J)</f>
        <v>0</v>
      </c>
      <c r="F55" s="130">
        <f>F54-SUM('Bandstoten 2'!E:E)-SUM('Bandstoten 2'!K:K)</f>
        <v>0</v>
      </c>
      <c r="G55" s="130">
        <f>G54-SUM('Bandstoten 2'!G:G)-SUM('Bandstoten 2'!M:M)</f>
        <v>0</v>
      </c>
      <c r="H55" s="176" t="s">
        <v>53</v>
      </c>
      <c r="K55" s="479"/>
      <c r="L55" s="300"/>
    </row>
    <row r="56" spans="1:12" ht="15" customHeight="1" x14ac:dyDescent="0.25">
      <c r="A56" s="78" t="s">
        <v>40</v>
      </c>
      <c r="B56" s="19"/>
      <c r="C56" s="19"/>
      <c r="D56" s="19"/>
      <c r="E56" s="19"/>
      <c r="F56" s="19"/>
      <c r="G56" s="19"/>
      <c r="H56" s="19"/>
      <c r="I56" s="19"/>
      <c r="J56" s="19"/>
      <c r="K56" s="383"/>
      <c r="L56" s="461"/>
    </row>
    <row r="57" spans="1:12" ht="15" customHeight="1" x14ac:dyDescent="0.25">
      <c r="B57" s="417" t="s">
        <v>132</v>
      </c>
      <c r="C57" s="418"/>
      <c r="D57" s="418"/>
      <c r="E57" s="418"/>
      <c r="F57" s="418"/>
      <c r="G57" s="512"/>
      <c r="H57" s="510"/>
      <c r="I57" s="511"/>
      <c r="J57" s="512"/>
      <c r="K57" s="419"/>
      <c r="L57" s="167"/>
    </row>
    <row r="58" spans="1:12" ht="15" customHeight="1" x14ac:dyDescent="0.25">
      <c r="B58" s="420">
        <f>B28</f>
        <v>30</v>
      </c>
      <c r="C58" s="492" t="s">
        <v>36</v>
      </c>
      <c r="D58" s="491" t="s">
        <v>20</v>
      </c>
      <c r="E58" s="421">
        <f>E28</f>
        <v>0</v>
      </c>
      <c r="F58" s="422"/>
      <c r="G58" s="507" t="s">
        <v>21</v>
      </c>
      <c r="H58" s="508">
        <f>H28</f>
        <v>0.3</v>
      </c>
      <c r="I58" s="509">
        <f>ROUND(MAX(C33:C53)*H58,0)</f>
        <v>13</v>
      </c>
      <c r="J58" s="489">
        <f>J28</f>
        <v>12</v>
      </c>
      <c r="K58" s="490" t="s">
        <v>30</v>
      </c>
      <c r="L58" s="167"/>
    </row>
    <row r="59" spans="1:12" ht="15" customHeight="1" x14ac:dyDescent="0.25">
      <c r="B59" s="423" t="s">
        <v>131</v>
      </c>
      <c r="C59" s="424"/>
      <c r="D59" s="424"/>
      <c r="E59" s="424"/>
      <c r="F59" s="424"/>
      <c r="G59" s="424"/>
      <c r="H59" s="424"/>
      <c r="I59" s="424"/>
      <c r="J59" s="424"/>
      <c r="K59" s="425"/>
      <c r="L59" s="167"/>
    </row>
    <row r="60" spans="1:12" ht="15" customHeight="1" x14ac:dyDescent="0.25">
      <c r="A60" s="78" t="s">
        <v>40</v>
      </c>
      <c r="B60" s="19"/>
      <c r="C60" s="19"/>
      <c r="D60" s="19"/>
      <c r="E60" s="19"/>
      <c r="F60" s="19"/>
      <c r="G60" s="19"/>
      <c r="H60" s="19"/>
      <c r="I60" s="19"/>
      <c r="J60" s="19"/>
      <c r="K60" s="462"/>
      <c r="L60" s="461"/>
    </row>
    <row r="61" spans="1:12" ht="15" customHeight="1" x14ac:dyDescent="0.25">
      <c r="A61" s="78" t="s">
        <v>112</v>
      </c>
      <c r="B61" s="19"/>
      <c r="C61" s="19"/>
      <c r="D61" s="19"/>
      <c r="E61" s="19"/>
      <c r="F61" s="19"/>
      <c r="G61" s="19"/>
      <c r="H61" s="19"/>
      <c r="I61" s="19"/>
      <c r="J61" s="19"/>
      <c r="K61" s="19"/>
      <c r="L61" s="19"/>
    </row>
    <row r="62" spans="1:12" ht="15" customHeight="1" x14ac:dyDescent="0.25">
      <c r="A62" s="341" t="s">
        <v>108</v>
      </c>
      <c r="B62" s="342"/>
      <c r="C62" s="342"/>
      <c r="D62" s="342"/>
      <c r="E62" s="342">
        <f>C24+C54</f>
        <v>1260</v>
      </c>
      <c r="F62" s="463">
        <f>(SUM('Bandstoten 1'!AB:AB)+SUM('Bandstoten 2'!AB:AB))*2-E62</f>
        <v>0</v>
      </c>
      <c r="L62" s="19"/>
    </row>
    <row r="63" spans="1:12" ht="15" customHeight="1" x14ac:dyDescent="0.25">
      <c r="A63" s="341" t="s">
        <v>111</v>
      </c>
      <c r="B63" s="342"/>
      <c r="C63" s="342"/>
      <c r="D63" s="253"/>
      <c r="E63" s="343">
        <f>D24+D54</f>
        <v>20</v>
      </c>
      <c r="F63" s="326"/>
      <c r="G63" s="326"/>
      <c r="H63" s="326"/>
      <c r="I63" s="326"/>
      <c r="J63" s="326"/>
      <c r="K63" s="326"/>
      <c r="L63" s="19"/>
    </row>
    <row r="64" spans="1:12" ht="15" customHeight="1" x14ac:dyDescent="0.25">
      <c r="A64" s="380" t="s">
        <v>110</v>
      </c>
      <c r="B64" s="342"/>
      <c r="C64" s="342"/>
      <c r="D64" s="344"/>
      <c r="E64" s="342">
        <f>E62-E63</f>
        <v>1240</v>
      </c>
      <c r="F64" s="381"/>
      <c r="G64" s="326"/>
      <c r="H64" s="326"/>
      <c r="I64" s="326"/>
      <c r="J64" s="326"/>
      <c r="K64" s="326"/>
      <c r="L64" s="19"/>
    </row>
    <row r="65" spans="1:12" ht="13.2" customHeight="1" x14ac:dyDescent="0.25">
      <c r="A65" s="19"/>
      <c r="B65" s="19"/>
      <c r="C65" s="19"/>
      <c r="D65" s="19"/>
      <c r="E65" s="19"/>
      <c r="F65" s="19"/>
      <c r="G65" s="19"/>
      <c r="H65" s="19"/>
      <c r="I65" s="19"/>
      <c r="J65" s="19"/>
      <c r="K65" s="19"/>
      <c r="L65" s="19"/>
    </row>
    <row r="66" spans="1:12" ht="13.2" customHeight="1" x14ac:dyDescent="0.25">
      <c r="A66" s="341" t="s">
        <v>113</v>
      </c>
      <c r="B66" s="342"/>
      <c r="C66" s="344"/>
      <c r="D66" s="464"/>
      <c r="E66" s="342">
        <f>G24+G54</f>
        <v>87.800000000000011</v>
      </c>
      <c r="F66" s="463">
        <f>SUM('Bandstoten 1'!G:G)+SUM('Bandstoten 1'!M:M)+SUM('Bandstoten 2'!G:G)+SUM('Bandstoten 2'!M:M)-E66</f>
        <v>0</v>
      </c>
      <c r="G66" s="19"/>
      <c r="H66" s="19"/>
      <c r="I66" s="19"/>
      <c r="J66" s="19"/>
      <c r="K66" s="19"/>
      <c r="L66" s="19"/>
    </row>
    <row r="67" spans="1:12" ht="13.2" customHeight="1" x14ac:dyDescent="0.25">
      <c r="A67" s="19"/>
      <c r="B67" s="19"/>
      <c r="C67" s="19"/>
      <c r="D67" s="19"/>
      <c r="E67" s="19"/>
      <c r="F67" s="19"/>
      <c r="G67" s="19"/>
      <c r="H67" s="19"/>
      <c r="I67" s="19"/>
      <c r="J67" s="19"/>
      <c r="K67" s="19"/>
      <c r="L67" s="19"/>
    </row>
    <row r="68" spans="1:12" ht="13.2" customHeight="1" x14ac:dyDescent="0.25">
      <c r="A68" s="19"/>
      <c r="B68" s="19"/>
      <c r="C68" s="19"/>
      <c r="D68" s="19"/>
      <c r="E68" s="19"/>
      <c r="F68" s="19"/>
      <c r="G68" s="19"/>
      <c r="H68" s="19"/>
      <c r="I68" s="19"/>
      <c r="J68" s="19"/>
      <c r="K68" s="19"/>
      <c r="L68" s="19"/>
    </row>
    <row r="69" spans="1:12" ht="13.2" customHeight="1" x14ac:dyDescent="0.25">
      <c r="A69" s="19"/>
      <c r="B69" s="19"/>
      <c r="C69" s="19"/>
      <c r="D69" s="19"/>
      <c r="E69" s="19"/>
      <c r="F69" s="19"/>
      <c r="G69" s="19"/>
      <c r="H69" s="19"/>
      <c r="I69" s="19"/>
      <c r="J69" s="19"/>
      <c r="K69" s="19"/>
      <c r="L69" s="19"/>
    </row>
    <row r="70" spans="1:12" ht="13.2" customHeight="1" x14ac:dyDescent="0.25">
      <c r="A70" s="19"/>
      <c r="B70" s="19"/>
      <c r="C70" s="19"/>
      <c r="D70" s="19"/>
      <c r="E70" s="19"/>
      <c r="F70" s="19"/>
      <c r="G70" s="19"/>
      <c r="H70" s="19"/>
      <c r="I70" s="19"/>
      <c r="J70" s="19"/>
      <c r="K70" s="19"/>
      <c r="L70" s="19"/>
    </row>
    <row r="71" spans="1:12" ht="13.2" customHeight="1" x14ac:dyDescent="0.25">
      <c r="A71" s="19"/>
      <c r="B71" s="19"/>
      <c r="C71" s="19"/>
      <c r="D71" s="19"/>
      <c r="E71" s="19"/>
      <c r="F71" s="19"/>
      <c r="G71" s="19"/>
      <c r="H71" s="19"/>
      <c r="I71" s="19"/>
      <c r="J71" s="19"/>
      <c r="K71" s="19"/>
      <c r="L71" s="19"/>
    </row>
    <row r="72" spans="1:12" ht="13.2" customHeight="1" x14ac:dyDescent="0.25">
      <c r="A72" s="19"/>
      <c r="B72" s="19"/>
      <c r="C72" s="19"/>
      <c r="D72" s="19"/>
      <c r="E72" s="19"/>
      <c r="F72" s="19"/>
      <c r="G72" s="19"/>
      <c r="H72" s="19"/>
      <c r="I72" s="19"/>
      <c r="J72" s="19"/>
      <c r="K72" s="19"/>
      <c r="L72" s="19"/>
    </row>
    <row r="73" spans="1:12" x14ac:dyDescent="0.25">
      <c r="A73" s="19"/>
      <c r="B73" s="19"/>
      <c r="C73" s="19"/>
      <c r="D73" s="19"/>
      <c r="E73" s="19"/>
      <c r="F73" s="19"/>
      <c r="G73" s="19"/>
      <c r="H73" s="19"/>
      <c r="I73" s="19"/>
      <c r="J73" s="19"/>
      <c r="K73" s="19"/>
      <c r="L73" s="19"/>
    </row>
    <row r="74" spans="1:12" x14ac:dyDescent="0.25">
      <c r="A74" s="19"/>
      <c r="B74" s="19"/>
      <c r="C74" s="19"/>
      <c r="D74" s="19"/>
      <c r="E74" s="19"/>
      <c r="F74" s="19"/>
      <c r="G74" s="19"/>
      <c r="H74" s="19"/>
      <c r="I74" s="19"/>
      <c r="J74" s="19"/>
      <c r="K74" s="19"/>
      <c r="L74" s="19"/>
    </row>
    <row r="75" spans="1:12" x14ac:dyDescent="0.25">
      <c r="A75" s="19"/>
      <c r="B75" s="19"/>
      <c r="C75" s="19"/>
      <c r="D75" s="19"/>
      <c r="E75" s="19"/>
      <c r="F75" s="19"/>
      <c r="G75" s="19"/>
      <c r="H75" s="19"/>
      <c r="I75" s="19"/>
      <c r="J75" s="19"/>
      <c r="K75" s="19"/>
      <c r="L75" s="19"/>
    </row>
    <row r="76" spans="1:12" x14ac:dyDescent="0.25">
      <c r="A76" s="19"/>
      <c r="B76" s="19"/>
      <c r="C76" s="19"/>
      <c r="D76" s="19"/>
      <c r="E76" s="19"/>
      <c r="F76" s="19"/>
      <c r="G76" s="19"/>
      <c r="H76" s="19"/>
      <c r="I76" s="19"/>
      <c r="J76" s="19"/>
      <c r="K76" s="19"/>
      <c r="L76" s="19"/>
    </row>
    <row r="77" spans="1:12" x14ac:dyDescent="0.25">
      <c r="A77" s="19"/>
      <c r="B77" s="19"/>
      <c r="C77" s="19"/>
      <c r="D77" s="19"/>
      <c r="E77" s="19"/>
      <c r="F77" s="19"/>
      <c r="G77" s="19"/>
      <c r="H77" s="19"/>
      <c r="I77" s="19"/>
      <c r="J77" s="19"/>
      <c r="K77" s="19"/>
      <c r="L77" s="19"/>
    </row>
    <row r="78" spans="1:12" x14ac:dyDescent="0.25">
      <c r="A78" s="19"/>
      <c r="B78" s="19"/>
      <c r="C78" s="19"/>
      <c r="D78" s="19"/>
      <c r="E78" s="19"/>
      <c r="F78" s="19"/>
      <c r="G78" s="19"/>
      <c r="H78" s="19"/>
      <c r="I78" s="19"/>
      <c r="J78" s="19"/>
      <c r="K78" s="19"/>
      <c r="L78" s="19"/>
    </row>
    <row r="79" spans="1:12" x14ac:dyDescent="0.25">
      <c r="A79" s="19"/>
      <c r="B79" s="19"/>
      <c r="C79" s="19"/>
      <c r="D79" s="19"/>
      <c r="E79" s="19"/>
      <c r="F79" s="19"/>
      <c r="G79" s="19"/>
      <c r="H79" s="19"/>
      <c r="I79" s="19"/>
      <c r="J79" s="19"/>
      <c r="K79" s="19"/>
      <c r="L79" s="19"/>
    </row>
    <row r="80" spans="1:12" x14ac:dyDescent="0.25">
      <c r="A80" s="19"/>
      <c r="B80" s="19"/>
      <c r="C80" s="19"/>
      <c r="D80" s="19"/>
      <c r="E80" s="19"/>
      <c r="F80" s="19"/>
      <c r="G80" s="19"/>
      <c r="H80" s="19"/>
      <c r="I80" s="19"/>
      <c r="J80" s="19"/>
      <c r="K80" s="19"/>
      <c r="L80" s="19"/>
    </row>
    <row r="81" spans="1:12" x14ac:dyDescent="0.25">
      <c r="A81" s="19"/>
      <c r="B81" s="19"/>
      <c r="C81" s="19"/>
      <c r="D81" s="19"/>
      <c r="E81" s="19"/>
      <c r="F81" s="19"/>
      <c r="G81" s="19"/>
      <c r="H81" s="19"/>
      <c r="I81" s="19"/>
      <c r="J81" s="19"/>
      <c r="K81" s="19"/>
      <c r="L81" s="19"/>
    </row>
    <row r="82" spans="1:12" x14ac:dyDescent="0.25">
      <c r="A82" s="19"/>
      <c r="B82" s="19"/>
      <c r="C82" s="19"/>
      <c r="D82" s="19"/>
      <c r="E82" s="19"/>
      <c r="F82" s="19"/>
      <c r="G82" s="19"/>
      <c r="H82" s="19"/>
      <c r="I82" s="19"/>
      <c r="J82" s="19"/>
      <c r="K82" s="19"/>
      <c r="L82" s="19"/>
    </row>
    <row r="83" spans="1:12" x14ac:dyDescent="0.25">
      <c r="A83" s="19"/>
      <c r="B83" s="19"/>
      <c r="C83" s="19"/>
      <c r="D83" s="19"/>
      <c r="E83" s="19"/>
      <c r="F83" s="19"/>
      <c r="G83" s="19"/>
      <c r="H83" s="19"/>
      <c r="I83" s="19"/>
      <c r="J83" s="19"/>
      <c r="K83" s="19"/>
      <c r="L83" s="19"/>
    </row>
    <row r="84" spans="1:12" x14ac:dyDescent="0.25">
      <c r="A84" s="19"/>
      <c r="B84" s="19"/>
      <c r="C84" s="19"/>
      <c r="D84" s="19"/>
      <c r="E84" s="19"/>
      <c r="F84" s="19"/>
      <c r="G84" s="19"/>
      <c r="H84" s="19"/>
      <c r="I84" s="19"/>
      <c r="J84" s="19"/>
      <c r="K84" s="19"/>
      <c r="L84" s="19"/>
    </row>
    <row r="85" spans="1:12" x14ac:dyDescent="0.25">
      <c r="A85" s="19"/>
      <c r="B85" s="19"/>
      <c r="C85" s="19"/>
      <c r="D85" s="19"/>
      <c r="E85" s="19"/>
      <c r="F85" s="19"/>
      <c r="G85" s="19"/>
      <c r="H85" s="19"/>
      <c r="I85" s="19"/>
      <c r="J85" s="19"/>
      <c r="K85" s="19"/>
      <c r="L85" s="19"/>
    </row>
    <row r="86" spans="1:12" x14ac:dyDescent="0.25">
      <c r="A86" s="19"/>
      <c r="B86" s="19"/>
      <c r="C86" s="19"/>
      <c r="D86" s="19"/>
      <c r="E86" s="19"/>
      <c r="F86" s="19"/>
      <c r="G86" s="19"/>
      <c r="H86" s="19"/>
      <c r="I86" s="19"/>
      <c r="J86" s="19"/>
      <c r="K86" s="19"/>
      <c r="L86" s="19"/>
    </row>
    <row r="87" spans="1:12" x14ac:dyDescent="0.25">
      <c r="A87" s="19"/>
      <c r="B87" s="19"/>
      <c r="C87" s="19"/>
      <c r="D87" s="19"/>
      <c r="E87" s="19"/>
      <c r="F87" s="19"/>
      <c r="G87" s="19"/>
      <c r="H87" s="19"/>
      <c r="I87" s="19"/>
      <c r="J87" s="19"/>
      <c r="K87" s="19"/>
      <c r="L87" s="19"/>
    </row>
    <row r="88" spans="1:12" x14ac:dyDescent="0.25">
      <c r="A88" s="19"/>
      <c r="B88" s="19"/>
      <c r="C88" s="19"/>
      <c r="D88" s="19"/>
      <c r="E88" s="19"/>
      <c r="F88" s="19"/>
      <c r="G88" s="19"/>
      <c r="H88" s="19"/>
      <c r="I88" s="19"/>
      <c r="J88" s="19"/>
      <c r="K88" s="19"/>
      <c r="L88" s="19"/>
    </row>
    <row r="89" spans="1:12" x14ac:dyDescent="0.25">
      <c r="A89" s="19"/>
      <c r="B89" s="19"/>
      <c r="C89" s="19"/>
      <c r="D89" s="19"/>
      <c r="E89" s="19"/>
      <c r="F89" s="19"/>
      <c r="G89" s="19"/>
      <c r="H89" s="19"/>
      <c r="I89" s="19"/>
      <c r="J89" s="19"/>
      <c r="K89" s="19"/>
      <c r="L89" s="19"/>
    </row>
    <row r="90" spans="1:12" x14ac:dyDescent="0.25">
      <c r="A90" s="19"/>
      <c r="B90" s="19"/>
      <c r="C90" s="19"/>
      <c r="D90" s="19"/>
      <c r="E90" s="19"/>
      <c r="F90" s="19"/>
      <c r="G90" s="19"/>
      <c r="H90" s="19"/>
      <c r="I90" s="19"/>
      <c r="J90" s="19"/>
      <c r="K90" s="19"/>
      <c r="L90" s="19"/>
    </row>
    <row r="91" spans="1:12" x14ac:dyDescent="0.25">
      <c r="A91" s="19"/>
      <c r="B91" s="19"/>
      <c r="C91" s="19"/>
      <c r="D91" s="19"/>
      <c r="E91" s="19"/>
      <c r="F91" s="19"/>
      <c r="G91" s="19"/>
      <c r="H91" s="19"/>
      <c r="I91" s="19"/>
      <c r="J91" s="19"/>
      <c r="K91" s="19"/>
      <c r="L91" s="19"/>
    </row>
    <row r="92" spans="1:12" x14ac:dyDescent="0.25">
      <c r="A92" s="19"/>
      <c r="B92" s="19"/>
      <c r="C92" s="19"/>
      <c r="D92" s="19"/>
      <c r="E92" s="19"/>
      <c r="F92" s="19"/>
      <c r="G92" s="19"/>
      <c r="H92" s="19"/>
      <c r="I92" s="19"/>
      <c r="J92" s="19"/>
      <c r="K92" s="19"/>
      <c r="L92" s="19"/>
    </row>
    <row r="93" spans="1:12" x14ac:dyDescent="0.25">
      <c r="A93" s="19"/>
      <c r="B93" s="19"/>
      <c r="C93" s="19"/>
      <c r="D93" s="19"/>
      <c r="E93" s="19"/>
      <c r="F93" s="19"/>
      <c r="G93" s="19"/>
      <c r="H93" s="19"/>
      <c r="I93" s="19"/>
      <c r="J93" s="19"/>
      <c r="K93" s="19"/>
      <c r="L93" s="19"/>
    </row>
    <row r="94" spans="1:12" x14ac:dyDescent="0.25">
      <c r="A94" s="19"/>
      <c r="B94" s="19"/>
      <c r="C94" s="19"/>
      <c r="D94" s="19"/>
      <c r="E94" s="19"/>
      <c r="F94" s="19"/>
      <c r="G94" s="19"/>
      <c r="H94" s="19"/>
      <c r="I94" s="19"/>
      <c r="J94" s="19"/>
      <c r="K94" s="19"/>
      <c r="L94" s="19"/>
    </row>
    <row r="95" spans="1:12" x14ac:dyDescent="0.25">
      <c r="A95" s="19"/>
      <c r="B95" s="19"/>
      <c r="C95" s="19"/>
      <c r="D95" s="19"/>
      <c r="E95" s="19"/>
      <c r="F95" s="19"/>
      <c r="G95" s="19"/>
      <c r="H95" s="19"/>
      <c r="I95" s="19"/>
      <c r="J95" s="19"/>
      <c r="K95" s="19"/>
      <c r="L95" s="19"/>
    </row>
    <row r="96" spans="1:12" x14ac:dyDescent="0.25">
      <c r="A96" s="19"/>
      <c r="B96" s="19"/>
      <c r="C96" s="19"/>
      <c r="D96" s="19"/>
      <c r="E96" s="19"/>
      <c r="F96" s="19"/>
      <c r="G96" s="19"/>
      <c r="H96" s="19"/>
      <c r="I96" s="19"/>
      <c r="J96" s="19"/>
      <c r="K96" s="19"/>
      <c r="L96" s="19"/>
    </row>
    <row r="97" spans="1:12" x14ac:dyDescent="0.25">
      <c r="A97" s="19"/>
      <c r="B97" s="19"/>
      <c r="C97" s="19"/>
      <c r="D97" s="19"/>
      <c r="E97" s="19"/>
      <c r="F97" s="19"/>
      <c r="G97" s="19"/>
      <c r="H97" s="19"/>
      <c r="I97" s="19"/>
      <c r="J97" s="19"/>
      <c r="K97" s="19"/>
      <c r="L97" s="19"/>
    </row>
    <row r="98" spans="1:12" x14ac:dyDescent="0.25">
      <c r="A98" s="19"/>
      <c r="B98" s="19"/>
      <c r="C98" s="19"/>
      <c r="D98" s="19"/>
      <c r="E98" s="19"/>
      <c r="F98" s="19"/>
      <c r="G98" s="19"/>
      <c r="H98" s="19"/>
      <c r="I98" s="19"/>
      <c r="J98" s="19"/>
      <c r="K98" s="19"/>
      <c r="L98" s="19"/>
    </row>
    <row r="99" spans="1:12" x14ac:dyDescent="0.25">
      <c r="A99" s="19"/>
      <c r="B99" s="19"/>
      <c r="C99" s="19"/>
      <c r="D99" s="19"/>
      <c r="E99" s="19"/>
      <c r="F99" s="19"/>
      <c r="G99" s="19"/>
      <c r="H99" s="19"/>
      <c r="I99" s="19"/>
      <c r="J99" s="19"/>
      <c r="K99" s="19"/>
      <c r="L99" s="19"/>
    </row>
    <row r="100" spans="1:12" x14ac:dyDescent="0.25">
      <c r="A100" s="19"/>
      <c r="B100" s="19"/>
      <c r="C100" s="19"/>
      <c r="D100" s="19"/>
      <c r="E100" s="19"/>
      <c r="F100" s="19"/>
      <c r="G100" s="19"/>
      <c r="H100" s="19"/>
      <c r="I100" s="19"/>
      <c r="J100" s="19"/>
      <c r="K100" s="19"/>
      <c r="L100" s="19"/>
    </row>
    <row r="101" spans="1:12" x14ac:dyDescent="0.25">
      <c r="A101" s="19"/>
      <c r="B101" s="19"/>
      <c r="C101" s="19"/>
      <c r="D101" s="19"/>
      <c r="E101" s="19"/>
      <c r="F101" s="19"/>
      <c r="G101" s="19"/>
      <c r="H101" s="19"/>
      <c r="I101" s="19"/>
      <c r="J101" s="19"/>
      <c r="K101" s="19"/>
      <c r="L101" s="19"/>
    </row>
    <row r="102" spans="1:12" x14ac:dyDescent="0.25">
      <c r="A102" s="19"/>
      <c r="B102" s="19"/>
      <c r="C102" s="19"/>
      <c r="D102" s="19"/>
      <c r="E102" s="19"/>
      <c r="F102" s="19"/>
      <c r="G102" s="19"/>
      <c r="H102" s="19"/>
      <c r="I102" s="19"/>
      <c r="J102" s="19"/>
      <c r="K102" s="19"/>
      <c r="L102" s="19"/>
    </row>
    <row r="103" spans="1:12" x14ac:dyDescent="0.25">
      <c r="A103" s="19"/>
      <c r="B103" s="19"/>
      <c r="C103" s="19"/>
      <c r="D103" s="19"/>
      <c r="E103" s="19"/>
      <c r="F103" s="19"/>
      <c r="G103" s="19"/>
      <c r="H103" s="19"/>
      <c r="I103" s="19"/>
      <c r="J103" s="19"/>
      <c r="K103" s="19"/>
      <c r="L103" s="19"/>
    </row>
    <row r="104" spans="1:12" x14ac:dyDescent="0.25">
      <c r="A104" s="19"/>
      <c r="B104" s="19"/>
      <c r="C104" s="19"/>
      <c r="D104" s="19"/>
      <c r="E104" s="19"/>
      <c r="F104" s="19"/>
      <c r="G104" s="19"/>
      <c r="H104" s="19"/>
      <c r="I104" s="19"/>
      <c r="J104" s="19"/>
      <c r="K104" s="19"/>
      <c r="L104" s="19"/>
    </row>
    <row r="105" spans="1:12" x14ac:dyDescent="0.25">
      <c r="A105" s="19"/>
      <c r="B105" s="19"/>
      <c r="C105" s="19"/>
      <c r="D105" s="19"/>
      <c r="E105" s="19"/>
      <c r="F105" s="19"/>
      <c r="G105" s="19"/>
      <c r="H105" s="19"/>
      <c r="I105" s="19"/>
      <c r="J105" s="19"/>
      <c r="K105" s="19"/>
      <c r="L105" s="19"/>
    </row>
    <row r="106" spans="1:12" x14ac:dyDescent="0.25">
      <c r="A106" s="19"/>
      <c r="B106" s="19"/>
      <c r="C106" s="19"/>
      <c r="D106" s="19"/>
      <c r="E106" s="19"/>
      <c r="F106" s="19"/>
      <c r="G106" s="19"/>
      <c r="H106" s="19"/>
      <c r="I106" s="19"/>
      <c r="J106" s="19"/>
      <c r="K106" s="19"/>
      <c r="L106" s="19"/>
    </row>
    <row r="107" spans="1:12" x14ac:dyDescent="0.25">
      <c r="A107" s="19"/>
      <c r="B107" s="19"/>
      <c r="C107" s="19"/>
      <c r="D107" s="19"/>
      <c r="E107" s="19"/>
      <c r="F107" s="19"/>
      <c r="G107" s="19"/>
      <c r="H107" s="19"/>
      <c r="I107" s="19"/>
      <c r="J107" s="19"/>
      <c r="K107" s="19"/>
      <c r="L107" s="19"/>
    </row>
    <row r="108" spans="1:12" x14ac:dyDescent="0.25">
      <c r="A108" s="19"/>
      <c r="B108" s="19"/>
      <c r="C108" s="19"/>
      <c r="D108" s="19"/>
      <c r="E108" s="19"/>
      <c r="F108" s="19"/>
      <c r="G108" s="19"/>
      <c r="H108" s="19"/>
      <c r="I108" s="19"/>
      <c r="J108" s="19"/>
      <c r="K108" s="19"/>
      <c r="L108" s="19"/>
    </row>
    <row r="109" spans="1:12" x14ac:dyDescent="0.25">
      <c r="A109" s="19"/>
      <c r="B109" s="19"/>
      <c r="C109" s="19"/>
      <c r="D109" s="19"/>
      <c r="E109" s="19"/>
      <c r="F109" s="19"/>
      <c r="G109" s="19"/>
      <c r="H109" s="19"/>
      <c r="I109" s="19"/>
      <c r="J109" s="19"/>
      <c r="K109" s="19"/>
      <c r="L109" s="19"/>
    </row>
    <row r="110" spans="1:12" x14ac:dyDescent="0.25">
      <c r="A110" s="19"/>
      <c r="B110" s="19"/>
      <c r="C110" s="19"/>
      <c r="D110" s="19"/>
      <c r="E110" s="19"/>
      <c r="F110" s="19"/>
      <c r="G110" s="19"/>
      <c r="H110" s="19"/>
      <c r="I110" s="19"/>
      <c r="J110" s="19"/>
      <c r="K110" s="19"/>
      <c r="L110" s="19"/>
    </row>
    <row r="111" spans="1:12" x14ac:dyDescent="0.25">
      <c r="A111" s="19"/>
      <c r="B111" s="19"/>
      <c r="C111" s="19"/>
      <c r="D111" s="19"/>
      <c r="E111" s="19"/>
      <c r="F111" s="19"/>
      <c r="G111" s="19"/>
      <c r="H111" s="19"/>
      <c r="I111" s="19"/>
      <c r="J111" s="19"/>
      <c r="K111" s="19"/>
      <c r="L111" s="19"/>
    </row>
    <row r="112" spans="1:12" x14ac:dyDescent="0.25">
      <c r="A112" s="19"/>
      <c r="B112" s="19"/>
      <c r="C112" s="19"/>
      <c r="D112" s="19"/>
      <c r="E112" s="19"/>
      <c r="F112" s="19"/>
      <c r="G112" s="19"/>
      <c r="H112" s="19"/>
      <c r="I112" s="19"/>
      <c r="J112" s="19"/>
      <c r="K112" s="19"/>
      <c r="L112" s="19"/>
    </row>
    <row r="113" spans="1:12" x14ac:dyDescent="0.25">
      <c r="A113" s="19"/>
      <c r="B113" s="19"/>
      <c r="C113" s="19"/>
      <c r="D113" s="19"/>
      <c r="E113" s="19"/>
      <c r="F113" s="19"/>
      <c r="G113" s="19"/>
      <c r="H113" s="19"/>
      <c r="I113" s="19"/>
      <c r="J113" s="19"/>
      <c r="K113" s="19"/>
      <c r="L113" s="19"/>
    </row>
    <row r="114" spans="1:12" x14ac:dyDescent="0.25">
      <c r="A114" s="19"/>
      <c r="B114" s="19"/>
      <c r="C114" s="19"/>
      <c r="D114" s="19"/>
      <c r="E114" s="19"/>
      <c r="F114" s="19"/>
      <c r="G114" s="19"/>
      <c r="H114" s="19"/>
      <c r="I114" s="19"/>
      <c r="J114" s="19"/>
      <c r="K114" s="19"/>
      <c r="L114" s="19"/>
    </row>
    <row r="115" spans="1:12" x14ac:dyDescent="0.25">
      <c r="A115" s="19"/>
      <c r="B115" s="19"/>
      <c r="C115" s="19"/>
      <c r="D115" s="19"/>
      <c r="E115" s="19"/>
      <c r="F115" s="19"/>
      <c r="G115" s="19"/>
      <c r="H115" s="19"/>
      <c r="I115" s="19"/>
      <c r="J115" s="19"/>
      <c r="K115" s="19"/>
      <c r="L115" s="19"/>
    </row>
    <row r="116" spans="1:12" x14ac:dyDescent="0.25">
      <c r="A116" s="19"/>
      <c r="B116" s="19"/>
      <c r="C116" s="19"/>
      <c r="D116" s="19"/>
      <c r="E116" s="19"/>
      <c r="F116" s="19"/>
      <c r="G116" s="19"/>
      <c r="H116" s="19"/>
      <c r="I116" s="19"/>
      <c r="J116" s="19"/>
      <c r="K116" s="19"/>
      <c r="L116" s="19"/>
    </row>
    <row r="117" spans="1:12" x14ac:dyDescent="0.25">
      <c r="A117" s="19"/>
      <c r="B117" s="19"/>
      <c r="C117" s="19"/>
      <c r="D117" s="19"/>
      <c r="E117" s="19"/>
      <c r="F117" s="19"/>
      <c r="G117" s="19"/>
      <c r="H117" s="19"/>
      <c r="I117" s="19"/>
      <c r="J117" s="19"/>
      <c r="K117" s="19"/>
      <c r="L117" s="19"/>
    </row>
    <row r="118" spans="1:12" x14ac:dyDescent="0.25">
      <c r="A118" s="19"/>
      <c r="B118" s="19"/>
      <c r="C118" s="19"/>
      <c r="D118" s="19"/>
      <c r="E118" s="19"/>
      <c r="F118" s="19"/>
      <c r="G118" s="19"/>
      <c r="H118" s="19"/>
      <c r="I118" s="19"/>
      <c r="J118" s="19"/>
      <c r="K118" s="19"/>
      <c r="L118" s="19"/>
    </row>
    <row r="119" spans="1:12" x14ac:dyDescent="0.25">
      <c r="A119" s="19"/>
      <c r="B119" s="19"/>
      <c r="C119" s="19"/>
      <c r="D119" s="19"/>
      <c r="E119" s="19"/>
      <c r="F119" s="19"/>
      <c r="G119" s="19"/>
      <c r="H119" s="19"/>
      <c r="I119" s="19"/>
      <c r="J119" s="19"/>
      <c r="K119" s="19"/>
      <c r="L119" s="19"/>
    </row>
    <row r="120" spans="1:12" x14ac:dyDescent="0.25">
      <c r="A120" s="19"/>
      <c r="B120" s="19"/>
      <c r="C120" s="19"/>
      <c r="D120" s="19"/>
      <c r="E120" s="19"/>
      <c r="F120" s="19"/>
      <c r="G120" s="19"/>
      <c r="H120" s="19"/>
      <c r="I120" s="19"/>
      <c r="J120" s="19"/>
      <c r="K120" s="19"/>
      <c r="L120" s="19"/>
    </row>
    <row r="121" spans="1:12" x14ac:dyDescent="0.25">
      <c r="A121" s="19"/>
      <c r="B121" s="19"/>
      <c r="C121" s="19"/>
      <c r="D121" s="19"/>
      <c r="E121" s="19"/>
      <c r="F121" s="19"/>
      <c r="G121" s="19"/>
      <c r="H121" s="19"/>
      <c r="I121" s="19"/>
      <c r="J121" s="19"/>
      <c r="K121" s="19"/>
      <c r="L121" s="19"/>
    </row>
    <row r="122" spans="1:12" x14ac:dyDescent="0.25">
      <c r="A122" s="19"/>
      <c r="B122" s="19"/>
      <c r="C122" s="19"/>
      <c r="D122" s="19"/>
      <c r="E122" s="19"/>
      <c r="F122" s="19"/>
      <c r="G122" s="19"/>
      <c r="H122" s="19"/>
      <c r="I122" s="19"/>
      <c r="J122" s="19"/>
      <c r="K122" s="19"/>
      <c r="L122" s="19"/>
    </row>
    <row r="123" spans="1:12" x14ac:dyDescent="0.25">
      <c r="A123" s="19"/>
      <c r="B123" s="19"/>
      <c r="C123" s="19"/>
      <c r="D123" s="19"/>
      <c r="E123" s="19"/>
      <c r="F123" s="19"/>
      <c r="G123" s="19"/>
      <c r="H123" s="19"/>
      <c r="I123" s="19"/>
      <c r="J123" s="19"/>
      <c r="K123" s="19"/>
      <c r="L123" s="19"/>
    </row>
    <row r="124" spans="1:12" x14ac:dyDescent="0.25">
      <c r="A124" s="19"/>
      <c r="B124" s="19"/>
      <c r="C124" s="19"/>
      <c r="D124" s="19"/>
      <c r="E124" s="19"/>
      <c r="F124" s="19"/>
      <c r="G124" s="19"/>
      <c r="H124" s="19"/>
      <c r="I124" s="19"/>
      <c r="J124" s="19"/>
      <c r="K124" s="19"/>
      <c r="L124" s="19"/>
    </row>
    <row r="125" spans="1:12" x14ac:dyDescent="0.25">
      <c r="A125" s="19"/>
      <c r="B125" s="19"/>
      <c r="C125" s="19"/>
      <c r="D125" s="19"/>
      <c r="E125" s="19"/>
      <c r="F125" s="19"/>
      <c r="G125" s="19"/>
      <c r="H125" s="19"/>
      <c r="I125" s="19"/>
      <c r="J125" s="19"/>
      <c r="K125" s="19"/>
      <c r="L125" s="19"/>
    </row>
    <row r="126" spans="1:12" x14ac:dyDescent="0.25">
      <c r="A126" s="19"/>
      <c r="B126" s="19"/>
      <c r="C126" s="19"/>
      <c r="D126" s="19"/>
      <c r="E126" s="19"/>
      <c r="F126" s="19"/>
      <c r="G126" s="19"/>
      <c r="H126" s="19"/>
      <c r="I126" s="19"/>
      <c r="J126" s="19"/>
      <c r="K126" s="19"/>
      <c r="L126" s="19"/>
    </row>
    <row r="127" spans="1:12" x14ac:dyDescent="0.25">
      <c r="L127" s="19"/>
    </row>
    <row r="128" spans="1:12" x14ac:dyDescent="0.25">
      <c r="L128" s="19"/>
    </row>
    <row r="129" spans="12:12" x14ac:dyDescent="0.25">
      <c r="L129" s="19"/>
    </row>
    <row r="130" spans="12:12" x14ac:dyDescent="0.25">
      <c r="L130" s="19"/>
    </row>
  </sheetData>
  <sheetProtection sheet="1" objects="1" scenarios="1"/>
  <autoFilter ref="A3:K60" xr:uid="{32A618A5-38FA-44BA-A547-9B0C795C5515}"/>
  <mergeCells count="2">
    <mergeCell ref="I1:J1"/>
    <mergeCell ref="I31:J31"/>
  </mergeCells>
  <pageMargins left="0.9055118110236221" right="0.39370078740157483" top="0.59055118110236227" bottom="0.19685039370078741" header="0" footer="0"/>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DBC13-21F1-4B1A-B6CD-8D7DF7AC4CC1}">
  <sheetPr>
    <tabColor rgb="FFFF00FF"/>
    <pageSetUpPr fitToPage="1"/>
  </sheetPr>
  <dimension ref="A1:AF645"/>
  <sheetViews>
    <sheetView showGridLines="0" zoomScaleNormal="100" workbookViewId="0">
      <pane ySplit="2" topLeftCell="A3" activePane="bottomLeft" state="frozen"/>
      <selection activeCell="I3" sqref="I3"/>
      <selection pane="bottomLeft" activeCell="A3" sqref="A3"/>
    </sheetView>
  </sheetViews>
  <sheetFormatPr defaultColWidth="8.88671875" defaultRowHeight="16.8" x14ac:dyDescent="0.3"/>
  <cols>
    <col min="1" max="1" width="4.6640625" style="10" customWidth="1"/>
    <col min="2" max="2" width="12.6640625" style="242" customWidth="1"/>
    <col min="3" max="3" width="8.33203125" style="30" customWidth="1"/>
    <col min="4" max="5" width="4.6640625" style="10" customWidth="1"/>
    <col min="6" max="6" width="8.33203125" style="22" customWidth="1"/>
    <col min="7" max="7" width="5.6640625" style="20" customWidth="1"/>
    <col min="8" max="8" width="12.6640625" style="242" customWidth="1"/>
    <col min="9" max="9" width="8.33203125" style="30" customWidth="1"/>
    <col min="10" max="11" width="4.6640625" style="10" customWidth="1"/>
    <col min="12" max="12" width="8.5546875" style="22" customWidth="1"/>
    <col min="13" max="13" width="5.6640625" style="20" customWidth="1"/>
    <col min="14" max="14" width="4.6640625" style="15" customWidth="1"/>
    <col min="15" max="15" width="4.6640625" style="122" customWidth="1"/>
    <col min="16" max="16" width="19.33203125" style="10" customWidth="1"/>
    <col min="17" max="20" width="7.6640625" style="10" customWidth="1"/>
    <col min="21" max="21" width="2.6640625" style="10" customWidth="1"/>
    <col min="22" max="22" width="8.33203125" style="10" customWidth="1"/>
    <col min="23" max="23" width="9.77734375" style="10" bestFit="1" customWidth="1"/>
    <col min="24" max="24" width="13.5546875" style="10" customWidth="1"/>
    <col min="25" max="25" width="7.88671875" style="10" customWidth="1"/>
    <col min="26" max="26" width="6.6640625" style="10" customWidth="1"/>
    <col min="27" max="27" width="12.21875" style="10" customWidth="1"/>
    <col min="28" max="28" width="5.77734375" style="10" customWidth="1"/>
    <col min="29" max="29" width="5.109375" style="10" customWidth="1"/>
    <col min="30" max="16384" width="8.88671875" style="10"/>
  </cols>
  <sheetData>
    <row r="1" spans="1:28" ht="25.2" customHeight="1" thickBot="1" x14ac:dyDescent="0.35">
      <c r="A1" s="8" t="str">
        <f>_xlfn.CONCAT(Deelnemers!A1)</f>
        <v>BV  De Fotsers</v>
      </c>
      <c r="B1" s="9"/>
      <c r="C1" s="29"/>
      <c r="D1" s="9"/>
      <c r="E1" s="9"/>
      <c r="F1" s="21"/>
      <c r="G1" s="9"/>
      <c r="H1" s="99" t="s">
        <v>100</v>
      </c>
      <c r="I1" s="189"/>
      <c r="J1" s="190"/>
      <c r="K1" s="99" t="str">
        <f>VLOOKUP(1,Deelnemers!O2:S3,2,0)</f>
        <v>Jan - Jun</v>
      </c>
      <c r="L1" s="191">
        <f>VLOOKUP(1,Deelnemers!O2:S3,4,0)</f>
        <v>2025</v>
      </c>
      <c r="M1" s="192"/>
      <c r="N1" s="193"/>
      <c r="O1" s="529" t="s">
        <v>22</v>
      </c>
      <c r="P1" s="194" t="s">
        <v>63</v>
      </c>
      <c r="Q1" s="195" t="s">
        <v>64</v>
      </c>
      <c r="R1" s="195" t="s">
        <v>65</v>
      </c>
      <c r="S1" s="196" t="s">
        <v>66</v>
      </c>
      <c r="T1" s="197"/>
      <c r="U1" s="282"/>
      <c r="V1" s="477">
        <f>MAX(A:A)-SUM(AB:AB)</f>
        <v>0</v>
      </c>
      <c r="W1" s="475" t="s">
        <v>93</v>
      </c>
      <c r="X1" s="281"/>
      <c r="AB1" s="531" t="s">
        <v>127</v>
      </c>
    </row>
    <row r="2" spans="1:28" ht="13.8" thickBot="1" x14ac:dyDescent="0.3">
      <c r="A2" s="198" t="s">
        <v>12</v>
      </c>
      <c r="B2" s="198" t="s">
        <v>10</v>
      </c>
      <c r="C2" s="199" t="s">
        <v>92</v>
      </c>
      <c r="D2" s="198" t="s">
        <v>11</v>
      </c>
      <c r="E2" s="198" t="s">
        <v>18</v>
      </c>
      <c r="F2" s="200" t="s">
        <v>7</v>
      </c>
      <c r="G2" s="201" t="s">
        <v>6</v>
      </c>
      <c r="H2" s="198" t="s">
        <v>10</v>
      </c>
      <c r="I2" s="199" t="s">
        <v>92</v>
      </c>
      <c r="J2" s="198" t="s">
        <v>5</v>
      </c>
      <c r="K2" s="198" t="s">
        <v>18</v>
      </c>
      <c r="L2" s="200" t="s">
        <v>7</v>
      </c>
      <c r="M2" s="202" t="s">
        <v>6</v>
      </c>
      <c r="N2" s="203" t="s">
        <v>19</v>
      </c>
      <c r="O2" s="530"/>
      <c r="P2" s="204" t="s">
        <v>99</v>
      </c>
      <c r="Q2" s="294">
        <v>12</v>
      </c>
      <c r="R2" s="294">
        <v>11</v>
      </c>
      <c r="S2" s="205" t="s">
        <v>67</v>
      </c>
      <c r="T2" s="295">
        <v>10</v>
      </c>
      <c r="V2" s="206" t="str">
        <f>IF(SUM(C:C)-SUBTOTAL(9,C:C)=0," alle filters zijn uit"," let op  …  er zijn nog filters actief !")</f>
        <v xml:space="preserve"> alle filters zijn uit</v>
      </c>
      <c r="W2" s="207"/>
      <c r="X2" s="208"/>
      <c r="AB2" s="532"/>
    </row>
    <row r="3" spans="1:28" ht="15" customHeight="1" thickBot="1" x14ac:dyDescent="0.35">
      <c r="A3" s="209">
        <f>IF(C3=0,"",IF(I3=0,"",MAX(A$2:A2)+1))</f>
        <v>1</v>
      </c>
      <c r="B3" s="210" t="str">
        <f>Deelnemers!B7</f>
        <v>Frans</v>
      </c>
      <c r="C3" s="211">
        <f>IF(P$3="J",SUMIF(Deelnemers!B:B,B3,Deelnemers!F:F),0)</f>
        <v>42</v>
      </c>
      <c r="D3" s="12">
        <v>10</v>
      </c>
      <c r="E3" s="11">
        <v>50</v>
      </c>
      <c r="F3" s="212">
        <f>IF(D3&gt;0,ROUND(D3/E3,3),"")</f>
        <v>0.2</v>
      </c>
      <c r="G3" s="268">
        <f t="shared" ref="G3:G66" si="0">IF(D3&gt;0,IF(C3-D3=0,R$2,IF(D3&lt;C3,ROUND(D3/C3*T$2,1),Q$2)),"")</f>
        <v>2.4</v>
      </c>
      <c r="H3" s="210" t="str">
        <f>Deelnemers!B8</f>
        <v>Fred</v>
      </c>
      <c r="I3" s="211">
        <f>IF(P$3="J",SUMIF(Deelnemers!B:B,H3,Deelnemers!F:F),0)</f>
        <v>32</v>
      </c>
      <c r="J3" s="12">
        <v>9</v>
      </c>
      <c r="K3" s="214">
        <f t="shared" ref="K3:K66" si="1">IF(E3&gt;0,E3,"")</f>
        <v>50</v>
      </c>
      <c r="L3" s="212">
        <f t="shared" ref="L3:L66" si="2">IF(J3&gt;0,ROUND(J3/K3,3),"")</f>
        <v>0.18</v>
      </c>
      <c r="M3" s="215">
        <f t="shared" ref="M3:M34" si="3">IF(J3&gt;0,IF(I3-J3=0,R$2,IF(J3&lt;I3,ROUND(J3/I3*T$2,1),Q$2)),"")</f>
        <v>2.8</v>
      </c>
      <c r="N3" s="216">
        <f>IF(E3&gt;0,1,"")</f>
        <v>1</v>
      </c>
      <c r="O3" s="217">
        <v>1</v>
      </c>
      <c r="P3" s="468" t="s">
        <v>121</v>
      </c>
      <c r="Q3" s="471" t="s">
        <v>125</v>
      </c>
      <c r="R3" s="472"/>
      <c r="S3" s="472"/>
      <c r="T3" s="473">
        <f>COUNTIF(P:P,"J")</f>
        <v>3</v>
      </c>
      <c r="AB3" s="325">
        <f t="shared" ref="AB3:AB66" si="4">IF(A3="",0,1)</f>
        <v>1</v>
      </c>
    </row>
    <row r="4" spans="1:28" ht="15" customHeight="1" x14ac:dyDescent="0.25">
      <c r="A4" s="218">
        <f>IF(C4=0,"",IF(I4=0,"",MAX(A$2:A3)+1))</f>
        <v>2</v>
      </c>
      <c r="B4" s="219" t="str">
        <f t="shared" ref="B4:B20" si="5">B3</f>
        <v>Frans</v>
      </c>
      <c r="C4" s="211">
        <f>IF(P$3="J",SUMIF(Deelnemers!B:B,B4,Deelnemers!F:F),0)</f>
        <v>42</v>
      </c>
      <c r="D4" s="13">
        <v>12</v>
      </c>
      <c r="E4" s="106">
        <v>50</v>
      </c>
      <c r="F4" s="220">
        <f t="shared" ref="F4:F67" si="6">IF(D4&gt;0,ROUND(D4/E4,3),"")</f>
        <v>0.24</v>
      </c>
      <c r="G4" s="268">
        <f t="shared" si="0"/>
        <v>2.9</v>
      </c>
      <c r="H4" s="219" t="str">
        <f>Deelnemers!B9</f>
        <v>Jan Hartog</v>
      </c>
      <c r="I4" s="211">
        <f>IF(P$3="J",SUMIF(Deelnemers!B:B,H4,Deelnemers!F:F),0)</f>
        <v>31</v>
      </c>
      <c r="J4" s="13">
        <v>9</v>
      </c>
      <c r="K4" s="211">
        <f t="shared" si="1"/>
        <v>50</v>
      </c>
      <c r="L4" s="220">
        <f t="shared" si="2"/>
        <v>0.18</v>
      </c>
      <c r="M4" s="215">
        <f t="shared" si="3"/>
        <v>2.9</v>
      </c>
      <c r="N4" s="216">
        <f t="shared" ref="N4:N67" si="7">IF(E4&gt;0,1,"")</f>
        <v>1</v>
      </c>
      <c r="O4" s="221">
        <v>1</v>
      </c>
      <c r="AB4" s="325">
        <f t="shared" si="4"/>
        <v>1</v>
      </c>
    </row>
    <row r="5" spans="1:28" ht="15" customHeight="1" x14ac:dyDescent="0.25">
      <c r="A5" s="218">
        <f>IF(C5=0,"",IF(I5=0,"",MAX(A$2:A4)+1))</f>
        <v>3</v>
      </c>
      <c r="B5" s="219" t="str">
        <f t="shared" si="5"/>
        <v>Frans</v>
      </c>
      <c r="C5" s="211">
        <f>IF(P$3="J",SUMIF(Deelnemers!B:B,B5,Deelnemers!F:F),0)</f>
        <v>42</v>
      </c>
      <c r="D5" s="13">
        <v>12</v>
      </c>
      <c r="E5" s="106">
        <v>50</v>
      </c>
      <c r="F5" s="220">
        <f t="shared" si="6"/>
        <v>0.24</v>
      </c>
      <c r="G5" s="268">
        <f t="shared" si="0"/>
        <v>2.9</v>
      </c>
      <c r="H5" s="219" t="str">
        <f>Deelnemers!B10</f>
        <v>Martijn</v>
      </c>
      <c r="I5" s="211">
        <f>IF(P$3="J",SUMIF(Deelnemers!B:B,H5,Deelnemers!F:F),0)</f>
        <v>24</v>
      </c>
      <c r="J5" s="13">
        <v>6</v>
      </c>
      <c r="K5" s="211">
        <f t="shared" si="1"/>
        <v>50</v>
      </c>
      <c r="L5" s="220">
        <f t="shared" si="2"/>
        <v>0.12</v>
      </c>
      <c r="M5" s="215">
        <f t="shared" si="3"/>
        <v>2.5</v>
      </c>
      <c r="N5" s="216">
        <f t="shared" si="7"/>
        <v>1</v>
      </c>
      <c r="O5" s="221">
        <v>1</v>
      </c>
      <c r="AB5" s="325">
        <f t="shared" si="4"/>
        <v>1</v>
      </c>
    </row>
    <row r="6" spans="1:28" ht="15" customHeight="1" x14ac:dyDescent="0.25">
      <c r="A6" s="218">
        <f>IF(C6=0,"",IF(I6=0,"",MAX(A$2:A5)+1))</f>
        <v>4</v>
      </c>
      <c r="B6" s="219" t="str">
        <f t="shared" si="5"/>
        <v>Frans</v>
      </c>
      <c r="C6" s="211">
        <f>IF(P$3="J",SUMIF(Deelnemers!B:B,B6,Deelnemers!F:F),0)</f>
        <v>42</v>
      </c>
      <c r="D6" s="13">
        <v>12</v>
      </c>
      <c r="E6" s="106">
        <v>50</v>
      </c>
      <c r="F6" s="220">
        <f t="shared" si="6"/>
        <v>0.24</v>
      </c>
      <c r="G6" s="268">
        <f t="shared" si="0"/>
        <v>2.9</v>
      </c>
      <c r="H6" s="219" t="str">
        <f>Deelnemers!B11</f>
        <v>Michael</v>
      </c>
      <c r="I6" s="211">
        <f>IF(P$3="J",SUMIF(Deelnemers!B:B,H6,Deelnemers!F:F),0)</f>
        <v>38</v>
      </c>
      <c r="J6" s="13">
        <v>14</v>
      </c>
      <c r="K6" s="211">
        <f t="shared" si="1"/>
        <v>50</v>
      </c>
      <c r="L6" s="220">
        <f t="shared" si="2"/>
        <v>0.28000000000000003</v>
      </c>
      <c r="M6" s="215">
        <f t="shared" si="3"/>
        <v>3.7</v>
      </c>
      <c r="N6" s="216">
        <f t="shared" si="7"/>
        <v>1</v>
      </c>
      <c r="O6" s="221">
        <v>1</v>
      </c>
      <c r="AB6" s="325">
        <f t="shared" si="4"/>
        <v>1</v>
      </c>
    </row>
    <row r="7" spans="1:28" ht="15" customHeight="1" x14ac:dyDescent="0.25">
      <c r="A7" s="218">
        <f>IF(C7=0,"",IF(I7=0,"",MAX(A$2:A6)+1))</f>
        <v>5</v>
      </c>
      <c r="B7" s="219" t="str">
        <f t="shared" si="5"/>
        <v>Frans</v>
      </c>
      <c r="C7" s="211">
        <f>IF(P$3="J",SUMIF(Deelnemers!B:B,B7,Deelnemers!F:F),0)</f>
        <v>42</v>
      </c>
      <c r="D7" s="13">
        <v>12</v>
      </c>
      <c r="E7" s="106">
        <v>50</v>
      </c>
      <c r="F7" s="220">
        <f t="shared" si="6"/>
        <v>0.24</v>
      </c>
      <c r="G7" s="268">
        <f t="shared" si="0"/>
        <v>2.9</v>
      </c>
      <c r="H7" s="219" t="str">
        <f>Deelnemers!B12</f>
        <v>Peter</v>
      </c>
      <c r="I7" s="211">
        <f>IF(P$3="J",SUMIF(Deelnemers!B:B,H7,Deelnemers!F:F),0)</f>
        <v>70</v>
      </c>
      <c r="J7" s="13">
        <v>16</v>
      </c>
      <c r="K7" s="211">
        <f t="shared" si="1"/>
        <v>50</v>
      </c>
      <c r="L7" s="220">
        <f t="shared" si="2"/>
        <v>0.32</v>
      </c>
      <c r="M7" s="215">
        <f t="shared" si="3"/>
        <v>2.2999999999999998</v>
      </c>
      <c r="N7" s="216">
        <f t="shared" si="7"/>
        <v>1</v>
      </c>
      <c r="O7" s="221">
        <v>1</v>
      </c>
      <c r="AB7" s="325">
        <f t="shared" si="4"/>
        <v>1</v>
      </c>
    </row>
    <row r="8" spans="1:28" ht="15" customHeight="1" x14ac:dyDescent="0.25">
      <c r="A8" s="218">
        <f>IF(C8=0,"",IF(I8=0,"",MAX(A$2:A7)+1))</f>
        <v>6</v>
      </c>
      <c r="B8" s="219" t="str">
        <f t="shared" si="5"/>
        <v>Frans</v>
      </c>
      <c r="C8" s="211">
        <f>IF(P$3="J",SUMIF(Deelnemers!B:B,B8,Deelnemers!F:F),0)</f>
        <v>42</v>
      </c>
      <c r="D8" s="13"/>
      <c r="E8" s="13"/>
      <c r="F8" s="220" t="str">
        <f t="shared" si="6"/>
        <v/>
      </c>
      <c r="G8" s="268" t="str">
        <f t="shared" si="0"/>
        <v/>
      </c>
      <c r="H8" s="219" t="str">
        <f>Deelnemers!B13</f>
        <v>Piet</v>
      </c>
      <c r="I8" s="211">
        <f>IF(P$3="J",SUMIF(Deelnemers!B:B,H8,Deelnemers!F:F),0)</f>
        <v>71</v>
      </c>
      <c r="J8" s="13"/>
      <c r="K8" s="211" t="str">
        <f t="shared" si="1"/>
        <v/>
      </c>
      <c r="L8" s="220" t="str">
        <f t="shared" si="2"/>
        <v/>
      </c>
      <c r="M8" s="215" t="str">
        <f t="shared" si="3"/>
        <v/>
      </c>
      <c r="N8" s="216" t="str">
        <f t="shared" si="7"/>
        <v/>
      </c>
      <c r="O8" s="221">
        <v>1</v>
      </c>
      <c r="AB8" s="325">
        <f t="shared" si="4"/>
        <v>1</v>
      </c>
    </row>
    <row r="9" spans="1:28" ht="15" customHeight="1" x14ac:dyDescent="0.25">
      <c r="A9" s="218">
        <f>IF(C9=0,"",IF(I9=0,"",MAX(A$2:A8)+1))</f>
        <v>7</v>
      </c>
      <c r="B9" s="219" t="str">
        <f t="shared" si="5"/>
        <v>Frans</v>
      </c>
      <c r="C9" s="211">
        <f>IF(P$3="J",SUMIF(Deelnemers!B:B,B9,Deelnemers!F:F),0)</f>
        <v>42</v>
      </c>
      <c r="D9" s="13"/>
      <c r="E9" s="13"/>
      <c r="F9" s="220" t="str">
        <f t="shared" si="6"/>
        <v/>
      </c>
      <c r="G9" s="268" t="str">
        <f t="shared" si="0"/>
        <v/>
      </c>
      <c r="H9" s="219" t="str">
        <f>Deelnemers!B14</f>
        <v>Tukker</v>
      </c>
      <c r="I9" s="211">
        <f>IF(P$3="J",SUMIF(Deelnemers!B:B,H9,Deelnemers!F:F),0)</f>
        <v>37</v>
      </c>
      <c r="J9" s="13"/>
      <c r="K9" s="211" t="str">
        <f t="shared" si="1"/>
        <v/>
      </c>
      <c r="L9" s="220" t="str">
        <f t="shared" si="2"/>
        <v/>
      </c>
      <c r="M9" s="215" t="str">
        <f t="shared" si="3"/>
        <v/>
      </c>
      <c r="N9" s="216" t="str">
        <f t="shared" si="7"/>
        <v/>
      </c>
      <c r="O9" s="221">
        <v>1</v>
      </c>
      <c r="AB9" s="325">
        <f t="shared" si="4"/>
        <v>1</v>
      </c>
    </row>
    <row r="10" spans="1:28" ht="15" customHeight="1" x14ac:dyDescent="0.25">
      <c r="A10" s="218">
        <f>IF(C10=0,"",IF(I10=0,"",MAX(A$2:A9)+1))</f>
        <v>8</v>
      </c>
      <c r="B10" s="219" t="str">
        <f t="shared" si="5"/>
        <v>Frans</v>
      </c>
      <c r="C10" s="211">
        <f>IF(P$3="J",SUMIF(Deelnemers!B:B,B10,Deelnemers!F:F),0)</f>
        <v>42</v>
      </c>
      <c r="D10" s="13"/>
      <c r="E10" s="13"/>
      <c r="F10" s="220" t="str">
        <f t="shared" si="6"/>
        <v/>
      </c>
      <c r="G10" s="268" t="str">
        <f t="shared" si="0"/>
        <v/>
      </c>
      <c r="H10" s="219" t="str">
        <f>Deelnemers!B15</f>
        <v>Bernard</v>
      </c>
      <c r="I10" s="211">
        <f>IF(P$3="J",SUMIF(Deelnemers!B:B,H10,Deelnemers!F:F),0)</f>
        <v>37</v>
      </c>
      <c r="J10" s="13"/>
      <c r="K10" s="211" t="str">
        <f t="shared" si="1"/>
        <v/>
      </c>
      <c r="L10" s="220" t="str">
        <f t="shared" si="2"/>
        <v/>
      </c>
      <c r="M10" s="215" t="str">
        <f t="shared" si="3"/>
        <v/>
      </c>
      <c r="N10" s="216" t="str">
        <f t="shared" si="7"/>
        <v/>
      </c>
      <c r="O10" s="221">
        <v>1</v>
      </c>
      <c r="AB10" s="325">
        <f t="shared" si="4"/>
        <v>1</v>
      </c>
    </row>
    <row r="11" spans="1:28" ht="15" customHeight="1" x14ac:dyDescent="0.25">
      <c r="A11" s="218">
        <f>IF(C11=0,"",IF(I11=0,"",MAX(A$2:A10)+1))</f>
        <v>9</v>
      </c>
      <c r="B11" s="219" t="str">
        <f t="shared" si="5"/>
        <v>Frans</v>
      </c>
      <c r="C11" s="211">
        <f>IF(P$3="J",SUMIF(Deelnemers!B:B,B11,Deelnemers!F:F),0)</f>
        <v>42</v>
      </c>
      <c r="D11" s="13"/>
      <c r="E11" s="13"/>
      <c r="F11" s="220" t="str">
        <f t="shared" si="6"/>
        <v/>
      </c>
      <c r="G11" s="268" t="str">
        <f t="shared" si="0"/>
        <v/>
      </c>
      <c r="H11" s="219" t="str">
        <f>Deelnemers!B16</f>
        <v>Jan de Hoorn</v>
      </c>
      <c r="I11" s="211">
        <f>IF(P$3="J",SUMIF(Deelnemers!B:B,H11,Deelnemers!F:F),0)</f>
        <v>33</v>
      </c>
      <c r="J11" s="13"/>
      <c r="K11" s="211" t="str">
        <f t="shared" si="1"/>
        <v/>
      </c>
      <c r="L11" s="220" t="str">
        <f t="shared" si="2"/>
        <v/>
      </c>
      <c r="M11" s="215" t="str">
        <f t="shared" si="3"/>
        <v/>
      </c>
      <c r="N11" s="216" t="str">
        <f t="shared" si="7"/>
        <v/>
      </c>
      <c r="O11" s="221">
        <v>1</v>
      </c>
      <c r="AB11" s="325">
        <f t="shared" si="4"/>
        <v>1</v>
      </c>
    </row>
    <row r="12" spans="1:28" ht="15" customHeight="1" x14ac:dyDescent="0.25">
      <c r="A12" s="218">
        <f>IF(C12=0,"",IF(I12=0,"",MAX(A$2:A11)+1))</f>
        <v>10</v>
      </c>
      <c r="B12" s="219" t="str">
        <f t="shared" si="5"/>
        <v>Frans</v>
      </c>
      <c r="C12" s="211">
        <f>IF(P$3="J",SUMIF(Deelnemers!B:B,B12,Deelnemers!F:F),0)</f>
        <v>42</v>
      </c>
      <c r="D12" s="13"/>
      <c r="E12" s="13"/>
      <c r="F12" s="220" t="str">
        <f t="shared" si="6"/>
        <v/>
      </c>
      <c r="G12" s="268" t="str">
        <f t="shared" si="0"/>
        <v/>
      </c>
      <c r="H12" s="219" t="str">
        <f>Deelnemers!B17</f>
        <v>Bas</v>
      </c>
      <c r="I12" s="211">
        <f>IF(P$3="J",SUMIF(Deelnemers!B:B,H12,Deelnemers!F:F),0)</f>
        <v>31</v>
      </c>
      <c r="J12" s="13"/>
      <c r="K12" s="211" t="str">
        <f t="shared" si="1"/>
        <v/>
      </c>
      <c r="L12" s="220" t="str">
        <f t="shared" si="2"/>
        <v/>
      </c>
      <c r="M12" s="215" t="str">
        <f t="shared" si="3"/>
        <v/>
      </c>
      <c r="N12" s="216" t="str">
        <f t="shared" si="7"/>
        <v/>
      </c>
      <c r="O12" s="221">
        <v>1</v>
      </c>
      <c r="AB12" s="325">
        <f t="shared" si="4"/>
        <v>1</v>
      </c>
    </row>
    <row r="13" spans="1:28" ht="15" customHeight="1" x14ac:dyDescent="0.25">
      <c r="A13" s="218">
        <f>IF(C13=0,"",IF(I13=0,"",MAX(A$2:A12)+1))</f>
        <v>11</v>
      </c>
      <c r="B13" s="219" t="str">
        <f t="shared" si="5"/>
        <v>Frans</v>
      </c>
      <c r="C13" s="211">
        <f>IF(P$3="J",SUMIF(Deelnemers!B:B,B13,Deelnemers!F:F),0)</f>
        <v>42</v>
      </c>
      <c r="D13" s="13"/>
      <c r="E13" s="13"/>
      <c r="F13" s="220" t="str">
        <f t="shared" si="6"/>
        <v/>
      </c>
      <c r="G13" s="268" t="str">
        <f t="shared" si="0"/>
        <v/>
      </c>
      <c r="H13" s="219" t="str">
        <f>Deelnemers!B18</f>
        <v>Jan Zuijlen</v>
      </c>
      <c r="I13" s="211">
        <f>IF(P$3="J",SUMIF(Deelnemers!B:B,H13,Deelnemers!F:F),0)</f>
        <v>45</v>
      </c>
      <c r="J13" s="13"/>
      <c r="K13" s="211" t="str">
        <f t="shared" si="1"/>
        <v/>
      </c>
      <c r="L13" s="220" t="str">
        <f t="shared" si="2"/>
        <v/>
      </c>
      <c r="M13" s="215" t="str">
        <f t="shared" si="3"/>
        <v/>
      </c>
      <c r="N13" s="216" t="str">
        <f t="shared" si="7"/>
        <v/>
      </c>
      <c r="O13" s="221">
        <v>1</v>
      </c>
      <c r="AB13" s="325">
        <f t="shared" si="4"/>
        <v>1</v>
      </c>
    </row>
    <row r="14" spans="1:28" ht="15" customHeight="1" x14ac:dyDescent="0.25">
      <c r="A14" s="218">
        <f>IF(C14=0,"",IF(I14=0,"",MAX(A$2:A13)+1))</f>
        <v>12</v>
      </c>
      <c r="B14" s="219" t="str">
        <f t="shared" si="5"/>
        <v>Frans</v>
      </c>
      <c r="C14" s="211">
        <f>IF(P$3="J",SUMIF(Deelnemers!B:B,B14,Deelnemers!F:F),0)</f>
        <v>42</v>
      </c>
      <c r="D14" s="13"/>
      <c r="E14" s="13"/>
      <c r="F14" s="220" t="str">
        <f t="shared" si="6"/>
        <v/>
      </c>
      <c r="G14" s="268" t="str">
        <f t="shared" si="0"/>
        <v/>
      </c>
      <c r="H14" s="219" t="str">
        <f>Deelnemers!B19</f>
        <v xml:space="preserve">Jordy </v>
      </c>
      <c r="I14" s="211">
        <f>IF(P$3="J",SUMIF(Deelnemers!B:B,H14,Deelnemers!F:F),0)</f>
        <v>50</v>
      </c>
      <c r="J14" s="13"/>
      <c r="K14" s="211" t="str">
        <f t="shared" si="1"/>
        <v/>
      </c>
      <c r="L14" s="220" t="str">
        <f t="shared" si="2"/>
        <v/>
      </c>
      <c r="M14" s="215" t="str">
        <f t="shared" si="3"/>
        <v/>
      </c>
      <c r="N14" s="216" t="str">
        <f t="shared" si="7"/>
        <v/>
      </c>
      <c r="O14" s="221">
        <v>1</v>
      </c>
      <c r="AB14" s="325">
        <f t="shared" si="4"/>
        <v>1</v>
      </c>
    </row>
    <row r="15" spans="1:28" ht="15" customHeight="1" x14ac:dyDescent="0.25">
      <c r="A15" s="218">
        <f>IF(C15=0,"",IF(I15=0,"",MAX(A$2:A14)+1))</f>
        <v>13</v>
      </c>
      <c r="B15" s="219" t="str">
        <f t="shared" si="5"/>
        <v>Frans</v>
      </c>
      <c r="C15" s="211">
        <f>IF(P$3="J",SUMIF(Deelnemers!B:B,B15,Deelnemers!F:F),0)</f>
        <v>42</v>
      </c>
      <c r="D15" s="13"/>
      <c r="E15" s="13"/>
      <c r="F15" s="220" t="str">
        <f t="shared" si="6"/>
        <v/>
      </c>
      <c r="G15" s="268" t="str">
        <f t="shared" si="0"/>
        <v/>
      </c>
      <c r="H15" s="219" t="str">
        <f>Deelnemers!B20</f>
        <v>Mukesh</v>
      </c>
      <c r="I15" s="211">
        <f>IF(P$3="J",SUMIF(Deelnemers!B:B,H15,Deelnemers!F:F),0)</f>
        <v>56</v>
      </c>
      <c r="J15" s="13"/>
      <c r="K15" s="211" t="str">
        <f t="shared" si="1"/>
        <v/>
      </c>
      <c r="L15" s="220" t="str">
        <f t="shared" si="2"/>
        <v/>
      </c>
      <c r="M15" s="215" t="str">
        <f t="shared" si="3"/>
        <v/>
      </c>
      <c r="N15" s="216" t="str">
        <f t="shared" si="7"/>
        <v/>
      </c>
      <c r="O15" s="221">
        <v>1</v>
      </c>
      <c r="AB15" s="325">
        <f t="shared" si="4"/>
        <v>1</v>
      </c>
    </row>
    <row r="16" spans="1:28" ht="15" customHeight="1" x14ac:dyDescent="0.25">
      <c r="A16" s="218">
        <f>IF(C16=0,"",IF(I16=0,"",MAX(A$2:A15)+1))</f>
        <v>14</v>
      </c>
      <c r="B16" s="219" t="str">
        <f t="shared" si="5"/>
        <v>Frans</v>
      </c>
      <c r="C16" s="211">
        <f>IF(P$3="J",SUMIF(Deelnemers!B:B,B16,Deelnemers!F:F),0)</f>
        <v>42</v>
      </c>
      <c r="D16" s="13"/>
      <c r="E16" s="13"/>
      <c r="F16" s="220" t="str">
        <f t="shared" si="6"/>
        <v/>
      </c>
      <c r="G16" s="268" t="str">
        <f t="shared" si="0"/>
        <v/>
      </c>
      <c r="H16" s="219" t="str">
        <f>Deelnemers!B21</f>
        <v>Marco</v>
      </c>
      <c r="I16" s="211">
        <f>IF(P$3="J",SUMIF(Deelnemers!B:B,H16,Deelnemers!F:F),0)</f>
        <v>43</v>
      </c>
      <c r="J16" s="13"/>
      <c r="K16" s="211" t="str">
        <f t="shared" si="1"/>
        <v/>
      </c>
      <c r="L16" s="220" t="str">
        <f t="shared" si="2"/>
        <v/>
      </c>
      <c r="M16" s="215" t="str">
        <f t="shared" si="3"/>
        <v/>
      </c>
      <c r="N16" s="216" t="str">
        <f t="shared" si="7"/>
        <v/>
      </c>
      <c r="O16" s="221">
        <v>1</v>
      </c>
      <c r="AB16" s="325">
        <f t="shared" si="4"/>
        <v>1</v>
      </c>
    </row>
    <row r="17" spans="1:28" ht="15" customHeight="1" x14ac:dyDescent="0.25">
      <c r="A17" s="218" t="str">
        <f>IF(C17=0,"",IF(I17=0,"",MAX(A$2:A16)+1))</f>
        <v/>
      </c>
      <c r="B17" s="219" t="str">
        <f t="shared" si="5"/>
        <v>Frans</v>
      </c>
      <c r="C17" s="211">
        <f>IF(P$3="J",SUMIF(Deelnemers!B:B,B17,Deelnemers!F:F),0)</f>
        <v>42</v>
      </c>
      <c r="D17" s="13"/>
      <c r="E17" s="13"/>
      <c r="F17" s="220" t="str">
        <f t="shared" si="6"/>
        <v/>
      </c>
      <c r="G17" s="268" t="str">
        <f t="shared" si="0"/>
        <v/>
      </c>
      <c r="H17" s="219" t="str">
        <f>Deelnemers!B22</f>
        <v>n</v>
      </c>
      <c r="I17" s="211">
        <f>IF(P$3="J",SUMIF(Deelnemers!B:B,H17,Deelnemers!F:F),0)</f>
        <v>0</v>
      </c>
      <c r="J17" s="13"/>
      <c r="K17" s="211" t="str">
        <f t="shared" si="1"/>
        <v/>
      </c>
      <c r="L17" s="220" t="str">
        <f t="shared" si="2"/>
        <v/>
      </c>
      <c r="M17" s="215" t="str">
        <f t="shared" si="3"/>
        <v/>
      </c>
      <c r="N17" s="216" t="str">
        <f t="shared" si="7"/>
        <v/>
      </c>
      <c r="O17" s="221">
        <v>1</v>
      </c>
      <c r="AB17" s="325">
        <f t="shared" si="4"/>
        <v>0</v>
      </c>
    </row>
    <row r="18" spans="1:28" ht="15" customHeight="1" x14ac:dyDescent="0.25">
      <c r="A18" s="218" t="str">
        <f>IF(C18=0,"",IF(I18=0,"",MAX(A$2:A17)+1))</f>
        <v/>
      </c>
      <c r="B18" s="219" t="str">
        <f t="shared" si="5"/>
        <v>Frans</v>
      </c>
      <c r="C18" s="211">
        <f>IF(P$3="J",SUMIF(Deelnemers!B:B,B18,Deelnemers!F:F),0)</f>
        <v>42</v>
      </c>
      <c r="D18" s="13"/>
      <c r="E18" s="13"/>
      <c r="F18" s="220" t="str">
        <f t="shared" si="6"/>
        <v/>
      </c>
      <c r="G18" s="268" t="str">
        <f t="shared" si="0"/>
        <v/>
      </c>
      <c r="H18" s="219" t="str">
        <f>Deelnemers!B23</f>
        <v>n</v>
      </c>
      <c r="I18" s="211">
        <f>IF(P$3="J",SUMIF(Deelnemers!B:B,H18,Deelnemers!F:F),0)</f>
        <v>0</v>
      </c>
      <c r="J18" s="13"/>
      <c r="K18" s="211" t="str">
        <f t="shared" si="1"/>
        <v/>
      </c>
      <c r="L18" s="220" t="str">
        <f t="shared" si="2"/>
        <v/>
      </c>
      <c r="M18" s="215" t="str">
        <f t="shared" si="3"/>
        <v/>
      </c>
      <c r="N18" s="216" t="str">
        <f t="shared" si="7"/>
        <v/>
      </c>
      <c r="O18" s="221">
        <v>1</v>
      </c>
      <c r="AB18" s="325">
        <f t="shared" si="4"/>
        <v>0</v>
      </c>
    </row>
    <row r="19" spans="1:28" ht="15" customHeight="1" x14ac:dyDescent="0.25">
      <c r="A19" s="218" t="str">
        <f>IF(C19=0,"",IF(I19=0,"",MAX(A$2:A18)+1))</f>
        <v/>
      </c>
      <c r="B19" s="219" t="str">
        <f t="shared" si="5"/>
        <v>Frans</v>
      </c>
      <c r="C19" s="211">
        <f>IF(P$3="J",SUMIF(Deelnemers!B:B,B19,Deelnemers!F:F),0)</f>
        <v>42</v>
      </c>
      <c r="D19" s="13"/>
      <c r="E19" s="13"/>
      <c r="F19" s="220" t="str">
        <f t="shared" si="6"/>
        <v/>
      </c>
      <c r="G19" s="268" t="str">
        <f t="shared" si="0"/>
        <v/>
      </c>
      <c r="H19" s="219" t="str">
        <f>Deelnemers!B24</f>
        <v>n</v>
      </c>
      <c r="I19" s="211">
        <f>IF(P$3="J",SUMIF(Deelnemers!B:B,H19,Deelnemers!F:F),0)</f>
        <v>0</v>
      </c>
      <c r="J19" s="13"/>
      <c r="K19" s="211" t="str">
        <f t="shared" si="1"/>
        <v/>
      </c>
      <c r="L19" s="220" t="str">
        <f t="shared" si="2"/>
        <v/>
      </c>
      <c r="M19" s="215" t="str">
        <f t="shared" si="3"/>
        <v/>
      </c>
      <c r="N19" s="216" t="str">
        <f t="shared" si="7"/>
        <v/>
      </c>
      <c r="O19" s="221">
        <v>1</v>
      </c>
      <c r="AB19" s="325">
        <f t="shared" si="4"/>
        <v>0</v>
      </c>
    </row>
    <row r="20" spans="1:28" ht="15" customHeight="1" x14ac:dyDescent="0.25">
      <c r="A20" s="218" t="str">
        <f>IF(C20=0,"",IF(I20=0,"",MAX(A$2:A19)+1))</f>
        <v/>
      </c>
      <c r="B20" s="219" t="str">
        <f t="shared" si="5"/>
        <v>Frans</v>
      </c>
      <c r="C20" s="211">
        <f>IF(P$3="J",SUMIF(Deelnemers!B:B,B20,Deelnemers!F:F),0)</f>
        <v>42</v>
      </c>
      <c r="D20" s="13"/>
      <c r="E20" s="13"/>
      <c r="F20" s="220" t="str">
        <f t="shared" si="6"/>
        <v/>
      </c>
      <c r="G20" s="268" t="str">
        <f t="shared" si="0"/>
        <v/>
      </c>
      <c r="H20" s="219" t="str">
        <f>Deelnemers!B25</f>
        <v>n</v>
      </c>
      <c r="I20" s="211">
        <f>IF(P$3="J",SUMIF(Deelnemers!B:B,H20,Deelnemers!F:F),0)</f>
        <v>0</v>
      </c>
      <c r="J20" s="13"/>
      <c r="K20" s="211" t="str">
        <f t="shared" si="1"/>
        <v/>
      </c>
      <c r="L20" s="220" t="str">
        <f t="shared" si="2"/>
        <v/>
      </c>
      <c r="M20" s="215" t="str">
        <f t="shared" si="3"/>
        <v/>
      </c>
      <c r="N20" s="216" t="str">
        <f t="shared" si="7"/>
        <v/>
      </c>
      <c r="O20" s="221">
        <v>1</v>
      </c>
      <c r="AB20" s="325">
        <f t="shared" si="4"/>
        <v>0</v>
      </c>
    </row>
    <row r="21" spans="1:28" ht="15" customHeight="1" x14ac:dyDescent="0.25">
      <c r="A21" s="218">
        <f>IF(C21=0,"",IF(I21=0,"",MAX(A$2:A20)+1))</f>
        <v>15</v>
      </c>
      <c r="B21" s="219" t="str">
        <f>Deelnemers!B8</f>
        <v>Fred</v>
      </c>
      <c r="C21" s="211">
        <f>IF(P$3="J",SUMIF(Deelnemers!B:B,B21,Deelnemers!F:F),0)</f>
        <v>32</v>
      </c>
      <c r="D21" s="13"/>
      <c r="E21" s="13"/>
      <c r="F21" s="220" t="str">
        <f t="shared" si="6"/>
        <v/>
      </c>
      <c r="G21" s="268" t="str">
        <f t="shared" si="0"/>
        <v/>
      </c>
      <c r="H21" s="219" t="str">
        <f>Deelnemers!B9</f>
        <v>Jan Hartog</v>
      </c>
      <c r="I21" s="211">
        <f>IF(P$3="J",SUMIF(Deelnemers!B:B,H21,Deelnemers!F:F),0)</f>
        <v>31</v>
      </c>
      <c r="J21" s="13"/>
      <c r="K21" s="211" t="str">
        <f t="shared" si="1"/>
        <v/>
      </c>
      <c r="L21" s="220" t="str">
        <f t="shared" si="2"/>
        <v/>
      </c>
      <c r="M21" s="215" t="str">
        <f t="shared" si="3"/>
        <v/>
      </c>
      <c r="N21" s="216" t="str">
        <f t="shared" si="7"/>
        <v/>
      </c>
      <c r="O21" s="221">
        <v>1</v>
      </c>
      <c r="AB21" s="325">
        <f t="shared" si="4"/>
        <v>1</v>
      </c>
    </row>
    <row r="22" spans="1:28" ht="15" customHeight="1" x14ac:dyDescent="0.25">
      <c r="A22" s="218">
        <f>IF(C22=0,"",IF(I22=0,"",MAX(A$2:A21)+1))</f>
        <v>16</v>
      </c>
      <c r="B22" s="219" t="str">
        <f t="shared" ref="B22:B37" si="8">B21</f>
        <v>Fred</v>
      </c>
      <c r="C22" s="211">
        <f>IF(P$3="J",SUMIF(Deelnemers!B:B,B22,Deelnemers!F:F),0)</f>
        <v>32</v>
      </c>
      <c r="D22" s="13"/>
      <c r="E22" s="13"/>
      <c r="F22" s="220" t="str">
        <f t="shared" si="6"/>
        <v/>
      </c>
      <c r="G22" s="268" t="str">
        <f t="shared" si="0"/>
        <v/>
      </c>
      <c r="H22" s="219" t="str">
        <f>Deelnemers!B10</f>
        <v>Martijn</v>
      </c>
      <c r="I22" s="211">
        <f>IF(P$3="J",SUMIF(Deelnemers!B:B,H22,Deelnemers!F:F),0)</f>
        <v>24</v>
      </c>
      <c r="J22" s="13"/>
      <c r="K22" s="211" t="str">
        <f t="shared" si="1"/>
        <v/>
      </c>
      <c r="L22" s="220" t="str">
        <f t="shared" si="2"/>
        <v/>
      </c>
      <c r="M22" s="215" t="str">
        <f t="shared" si="3"/>
        <v/>
      </c>
      <c r="N22" s="216" t="str">
        <f t="shared" si="7"/>
        <v/>
      </c>
      <c r="O22" s="221">
        <v>1</v>
      </c>
      <c r="AB22" s="325">
        <f t="shared" si="4"/>
        <v>1</v>
      </c>
    </row>
    <row r="23" spans="1:28" ht="15" customHeight="1" x14ac:dyDescent="0.25">
      <c r="A23" s="218">
        <f>IF(C23=0,"",IF(I23=0,"",MAX(A$2:A22)+1))</f>
        <v>17</v>
      </c>
      <c r="B23" s="219" t="str">
        <f t="shared" si="8"/>
        <v>Fred</v>
      </c>
      <c r="C23" s="211">
        <f>IF(P$3="J",SUMIF(Deelnemers!B:B,B23,Deelnemers!F:F),0)</f>
        <v>32</v>
      </c>
      <c r="D23" s="13"/>
      <c r="E23" s="13"/>
      <c r="F23" s="220" t="str">
        <f t="shared" si="6"/>
        <v/>
      </c>
      <c r="G23" s="268" t="str">
        <f t="shared" si="0"/>
        <v/>
      </c>
      <c r="H23" s="219" t="str">
        <f>Deelnemers!B11</f>
        <v>Michael</v>
      </c>
      <c r="I23" s="211">
        <f>IF(P$3="J",SUMIF(Deelnemers!B:B,H23,Deelnemers!F:F),0)</f>
        <v>38</v>
      </c>
      <c r="J23" s="13"/>
      <c r="K23" s="211" t="str">
        <f t="shared" si="1"/>
        <v/>
      </c>
      <c r="L23" s="220" t="str">
        <f t="shared" si="2"/>
        <v/>
      </c>
      <c r="M23" s="215" t="str">
        <f t="shared" si="3"/>
        <v/>
      </c>
      <c r="N23" s="216" t="str">
        <f t="shared" si="7"/>
        <v/>
      </c>
      <c r="O23" s="221">
        <v>1</v>
      </c>
      <c r="AB23" s="325">
        <f t="shared" si="4"/>
        <v>1</v>
      </c>
    </row>
    <row r="24" spans="1:28" ht="15" customHeight="1" x14ac:dyDescent="0.25">
      <c r="A24" s="218">
        <f>IF(C24=0,"",IF(I24=0,"",MAX(A$2:A23)+1))</f>
        <v>18</v>
      </c>
      <c r="B24" s="219" t="str">
        <f t="shared" si="8"/>
        <v>Fred</v>
      </c>
      <c r="C24" s="211">
        <f>IF(P$3="J",SUMIF(Deelnemers!B:B,B24,Deelnemers!F:F),0)</f>
        <v>32</v>
      </c>
      <c r="D24" s="13"/>
      <c r="E24" s="13"/>
      <c r="F24" s="220" t="str">
        <f t="shared" si="6"/>
        <v/>
      </c>
      <c r="G24" s="268" t="str">
        <f t="shared" si="0"/>
        <v/>
      </c>
      <c r="H24" s="219" t="str">
        <f>Deelnemers!B12</f>
        <v>Peter</v>
      </c>
      <c r="I24" s="211">
        <f>IF(P$3="J",SUMIF(Deelnemers!B:B,H24,Deelnemers!F:F),0)</f>
        <v>70</v>
      </c>
      <c r="J24" s="13"/>
      <c r="K24" s="211" t="str">
        <f t="shared" si="1"/>
        <v/>
      </c>
      <c r="L24" s="220" t="str">
        <f t="shared" si="2"/>
        <v/>
      </c>
      <c r="M24" s="215" t="str">
        <f t="shared" si="3"/>
        <v/>
      </c>
      <c r="N24" s="216" t="str">
        <f t="shared" si="7"/>
        <v/>
      </c>
      <c r="O24" s="221">
        <v>1</v>
      </c>
      <c r="AB24" s="325">
        <f t="shared" si="4"/>
        <v>1</v>
      </c>
    </row>
    <row r="25" spans="1:28" ht="15" customHeight="1" x14ac:dyDescent="0.25">
      <c r="A25" s="218">
        <f>IF(C25=0,"",IF(I25=0,"",MAX(A$2:A24)+1))</f>
        <v>19</v>
      </c>
      <c r="B25" s="219" t="str">
        <f t="shared" si="8"/>
        <v>Fred</v>
      </c>
      <c r="C25" s="211">
        <f>IF(P$3="J",SUMIF(Deelnemers!B:B,B25,Deelnemers!F:F),0)</f>
        <v>32</v>
      </c>
      <c r="D25" s="13"/>
      <c r="E25" s="13"/>
      <c r="F25" s="220" t="str">
        <f t="shared" si="6"/>
        <v/>
      </c>
      <c r="G25" s="268" t="str">
        <f t="shared" si="0"/>
        <v/>
      </c>
      <c r="H25" s="219" t="str">
        <f>Deelnemers!B13</f>
        <v>Piet</v>
      </c>
      <c r="I25" s="211">
        <f>IF(P$3="J",SUMIF(Deelnemers!B:B,H25,Deelnemers!F:F),0)</f>
        <v>71</v>
      </c>
      <c r="J25" s="13"/>
      <c r="K25" s="211" t="str">
        <f t="shared" si="1"/>
        <v/>
      </c>
      <c r="L25" s="220" t="str">
        <f t="shared" si="2"/>
        <v/>
      </c>
      <c r="M25" s="215" t="str">
        <f t="shared" si="3"/>
        <v/>
      </c>
      <c r="N25" s="216" t="str">
        <f t="shared" si="7"/>
        <v/>
      </c>
      <c r="O25" s="221">
        <v>1</v>
      </c>
      <c r="AB25" s="325">
        <f t="shared" si="4"/>
        <v>1</v>
      </c>
    </row>
    <row r="26" spans="1:28" ht="15" customHeight="1" x14ac:dyDescent="0.25">
      <c r="A26" s="218">
        <f>IF(C26=0,"",IF(I26=0,"",MAX(A$2:A25)+1))</f>
        <v>20</v>
      </c>
      <c r="B26" s="219" t="str">
        <f t="shared" si="8"/>
        <v>Fred</v>
      </c>
      <c r="C26" s="211">
        <f>IF(P$3="J",SUMIF(Deelnemers!B:B,B26,Deelnemers!F:F),0)</f>
        <v>32</v>
      </c>
      <c r="D26" s="13"/>
      <c r="E26" s="13"/>
      <c r="F26" s="220" t="str">
        <f t="shared" si="6"/>
        <v/>
      </c>
      <c r="G26" s="268" t="str">
        <f t="shared" si="0"/>
        <v/>
      </c>
      <c r="H26" s="219" t="str">
        <f>Deelnemers!B14</f>
        <v>Tukker</v>
      </c>
      <c r="I26" s="211">
        <f>IF(P$3="J",SUMIF(Deelnemers!B:B,H26,Deelnemers!F:F),0)</f>
        <v>37</v>
      </c>
      <c r="J26" s="13"/>
      <c r="K26" s="211" t="str">
        <f t="shared" si="1"/>
        <v/>
      </c>
      <c r="L26" s="220" t="str">
        <f t="shared" si="2"/>
        <v/>
      </c>
      <c r="M26" s="215" t="str">
        <f t="shared" si="3"/>
        <v/>
      </c>
      <c r="N26" s="216" t="str">
        <f t="shared" si="7"/>
        <v/>
      </c>
      <c r="O26" s="221">
        <v>1</v>
      </c>
      <c r="AB26" s="325">
        <f t="shared" si="4"/>
        <v>1</v>
      </c>
    </row>
    <row r="27" spans="1:28" ht="15" customHeight="1" x14ac:dyDescent="0.25">
      <c r="A27" s="218">
        <f>IF(C27=0,"",IF(I27=0,"",MAX(A$2:A26)+1))</f>
        <v>21</v>
      </c>
      <c r="B27" s="219" t="str">
        <f t="shared" si="8"/>
        <v>Fred</v>
      </c>
      <c r="C27" s="211">
        <f>IF(P$3="J",SUMIF(Deelnemers!B:B,B27,Deelnemers!F:F),0)</f>
        <v>32</v>
      </c>
      <c r="D27" s="13"/>
      <c r="E27" s="13"/>
      <c r="F27" s="220" t="str">
        <f t="shared" si="6"/>
        <v/>
      </c>
      <c r="G27" s="268" t="str">
        <f t="shared" si="0"/>
        <v/>
      </c>
      <c r="H27" s="219" t="str">
        <f>Deelnemers!B15</f>
        <v>Bernard</v>
      </c>
      <c r="I27" s="211">
        <f>IF(P$3="J",SUMIF(Deelnemers!B:B,H27,Deelnemers!F:F),0)</f>
        <v>37</v>
      </c>
      <c r="J27" s="13"/>
      <c r="K27" s="211" t="str">
        <f t="shared" si="1"/>
        <v/>
      </c>
      <c r="L27" s="220" t="str">
        <f t="shared" si="2"/>
        <v/>
      </c>
      <c r="M27" s="215" t="str">
        <f t="shared" si="3"/>
        <v/>
      </c>
      <c r="N27" s="216" t="str">
        <f t="shared" si="7"/>
        <v/>
      </c>
      <c r="O27" s="221">
        <v>1</v>
      </c>
      <c r="AB27" s="325">
        <f t="shared" si="4"/>
        <v>1</v>
      </c>
    </row>
    <row r="28" spans="1:28" ht="15" customHeight="1" x14ac:dyDescent="0.25">
      <c r="A28" s="218">
        <f>IF(C28=0,"",IF(I28=0,"",MAX(A$2:A27)+1))</f>
        <v>22</v>
      </c>
      <c r="B28" s="219" t="str">
        <f t="shared" si="8"/>
        <v>Fred</v>
      </c>
      <c r="C28" s="211">
        <f>IF(P$3="J",SUMIF(Deelnemers!B:B,B28,Deelnemers!F:F),0)</f>
        <v>32</v>
      </c>
      <c r="D28" s="13"/>
      <c r="E28" s="13"/>
      <c r="F28" s="220" t="str">
        <f t="shared" si="6"/>
        <v/>
      </c>
      <c r="G28" s="268" t="str">
        <f t="shared" si="0"/>
        <v/>
      </c>
      <c r="H28" s="219" t="str">
        <f>Deelnemers!B16</f>
        <v>Jan de Hoorn</v>
      </c>
      <c r="I28" s="211">
        <f>IF(P$3="J",SUMIF(Deelnemers!B:B,H28,Deelnemers!F:F),0)</f>
        <v>33</v>
      </c>
      <c r="J28" s="13"/>
      <c r="K28" s="211" t="str">
        <f t="shared" si="1"/>
        <v/>
      </c>
      <c r="L28" s="220" t="str">
        <f t="shared" si="2"/>
        <v/>
      </c>
      <c r="M28" s="215" t="str">
        <f t="shared" si="3"/>
        <v/>
      </c>
      <c r="N28" s="216" t="str">
        <f t="shared" si="7"/>
        <v/>
      </c>
      <c r="O28" s="221">
        <v>1</v>
      </c>
      <c r="AB28" s="325">
        <f t="shared" si="4"/>
        <v>1</v>
      </c>
    </row>
    <row r="29" spans="1:28" ht="15" customHeight="1" x14ac:dyDescent="0.25">
      <c r="A29" s="218">
        <f>IF(C29=0,"",IF(I29=0,"",MAX(A$2:A28)+1))</f>
        <v>23</v>
      </c>
      <c r="B29" s="219" t="str">
        <f t="shared" si="8"/>
        <v>Fred</v>
      </c>
      <c r="C29" s="211">
        <f>IF(P$3="J",SUMIF(Deelnemers!B:B,B29,Deelnemers!F:F),0)</f>
        <v>32</v>
      </c>
      <c r="D29" s="13"/>
      <c r="E29" s="13"/>
      <c r="F29" s="220" t="str">
        <f t="shared" si="6"/>
        <v/>
      </c>
      <c r="G29" s="268" t="str">
        <f t="shared" si="0"/>
        <v/>
      </c>
      <c r="H29" s="219" t="str">
        <f>Deelnemers!B17</f>
        <v>Bas</v>
      </c>
      <c r="I29" s="211">
        <f>IF(P$3="J",SUMIF(Deelnemers!B:B,H29,Deelnemers!F:F),0)</f>
        <v>31</v>
      </c>
      <c r="J29" s="13"/>
      <c r="K29" s="211" t="str">
        <f t="shared" si="1"/>
        <v/>
      </c>
      <c r="L29" s="220" t="str">
        <f t="shared" si="2"/>
        <v/>
      </c>
      <c r="M29" s="215" t="str">
        <f t="shared" si="3"/>
        <v/>
      </c>
      <c r="N29" s="216" t="str">
        <f t="shared" si="7"/>
        <v/>
      </c>
      <c r="O29" s="221">
        <v>1</v>
      </c>
      <c r="AB29" s="325">
        <f t="shared" si="4"/>
        <v>1</v>
      </c>
    </row>
    <row r="30" spans="1:28" ht="15" customHeight="1" x14ac:dyDescent="0.25">
      <c r="A30" s="218">
        <f>IF(C30=0,"",IF(I30=0,"",MAX(A$2:A29)+1))</f>
        <v>24</v>
      </c>
      <c r="B30" s="219" t="str">
        <f t="shared" si="8"/>
        <v>Fred</v>
      </c>
      <c r="C30" s="211">
        <f>IF(P$3="J",SUMIF(Deelnemers!B:B,B30,Deelnemers!F:F),0)</f>
        <v>32</v>
      </c>
      <c r="D30" s="13"/>
      <c r="E30" s="13"/>
      <c r="F30" s="220" t="str">
        <f t="shared" si="6"/>
        <v/>
      </c>
      <c r="G30" s="268" t="str">
        <f t="shared" si="0"/>
        <v/>
      </c>
      <c r="H30" s="219" t="str">
        <f>Deelnemers!B18</f>
        <v>Jan Zuijlen</v>
      </c>
      <c r="I30" s="211">
        <f>IF(P$3="J",SUMIF(Deelnemers!B:B,H30,Deelnemers!F:F),0)</f>
        <v>45</v>
      </c>
      <c r="J30" s="13"/>
      <c r="K30" s="211" t="str">
        <f t="shared" si="1"/>
        <v/>
      </c>
      <c r="L30" s="220" t="str">
        <f t="shared" si="2"/>
        <v/>
      </c>
      <c r="M30" s="215" t="str">
        <f t="shared" si="3"/>
        <v/>
      </c>
      <c r="N30" s="216" t="str">
        <f t="shared" si="7"/>
        <v/>
      </c>
      <c r="O30" s="221">
        <v>1</v>
      </c>
      <c r="AB30" s="325">
        <f t="shared" si="4"/>
        <v>1</v>
      </c>
    </row>
    <row r="31" spans="1:28" ht="15" customHeight="1" x14ac:dyDescent="0.25">
      <c r="A31" s="218">
        <f>IF(C31=0,"",IF(I31=0,"",MAX(A$2:A30)+1))</f>
        <v>25</v>
      </c>
      <c r="B31" s="219" t="str">
        <f t="shared" si="8"/>
        <v>Fred</v>
      </c>
      <c r="C31" s="211">
        <f>IF(P$3="J",SUMIF(Deelnemers!B:B,B31,Deelnemers!F:F),0)</f>
        <v>32</v>
      </c>
      <c r="D31" s="13"/>
      <c r="E31" s="13"/>
      <c r="F31" s="220" t="str">
        <f t="shared" si="6"/>
        <v/>
      </c>
      <c r="G31" s="268" t="str">
        <f t="shared" si="0"/>
        <v/>
      </c>
      <c r="H31" s="219" t="str">
        <f>Deelnemers!B19</f>
        <v xml:space="preserve">Jordy </v>
      </c>
      <c r="I31" s="211">
        <f>IF(P$3="J",SUMIF(Deelnemers!B:B,H31,Deelnemers!F:F),0)</f>
        <v>50</v>
      </c>
      <c r="J31" s="13"/>
      <c r="K31" s="211" t="str">
        <f t="shared" si="1"/>
        <v/>
      </c>
      <c r="L31" s="220" t="str">
        <f t="shared" si="2"/>
        <v/>
      </c>
      <c r="M31" s="215" t="str">
        <f t="shared" si="3"/>
        <v/>
      </c>
      <c r="N31" s="216" t="str">
        <f t="shared" si="7"/>
        <v/>
      </c>
      <c r="O31" s="221">
        <v>1</v>
      </c>
      <c r="AB31" s="325">
        <f t="shared" si="4"/>
        <v>1</v>
      </c>
    </row>
    <row r="32" spans="1:28" ht="15" customHeight="1" x14ac:dyDescent="0.25">
      <c r="A32" s="218">
        <f>IF(C32=0,"",IF(I32=0,"",MAX(A$2:A31)+1))</f>
        <v>26</v>
      </c>
      <c r="B32" s="219" t="str">
        <f t="shared" si="8"/>
        <v>Fred</v>
      </c>
      <c r="C32" s="211">
        <f>IF(P$3="J",SUMIF(Deelnemers!B:B,B32,Deelnemers!F:F),0)</f>
        <v>32</v>
      </c>
      <c r="D32" s="13"/>
      <c r="E32" s="13"/>
      <c r="F32" s="220" t="str">
        <f t="shared" si="6"/>
        <v/>
      </c>
      <c r="G32" s="268" t="str">
        <f t="shared" si="0"/>
        <v/>
      </c>
      <c r="H32" s="219" t="str">
        <f>Deelnemers!B20</f>
        <v>Mukesh</v>
      </c>
      <c r="I32" s="211">
        <f>IF(P$3="J",SUMIF(Deelnemers!B:B,H32,Deelnemers!F:F),0)</f>
        <v>56</v>
      </c>
      <c r="J32" s="13"/>
      <c r="K32" s="211" t="str">
        <f t="shared" si="1"/>
        <v/>
      </c>
      <c r="L32" s="220" t="str">
        <f t="shared" si="2"/>
        <v/>
      </c>
      <c r="M32" s="215" t="str">
        <f t="shared" si="3"/>
        <v/>
      </c>
      <c r="N32" s="216" t="str">
        <f t="shared" si="7"/>
        <v/>
      </c>
      <c r="O32" s="221">
        <v>1</v>
      </c>
      <c r="AB32" s="325">
        <f t="shared" si="4"/>
        <v>1</v>
      </c>
    </row>
    <row r="33" spans="1:28" ht="15" customHeight="1" x14ac:dyDescent="0.25">
      <c r="A33" s="218">
        <f>IF(C33=0,"",IF(I33=0,"",MAX(A$2:A32)+1))</f>
        <v>27</v>
      </c>
      <c r="B33" s="219" t="str">
        <f t="shared" si="8"/>
        <v>Fred</v>
      </c>
      <c r="C33" s="211">
        <f>IF(P$3="J",SUMIF(Deelnemers!B:B,B33,Deelnemers!F:F),0)</f>
        <v>32</v>
      </c>
      <c r="D33" s="13"/>
      <c r="E33" s="13"/>
      <c r="F33" s="220" t="str">
        <f t="shared" si="6"/>
        <v/>
      </c>
      <c r="G33" s="268" t="str">
        <f t="shared" si="0"/>
        <v/>
      </c>
      <c r="H33" s="219" t="str">
        <f>Deelnemers!B21</f>
        <v>Marco</v>
      </c>
      <c r="I33" s="211">
        <f>IF(P$3="J",SUMIF(Deelnemers!B:B,H33,Deelnemers!F:F),0)</f>
        <v>43</v>
      </c>
      <c r="J33" s="13"/>
      <c r="K33" s="211" t="str">
        <f t="shared" si="1"/>
        <v/>
      </c>
      <c r="L33" s="220" t="str">
        <f t="shared" si="2"/>
        <v/>
      </c>
      <c r="M33" s="215" t="str">
        <f t="shared" si="3"/>
        <v/>
      </c>
      <c r="N33" s="216" t="str">
        <f t="shared" si="7"/>
        <v/>
      </c>
      <c r="O33" s="221">
        <v>1</v>
      </c>
      <c r="AB33" s="325">
        <f t="shared" si="4"/>
        <v>1</v>
      </c>
    </row>
    <row r="34" spans="1:28" ht="15" customHeight="1" x14ac:dyDescent="0.25">
      <c r="A34" s="218" t="str">
        <f>IF(C34=0,"",IF(I34=0,"",MAX(A$2:A33)+1))</f>
        <v/>
      </c>
      <c r="B34" s="219" t="str">
        <f t="shared" si="8"/>
        <v>Fred</v>
      </c>
      <c r="C34" s="211">
        <f>IF(P$3="J",SUMIF(Deelnemers!B:B,B34,Deelnemers!F:F),0)</f>
        <v>32</v>
      </c>
      <c r="D34" s="13"/>
      <c r="E34" s="13"/>
      <c r="F34" s="220" t="str">
        <f t="shared" si="6"/>
        <v/>
      </c>
      <c r="G34" s="268" t="str">
        <f t="shared" si="0"/>
        <v/>
      </c>
      <c r="H34" s="219" t="str">
        <f>Deelnemers!B22</f>
        <v>n</v>
      </c>
      <c r="I34" s="211">
        <f>IF(P$3="J",SUMIF(Deelnemers!B:B,H34,Deelnemers!F:F),0)</f>
        <v>0</v>
      </c>
      <c r="J34" s="13"/>
      <c r="K34" s="211" t="str">
        <f t="shared" si="1"/>
        <v/>
      </c>
      <c r="L34" s="220" t="str">
        <f t="shared" si="2"/>
        <v/>
      </c>
      <c r="M34" s="215" t="str">
        <f t="shared" si="3"/>
        <v/>
      </c>
      <c r="N34" s="216" t="str">
        <f t="shared" si="7"/>
        <v/>
      </c>
      <c r="O34" s="221">
        <v>1</v>
      </c>
      <c r="AB34" s="325">
        <f t="shared" si="4"/>
        <v>0</v>
      </c>
    </row>
    <row r="35" spans="1:28" ht="15" customHeight="1" x14ac:dyDescent="0.25">
      <c r="A35" s="218" t="str">
        <f>IF(C35=0,"",IF(I35=0,"",MAX(A$2:A34)+1))</f>
        <v/>
      </c>
      <c r="B35" s="219" t="str">
        <f t="shared" si="8"/>
        <v>Fred</v>
      </c>
      <c r="C35" s="211">
        <f>IF(P$3="J",SUMIF(Deelnemers!B:B,B35,Deelnemers!F:F),0)</f>
        <v>32</v>
      </c>
      <c r="D35" s="13"/>
      <c r="E35" s="13"/>
      <c r="F35" s="220" t="str">
        <f t="shared" si="6"/>
        <v/>
      </c>
      <c r="G35" s="268" t="str">
        <f t="shared" si="0"/>
        <v/>
      </c>
      <c r="H35" s="219" t="str">
        <f>Deelnemers!B23</f>
        <v>n</v>
      </c>
      <c r="I35" s="211">
        <f>IF(P$3="J",SUMIF(Deelnemers!B:B,H35,Deelnemers!F:F),0)</f>
        <v>0</v>
      </c>
      <c r="J35" s="13"/>
      <c r="K35" s="211" t="str">
        <f t="shared" si="1"/>
        <v/>
      </c>
      <c r="L35" s="220" t="str">
        <f t="shared" si="2"/>
        <v/>
      </c>
      <c r="M35" s="215" t="str">
        <f t="shared" ref="M35:M66" si="9">IF(J35&gt;0,IF(I35-J35=0,R$2,IF(J35&lt;I35,ROUND(J35/I35*T$2,1),Q$2)),"")</f>
        <v/>
      </c>
      <c r="N35" s="216" t="str">
        <f t="shared" si="7"/>
        <v/>
      </c>
      <c r="O35" s="221">
        <v>1</v>
      </c>
      <c r="AB35" s="325">
        <f t="shared" si="4"/>
        <v>0</v>
      </c>
    </row>
    <row r="36" spans="1:28" ht="15" customHeight="1" x14ac:dyDescent="0.25">
      <c r="A36" s="218" t="str">
        <f>IF(C36=0,"",IF(I36=0,"",MAX(A$2:A35)+1))</f>
        <v/>
      </c>
      <c r="B36" s="219" t="str">
        <f t="shared" si="8"/>
        <v>Fred</v>
      </c>
      <c r="C36" s="211">
        <f>IF(P$3="J",SUMIF(Deelnemers!B:B,B36,Deelnemers!F:F),0)</f>
        <v>32</v>
      </c>
      <c r="D36" s="13"/>
      <c r="E36" s="13"/>
      <c r="F36" s="220" t="str">
        <f t="shared" si="6"/>
        <v/>
      </c>
      <c r="G36" s="268" t="str">
        <f t="shared" si="0"/>
        <v/>
      </c>
      <c r="H36" s="219" t="str">
        <f>Deelnemers!B24</f>
        <v>n</v>
      </c>
      <c r="I36" s="211">
        <f>IF(P$3="J",SUMIF(Deelnemers!B:B,H36,Deelnemers!F:F),0)</f>
        <v>0</v>
      </c>
      <c r="J36" s="13"/>
      <c r="K36" s="211" t="str">
        <f t="shared" si="1"/>
        <v/>
      </c>
      <c r="L36" s="220" t="str">
        <f t="shared" si="2"/>
        <v/>
      </c>
      <c r="M36" s="215" t="str">
        <f t="shared" si="9"/>
        <v/>
      </c>
      <c r="N36" s="216" t="str">
        <f t="shared" si="7"/>
        <v/>
      </c>
      <c r="O36" s="221">
        <v>1</v>
      </c>
      <c r="AB36" s="325">
        <f t="shared" si="4"/>
        <v>0</v>
      </c>
    </row>
    <row r="37" spans="1:28" ht="15" customHeight="1" x14ac:dyDescent="0.25">
      <c r="A37" s="218" t="str">
        <f>IF(C37=0,"",IF(I37=0,"",MAX(A$2:A36)+1))</f>
        <v/>
      </c>
      <c r="B37" s="219" t="str">
        <f t="shared" si="8"/>
        <v>Fred</v>
      </c>
      <c r="C37" s="211">
        <f>IF(P$3="J",SUMIF(Deelnemers!B:B,B37,Deelnemers!F:F),0)</f>
        <v>32</v>
      </c>
      <c r="D37" s="13"/>
      <c r="E37" s="13"/>
      <c r="F37" s="220" t="str">
        <f t="shared" si="6"/>
        <v/>
      </c>
      <c r="G37" s="268" t="str">
        <f t="shared" si="0"/>
        <v/>
      </c>
      <c r="H37" s="219" t="str">
        <f>Deelnemers!B25</f>
        <v>n</v>
      </c>
      <c r="I37" s="211">
        <f>IF(P$3="J",SUMIF(Deelnemers!B:B,H37,Deelnemers!F:F),0)</f>
        <v>0</v>
      </c>
      <c r="J37" s="13"/>
      <c r="K37" s="211" t="str">
        <f t="shared" si="1"/>
        <v/>
      </c>
      <c r="L37" s="220" t="str">
        <f t="shared" si="2"/>
        <v/>
      </c>
      <c r="M37" s="215" t="str">
        <f t="shared" si="9"/>
        <v/>
      </c>
      <c r="N37" s="216" t="str">
        <f t="shared" si="7"/>
        <v/>
      </c>
      <c r="O37" s="221">
        <v>1</v>
      </c>
      <c r="AB37" s="325">
        <f t="shared" si="4"/>
        <v>0</v>
      </c>
    </row>
    <row r="38" spans="1:28" ht="15" customHeight="1" x14ac:dyDescent="0.25">
      <c r="A38" s="218">
        <f>IF(C38=0,"",IF(I38=0,"",MAX(A$2:A37)+1))</f>
        <v>28</v>
      </c>
      <c r="B38" s="219" t="str">
        <f>Deelnemers!B9</f>
        <v>Jan Hartog</v>
      </c>
      <c r="C38" s="211">
        <f>IF(P$3="J",SUMIF(Deelnemers!B:B,B38,Deelnemers!F:F),0)</f>
        <v>31</v>
      </c>
      <c r="D38" s="13"/>
      <c r="E38" s="13"/>
      <c r="F38" s="220" t="str">
        <f t="shared" si="6"/>
        <v/>
      </c>
      <c r="G38" s="268" t="str">
        <f t="shared" si="0"/>
        <v/>
      </c>
      <c r="H38" s="219" t="str">
        <f>Deelnemers!B10</f>
        <v>Martijn</v>
      </c>
      <c r="I38" s="211">
        <f>IF(P$3="J",SUMIF(Deelnemers!B:B,H38,Deelnemers!F:F),0)</f>
        <v>24</v>
      </c>
      <c r="J38" s="13"/>
      <c r="K38" s="211" t="str">
        <f t="shared" si="1"/>
        <v/>
      </c>
      <c r="L38" s="220" t="str">
        <f t="shared" si="2"/>
        <v/>
      </c>
      <c r="M38" s="215" t="str">
        <f t="shared" si="9"/>
        <v/>
      </c>
      <c r="N38" s="216" t="str">
        <f t="shared" si="7"/>
        <v/>
      </c>
      <c r="O38" s="221">
        <v>1</v>
      </c>
      <c r="AB38" s="325">
        <f t="shared" si="4"/>
        <v>1</v>
      </c>
    </row>
    <row r="39" spans="1:28" ht="15" customHeight="1" x14ac:dyDescent="0.25">
      <c r="A39" s="218">
        <f>IF(C39=0,"",IF(I39=0,"",MAX(A$2:A38)+1))</f>
        <v>29</v>
      </c>
      <c r="B39" s="219" t="str">
        <f t="shared" ref="B39:B53" si="10">B38</f>
        <v>Jan Hartog</v>
      </c>
      <c r="C39" s="211">
        <f>IF(P$3="J",SUMIF(Deelnemers!B:B,B39,Deelnemers!F:F),0)</f>
        <v>31</v>
      </c>
      <c r="D39" s="13"/>
      <c r="E39" s="13"/>
      <c r="F39" s="220" t="str">
        <f t="shared" si="6"/>
        <v/>
      </c>
      <c r="G39" s="268" t="str">
        <f t="shared" si="0"/>
        <v/>
      </c>
      <c r="H39" s="219" t="str">
        <f>Deelnemers!B11</f>
        <v>Michael</v>
      </c>
      <c r="I39" s="211">
        <f>IF(P$3="J",SUMIF(Deelnemers!B:B,H39,Deelnemers!F:F),0)</f>
        <v>38</v>
      </c>
      <c r="J39" s="13"/>
      <c r="K39" s="211" t="str">
        <f t="shared" si="1"/>
        <v/>
      </c>
      <c r="L39" s="220" t="str">
        <f t="shared" si="2"/>
        <v/>
      </c>
      <c r="M39" s="215" t="str">
        <f t="shared" si="9"/>
        <v/>
      </c>
      <c r="N39" s="216" t="str">
        <f t="shared" si="7"/>
        <v/>
      </c>
      <c r="O39" s="221">
        <v>1</v>
      </c>
      <c r="AB39" s="325">
        <f t="shared" si="4"/>
        <v>1</v>
      </c>
    </row>
    <row r="40" spans="1:28" ht="15" customHeight="1" x14ac:dyDescent="0.25">
      <c r="A40" s="218">
        <f>IF(C40=0,"",IF(I40=0,"",MAX(A$2:A39)+1))</f>
        <v>30</v>
      </c>
      <c r="B40" s="219" t="str">
        <f t="shared" si="10"/>
        <v>Jan Hartog</v>
      </c>
      <c r="C40" s="211">
        <f>IF(P$3="J",SUMIF(Deelnemers!B:B,B40,Deelnemers!F:F),0)</f>
        <v>31</v>
      </c>
      <c r="D40" s="13"/>
      <c r="E40" s="13"/>
      <c r="F40" s="220" t="str">
        <f t="shared" si="6"/>
        <v/>
      </c>
      <c r="G40" s="268" t="str">
        <f t="shared" si="0"/>
        <v/>
      </c>
      <c r="H40" s="219" t="str">
        <f>Deelnemers!B12</f>
        <v>Peter</v>
      </c>
      <c r="I40" s="211">
        <f>IF(P$3="J",SUMIF(Deelnemers!B:B,H40,Deelnemers!F:F),0)</f>
        <v>70</v>
      </c>
      <c r="J40" s="13"/>
      <c r="K40" s="211" t="str">
        <f t="shared" si="1"/>
        <v/>
      </c>
      <c r="L40" s="220" t="str">
        <f t="shared" si="2"/>
        <v/>
      </c>
      <c r="M40" s="215" t="str">
        <f t="shared" si="9"/>
        <v/>
      </c>
      <c r="N40" s="216" t="str">
        <f t="shared" si="7"/>
        <v/>
      </c>
      <c r="O40" s="221">
        <v>1</v>
      </c>
      <c r="AB40" s="325">
        <f t="shared" si="4"/>
        <v>1</v>
      </c>
    </row>
    <row r="41" spans="1:28" ht="15" customHeight="1" x14ac:dyDescent="0.25">
      <c r="A41" s="218">
        <f>IF(C41=0,"",IF(I41=0,"",MAX(A$2:A40)+1))</f>
        <v>31</v>
      </c>
      <c r="B41" s="219" t="str">
        <f t="shared" si="10"/>
        <v>Jan Hartog</v>
      </c>
      <c r="C41" s="211">
        <f>IF(P$3="J",SUMIF(Deelnemers!B:B,B41,Deelnemers!F:F),0)</f>
        <v>31</v>
      </c>
      <c r="D41" s="13"/>
      <c r="E41" s="13"/>
      <c r="F41" s="220" t="str">
        <f t="shared" si="6"/>
        <v/>
      </c>
      <c r="G41" s="268" t="str">
        <f t="shared" si="0"/>
        <v/>
      </c>
      <c r="H41" s="219" t="str">
        <f>Deelnemers!B13</f>
        <v>Piet</v>
      </c>
      <c r="I41" s="211">
        <f>IF(P$3="J",SUMIF(Deelnemers!B:B,H41,Deelnemers!F:F),0)</f>
        <v>71</v>
      </c>
      <c r="J41" s="13"/>
      <c r="K41" s="211" t="str">
        <f t="shared" si="1"/>
        <v/>
      </c>
      <c r="L41" s="220" t="str">
        <f t="shared" si="2"/>
        <v/>
      </c>
      <c r="M41" s="215" t="str">
        <f t="shared" si="9"/>
        <v/>
      </c>
      <c r="N41" s="216" t="str">
        <f t="shared" si="7"/>
        <v/>
      </c>
      <c r="O41" s="221">
        <v>1</v>
      </c>
      <c r="AB41" s="325">
        <f t="shared" si="4"/>
        <v>1</v>
      </c>
    </row>
    <row r="42" spans="1:28" ht="15" customHeight="1" x14ac:dyDescent="0.25">
      <c r="A42" s="218">
        <f>IF(C42=0,"",IF(I42=0,"",MAX(A$2:A41)+1))</f>
        <v>32</v>
      </c>
      <c r="B42" s="219" t="str">
        <f t="shared" si="10"/>
        <v>Jan Hartog</v>
      </c>
      <c r="C42" s="211">
        <f>IF(P$3="J",SUMIF(Deelnemers!B:B,B42,Deelnemers!F:F),0)</f>
        <v>31</v>
      </c>
      <c r="D42" s="13"/>
      <c r="E42" s="13"/>
      <c r="F42" s="220" t="str">
        <f t="shared" si="6"/>
        <v/>
      </c>
      <c r="G42" s="268" t="str">
        <f t="shared" si="0"/>
        <v/>
      </c>
      <c r="H42" s="219" t="str">
        <f>Deelnemers!B14</f>
        <v>Tukker</v>
      </c>
      <c r="I42" s="211">
        <f>IF(P$3="J",SUMIF(Deelnemers!B:B,H42,Deelnemers!F:F),0)</f>
        <v>37</v>
      </c>
      <c r="J42" s="13"/>
      <c r="K42" s="211" t="str">
        <f t="shared" si="1"/>
        <v/>
      </c>
      <c r="L42" s="220" t="str">
        <f t="shared" si="2"/>
        <v/>
      </c>
      <c r="M42" s="215" t="str">
        <f t="shared" si="9"/>
        <v/>
      </c>
      <c r="N42" s="216" t="str">
        <f t="shared" si="7"/>
        <v/>
      </c>
      <c r="O42" s="221">
        <v>1</v>
      </c>
      <c r="AB42" s="325">
        <f t="shared" si="4"/>
        <v>1</v>
      </c>
    </row>
    <row r="43" spans="1:28" ht="15" customHeight="1" x14ac:dyDescent="0.25">
      <c r="A43" s="218">
        <f>IF(C43=0,"",IF(I43=0,"",MAX(A$2:A42)+1))</f>
        <v>33</v>
      </c>
      <c r="B43" s="219" t="str">
        <f t="shared" si="10"/>
        <v>Jan Hartog</v>
      </c>
      <c r="C43" s="211">
        <f>IF(P$3="J",SUMIF(Deelnemers!B:B,B43,Deelnemers!F:F),0)</f>
        <v>31</v>
      </c>
      <c r="D43" s="13"/>
      <c r="E43" s="13"/>
      <c r="F43" s="220" t="str">
        <f t="shared" si="6"/>
        <v/>
      </c>
      <c r="G43" s="268" t="str">
        <f t="shared" si="0"/>
        <v/>
      </c>
      <c r="H43" s="219" t="str">
        <f>Deelnemers!B15</f>
        <v>Bernard</v>
      </c>
      <c r="I43" s="211">
        <f>IF(P$3="J",SUMIF(Deelnemers!B:B,H43,Deelnemers!F:F),0)</f>
        <v>37</v>
      </c>
      <c r="J43" s="13"/>
      <c r="K43" s="211" t="str">
        <f t="shared" si="1"/>
        <v/>
      </c>
      <c r="L43" s="220" t="str">
        <f t="shared" si="2"/>
        <v/>
      </c>
      <c r="M43" s="215" t="str">
        <f t="shared" si="9"/>
        <v/>
      </c>
      <c r="N43" s="216" t="str">
        <f t="shared" si="7"/>
        <v/>
      </c>
      <c r="O43" s="221">
        <v>1</v>
      </c>
      <c r="AB43" s="325">
        <f t="shared" si="4"/>
        <v>1</v>
      </c>
    </row>
    <row r="44" spans="1:28" ht="15" customHeight="1" x14ac:dyDescent="0.25">
      <c r="A44" s="218">
        <f>IF(C44=0,"",IF(I44=0,"",MAX(A$2:A43)+1))</f>
        <v>34</v>
      </c>
      <c r="B44" s="219" t="str">
        <f t="shared" si="10"/>
        <v>Jan Hartog</v>
      </c>
      <c r="C44" s="211">
        <f>IF(P$3="J",SUMIF(Deelnemers!B:B,B44,Deelnemers!F:F),0)</f>
        <v>31</v>
      </c>
      <c r="D44" s="13"/>
      <c r="E44" s="13"/>
      <c r="F44" s="220" t="str">
        <f t="shared" si="6"/>
        <v/>
      </c>
      <c r="G44" s="268" t="str">
        <f t="shared" si="0"/>
        <v/>
      </c>
      <c r="H44" s="219" t="str">
        <f>Deelnemers!B16</f>
        <v>Jan de Hoorn</v>
      </c>
      <c r="I44" s="211">
        <f>IF(P$3="J",SUMIF(Deelnemers!B:B,H44,Deelnemers!F:F),0)</f>
        <v>33</v>
      </c>
      <c r="J44" s="13"/>
      <c r="K44" s="211" t="str">
        <f t="shared" si="1"/>
        <v/>
      </c>
      <c r="L44" s="220" t="str">
        <f t="shared" si="2"/>
        <v/>
      </c>
      <c r="M44" s="215" t="str">
        <f t="shared" si="9"/>
        <v/>
      </c>
      <c r="N44" s="216" t="str">
        <f t="shared" si="7"/>
        <v/>
      </c>
      <c r="O44" s="221">
        <v>1</v>
      </c>
      <c r="AB44" s="325">
        <f t="shared" si="4"/>
        <v>1</v>
      </c>
    </row>
    <row r="45" spans="1:28" ht="15" customHeight="1" x14ac:dyDescent="0.25">
      <c r="A45" s="218">
        <f>IF(C45=0,"",IF(I45=0,"",MAX(A$2:A44)+1))</f>
        <v>35</v>
      </c>
      <c r="B45" s="219" t="str">
        <f t="shared" si="10"/>
        <v>Jan Hartog</v>
      </c>
      <c r="C45" s="211">
        <f>IF(P$3="J",SUMIF(Deelnemers!B:B,B45,Deelnemers!F:F),0)</f>
        <v>31</v>
      </c>
      <c r="D45" s="13"/>
      <c r="E45" s="13"/>
      <c r="F45" s="220" t="str">
        <f t="shared" si="6"/>
        <v/>
      </c>
      <c r="G45" s="268" t="str">
        <f t="shared" si="0"/>
        <v/>
      </c>
      <c r="H45" s="219" t="str">
        <f>Deelnemers!B17</f>
        <v>Bas</v>
      </c>
      <c r="I45" s="211">
        <f>IF(P$3="J",SUMIF(Deelnemers!B:B,H45,Deelnemers!F:F),0)</f>
        <v>31</v>
      </c>
      <c r="J45" s="13"/>
      <c r="K45" s="211" t="str">
        <f t="shared" si="1"/>
        <v/>
      </c>
      <c r="L45" s="220" t="str">
        <f t="shared" si="2"/>
        <v/>
      </c>
      <c r="M45" s="215" t="str">
        <f t="shared" si="9"/>
        <v/>
      </c>
      <c r="N45" s="216" t="str">
        <f t="shared" si="7"/>
        <v/>
      </c>
      <c r="O45" s="221">
        <v>1</v>
      </c>
      <c r="AB45" s="325">
        <f t="shared" si="4"/>
        <v>1</v>
      </c>
    </row>
    <row r="46" spans="1:28" ht="15" customHeight="1" x14ac:dyDescent="0.25">
      <c r="A46" s="218">
        <f>IF(C46=0,"",IF(I46=0,"",MAX(A$2:A45)+1))</f>
        <v>36</v>
      </c>
      <c r="B46" s="219" t="str">
        <f t="shared" si="10"/>
        <v>Jan Hartog</v>
      </c>
      <c r="C46" s="211">
        <f>IF(P$3="J",SUMIF(Deelnemers!B:B,B46,Deelnemers!F:F),0)</f>
        <v>31</v>
      </c>
      <c r="D46" s="13"/>
      <c r="E46" s="13"/>
      <c r="F46" s="220" t="str">
        <f t="shared" si="6"/>
        <v/>
      </c>
      <c r="G46" s="268" t="str">
        <f t="shared" si="0"/>
        <v/>
      </c>
      <c r="H46" s="219" t="str">
        <f>Deelnemers!B18</f>
        <v>Jan Zuijlen</v>
      </c>
      <c r="I46" s="211">
        <f>IF(P$3="J",SUMIF(Deelnemers!B:B,H46,Deelnemers!F:F),0)</f>
        <v>45</v>
      </c>
      <c r="J46" s="13"/>
      <c r="K46" s="211" t="str">
        <f t="shared" si="1"/>
        <v/>
      </c>
      <c r="L46" s="220" t="str">
        <f t="shared" si="2"/>
        <v/>
      </c>
      <c r="M46" s="215" t="str">
        <f t="shared" si="9"/>
        <v/>
      </c>
      <c r="N46" s="216" t="str">
        <f t="shared" si="7"/>
        <v/>
      </c>
      <c r="O46" s="221">
        <v>1</v>
      </c>
      <c r="AB46" s="325">
        <f t="shared" si="4"/>
        <v>1</v>
      </c>
    </row>
    <row r="47" spans="1:28" ht="15" customHeight="1" x14ac:dyDescent="0.25">
      <c r="A47" s="218">
        <f>IF(C47=0,"",IF(I47=0,"",MAX(A$2:A46)+1))</f>
        <v>37</v>
      </c>
      <c r="B47" s="219" t="str">
        <f t="shared" si="10"/>
        <v>Jan Hartog</v>
      </c>
      <c r="C47" s="211">
        <f>IF(P$3="J",SUMIF(Deelnemers!B:B,B47,Deelnemers!F:F),0)</f>
        <v>31</v>
      </c>
      <c r="D47" s="13"/>
      <c r="E47" s="13"/>
      <c r="F47" s="220" t="str">
        <f t="shared" si="6"/>
        <v/>
      </c>
      <c r="G47" s="268" t="str">
        <f t="shared" si="0"/>
        <v/>
      </c>
      <c r="H47" s="219" t="str">
        <f>Deelnemers!B19</f>
        <v xml:space="preserve">Jordy </v>
      </c>
      <c r="I47" s="211">
        <f>IF(P$3="J",SUMIF(Deelnemers!B:B,H47,Deelnemers!F:F),0)</f>
        <v>50</v>
      </c>
      <c r="J47" s="13"/>
      <c r="K47" s="211" t="str">
        <f t="shared" si="1"/>
        <v/>
      </c>
      <c r="L47" s="220" t="str">
        <f t="shared" si="2"/>
        <v/>
      </c>
      <c r="M47" s="215" t="str">
        <f t="shared" si="9"/>
        <v/>
      </c>
      <c r="N47" s="216" t="str">
        <f t="shared" si="7"/>
        <v/>
      </c>
      <c r="O47" s="221">
        <v>1</v>
      </c>
      <c r="AB47" s="325">
        <f t="shared" si="4"/>
        <v>1</v>
      </c>
    </row>
    <row r="48" spans="1:28" ht="15" customHeight="1" x14ac:dyDescent="0.25">
      <c r="A48" s="218">
        <f>IF(C48=0,"",IF(I48=0,"",MAX(A$2:A47)+1))</f>
        <v>38</v>
      </c>
      <c r="B48" s="219" t="str">
        <f t="shared" si="10"/>
        <v>Jan Hartog</v>
      </c>
      <c r="C48" s="211">
        <f>IF(P$3="J",SUMIF(Deelnemers!B:B,B48,Deelnemers!F:F),0)</f>
        <v>31</v>
      </c>
      <c r="D48" s="13"/>
      <c r="E48" s="13"/>
      <c r="F48" s="220" t="str">
        <f t="shared" si="6"/>
        <v/>
      </c>
      <c r="G48" s="268" t="str">
        <f t="shared" si="0"/>
        <v/>
      </c>
      <c r="H48" s="219" t="str">
        <f>Deelnemers!B20</f>
        <v>Mukesh</v>
      </c>
      <c r="I48" s="211">
        <f>IF(P$3="J",SUMIF(Deelnemers!B:B,H48,Deelnemers!F:F),0)</f>
        <v>56</v>
      </c>
      <c r="J48" s="13"/>
      <c r="K48" s="211" t="str">
        <f t="shared" si="1"/>
        <v/>
      </c>
      <c r="L48" s="220" t="str">
        <f t="shared" si="2"/>
        <v/>
      </c>
      <c r="M48" s="215" t="str">
        <f t="shared" si="9"/>
        <v/>
      </c>
      <c r="N48" s="216" t="str">
        <f t="shared" si="7"/>
        <v/>
      </c>
      <c r="O48" s="221">
        <v>1</v>
      </c>
      <c r="AB48" s="325">
        <f t="shared" si="4"/>
        <v>1</v>
      </c>
    </row>
    <row r="49" spans="1:28" ht="15" customHeight="1" x14ac:dyDescent="0.25">
      <c r="A49" s="218">
        <f>IF(C49=0,"",IF(I49=0,"",MAX(A$2:A48)+1))</f>
        <v>39</v>
      </c>
      <c r="B49" s="219" t="str">
        <f t="shared" si="10"/>
        <v>Jan Hartog</v>
      </c>
      <c r="C49" s="211">
        <f>IF(P$3="J",SUMIF(Deelnemers!B:B,B49,Deelnemers!F:F),0)</f>
        <v>31</v>
      </c>
      <c r="D49" s="13"/>
      <c r="E49" s="13"/>
      <c r="F49" s="220" t="str">
        <f t="shared" si="6"/>
        <v/>
      </c>
      <c r="G49" s="268" t="str">
        <f t="shared" si="0"/>
        <v/>
      </c>
      <c r="H49" s="219" t="str">
        <f>Deelnemers!B21</f>
        <v>Marco</v>
      </c>
      <c r="I49" s="211">
        <f>IF(P$3="J",SUMIF(Deelnemers!B:B,H49,Deelnemers!F:F),0)</f>
        <v>43</v>
      </c>
      <c r="J49" s="13"/>
      <c r="K49" s="211" t="str">
        <f t="shared" si="1"/>
        <v/>
      </c>
      <c r="L49" s="220" t="str">
        <f t="shared" si="2"/>
        <v/>
      </c>
      <c r="M49" s="215" t="str">
        <f t="shared" si="9"/>
        <v/>
      </c>
      <c r="N49" s="216" t="str">
        <f t="shared" si="7"/>
        <v/>
      </c>
      <c r="O49" s="221">
        <v>1</v>
      </c>
      <c r="AB49" s="325">
        <f t="shared" si="4"/>
        <v>1</v>
      </c>
    </row>
    <row r="50" spans="1:28" ht="15" customHeight="1" x14ac:dyDescent="0.25">
      <c r="A50" s="218" t="str">
        <f>IF(C50=0,"",IF(I50=0,"",MAX(A$2:A49)+1))</f>
        <v/>
      </c>
      <c r="B50" s="219" t="str">
        <f t="shared" si="10"/>
        <v>Jan Hartog</v>
      </c>
      <c r="C50" s="211">
        <f>IF(P$3="J",SUMIF(Deelnemers!B:B,B50,Deelnemers!F:F),0)</f>
        <v>31</v>
      </c>
      <c r="D50" s="13"/>
      <c r="E50" s="13"/>
      <c r="F50" s="220" t="str">
        <f t="shared" si="6"/>
        <v/>
      </c>
      <c r="G50" s="268" t="str">
        <f t="shared" si="0"/>
        <v/>
      </c>
      <c r="H50" s="219" t="str">
        <f>Deelnemers!B22</f>
        <v>n</v>
      </c>
      <c r="I50" s="211">
        <f>IF(P$3="J",SUMIF(Deelnemers!B:B,H50,Deelnemers!F:F),0)</f>
        <v>0</v>
      </c>
      <c r="J50" s="13"/>
      <c r="K50" s="211" t="str">
        <f t="shared" si="1"/>
        <v/>
      </c>
      <c r="L50" s="220" t="str">
        <f t="shared" si="2"/>
        <v/>
      </c>
      <c r="M50" s="215" t="str">
        <f t="shared" si="9"/>
        <v/>
      </c>
      <c r="N50" s="216" t="str">
        <f t="shared" si="7"/>
        <v/>
      </c>
      <c r="O50" s="221">
        <v>1</v>
      </c>
      <c r="AB50" s="325">
        <f t="shared" si="4"/>
        <v>0</v>
      </c>
    </row>
    <row r="51" spans="1:28" ht="15" customHeight="1" x14ac:dyDescent="0.25">
      <c r="A51" s="218" t="str">
        <f>IF(C51=0,"",IF(I51=0,"",MAX(A$2:A50)+1))</f>
        <v/>
      </c>
      <c r="B51" s="219" t="str">
        <f t="shared" si="10"/>
        <v>Jan Hartog</v>
      </c>
      <c r="C51" s="211">
        <f>IF(P$3="J",SUMIF(Deelnemers!B:B,B51,Deelnemers!F:F),0)</f>
        <v>31</v>
      </c>
      <c r="D51" s="13"/>
      <c r="E51" s="13"/>
      <c r="F51" s="220" t="str">
        <f t="shared" si="6"/>
        <v/>
      </c>
      <c r="G51" s="268" t="str">
        <f t="shared" si="0"/>
        <v/>
      </c>
      <c r="H51" s="219" t="str">
        <f>Deelnemers!B23</f>
        <v>n</v>
      </c>
      <c r="I51" s="211">
        <f>IF(P$3="J",SUMIF(Deelnemers!B:B,H51,Deelnemers!F:F),0)</f>
        <v>0</v>
      </c>
      <c r="J51" s="13"/>
      <c r="K51" s="211" t="str">
        <f t="shared" si="1"/>
        <v/>
      </c>
      <c r="L51" s="220" t="str">
        <f t="shared" si="2"/>
        <v/>
      </c>
      <c r="M51" s="215" t="str">
        <f t="shared" si="9"/>
        <v/>
      </c>
      <c r="N51" s="216" t="str">
        <f t="shared" si="7"/>
        <v/>
      </c>
      <c r="O51" s="221">
        <v>1</v>
      </c>
      <c r="AB51" s="325">
        <f t="shared" si="4"/>
        <v>0</v>
      </c>
    </row>
    <row r="52" spans="1:28" ht="15" customHeight="1" x14ac:dyDescent="0.25">
      <c r="A52" s="218" t="str">
        <f>IF(C52=0,"",IF(I52=0,"",MAX(A$2:A51)+1))</f>
        <v/>
      </c>
      <c r="B52" s="219" t="str">
        <f t="shared" si="10"/>
        <v>Jan Hartog</v>
      </c>
      <c r="C52" s="211">
        <f>IF(P$3="J",SUMIF(Deelnemers!B:B,B52,Deelnemers!F:F),0)</f>
        <v>31</v>
      </c>
      <c r="D52" s="13"/>
      <c r="E52" s="13"/>
      <c r="F52" s="220" t="str">
        <f t="shared" si="6"/>
        <v/>
      </c>
      <c r="G52" s="268" t="str">
        <f t="shared" si="0"/>
        <v/>
      </c>
      <c r="H52" s="219" t="str">
        <f>Deelnemers!B24</f>
        <v>n</v>
      </c>
      <c r="I52" s="211">
        <f>IF(P$3="J",SUMIF(Deelnemers!B:B,H52,Deelnemers!F:F),0)</f>
        <v>0</v>
      </c>
      <c r="J52" s="13"/>
      <c r="K52" s="211" t="str">
        <f t="shared" si="1"/>
        <v/>
      </c>
      <c r="L52" s="220" t="str">
        <f t="shared" si="2"/>
        <v/>
      </c>
      <c r="M52" s="215" t="str">
        <f t="shared" si="9"/>
        <v/>
      </c>
      <c r="N52" s="216" t="str">
        <f t="shared" si="7"/>
        <v/>
      </c>
      <c r="O52" s="221">
        <v>1</v>
      </c>
      <c r="AB52" s="325">
        <f t="shared" si="4"/>
        <v>0</v>
      </c>
    </row>
    <row r="53" spans="1:28" ht="15" customHeight="1" x14ac:dyDescent="0.25">
      <c r="A53" s="218" t="str">
        <f>IF(C53=0,"",IF(I53=0,"",MAX(A$2:A52)+1))</f>
        <v/>
      </c>
      <c r="B53" s="219" t="str">
        <f t="shared" si="10"/>
        <v>Jan Hartog</v>
      </c>
      <c r="C53" s="211">
        <f>IF(P$3="J",SUMIF(Deelnemers!B:B,B53,Deelnemers!F:F),0)</f>
        <v>31</v>
      </c>
      <c r="D53" s="13"/>
      <c r="E53" s="13"/>
      <c r="F53" s="220" t="str">
        <f t="shared" si="6"/>
        <v/>
      </c>
      <c r="G53" s="268" t="str">
        <f t="shared" si="0"/>
        <v/>
      </c>
      <c r="H53" s="219" t="str">
        <f>Deelnemers!B25</f>
        <v>n</v>
      </c>
      <c r="I53" s="211">
        <f>IF(P$3="J",SUMIF(Deelnemers!B:B,H53,Deelnemers!F:F),0)</f>
        <v>0</v>
      </c>
      <c r="J53" s="13"/>
      <c r="K53" s="211" t="str">
        <f t="shared" si="1"/>
        <v/>
      </c>
      <c r="L53" s="220" t="str">
        <f t="shared" si="2"/>
        <v/>
      </c>
      <c r="M53" s="215" t="str">
        <f t="shared" si="9"/>
        <v/>
      </c>
      <c r="N53" s="216" t="str">
        <f t="shared" si="7"/>
        <v/>
      </c>
      <c r="O53" s="221">
        <v>1</v>
      </c>
      <c r="AB53" s="325">
        <f t="shared" si="4"/>
        <v>0</v>
      </c>
    </row>
    <row r="54" spans="1:28" ht="15" customHeight="1" x14ac:dyDescent="0.25">
      <c r="A54" s="218">
        <f>IF(C54=0,"",IF(I54=0,"",MAX(A$2:A53)+1))</f>
        <v>40</v>
      </c>
      <c r="B54" s="219" t="str">
        <f>Deelnemers!B10</f>
        <v>Martijn</v>
      </c>
      <c r="C54" s="211">
        <f>IF(P$3="J",SUMIF(Deelnemers!B:B,B54,Deelnemers!F:F),0)</f>
        <v>24</v>
      </c>
      <c r="D54" s="13"/>
      <c r="E54" s="13"/>
      <c r="F54" s="220" t="str">
        <f t="shared" si="6"/>
        <v/>
      </c>
      <c r="G54" s="268" t="str">
        <f t="shared" si="0"/>
        <v/>
      </c>
      <c r="H54" s="219" t="str">
        <f>Deelnemers!B11</f>
        <v>Michael</v>
      </c>
      <c r="I54" s="211">
        <f>IF(P$3="J",SUMIF(Deelnemers!B:B,H54,Deelnemers!F:F),0)</f>
        <v>38</v>
      </c>
      <c r="J54" s="13"/>
      <c r="K54" s="211" t="str">
        <f t="shared" si="1"/>
        <v/>
      </c>
      <c r="L54" s="220" t="str">
        <f t="shared" si="2"/>
        <v/>
      </c>
      <c r="M54" s="215" t="str">
        <f t="shared" si="9"/>
        <v/>
      </c>
      <c r="N54" s="216" t="str">
        <f t="shared" si="7"/>
        <v/>
      </c>
      <c r="O54" s="221">
        <v>1</v>
      </c>
      <c r="AB54" s="325">
        <f t="shared" si="4"/>
        <v>1</v>
      </c>
    </row>
    <row r="55" spans="1:28" ht="15" customHeight="1" x14ac:dyDescent="0.25">
      <c r="A55" s="218">
        <f>IF(C55=0,"",IF(I55=0,"",MAX(A$2:A54)+1))</f>
        <v>41</v>
      </c>
      <c r="B55" s="219" t="str">
        <f t="shared" ref="B55:B68" si="11">B54</f>
        <v>Martijn</v>
      </c>
      <c r="C55" s="211">
        <f>IF(P$3="J",SUMIF(Deelnemers!B:B,B55,Deelnemers!F:F),0)</f>
        <v>24</v>
      </c>
      <c r="D55" s="13"/>
      <c r="E55" s="13"/>
      <c r="F55" s="220" t="str">
        <f t="shared" si="6"/>
        <v/>
      </c>
      <c r="G55" s="268" t="str">
        <f t="shared" si="0"/>
        <v/>
      </c>
      <c r="H55" s="219" t="str">
        <f>Deelnemers!B12</f>
        <v>Peter</v>
      </c>
      <c r="I55" s="211">
        <f>IF(P$3="J",SUMIF(Deelnemers!B:B,H55,Deelnemers!F:F),0)</f>
        <v>70</v>
      </c>
      <c r="J55" s="13"/>
      <c r="K55" s="211" t="str">
        <f t="shared" si="1"/>
        <v/>
      </c>
      <c r="L55" s="220" t="str">
        <f t="shared" si="2"/>
        <v/>
      </c>
      <c r="M55" s="215" t="str">
        <f t="shared" si="9"/>
        <v/>
      </c>
      <c r="N55" s="216" t="str">
        <f t="shared" si="7"/>
        <v/>
      </c>
      <c r="O55" s="221">
        <v>1</v>
      </c>
      <c r="AB55" s="325">
        <f t="shared" si="4"/>
        <v>1</v>
      </c>
    </row>
    <row r="56" spans="1:28" ht="15" customHeight="1" x14ac:dyDescent="0.25">
      <c r="A56" s="218">
        <f>IF(C56=0,"",IF(I56=0,"",MAX(A$2:A55)+1))</f>
        <v>42</v>
      </c>
      <c r="B56" s="219" t="str">
        <f t="shared" si="11"/>
        <v>Martijn</v>
      </c>
      <c r="C56" s="211">
        <f>IF(P$3="J",SUMIF(Deelnemers!B:B,B56,Deelnemers!F:F),0)</f>
        <v>24</v>
      </c>
      <c r="D56" s="13"/>
      <c r="E56" s="13"/>
      <c r="F56" s="220" t="str">
        <f t="shared" si="6"/>
        <v/>
      </c>
      <c r="G56" s="268" t="str">
        <f t="shared" si="0"/>
        <v/>
      </c>
      <c r="H56" s="219" t="str">
        <f>Deelnemers!B13</f>
        <v>Piet</v>
      </c>
      <c r="I56" s="211">
        <f>IF(P$3="J",SUMIF(Deelnemers!B:B,H56,Deelnemers!F:F),0)</f>
        <v>71</v>
      </c>
      <c r="J56" s="13"/>
      <c r="K56" s="211" t="str">
        <f t="shared" si="1"/>
        <v/>
      </c>
      <c r="L56" s="220" t="str">
        <f t="shared" si="2"/>
        <v/>
      </c>
      <c r="M56" s="215" t="str">
        <f t="shared" si="9"/>
        <v/>
      </c>
      <c r="N56" s="216" t="str">
        <f t="shared" si="7"/>
        <v/>
      </c>
      <c r="O56" s="221">
        <v>1</v>
      </c>
      <c r="AB56" s="325">
        <f t="shared" si="4"/>
        <v>1</v>
      </c>
    </row>
    <row r="57" spans="1:28" ht="15" customHeight="1" x14ac:dyDescent="0.25">
      <c r="A57" s="218">
        <f>IF(C57=0,"",IF(I57=0,"",MAX(A$2:A56)+1))</f>
        <v>43</v>
      </c>
      <c r="B57" s="219" t="str">
        <f t="shared" si="11"/>
        <v>Martijn</v>
      </c>
      <c r="C57" s="211">
        <f>IF(P$3="J",SUMIF(Deelnemers!B:B,B57,Deelnemers!F:F),0)</f>
        <v>24</v>
      </c>
      <c r="D57" s="13"/>
      <c r="E57" s="13"/>
      <c r="F57" s="220" t="str">
        <f t="shared" si="6"/>
        <v/>
      </c>
      <c r="G57" s="268" t="str">
        <f t="shared" si="0"/>
        <v/>
      </c>
      <c r="H57" s="219" t="str">
        <f>Deelnemers!B14</f>
        <v>Tukker</v>
      </c>
      <c r="I57" s="211">
        <f>IF(P$3="J",SUMIF(Deelnemers!B:B,H57,Deelnemers!F:F),0)</f>
        <v>37</v>
      </c>
      <c r="J57" s="13"/>
      <c r="K57" s="211" t="str">
        <f t="shared" si="1"/>
        <v/>
      </c>
      <c r="L57" s="220" t="str">
        <f t="shared" si="2"/>
        <v/>
      </c>
      <c r="M57" s="215" t="str">
        <f t="shared" si="9"/>
        <v/>
      </c>
      <c r="N57" s="216" t="str">
        <f t="shared" si="7"/>
        <v/>
      </c>
      <c r="O57" s="221">
        <v>1</v>
      </c>
      <c r="AB57" s="325">
        <f t="shared" si="4"/>
        <v>1</v>
      </c>
    </row>
    <row r="58" spans="1:28" ht="15" customHeight="1" x14ac:dyDescent="0.25">
      <c r="A58" s="218">
        <f>IF(C58=0,"",IF(I58=0,"",MAX(A$2:A57)+1))</f>
        <v>44</v>
      </c>
      <c r="B58" s="219" t="str">
        <f t="shared" si="11"/>
        <v>Martijn</v>
      </c>
      <c r="C58" s="211">
        <f>IF(P$3="J",SUMIF(Deelnemers!B:B,B58,Deelnemers!F:F),0)</f>
        <v>24</v>
      </c>
      <c r="D58" s="13"/>
      <c r="E58" s="13"/>
      <c r="F58" s="220" t="str">
        <f t="shared" si="6"/>
        <v/>
      </c>
      <c r="G58" s="268" t="str">
        <f t="shared" si="0"/>
        <v/>
      </c>
      <c r="H58" s="219" t="str">
        <f>Deelnemers!B15</f>
        <v>Bernard</v>
      </c>
      <c r="I58" s="211">
        <f>IF(P$3="J",SUMIF(Deelnemers!B:B,H58,Deelnemers!F:F),0)</f>
        <v>37</v>
      </c>
      <c r="J58" s="13"/>
      <c r="K58" s="211" t="str">
        <f t="shared" si="1"/>
        <v/>
      </c>
      <c r="L58" s="220" t="str">
        <f t="shared" si="2"/>
        <v/>
      </c>
      <c r="M58" s="215" t="str">
        <f t="shared" si="9"/>
        <v/>
      </c>
      <c r="N58" s="216" t="str">
        <f t="shared" si="7"/>
        <v/>
      </c>
      <c r="O58" s="221">
        <v>1</v>
      </c>
      <c r="AB58" s="325">
        <f t="shared" si="4"/>
        <v>1</v>
      </c>
    </row>
    <row r="59" spans="1:28" ht="15" customHeight="1" x14ac:dyDescent="0.25">
      <c r="A59" s="218">
        <f>IF(C59=0,"",IF(I59=0,"",MAX(A$2:A58)+1))</f>
        <v>45</v>
      </c>
      <c r="B59" s="219" t="str">
        <f t="shared" si="11"/>
        <v>Martijn</v>
      </c>
      <c r="C59" s="211">
        <f>IF(P$3="J",SUMIF(Deelnemers!B:B,B59,Deelnemers!F:F),0)</f>
        <v>24</v>
      </c>
      <c r="D59" s="13"/>
      <c r="E59" s="13"/>
      <c r="F59" s="220" t="str">
        <f t="shared" si="6"/>
        <v/>
      </c>
      <c r="G59" s="268" t="str">
        <f t="shared" si="0"/>
        <v/>
      </c>
      <c r="H59" s="219" t="str">
        <f>Deelnemers!B16</f>
        <v>Jan de Hoorn</v>
      </c>
      <c r="I59" s="211">
        <f>IF(P$3="J",SUMIF(Deelnemers!B:B,H59,Deelnemers!F:F),0)</f>
        <v>33</v>
      </c>
      <c r="J59" s="13"/>
      <c r="K59" s="211" t="str">
        <f t="shared" si="1"/>
        <v/>
      </c>
      <c r="L59" s="220" t="str">
        <f t="shared" si="2"/>
        <v/>
      </c>
      <c r="M59" s="215" t="str">
        <f t="shared" si="9"/>
        <v/>
      </c>
      <c r="N59" s="216" t="str">
        <f t="shared" si="7"/>
        <v/>
      </c>
      <c r="O59" s="221">
        <v>1</v>
      </c>
      <c r="AB59" s="325">
        <f t="shared" si="4"/>
        <v>1</v>
      </c>
    </row>
    <row r="60" spans="1:28" ht="15" customHeight="1" x14ac:dyDescent="0.25">
      <c r="A60" s="218">
        <f>IF(C60=0,"",IF(I60=0,"",MAX(A$2:A59)+1))</f>
        <v>46</v>
      </c>
      <c r="B60" s="219" t="str">
        <f t="shared" si="11"/>
        <v>Martijn</v>
      </c>
      <c r="C60" s="211">
        <f>IF(P$3="J",SUMIF(Deelnemers!B:B,B60,Deelnemers!F:F),0)</f>
        <v>24</v>
      </c>
      <c r="D60" s="13"/>
      <c r="E60" s="13"/>
      <c r="F60" s="220" t="str">
        <f t="shared" si="6"/>
        <v/>
      </c>
      <c r="G60" s="268" t="str">
        <f t="shared" si="0"/>
        <v/>
      </c>
      <c r="H60" s="219" t="str">
        <f>Deelnemers!B17</f>
        <v>Bas</v>
      </c>
      <c r="I60" s="211">
        <f>IF(P$3="J",SUMIF(Deelnemers!B:B,H60,Deelnemers!F:F),0)</f>
        <v>31</v>
      </c>
      <c r="J60" s="13"/>
      <c r="K60" s="211" t="str">
        <f t="shared" si="1"/>
        <v/>
      </c>
      <c r="L60" s="220" t="str">
        <f t="shared" si="2"/>
        <v/>
      </c>
      <c r="M60" s="215" t="str">
        <f t="shared" si="9"/>
        <v/>
      </c>
      <c r="N60" s="216" t="str">
        <f t="shared" si="7"/>
        <v/>
      </c>
      <c r="O60" s="221">
        <v>1</v>
      </c>
      <c r="AB60" s="325">
        <f t="shared" si="4"/>
        <v>1</v>
      </c>
    </row>
    <row r="61" spans="1:28" ht="15" customHeight="1" x14ac:dyDescent="0.25">
      <c r="A61" s="218">
        <f>IF(C61=0,"",IF(I61=0,"",MAX(A$2:A60)+1))</f>
        <v>47</v>
      </c>
      <c r="B61" s="219" t="str">
        <f t="shared" si="11"/>
        <v>Martijn</v>
      </c>
      <c r="C61" s="211">
        <f>IF(P$3="J",SUMIF(Deelnemers!B:B,B61,Deelnemers!F:F),0)</f>
        <v>24</v>
      </c>
      <c r="D61" s="13"/>
      <c r="E61" s="13"/>
      <c r="F61" s="220" t="str">
        <f t="shared" si="6"/>
        <v/>
      </c>
      <c r="G61" s="268" t="str">
        <f t="shared" si="0"/>
        <v/>
      </c>
      <c r="H61" s="219" t="str">
        <f>Deelnemers!B18</f>
        <v>Jan Zuijlen</v>
      </c>
      <c r="I61" s="211">
        <f>IF(P$3="J",SUMIF(Deelnemers!B:B,H61,Deelnemers!F:F),0)</f>
        <v>45</v>
      </c>
      <c r="J61" s="13"/>
      <c r="K61" s="211" t="str">
        <f t="shared" si="1"/>
        <v/>
      </c>
      <c r="L61" s="220" t="str">
        <f t="shared" si="2"/>
        <v/>
      </c>
      <c r="M61" s="215" t="str">
        <f t="shared" si="9"/>
        <v/>
      </c>
      <c r="N61" s="216" t="str">
        <f t="shared" si="7"/>
        <v/>
      </c>
      <c r="O61" s="221">
        <v>1</v>
      </c>
      <c r="AB61" s="325">
        <f t="shared" si="4"/>
        <v>1</v>
      </c>
    </row>
    <row r="62" spans="1:28" ht="15" customHeight="1" x14ac:dyDescent="0.25">
      <c r="A62" s="218">
        <f>IF(C62=0,"",IF(I62=0,"",MAX(A$2:A61)+1))</f>
        <v>48</v>
      </c>
      <c r="B62" s="219" t="str">
        <f t="shared" si="11"/>
        <v>Martijn</v>
      </c>
      <c r="C62" s="211">
        <f>IF(P$3="J",SUMIF(Deelnemers!B:B,B62,Deelnemers!F:F),0)</f>
        <v>24</v>
      </c>
      <c r="D62" s="13"/>
      <c r="E62" s="13"/>
      <c r="F62" s="220" t="str">
        <f t="shared" si="6"/>
        <v/>
      </c>
      <c r="G62" s="268" t="str">
        <f t="shared" si="0"/>
        <v/>
      </c>
      <c r="H62" s="219" t="str">
        <f>Deelnemers!B19</f>
        <v xml:space="preserve">Jordy </v>
      </c>
      <c r="I62" s="211">
        <f>IF(P$3="J",SUMIF(Deelnemers!B:B,H62,Deelnemers!F:F),0)</f>
        <v>50</v>
      </c>
      <c r="J62" s="13"/>
      <c r="K62" s="211" t="str">
        <f t="shared" si="1"/>
        <v/>
      </c>
      <c r="L62" s="220" t="str">
        <f t="shared" si="2"/>
        <v/>
      </c>
      <c r="M62" s="215" t="str">
        <f t="shared" si="9"/>
        <v/>
      </c>
      <c r="N62" s="216" t="str">
        <f t="shared" si="7"/>
        <v/>
      </c>
      <c r="O62" s="221">
        <v>1</v>
      </c>
      <c r="AB62" s="325">
        <f t="shared" si="4"/>
        <v>1</v>
      </c>
    </row>
    <row r="63" spans="1:28" ht="15" customHeight="1" x14ac:dyDescent="0.25">
      <c r="A63" s="218">
        <f>IF(C63=0,"",IF(I63=0,"",MAX(A$2:A62)+1))</f>
        <v>49</v>
      </c>
      <c r="B63" s="219" t="str">
        <f t="shared" si="11"/>
        <v>Martijn</v>
      </c>
      <c r="C63" s="211">
        <f>IF(P$3="J",SUMIF(Deelnemers!B:B,B63,Deelnemers!F:F),0)</f>
        <v>24</v>
      </c>
      <c r="D63" s="13"/>
      <c r="E63" s="13"/>
      <c r="F63" s="220" t="str">
        <f t="shared" si="6"/>
        <v/>
      </c>
      <c r="G63" s="268" t="str">
        <f t="shared" si="0"/>
        <v/>
      </c>
      <c r="H63" s="219" t="str">
        <f>Deelnemers!B20</f>
        <v>Mukesh</v>
      </c>
      <c r="I63" s="211">
        <f>IF(P$3="J",SUMIF(Deelnemers!B:B,H63,Deelnemers!F:F),0)</f>
        <v>56</v>
      </c>
      <c r="J63" s="13"/>
      <c r="K63" s="211" t="str">
        <f t="shared" si="1"/>
        <v/>
      </c>
      <c r="L63" s="220" t="str">
        <f t="shared" si="2"/>
        <v/>
      </c>
      <c r="M63" s="215" t="str">
        <f t="shared" si="9"/>
        <v/>
      </c>
      <c r="N63" s="216" t="str">
        <f t="shared" si="7"/>
        <v/>
      </c>
      <c r="O63" s="221">
        <v>1</v>
      </c>
      <c r="AB63" s="325">
        <f t="shared" si="4"/>
        <v>1</v>
      </c>
    </row>
    <row r="64" spans="1:28" ht="15" customHeight="1" x14ac:dyDescent="0.25">
      <c r="A64" s="218">
        <f>IF(C64=0,"",IF(I64=0,"",MAX(A$2:A63)+1))</f>
        <v>50</v>
      </c>
      <c r="B64" s="219" t="str">
        <f t="shared" si="11"/>
        <v>Martijn</v>
      </c>
      <c r="C64" s="211">
        <f>IF(P$3="J",SUMIF(Deelnemers!B:B,B64,Deelnemers!F:F),0)</f>
        <v>24</v>
      </c>
      <c r="D64" s="13"/>
      <c r="E64" s="13"/>
      <c r="F64" s="220" t="str">
        <f t="shared" si="6"/>
        <v/>
      </c>
      <c r="G64" s="268" t="str">
        <f t="shared" si="0"/>
        <v/>
      </c>
      <c r="H64" s="219" t="str">
        <f>Deelnemers!B21</f>
        <v>Marco</v>
      </c>
      <c r="I64" s="211">
        <f>IF(P$3="J",SUMIF(Deelnemers!B:B,H64,Deelnemers!F:F),0)</f>
        <v>43</v>
      </c>
      <c r="J64" s="13"/>
      <c r="K64" s="211" t="str">
        <f t="shared" si="1"/>
        <v/>
      </c>
      <c r="L64" s="220" t="str">
        <f t="shared" si="2"/>
        <v/>
      </c>
      <c r="M64" s="215" t="str">
        <f t="shared" si="9"/>
        <v/>
      </c>
      <c r="N64" s="216" t="str">
        <f t="shared" si="7"/>
        <v/>
      </c>
      <c r="O64" s="221">
        <v>1</v>
      </c>
      <c r="AB64" s="325">
        <f t="shared" si="4"/>
        <v>1</v>
      </c>
    </row>
    <row r="65" spans="1:28" ht="15" customHeight="1" x14ac:dyDescent="0.25">
      <c r="A65" s="218" t="str">
        <f>IF(C65=0,"",IF(I65=0,"",MAX(A$2:A64)+1))</f>
        <v/>
      </c>
      <c r="B65" s="219" t="str">
        <f t="shared" si="11"/>
        <v>Martijn</v>
      </c>
      <c r="C65" s="211">
        <f>IF(P$3="J",SUMIF(Deelnemers!B:B,B65,Deelnemers!F:F),0)</f>
        <v>24</v>
      </c>
      <c r="D65" s="13"/>
      <c r="E65" s="13"/>
      <c r="F65" s="220" t="str">
        <f t="shared" si="6"/>
        <v/>
      </c>
      <c r="G65" s="268" t="str">
        <f t="shared" si="0"/>
        <v/>
      </c>
      <c r="H65" s="219" t="str">
        <f>Deelnemers!B22</f>
        <v>n</v>
      </c>
      <c r="I65" s="211">
        <f>IF(P$3="J",SUMIF(Deelnemers!B:B,H65,Deelnemers!F:F),0)</f>
        <v>0</v>
      </c>
      <c r="J65" s="13"/>
      <c r="K65" s="211" t="str">
        <f t="shared" si="1"/>
        <v/>
      </c>
      <c r="L65" s="220" t="str">
        <f t="shared" si="2"/>
        <v/>
      </c>
      <c r="M65" s="215" t="str">
        <f t="shared" si="9"/>
        <v/>
      </c>
      <c r="N65" s="216" t="str">
        <f t="shared" si="7"/>
        <v/>
      </c>
      <c r="O65" s="221">
        <v>1</v>
      </c>
      <c r="AB65" s="325">
        <f t="shared" si="4"/>
        <v>0</v>
      </c>
    </row>
    <row r="66" spans="1:28" ht="15" customHeight="1" x14ac:dyDescent="0.25">
      <c r="A66" s="218" t="str">
        <f>IF(C66=0,"",IF(I66=0,"",MAX(A$2:A65)+1))</f>
        <v/>
      </c>
      <c r="B66" s="219" t="str">
        <f t="shared" si="11"/>
        <v>Martijn</v>
      </c>
      <c r="C66" s="211">
        <f>IF(P$3="J",SUMIF(Deelnemers!B:B,B66,Deelnemers!F:F),0)</f>
        <v>24</v>
      </c>
      <c r="D66" s="13"/>
      <c r="E66" s="13"/>
      <c r="F66" s="220" t="str">
        <f t="shared" si="6"/>
        <v/>
      </c>
      <c r="G66" s="268" t="str">
        <f t="shared" si="0"/>
        <v/>
      </c>
      <c r="H66" s="219" t="str">
        <f>Deelnemers!B23</f>
        <v>n</v>
      </c>
      <c r="I66" s="211">
        <f>IF(P$3="J",SUMIF(Deelnemers!B:B,H66,Deelnemers!F:F),0)</f>
        <v>0</v>
      </c>
      <c r="J66" s="13"/>
      <c r="K66" s="211" t="str">
        <f t="shared" si="1"/>
        <v/>
      </c>
      <c r="L66" s="220" t="str">
        <f t="shared" si="2"/>
        <v/>
      </c>
      <c r="M66" s="215" t="str">
        <f t="shared" si="9"/>
        <v/>
      </c>
      <c r="N66" s="216" t="str">
        <f t="shared" si="7"/>
        <v/>
      </c>
      <c r="O66" s="221">
        <v>1</v>
      </c>
      <c r="AB66" s="325">
        <f t="shared" si="4"/>
        <v>0</v>
      </c>
    </row>
    <row r="67" spans="1:28" ht="15" customHeight="1" x14ac:dyDescent="0.25">
      <c r="A67" s="218" t="str">
        <f>IF(C67=0,"",IF(I67=0,"",MAX(A$2:A66)+1))</f>
        <v/>
      </c>
      <c r="B67" s="219" t="str">
        <f t="shared" si="11"/>
        <v>Martijn</v>
      </c>
      <c r="C67" s="211">
        <f>IF(P$3="J",SUMIF(Deelnemers!B:B,B67,Deelnemers!F:F),0)</f>
        <v>24</v>
      </c>
      <c r="D67" s="13"/>
      <c r="E67" s="13"/>
      <c r="F67" s="220" t="str">
        <f t="shared" si="6"/>
        <v/>
      </c>
      <c r="G67" s="268" t="str">
        <f t="shared" ref="G67:G130" si="12">IF(D67&gt;0,IF(C67-D67=0,R$2,IF(D67&lt;C67,ROUND(D67/C67*T$2,1),Q$2)),"")</f>
        <v/>
      </c>
      <c r="H67" s="219" t="str">
        <f>Deelnemers!B24</f>
        <v>n</v>
      </c>
      <c r="I67" s="211">
        <f>IF(P$3="J",SUMIF(Deelnemers!B:B,H67,Deelnemers!F:F),0)</f>
        <v>0</v>
      </c>
      <c r="J67" s="13"/>
      <c r="K67" s="211" t="str">
        <f t="shared" ref="K67:K130" si="13">IF(E67&gt;0,E67,"")</f>
        <v/>
      </c>
      <c r="L67" s="220" t="str">
        <f t="shared" ref="L67:L130" si="14">IF(J67&gt;0,ROUND(J67/K67,3),"")</f>
        <v/>
      </c>
      <c r="M67" s="215" t="str">
        <f t="shared" ref="M67:M98" si="15">IF(J67&gt;0,IF(I67-J67=0,R$2,IF(J67&lt;I67,ROUND(J67/I67*T$2,1),Q$2)),"")</f>
        <v/>
      </c>
      <c r="N67" s="216" t="str">
        <f t="shared" si="7"/>
        <v/>
      </c>
      <c r="O67" s="221">
        <v>1</v>
      </c>
      <c r="AB67" s="325">
        <f t="shared" ref="AB67:AB130" si="16">IF(A67="",0,1)</f>
        <v>0</v>
      </c>
    </row>
    <row r="68" spans="1:28" ht="15" customHeight="1" x14ac:dyDescent="0.25">
      <c r="A68" s="218" t="str">
        <f>IF(C68=0,"",IF(I68=0,"",MAX(A$2:A67)+1))</f>
        <v/>
      </c>
      <c r="B68" s="219" t="str">
        <f t="shared" si="11"/>
        <v>Martijn</v>
      </c>
      <c r="C68" s="211">
        <f>IF(P$3="J",SUMIF(Deelnemers!B:B,B68,Deelnemers!F:F),0)</f>
        <v>24</v>
      </c>
      <c r="D68" s="13"/>
      <c r="E68" s="13"/>
      <c r="F68" s="220" t="str">
        <f t="shared" ref="F68:F131" si="17">IF(D68&gt;0,ROUND(D68/E68,3),"")</f>
        <v/>
      </c>
      <c r="G68" s="268" t="str">
        <f t="shared" si="12"/>
        <v/>
      </c>
      <c r="H68" s="219" t="str">
        <f>Deelnemers!B25</f>
        <v>n</v>
      </c>
      <c r="I68" s="211">
        <f>IF(P$3="J",SUMIF(Deelnemers!B:B,H68,Deelnemers!F:F),0)</f>
        <v>0</v>
      </c>
      <c r="J68" s="13"/>
      <c r="K68" s="211" t="str">
        <f t="shared" si="13"/>
        <v/>
      </c>
      <c r="L68" s="220" t="str">
        <f t="shared" si="14"/>
        <v/>
      </c>
      <c r="M68" s="215" t="str">
        <f t="shared" si="15"/>
        <v/>
      </c>
      <c r="N68" s="216" t="str">
        <f t="shared" ref="N68:N131" si="18">IF(E68&gt;0,1,"")</f>
        <v/>
      </c>
      <c r="O68" s="221">
        <v>1</v>
      </c>
      <c r="AB68" s="325">
        <f t="shared" si="16"/>
        <v>0</v>
      </c>
    </row>
    <row r="69" spans="1:28" ht="15" customHeight="1" x14ac:dyDescent="0.25">
      <c r="A69" s="218">
        <f>IF(C69=0,"",IF(I69=0,"",MAX(A$2:A68)+1))</f>
        <v>51</v>
      </c>
      <c r="B69" s="219" t="str">
        <f>Deelnemers!B11</f>
        <v>Michael</v>
      </c>
      <c r="C69" s="211">
        <f>IF(P$3="J",SUMIF(Deelnemers!B:B,B69,Deelnemers!F:F),0)</f>
        <v>38</v>
      </c>
      <c r="D69" s="13"/>
      <c r="E69" s="13"/>
      <c r="F69" s="220" t="str">
        <f t="shared" si="17"/>
        <v/>
      </c>
      <c r="G69" s="268" t="str">
        <f t="shared" si="12"/>
        <v/>
      </c>
      <c r="H69" s="219" t="str">
        <f>Deelnemers!B12</f>
        <v>Peter</v>
      </c>
      <c r="I69" s="211">
        <f>IF(P$3="J",SUMIF(Deelnemers!B:B,H69,Deelnemers!F:F),0)</f>
        <v>70</v>
      </c>
      <c r="J69" s="13"/>
      <c r="K69" s="211" t="str">
        <f t="shared" si="13"/>
        <v/>
      </c>
      <c r="L69" s="220" t="str">
        <f t="shared" si="14"/>
        <v/>
      </c>
      <c r="M69" s="215" t="str">
        <f t="shared" si="15"/>
        <v/>
      </c>
      <c r="N69" s="216" t="str">
        <f t="shared" si="18"/>
        <v/>
      </c>
      <c r="O69" s="221">
        <v>1</v>
      </c>
      <c r="AB69" s="325">
        <f t="shared" si="16"/>
        <v>1</v>
      </c>
    </row>
    <row r="70" spans="1:28" ht="15" customHeight="1" x14ac:dyDescent="0.25">
      <c r="A70" s="218">
        <f>IF(C70=0,"",IF(I70=0,"",MAX(A$2:A69)+1))</f>
        <v>52</v>
      </c>
      <c r="B70" s="219" t="str">
        <f t="shared" ref="B70:B82" si="19">B69</f>
        <v>Michael</v>
      </c>
      <c r="C70" s="211">
        <f>IF(P$3="J",SUMIF(Deelnemers!B:B,B70,Deelnemers!F:F),0)</f>
        <v>38</v>
      </c>
      <c r="D70" s="13"/>
      <c r="E70" s="13"/>
      <c r="F70" s="220" t="str">
        <f t="shared" si="17"/>
        <v/>
      </c>
      <c r="G70" s="268" t="str">
        <f t="shared" si="12"/>
        <v/>
      </c>
      <c r="H70" s="219" t="str">
        <f>Deelnemers!B13</f>
        <v>Piet</v>
      </c>
      <c r="I70" s="211">
        <f>IF(P$3="J",SUMIF(Deelnemers!B:B,H70,Deelnemers!F:F),0)</f>
        <v>71</v>
      </c>
      <c r="J70" s="13"/>
      <c r="K70" s="211" t="str">
        <f t="shared" si="13"/>
        <v/>
      </c>
      <c r="L70" s="220" t="str">
        <f t="shared" si="14"/>
        <v/>
      </c>
      <c r="M70" s="215" t="str">
        <f t="shared" si="15"/>
        <v/>
      </c>
      <c r="N70" s="216" t="str">
        <f t="shared" si="18"/>
        <v/>
      </c>
      <c r="O70" s="221">
        <v>1</v>
      </c>
      <c r="AB70" s="325">
        <f t="shared" si="16"/>
        <v>1</v>
      </c>
    </row>
    <row r="71" spans="1:28" ht="15" customHeight="1" x14ac:dyDescent="0.25">
      <c r="A71" s="218">
        <f>IF(C71=0,"",IF(I71=0,"",MAX(A$2:A70)+1))</f>
        <v>53</v>
      </c>
      <c r="B71" s="219" t="str">
        <f t="shared" si="19"/>
        <v>Michael</v>
      </c>
      <c r="C71" s="211">
        <f>IF(P$3="J",SUMIF(Deelnemers!B:B,B71,Deelnemers!F:F),0)</f>
        <v>38</v>
      </c>
      <c r="D71" s="13"/>
      <c r="E71" s="13"/>
      <c r="F71" s="220" t="str">
        <f t="shared" si="17"/>
        <v/>
      </c>
      <c r="G71" s="268" t="str">
        <f t="shared" si="12"/>
        <v/>
      </c>
      <c r="H71" s="219" t="str">
        <f>Deelnemers!B14</f>
        <v>Tukker</v>
      </c>
      <c r="I71" s="211">
        <f>IF(P$3="J",SUMIF(Deelnemers!B:B,H71,Deelnemers!F:F),0)</f>
        <v>37</v>
      </c>
      <c r="J71" s="13"/>
      <c r="K71" s="211" t="str">
        <f t="shared" si="13"/>
        <v/>
      </c>
      <c r="L71" s="220" t="str">
        <f t="shared" si="14"/>
        <v/>
      </c>
      <c r="M71" s="215" t="str">
        <f t="shared" si="15"/>
        <v/>
      </c>
      <c r="N71" s="216" t="str">
        <f t="shared" si="18"/>
        <v/>
      </c>
      <c r="O71" s="221">
        <v>1</v>
      </c>
      <c r="AB71" s="325">
        <f t="shared" si="16"/>
        <v>1</v>
      </c>
    </row>
    <row r="72" spans="1:28" ht="15" customHeight="1" x14ac:dyDescent="0.25">
      <c r="A72" s="218">
        <f>IF(C72=0,"",IF(I72=0,"",MAX(A$2:A71)+1))</f>
        <v>54</v>
      </c>
      <c r="B72" s="219" t="str">
        <f t="shared" si="19"/>
        <v>Michael</v>
      </c>
      <c r="C72" s="211">
        <f>IF(P$3="J",SUMIF(Deelnemers!B:B,B72,Deelnemers!F:F),0)</f>
        <v>38</v>
      </c>
      <c r="D72" s="13"/>
      <c r="E72" s="13"/>
      <c r="F72" s="220" t="str">
        <f t="shared" si="17"/>
        <v/>
      </c>
      <c r="G72" s="268" t="str">
        <f t="shared" si="12"/>
        <v/>
      </c>
      <c r="H72" s="219" t="str">
        <f>Deelnemers!B15</f>
        <v>Bernard</v>
      </c>
      <c r="I72" s="211">
        <f>IF(P$3="J",SUMIF(Deelnemers!B:B,H72,Deelnemers!F:F),0)</f>
        <v>37</v>
      </c>
      <c r="J72" s="13"/>
      <c r="K72" s="211" t="str">
        <f t="shared" si="13"/>
        <v/>
      </c>
      <c r="L72" s="220" t="str">
        <f t="shared" si="14"/>
        <v/>
      </c>
      <c r="M72" s="215" t="str">
        <f t="shared" si="15"/>
        <v/>
      </c>
      <c r="N72" s="216" t="str">
        <f t="shared" si="18"/>
        <v/>
      </c>
      <c r="O72" s="221">
        <v>1</v>
      </c>
      <c r="AB72" s="325">
        <f t="shared" si="16"/>
        <v>1</v>
      </c>
    </row>
    <row r="73" spans="1:28" ht="15" customHeight="1" x14ac:dyDescent="0.25">
      <c r="A73" s="218">
        <f>IF(C73=0,"",IF(I73=0,"",MAX(A$2:A72)+1))</f>
        <v>55</v>
      </c>
      <c r="B73" s="219" t="str">
        <f t="shared" si="19"/>
        <v>Michael</v>
      </c>
      <c r="C73" s="211">
        <f>IF(P$3="J",SUMIF(Deelnemers!B:B,B73,Deelnemers!F:F),0)</f>
        <v>38</v>
      </c>
      <c r="D73" s="13"/>
      <c r="E73" s="13"/>
      <c r="F73" s="220" t="str">
        <f t="shared" si="17"/>
        <v/>
      </c>
      <c r="G73" s="268" t="str">
        <f t="shared" si="12"/>
        <v/>
      </c>
      <c r="H73" s="219" t="str">
        <f>Deelnemers!B16</f>
        <v>Jan de Hoorn</v>
      </c>
      <c r="I73" s="211">
        <f>IF(P$3="J",SUMIF(Deelnemers!B:B,H73,Deelnemers!F:F),0)</f>
        <v>33</v>
      </c>
      <c r="J73" s="13"/>
      <c r="K73" s="211" t="str">
        <f t="shared" si="13"/>
        <v/>
      </c>
      <c r="L73" s="220" t="str">
        <f t="shared" si="14"/>
        <v/>
      </c>
      <c r="M73" s="215" t="str">
        <f t="shared" si="15"/>
        <v/>
      </c>
      <c r="N73" s="216" t="str">
        <f t="shared" si="18"/>
        <v/>
      </c>
      <c r="O73" s="221">
        <v>1</v>
      </c>
      <c r="AB73" s="325">
        <f t="shared" si="16"/>
        <v>1</v>
      </c>
    </row>
    <row r="74" spans="1:28" ht="15" customHeight="1" x14ac:dyDescent="0.25">
      <c r="A74" s="218">
        <f>IF(C74=0,"",IF(I74=0,"",MAX(A$2:A73)+1))</f>
        <v>56</v>
      </c>
      <c r="B74" s="219" t="str">
        <f t="shared" si="19"/>
        <v>Michael</v>
      </c>
      <c r="C74" s="211">
        <f>IF(P$3="J",SUMIF(Deelnemers!B:B,B74,Deelnemers!F:F),0)</f>
        <v>38</v>
      </c>
      <c r="D74" s="13"/>
      <c r="E74" s="13"/>
      <c r="F74" s="220" t="str">
        <f t="shared" si="17"/>
        <v/>
      </c>
      <c r="G74" s="268" t="str">
        <f t="shared" si="12"/>
        <v/>
      </c>
      <c r="H74" s="219" t="str">
        <f>Deelnemers!B17</f>
        <v>Bas</v>
      </c>
      <c r="I74" s="211">
        <f>IF(P$3="J",SUMIF(Deelnemers!B:B,H74,Deelnemers!F:F),0)</f>
        <v>31</v>
      </c>
      <c r="J74" s="13"/>
      <c r="K74" s="211" t="str">
        <f t="shared" si="13"/>
        <v/>
      </c>
      <c r="L74" s="220" t="str">
        <f t="shared" si="14"/>
        <v/>
      </c>
      <c r="M74" s="215" t="str">
        <f t="shared" si="15"/>
        <v/>
      </c>
      <c r="N74" s="216" t="str">
        <f t="shared" si="18"/>
        <v/>
      </c>
      <c r="O74" s="221">
        <v>1</v>
      </c>
      <c r="AB74" s="325">
        <f t="shared" si="16"/>
        <v>1</v>
      </c>
    </row>
    <row r="75" spans="1:28" ht="15" customHeight="1" x14ac:dyDescent="0.25">
      <c r="A75" s="218">
        <f>IF(C75=0,"",IF(I75=0,"",MAX(A$2:A74)+1))</f>
        <v>57</v>
      </c>
      <c r="B75" s="219" t="str">
        <f t="shared" si="19"/>
        <v>Michael</v>
      </c>
      <c r="C75" s="211">
        <f>IF(P$3="J",SUMIF(Deelnemers!B:B,B75,Deelnemers!F:F),0)</f>
        <v>38</v>
      </c>
      <c r="D75" s="13"/>
      <c r="E75" s="13"/>
      <c r="F75" s="220" t="str">
        <f t="shared" si="17"/>
        <v/>
      </c>
      <c r="G75" s="268" t="str">
        <f t="shared" si="12"/>
        <v/>
      </c>
      <c r="H75" s="219" t="str">
        <f>Deelnemers!B18</f>
        <v>Jan Zuijlen</v>
      </c>
      <c r="I75" s="211">
        <f>IF(P$3="J",SUMIF(Deelnemers!B:B,H75,Deelnemers!F:F),0)</f>
        <v>45</v>
      </c>
      <c r="J75" s="13"/>
      <c r="K75" s="211" t="str">
        <f t="shared" si="13"/>
        <v/>
      </c>
      <c r="L75" s="220" t="str">
        <f t="shared" si="14"/>
        <v/>
      </c>
      <c r="M75" s="215" t="str">
        <f t="shared" si="15"/>
        <v/>
      </c>
      <c r="N75" s="216" t="str">
        <f t="shared" si="18"/>
        <v/>
      </c>
      <c r="O75" s="221">
        <v>1</v>
      </c>
      <c r="AB75" s="325">
        <f t="shared" si="16"/>
        <v>1</v>
      </c>
    </row>
    <row r="76" spans="1:28" ht="15" customHeight="1" x14ac:dyDescent="0.25">
      <c r="A76" s="218">
        <f>IF(C76=0,"",IF(I76=0,"",MAX(A$2:A75)+1))</f>
        <v>58</v>
      </c>
      <c r="B76" s="219" t="str">
        <f t="shared" si="19"/>
        <v>Michael</v>
      </c>
      <c r="C76" s="211">
        <f>IF(P$3="J",SUMIF(Deelnemers!B:B,B76,Deelnemers!F:F),0)</f>
        <v>38</v>
      </c>
      <c r="D76" s="13"/>
      <c r="E76" s="13"/>
      <c r="F76" s="220" t="str">
        <f t="shared" si="17"/>
        <v/>
      </c>
      <c r="G76" s="268" t="str">
        <f t="shared" si="12"/>
        <v/>
      </c>
      <c r="H76" s="219" t="str">
        <f>Deelnemers!B19</f>
        <v xml:space="preserve">Jordy </v>
      </c>
      <c r="I76" s="211">
        <f>IF(P$3="J",SUMIF(Deelnemers!B:B,H76,Deelnemers!F:F),0)</f>
        <v>50</v>
      </c>
      <c r="J76" s="13"/>
      <c r="K76" s="211" t="str">
        <f t="shared" si="13"/>
        <v/>
      </c>
      <c r="L76" s="220" t="str">
        <f t="shared" si="14"/>
        <v/>
      </c>
      <c r="M76" s="215" t="str">
        <f t="shared" si="15"/>
        <v/>
      </c>
      <c r="N76" s="216" t="str">
        <f t="shared" si="18"/>
        <v/>
      </c>
      <c r="O76" s="221">
        <v>1</v>
      </c>
      <c r="AB76" s="325">
        <f t="shared" si="16"/>
        <v>1</v>
      </c>
    </row>
    <row r="77" spans="1:28" ht="15" customHeight="1" x14ac:dyDescent="0.25">
      <c r="A77" s="218">
        <f>IF(C77=0,"",IF(I77=0,"",MAX(A$2:A76)+1))</f>
        <v>59</v>
      </c>
      <c r="B77" s="219" t="str">
        <f t="shared" si="19"/>
        <v>Michael</v>
      </c>
      <c r="C77" s="211">
        <f>IF(P$3="J",SUMIF(Deelnemers!B:B,B77,Deelnemers!F:F),0)</f>
        <v>38</v>
      </c>
      <c r="D77" s="13"/>
      <c r="E77" s="13"/>
      <c r="F77" s="220" t="str">
        <f t="shared" si="17"/>
        <v/>
      </c>
      <c r="G77" s="268" t="str">
        <f t="shared" si="12"/>
        <v/>
      </c>
      <c r="H77" s="219" t="str">
        <f>Deelnemers!B20</f>
        <v>Mukesh</v>
      </c>
      <c r="I77" s="211">
        <f>IF(P$3="J",SUMIF(Deelnemers!B:B,H77,Deelnemers!F:F),0)</f>
        <v>56</v>
      </c>
      <c r="J77" s="13"/>
      <c r="K77" s="211" t="str">
        <f t="shared" si="13"/>
        <v/>
      </c>
      <c r="L77" s="220" t="str">
        <f t="shared" si="14"/>
        <v/>
      </c>
      <c r="M77" s="215" t="str">
        <f t="shared" si="15"/>
        <v/>
      </c>
      <c r="N77" s="216" t="str">
        <f t="shared" si="18"/>
        <v/>
      </c>
      <c r="O77" s="221">
        <v>1</v>
      </c>
      <c r="AB77" s="325">
        <f t="shared" si="16"/>
        <v>1</v>
      </c>
    </row>
    <row r="78" spans="1:28" ht="15" customHeight="1" x14ac:dyDescent="0.25">
      <c r="A78" s="218">
        <f>IF(C78=0,"",IF(I78=0,"",MAX(A$2:A77)+1))</f>
        <v>60</v>
      </c>
      <c r="B78" s="219" t="str">
        <f t="shared" si="19"/>
        <v>Michael</v>
      </c>
      <c r="C78" s="211">
        <f>IF(P$3="J",SUMIF(Deelnemers!B:B,B78,Deelnemers!F:F),0)</f>
        <v>38</v>
      </c>
      <c r="D78" s="13"/>
      <c r="E78" s="13"/>
      <c r="F78" s="220" t="str">
        <f t="shared" si="17"/>
        <v/>
      </c>
      <c r="G78" s="268" t="str">
        <f t="shared" si="12"/>
        <v/>
      </c>
      <c r="H78" s="219" t="str">
        <f>Deelnemers!B21</f>
        <v>Marco</v>
      </c>
      <c r="I78" s="211">
        <f>IF(P$3="J",SUMIF(Deelnemers!B:B,H78,Deelnemers!F:F),0)</f>
        <v>43</v>
      </c>
      <c r="J78" s="13"/>
      <c r="K78" s="211" t="str">
        <f t="shared" si="13"/>
        <v/>
      </c>
      <c r="L78" s="220" t="str">
        <f t="shared" si="14"/>
        <v/>
      </c>
      <c r="M78" s="215" t="str">
        <f t="shared" si="15"/>
        <v/>
      </c>
      <c r="N78" s="216" t="str">
        <f t="shared" si="18"/>
        <v/>
      </c>
      <c r="O78" s="221">
        <v>1</v>
      </c>
      <c r="AB78" s="325">
        <f t="shared" si="16"/>
        <v>1</v>
      </c>
    </row>
    <row r="79" spans="1:28" ht="15" customHeight="1" x14ac:dyDescent="0.25">
      <c r="A79" s="218" t="str">
        <f>IF(C79=0,"",IF(I79=0,"",MAX(A$2:A78)+1))</f>
        <v/>
      </c>
      <c r="B79" s="219" t="str">
        <f t="shared" si="19"/>
        <v>Michael</v>
      </c>
      <c r="C79" s="211">
        <f>IF(P$3="J",SUMIF(Deelnemers!B:B,B79,Deelnemers!F:F),0)</f>
        <v>38</v>
      </c>
      <c r="D79" s="13"/>
      <c r="E79" s="13"/>
      <c r="F79" s="220" t="str">
        <f t="shared" si="17"/>
        <v/>
      </c>
      <c r="G79" s="268" t="str">
        <f t="shared" si="12"/>
        <v/>
      </c>
      <c r="H79" s="219" t="str">
        <f>Deelnemers!B22</f>
        <v>n</v>
      </c>
      <c r="I79" s="211">
        <f>IF(P$3="J",SUMIF(Deelnemers!B:B,H79,Deelnemers!F:F),0)</f>
        <v>0</v>
      </c>
      <c r="J79" s="13"/>
      <c r="K79" s="211" t="str">
        <f t="shared" si="13"/>
        <v/>
      </c>
      <c r="L79" s="220" t="str">
        <f t="shared" si="14"/>
        <v/>
      </c>
      <c r="M79" s="215" t="str">
        <f t="shared" si="15"/>
        <v/>
      </c>
      <c r="N79" s="216" t="str">
        <f t="shared" si="18"/>
        <v/>
      </c>
      <c r="O79" s="221">
        <v>1</v>
      </c>
      <c r="AB79" s="325">
        <f t="shared" si="16"/>
        <v>0</v>
      </c>
    </row>
    <row r="80" spans="1:28" ht="15" customHeight="1" x14ac:dyDescent="0.25">
      <c r="A80" s="218" t="str">
        <f>IF(C80=0,"",IF(I80=0,"",MAX(A$2:A79)+1))</f>
        <v/>
      </c>
      <c r="B80" s="219" t="str">
        <f t="shared" si="19"/>
        <v>Michael</v>
      </c>
      <c r="C80" s="211">
        <f>IF(P$3="J",SUMIF(Deelnemers!B:B,B80,Deelnemers!F:F),0)</f>
        <v>38</v>
      </c>
      <c r="D80" s="13"/>
      <c r="E80" s="13"/>
      <c r="F80" s="220" t="str">
        <f t="shared" si="17"/>
        <v/>
      </c>
      <c r="G80" s="268" t="str">
        <f t="shared" si="12"/>
        <v/>
      </c>
      <c r="H80" s="219" t="str">
        <f>Deelnemers!B23</f>
        <v>n</v>
      </c>
      <c r="I80" s="211">
        <f>IF(P$3="J",SUMIF(Deelnemers!B:B,H80,Deelnemers!F:F),0)</f>
        <v>0</v>
      </c>
      <c r="J80" s="13"/>
      <c r="K80" s="211" t="str">
        <f t="shared" si="13"/>
        <v/>
      </c>
      <c r="L80" s="220" t="str">
        <f t="shared" si="14"/>
        <v/>
      </c>
      <c r="M80" s="215" t="str">
        <f t="shared" si="15"/>
        <v/>
      </c>
      <c r="N80" s="216" t="str">
        <f t="shared" si="18"/>
        <v/>
      </c>
      <c r="O80" s="221">
        <v>1</v>
      </c>
      <c r="AB80" s="325">
        <f t="shared" si="16"/>
        <v>0</v>
      </c>
    </row>
    <row r="81" spans="1:28" ht="15" customHeight="1" x14ac:dyDescent="0.25">
      <c r="A81" s="218" t="str">
        <f>IF(C81=0,"",IF(I81=0,"",MAX(A$2:A80)+1))</f>
        <v/>
      </c>
      <c r="B81" s="219" t="str">
        <f t="shared" si="19"/>
        <v>Michael</v>
      </c>
      <c r="C81" s="211">
        <f>IF(P$3="J",SUMIF(Deelnemers!B:B,B81,Deelnemers!F:F),0)</f>
        <v>38</v>
      </c>
      <c r="D81" s="13"/>
      <c r="E81" s="13"/>
      <c r="F81" s="220" t="str">
        <f t="shared" si="17"/>
        <v/>
      </c>
      <c r="G81" s="268" t="str">
        <f t="shared" si="12"/>
        <v/>
      </c>
      <c r="H81" s="219" t="str">
        <f>Deelnemers!B24</f>
        <v>n</v>
      </c>
      <c r="I81" s="211">
        <f>IF(P$3="J",SUMIF(Deelnemers!B:B,H81,Deelnemers!F:F),0)</f>
        <v>0</v>
      </c>
      <c r="J81" s="13"/>
      <c r="K81" s="211" t="str">
        <f t="shared" si="13"/>
        <v/>
      </c>
      <c r="L81" s="220" t="str">
        <f t="shared" si="14"/>
        <v/>
      </c>
      <c r="M81" s="215" t="str">
        <f t="shared" si="15"/>
        <v/>
      </c>
      <c r="N81" s="216" t="str">
        <f t="shared" si="18"/>
        <v/>
      </c>
      <c r="O81" s="221">
        <v>1</v>
      </c>
      <c r="AB81" s="325">
        <f t="shared" si="16"/>
        <v>0</v>
      </c>
    </row>
    <row r="82" spans="1:28" ht="15" customHeight="1" x14ac:dyDescent="0.25">
      <c r="A82" s="218" t="str">
        <f>IF(C82=0,"",IF(I82=0,"",MAX(A$2:A81)+1))</f>
        <v/>
      </c>
      <c r="B82" s="219" t="str">
        <f t="shared" si="19"/>
        <v>Michael</v>
      </c>
      <c r="C82" s="211">
        <f>IF(P$3="J",SUMIF(Deelnemers!B:B,B82,Deelnemers!F:F),0)</f>
        <v>38</v>
      </c>
      <c r="D82" s="13"/>
      <c r="E82" s="13"/>
      <c r="F82" s="220" t="str">
        <f t="shared" si="17"/>
        <v/>
      </c>
      <c r="G82" s="268" t="str">
        <f t="shared" si="12"/>
        <v/>
      </c>
      <c r="H82" s="219" t="str">
        <f>Deelnemers!B25</f>
        <v>n</v>
      </c>
      <c r="I82" s="211">
        <f>IF(P$3="J",SUMIF(Deelnemers!B:B,H82,Deelnemers!F:F),0)</f>
        <v>0</v>
      </c>
      <c r="J82" s="13"/>
      <c r="K82" s="211" t="str">
        <f t="shared" si="13"/>
        <v/>
      </c>
      <c r="L82" s="220" t="str">
        <f t="shared" si="14"/>
        <v/>
      </c>
      <c r="M82" s="215" t="str">
        <f t="shared" si="15"/>
        <v/>
      </c>
      <c r="N82" s="216" t="str">
        <f t="shared" si="18"/>
        <v/>
      </c>
      <c r="O82" s="221">
        <v>1</v>
      </c>
      <c r="AB82" s="325">
        <f t="shared" si="16"/>
        <v>0</v>
      </c>
    </row>
    <row r="83" spans="1:28" ht="15" customHeight="1" x14ac:dyDescent="0.25">
      <c r="A83" s="218">
        <f>IF(C83=0,"",IF(I83=0,"",MAX(A$2:A82)+1))</f>
        <v>61</v>
      </c>
      <c r="B83" s="219" t="str">
        <f>Deelnemers!B12</f>
        <v>Peter</v>
      </c>
      <c r="C83" s="211">
        <f>IF(P$3="J",SUMIF(Deelnemers!B:B,B83,Deelnemers!F:F),0)</f>
        <v>70</v>
      </c>
      <c r="D83" s="13"/>
      <c r="E83" s="13"/>
      <c r="F83" s="220" t="str">
        <f t="shared" si="17"/>
        <v/>
      </c>
      <c r="G83" s="268" t="str">
        <f t="shared" si="12"/>
        <v/>
      </c>
      <c r="H83" s="219" t="str">
        <f>Deelnemers!B13</f>
        <v>Piet</v>
      </c>
      <c r="I83" s="211">
        <f>IF(P$3="J",SUMIF(Deelnemers!B:B,H83,Deelnemers!F:F),0)</f>
        <v>71</v>
      </c>
      <c r="J83" s="13"/>
      <c r="K83" s="211" t="str">
        <f t="shared" si="13"/>
        <v/>
      </c>
      <c r="L83" s="220" t="str">
        <f t="shared" si="14"/>
        <v/>
      </c>
      <c r="M83" s="215" t="str">
        <f t="shared" si="15"/>
        <v/>
      </c>
      <c r="N83" s="216" t="str">
        <f t="shared" si="18"/>
        <v/>
      </c>
      <c r="O83" s="221">
        <v>1</v>
      </c>
      <c r="AB83" s="325">
        <f t="shared" si="16"/>
        <v>1</v>
      </c>
    </row>
    <row r="84" spans="1:28" ht="15" customHeight="1" x14ac:dyDescent="0.25">
      <c r="A84" s="218">
        <f>IF(C84=0,"",IF(I84=0,"",MAX(A$2:A83)+1))</f>
        <v>62</v>
      </c>
      <c r="B84" s="219" t="str">
        <f t="shared" ref="B84:B95" si="20">B83</f>
        <v>Peter</v>
      </c>
      <c r="C84" s="211">
        <f>IF(P$3="J",SUMIF(Deelnemers!B:B,B84,Deelnemers!F:F),0)</f>
        <v>70</v>
      </c>
      <c r="D84" s="13"/>
      <c r="E84" s="13"/>
      <c r="F84" s="220" t="str">
        <f t="shared" si="17"/>
        <v/>
      </c>
      <c r="G84" s="268" t="str">
        <f t="shared" si="12"/>
        <v/>
      </c>
      <c r="H84" s="219" t="str">
        <f>Deelnemers!B14</f>
        <v>Tukker</v>
      </c>
      <c r="I84" s="211">
        <f>IF(P$3="J",SUMIF(Deelnemers!B:B,H84,Deelnemers!F:F),0)</f>
        <v>37</v>
      </c>
      <c r="J84" s="13"/>
      <c r="K84" s="211" t="str">
        <f t="shared" si="13"/>
        <v/>
      </c>
      <c r="L84" s="220" t="str">
        <f t="shared" si="14"/>
        <v/>
      </c>
      <c r="M84" s="215" t="str">
        <f t="shared" si="15"/>
        <v/>
      </c>
      <c r="N84" s="216" t="str">
        <f t="shared" si="18"/>
        <v/>
      </c>
      <c r="O84" s="221">
        <v>1</v>
      </c>
      <c r="AB84" s="325">
        <f t="shared" si="16"/>
        <v>1</v>
      </c>
    </row>
    <row r="85" spans="1:28" ht="15" customHeight="1" x14ac:dyDescent="0.25">
      <c r="A85" s="218">
        <f>IF(C85=0,"",IF(I85=0,"",MAX(A$2:A84)+1))</f>
        <v>63</v>
      </c>
      <c r="B85" s="219" t="str">
        <f t="shared" si="20"/>
        <v>Peter</v>
      </c>
      <c r="C85" s="211">
        <f>IF(P$3="J",SUMIF(Deelnemers!B:B,B85,Deelnemers!F:F),0)</f>
        <v>70</v>
      </c>
      <c r="D85" s="13"/>
      <c r="E85" s="13"/>
      <c r="F85" s="220" t="str">
        <f t="shared" si="17"/>
        <v/>
      </c>
      <c r="G85" s="268" t="str">
        <f t="shared" si="12"/>
        <v/>
      </c>
      <c r="H85" s="219" t="str">
        <f>Deelnemers!B15</f>
        <v>Bernard</v>
      </c>
      <c r="I85" s="211">
        <f>IF(P$3="J",SUMIF(Deelnemers!B:B,H85,Deelnemers!F:F),0)</f>
        <v>37</v>
      </c>
      <c r="J85" s="13"/>
      <c r="K85" s="211" t="str">
        <f t="shared" si="13"/>
        <v/>
      </c>
      <c r="L85" s="220" t="str">
        <f t="shared" si="14"/>
        <v/>
      </c>
      <c r="M85" s="215" t="str">
        <f t="shared" si="15"/>
        <v/>
      </c>
      <c r="N85" s="216" t="str">
        <f t="shared" si="18"/>
        <v/>
      </c>
      <c r="O85" s="221">
        <v>1</v>
      </c>
      <c r="AB85" s="325">
        <f t="shared" si="16"/>
        <v>1</v>
      </c>
    </row>
    <row r="86" spans="1:28" ht="15" customHeight="1" x14ac:dyDescent="0.25">
      <c r="A86" s="218">
        <f>IF(C86=0,"",IF(I86=0,"",MAX(A$2:A85)+1))</f>
        <v>64</v>
      </c>
      <c r="B86" s="219" t="str">
        <f t="shared" si="20"/>
        <v>Peter</v>
      </c>
      <c r="C86" s="211">
        <f>IF(P$3="J",SUMIF(Deelnemers!B:B,B86,Deelnemers!F:F),0)</f>
        <v>70</v>
      </c>
      <c r="D86" s="13"/>
      <c r="E86" s="13"/>
      <c r="F86" s="220" t="str">
        <f t="shared" si="17"/>
        <v/>
      </c>
      <c r="G86" s="268" t="str">
        <f t="shared" si="12"/>
        <v/>
      </c>
      <c r="H86" s="219" t="str">
        <f>Deelnemers!B16</f>
        <v>Jan de Hoorn</v>
      </c>
      <c r="I86" s="211">
        <f>IF(P$3="J",SUMIF(Deelnemers!B:B,H86,Deelnemers!F:F),0)</f>
        <v>33</v>
      </c>
      <c r="J86" s="13"/>
      <c r="K86" s="211" t="str">
        <f t="shared" si="13"/>
        <v/>
      </c>
      <c r="L86" s="220" t="str">
        <f t="shared" si="14"/>
        <v/>
      </c>
      <c r="M86" s="215" t="str">
        <f t="shared" si="15"/>
        <v/>
      </c>
      <c r="N86" s="216" t="str">
        <f t="shared" si="18"/>
        <v/>
      </c>
      <c r="O86" s="221">
        <v>1</v>
      </c>
      <c r="AB86" s="325">
        <f t="shared" si="16"/>
        <v>1</v>
      </c>
    </row>
    <row r="87" spans="1:28" ht="15" customHeight="1" x14ac:dyDescent="0.25">
      <c r="A87" s="218">
        <f>IF(C87=0,"",IF(I87=0,"",MAX(A$2:A86)+1))</f>
        <v>65</v>
      </c>
      <c r="B87" s="219" t="str">
        <f t="shared" si="20"/>
        <v>Peter</v>
      </c>
      <c r="C87" s="211">
        <f>IF(P$3="J",SUMIF(Deelnemers!B:B,B87,Deelnemers!F:F),0)</f>
        <v>70</v>
      </c>
      <c r="D87" s="13"/>
      <c r="E87" s="13"/>
      <c r="F87" s="220" t="str">
        <f t="shared" si="17"/>
        <v/>
      </c>
      <c r="G87" s="268" t="str">
        <f t="shared" si="12"/>
        <v/>
      </c>
      <c r="H87" s="219" t="str">
        <f>Deelnemers!B17</f>
        <v>Bas</v>
      </c>
      <c r="I87" s="211">
        <f>IF(P$3="J",SUMIF(Deelnemers!B:B,H87,Deelnemers!F:F),0)</f>
        <v>31</v>
      </c>
      <c r="J87" s="13"/>
      <c r="K87" s="211" t="str">
        <f t="shared" si="13"/>
        <v/>
      </c>
      <c r="L87" s="220" t="str">
        <f t="shared" si="14"/>
        <v/>
      </c>
      <c r="M87" s="215" t="str">
        <f t="shared" si="15"/>
        <v/>
      </c>
      <c r="N87" s="216" t="str">
        <f t="shared" si="18"/>
        <v/>
      </c>
      <c r="O87" s="221">
        <v>1</v>
      </c>
      <c r="AB87" s="325">
        <f t="shared" si="16"/>
        <v>1</v>
      </c>
    </row>
    <row r="88" spans="1:28" ht="15" customHeight="1" x14ac:dyDescent="0.25">
      <c r="A88" s="218">
        <f>IF(C88=0,"",IF(I88=0,"",MAX(A$2:A87)+1))</f>
        <v>66</v>
      </c>
      <c r="B88" s="219" t="str">
        <f t="shared" si="20"/>
        <v>Peter</v>
      </c>
      <c r="C88" s="211">
        <f>IF(P$3="J",SUMIF(Deelnemers!B:B,B88,Deelnemers!F:F),0)</f>
        <v>70</v>
      </c>
      <c r="D88" s="13"/>
      <c r="E88" s="13"/>
      <c r="F88" s="220" t="str">
        <f t="shared" si="17"/>
        <v/>
      </c>
      <c r="G88" s="268" t="str">
        <f t="shared" si="12"/>
        <v/>
      </c>
      <c r="H88" s="219" t="str">
        <f>Deelnemers!B18</f>
        <v>Jan Zuijlen</v>
      </c>
      <c r="I88" s="211">
        <f>IF(P$3="J",SUMIF(Deelnemers!B:B,H88,Deelnemers!F:F),0)</f>
        <v>45</v>
      </c>
      <c r="J88" s="13"/>
      <c r="K88" s="211" t="str">
        <f t="shared" si="13"/>
        <v/>
      </c>
      <c r="L88" s="220" t="str">
        <f t="shared" si="14"/>
        <v/>
      </c>
      <c r="M88" s="215" t="str">
        <f t="shared" si="15"/>
        <v/>
      </c>
      <c r="N88" s="216" t="str">
        <f t="shared" si="18"/>
        <v/>
      </c>
      <c r="O88" s="221">
        <v>1</v>
      </c>
      <c r="AB88" s="325">
        <f t="shared" si="16"/>
        <v>1</v>
      </c>
    </row>
    <row r="89" spans="1:28" ht="15" customHeight="1" x14ac:dyDescent="0.25">
      <c r="A89" s="218">
        <f>IF(C89=0,"",IF(I89=0,"",MAX(A$2:A88)+1))</f>
        <v>67</v>
      </c>
      <c r="B89" s="219" t="str">
        <f t="shared" si="20"/>
        <v>Peter</v>
      </c>
      <c r="C89" s="211">
        <f>IF(P$3="J",SUMIF(Deelnemers!B:B,B89,Deelnemers!F:F),0)</f>
        <v>70</v>
      </c>
      <c r="D89" s="13"/>
      <c r="E89" s="13"/>
      <c r="F89" s="220" t="str">
        <f t="shared" si="17"/>
        <v/>
      </c>
      <c r="G89" s="268" t="str">
        <f t="shared" si="12"/>
        <v/>
      </c>
      <c r="H89" s="219" t="str">
        <f>Deelnemers!B19</f>
        <v xml:space="preserve">Jordy </v>
      </c>
      <c r="I89" s="211">
        <f>IF(P$3="J",SUMIF(Deelnemers!B:B,H89,Deelnemers!F:F),0)</f>
        <v>50</v>
      </c>
      <c r="J89" s="13"/>
      <c r="K89" s="211" t="str">
        <f t="shared" si="13"/>
        <v/>
      </c>
      <c r="L89" s="220" t="str">
        <f t="shared" si="14"/>
        <v/>
      </c>
      <c r="M89" s="215" t="str">
        <f t="shared" si="15"/>
        <v/>
      </c>
      <c r="N89" s="216" t="str">
        <f t="shared" si="18"/>
        <v/>
      </c>
      <c r="O89" s="221">
        <v>1</v>
      </c>
      <c r="AB89" s="325">
        <f t="shared" si="16"/>
        <v>1</v>
      </c>
    </row>
    <row r="90" spans="1:28" ht="15" customHeight="1" x14ac:dyDescent="0.25">
      <c r="A90" s="218">
        <f>IF(C90=0,"",IF(I90=0,"",MAX(A$2:A89)+1))</f>
        <v>68</v>
      </c>
      <c r="B90" s="219" t="str">
        <f t="shared" si="20"/>
        <v>Peter</v>
      </c>
      <c r="C90" s="211">
        <f>IF(P$3="J",SUMIF(Deelnemers!B:B,B90,Deelnemers!F:F),0)</f>
        <v>70</v>
      </c>
      <c r="D90" s="13"/>
      <c r="E90" s="13"/>
      <c r="F90" s="220" t="str">
        <f t="shared" si="17"/>
        <v/>
      </c>
      <c r="G90" s="268" t="str">
        <f t="shared" si="12"/>
        <v/>
      </c>
      <c r="H90" s="219" t="str">
        <f>Deelnemers!B20</f>
        <v>Mukesh</v>
      </c>
      <c r="I90" s="211">
        <f>IF(P$3="J",SUMIF(Deelnemers!B:B,H90,Deelnemers!F:F),0)</f>
        <v>56</v>
      </c>
      <c r="J90" s="13"/>
      <c r="K90" s="211" t="str">
        <f t="shared" si="13"/>
        <v/>
      </c>
      <c r="L90" s="220" t="str">
        <f t="shared" si="14"/>
        <v/>
      </c>
      <c r="M90" s="215" t="str">
        <f t="shared" si="15"/>
        <v/>
      </c>
      <c r="N90" s="216" t="str">
        <f t="shared" si="18"/>
        <v/>
      </c>
      <c r="O90" s="221">
        <v>1</v>
      </c>
      <c r="AB90" s="325">
        <f t="shared" si="16"/>
        <v>1</v>
      </c>
    </row>
    <row r="91" spans="1:28" ht="15" customHeight="1" x14ac:dyDescent="0.25">
      <c r="A91" s="218">
        <f>IF(C91=0,"",IF(I91=0,"",MAX(A$2:A90)+1))</f>
        <v>69</v>
      </c>
      <c r="B91" s="219" t="str">
        <f t="shared" si="20"/>
        <v>Peter</v>
      </c>
      <c r="C91" s="211">
        <f>IF(P$3="J",SUMIF(Deelnemers!B:B,B91,Deelnemers!F:F),0)</f>
        <v>70</v>
      </c>
      <c r="D91" s="13"/>
      <c r="E91" s="13"/>
      <c r="F91" s="220" t="str">
        <f t="shared" si="17"/>
        <v/>
      </c>
      <c r="G91" s="268" t="str">
        <f t="shared" si="12"/>
        <v/>
      </c>
      <c r="H91" s="219" t="str">
        <f>Deelnemers!B21</f>
        <v>Marco</v>
      </c>
      <c r="I91" s="211">
        <f>IF(P$3="J",SUMIF(Deelnemers!B:B,H91,Deelnemers!F:F),0)</f>
        <v>43</v>
      </c>
      <c r="J91" s="13"/>
      <c r="K91" s="211" t="str">
        <f t="shared" si="13"/>
        <v/>
      </c>
      <c r="L91" s="220" t="str">
        <f t="shared" si="14"/>
        <v/>
      </c>
      <c r="M91" s="215" t="str">
        <f t="shared" si="15"/>
        <v/>
      </c>
      <c r="N91" s="216" t="str">
        <f t="shared" si="18"/>
        <v/>
      </c>
      <c r="O91" s="221">
        <v>1</v>
      </c>
      <c r="AB91" s="325">
        <f t="shared" si="16"/>
        <v>1</v>
      </c>
    </row>
    <row r="92" spans="1:28" ht="15" customHeight="1" x14ac:dyDescent="0.25">
      <c r="A92" s="218" t="str">
        <f>IF(C92=0,"",IF(I92=0,"",MAX(A$2:A91)+1))</f>
        <v/>
      </c>
      <c r="B92" s="219" t="str">
        <f t="shared" si="20"/>
        <v>Peter</v>
      </c>
      <c r="C92" s="211">
        <f>IF(P$3="J",SUMIF(Deelnemers!B:B,B92,Deelnemers!F:F),0)</f>
        <v>70</v>
      </c>
      <c r="D92" s="13"/>
      <c r="E92" s="13"/>
      <c r="F92" s="220" t="str">
        <f t="shared" si="17"/>
        <v/>
      </c>
      <c r="G92" s="268" t="str">
        <f t="shared" si="12"/>
        <v/>
      </c>
      <c r="H92" s="219" t="str">
        <f>Deelnemers!B22</f>
        <v>n</v>
      </c>
      <c r="I92" s="211">
        <f>IF(P$3="J",SUMIF(Deelnemers!B:B,H92,Deelnemers!F:F),0)</f>
        <v>0</v>
      </c>
      <c r="J92" s="13"/>
      <c r="K92" s="211" t="str">
        <f t="shared" si="13"/>
        <v/>
      </c>
      <c r="L92" s="220" t="str">
        <f t="shared" si="14"/>
        <v/>
      </c>
      <c r="M92" s="215" t="str">
        <f t="shared" si="15"/>
        <v/>
      </c>
      <c r="N92" s="216" t="str">
        <f t="shared" si="18"/>
        <v/>
      </c>
      <c r="O92" s="221">
        <v>1</v>
      </c>
      <c r="AB92" s="325">
        <f t="shared" si="16"/>
        <v>0</v>
      </c>
    </row>
    <row r="93" spans="1:28" ht="15" customHeight="1" x14ac:dyDescent="0.25">
      <c r="A93" s="218" t="str">
        <f>IF(C93=0,"",IF(I93=0,"",MAX(A$2:A92)+1))</f>
        <v/>
      </c>
      <c r="B93" s="219" t="str">
        <f t="shared" si="20"/>
        <v>Peter</v>
      </c>
      <c r="C93" s="211">
        <f>IF(P$3="J",SUMIF(Deelnemers!B:B,B93,Deelnemers!F:F),0)</f>
        <v>70</v>
      </c>
      <c r="D93" s="13"/>
      <c r="E93" s="13"/>
      <c r="F93" s="220" t="str">
        <f t="shared" si="17"/>
        <v/>
      </c>
      <c r="G93" s="268" t="str">
        <f t="shared" si="12"/>
        <v/>
      </c>
      <c r="H93" s="219" t="str">
        <f>Deelnemers!B23</f>
        <v>n</v>
      </c>
      <c r="I93" s="211">
        <f>IF(P$3="J",SUMIF(Deelnemers!B:B,H93,Deelnemers!F:F),0)</f>
        <v>0</v>
      </c>
      <c r="J93" s="13"/>
      <c r="K93" s="211" t="str">
        <f t="shared" si="13"/>
        <v/>
      </c>
      <c r="L93" s="220" t="str">
        <f t="shared" si="14"/>
        <v/>
      </c>
      <c r="M93" s="215" t="str">
        <f t="shared" si="15"/>
        <v/>
      </c>
      <c r="N93" s="216" t="str">
        <f t="shared" si="18"/>
        <v/>
      </c>
      <c r="O93" s="221">
        <v>1</v>
      </c>
      <c r="AB93" s="325">
        <f t="shared" si="16"/>
        <v>0</v>
      </c>
    </row>
    <row r="94" spans="1:28" ht="15" customHeight="1" x14ac:dyDescent="0.25">
      <c r="A94" s="218" t="str">
        <f>IF(C94=0,"",IF(I94=0,"",MAX(A$2:A93)+1))</f>
        <v/>
      </c>
      <c r="B94" s="219" t="str">
        <f t="shared" si="20"/>
        <v>Peter</v>
      </c>
      <c r="C94" s="211">
        <f>IF(P$3="J",SUMIF(Deelnemers!B:B,B94,Deelnemers!F:F),0)</f>
        <v>70</v>
      </c>
      <c r="D94" s="13"/>
      <c r="E94" s="13"/>
      <c r="F94" s="220" t="str">
        <f t="shared" si="17"/>
        <v/>
      </c>
      <c r="G94" s="268" t="str">
        <f t="shared" si="12"/>
        <v/>
      </c>
      <c r="H94" s="219" t="str">
        <f>Deelnemers!B24</f>
        <v>n</v>
      </c>
      <c r="I94" s="211">
        <f>IF(P$3="J",SUMIF(Deelnemers!B:B,H94,Deelnemers!F:F),0)</f>
        <v>0</v>
      </c>
      <c r="J94" s="13"/>
      <c r="K94" s="211" t="str">
        <f t="shared" si="13"/>
        <v/>
      </c>
      <c r="L94" s="220" t="str">
        <f t="shared" si="14"/>
        <v/>
      </c>
      <c r="M94" s="215" t="str">
        <f t="shared" si="15"/>
        <v/>
      </c>
      <c r="N94" s="216" t="str">
        <f t="shared" si="18"/>
        <v/>
      </c>
      <c r="O94" s="221">
        <v>1</v>
      </c>
      <c r="AB94" s="325">
        <f t="shared" si="16"/>
        <v>0</v>
      </c>
    </row>
    <row r="95" spans="1:28" ht="15" customHeight="1" x14ac:dyDescent="0.25">
      <c r="A95" s="218" t="str">
        <f>IF(C95=0,"",IF(I95=0,"",MAX(A$2:A94)+1))</f>
        <v/>
      </c>
      <c r="B95" s="219" t="str">
        <f t="shared" si="20"/>
        <v>Peter</v>
      </c>
      <c r="C95" s="211">
        <f>IF(P$3="J",SUMIF(Deelnemers!B:B,B95,Deelnemers!F:F),0)</f>
        <v>70</v>
      </c>
      <c r="D95" s="13"/>
      <c r="E95" s="13"/>
      <c r="F95" s="220" t="str">
        <f t="shared" si="17"/>
        <v/>
      </c>
      <c r="G95" s="268" t="str">
        <f t="shared" si="12"/>
        <v/>
      </c>
      <c r="H95" s="219" t="str">
        <f>Deelnemers!B25</f>
        <v>n</v>
      </c>
      <c r="I95" s="211">
        <f>IF(P$3="J",SUMIF(Deelnemers!B:B,H95,Deelnemers!F:F),0)</f>
        <v>0</v>
      </c>
      <c r="J95" s="13"/>
      <c r="K95" s="211" t="str">
        <f t="shared" si="13"/>
        <v/>
      </c>
      <c r="L95" s="220" t="str">
        <f t="shared" si="14"/>
        <v/>
      </c>
      <c r="M95" s="215" t="str">
        <f t="shared" si="15"/>
        <v/>
      </c>
      <c r="N95" s="216" t="str">
        <f t="shared" si="18"/>
        <v/>
      </c>
      <c r="O95" s="221">
        <v>1</v>
      </c>
      <c r="AB95" s="325">
        <f t="shared" si="16"/>
        <v>0</v>
      </c>
    </row>
    <row r="96" spans="1:28" ht="15" customHeight="1" x14ac:dyDescent="0.25">
      <c r="A96" s="218">
        <f>IF(C96=0,"",IF(I96=0,"",MAX(A$2:A95)+1))</f>
        <v>70</v>
      </c>
      <c r="B96" s="219" t="str">
        <f>Deelnemers!B13</f>
        <v>Piet</v>
      </c>
      <c r="C96" s="211">
        <f>IF(P$3="J",SUMIF(Deelnemers!B:B,B96,Deelnemers!F:F),0)</f>
        <v>71</v>
      </c>
      <c r="D96" s="13"/>
      <c r="E96" s="13"/>
      <c r="F96" s="220" t="str">
        <f t="shared" si="17"/>
        <v/>
      </c>
      <c r="G96" s="268" t="str">
        <f t="shared" si="12"/>
        <v/>
      </c>
      <c r="H96" s="219" t="str">
        <f>Deelnemers!B14</f>
        <v>Tukker</v>
      </c>
      <c r="I96" s="211">
        <f>IF(P$3="J",SUMIF(Deelnemers!B:B,H96,Deelnemers!F:F),0)</f>
        <v>37</v>
      </c>
      <c r="J96" s="13"/>
      <c r="K96" s="211" t="str">
        <f t="shared" si="13"/>
        <v/>
      </c>
      <c r="L96" s="220" t="str">
        <f t="shared" si="14"/>
        <v/>
      </c>
      <c r="M96" s="215" t="str">
        <f t="shared" si="15"/>
        <v/>
      </c>
      <c r="N96" s="216" t="str">
        <f t="shared" si="18"/>
        <v/>
      </c>
      <c r="O96" s="221">
        <v>1</v>
      </c>
      <c r="AB96" s="325">
        <f t="shared" si="16"/>
        <v>1</v>
      </c>
    </row>
    <row r="97" spans="1:28" ht="15" customHeight="1" x14ac:dyDescent="0.25">
      <c r="A97" s="218">
        <f>IF(C97=0,"",IF(I97=0,"",MAX(A$2:A96)+1))</f>
        <v>71</v>
      </c>
      <c r="B97" s="219" t="str">
        <f t="shared" ref="B97:B107" si="21">B96</f>
        <v>Piet</v>
      </c>
      <c r="C97" s="211">
        <f>IF(P$3="J",SUMIF(Deelnemers!B:B,B97,Deelnemers!F:F),0)</f>
        <v>71</v>
      </c>
      <c r="D97" s="13"/>
      <c r="E97" s="13"/>
      <c r="F97" s="220" t="str">
        <f t="shared" si="17"/>
        <v/>
      </c>
      <c r="G97" s="268" t="str">
        <f t="shared" si="12"/>
        <v/>
      </c>
      <c r="H97" s="219" t="str">
        <f>Deelnemers!B15</f>
        <v>Bernard</v>
      </c>
      <c r="I97" s="211">
        <f>IF(P$3="J",SUMIF(Deelnemers!B:B,H97,Deelnemers!F:F),0)</f>
        <v>37</v>
      </c>
      <c r="J97" s="13"/>
      <c r="K97" s="211" t="str">
        <f t="shared" si="13"/>
        <v/>
      </c>
      <c r="L97" s="220" t="str">
        <f t="shared" si="14"/>
        <v/>
      </c>
      <c r="M97" s="215" t="str">
        <f t="shared" si="15"/>
        <v/>
      </c>
      <c r="N97" s="216" t="str">
        <f t="shared" si="18"/>
        <v/>
      </c>
      <c r="O97" s="221">
        <v>1</v>
      </c>
      <c r="AB97" s="325">
        <f t="shared" si="16"/>
        <v>1</v>
      </c>
    </row>
    <row r="98" spans="1:28" ht="15" customHeight="1" x14ac:dyDescent="0.25">
      <c r="A98" s="218">
        <f>IF(C98=0,"",IF(I98=0,"",MAX(A$2:A97)+1))</f>
        <v>72</v>
      </c>
      <c r="B98" s="219" t="str">
        <f t="shared" si="21"/>
        <v>Piet</v>
      </c>
      <c r="C98" s="211">
        <f>IF(P$3="J",SUMIF(Deelnemers!B:B,B98,Deelnemers!F:F),0)</f>
        <v>71</v>
      </c>
      <c r="D98" s="13"/>
      <c r="E98" s="13"/>
      <c r="F98" s="220" t="str">
        <f t="shared" si="17"/>
        <v/>
      </c>
      <c r="G98" s="268" t="str">
        <f t="shared" si="12"/>
        <v/>
      </c>
      <c r="H98" s="219" t="str">
        <f>Deelnemers!B16</f>
        <v>Jan de Hoorn</v>
      </c>
      <c r="I98" s="211">
        <f>IF(P$3="J",SUMIF(Deelnemers!B:B,H98,Deelnemers!F:F),0)</f>
        <v>33</v>
      </c>
      <c r="J98" s="13"/>
      <c r="K98" s="211" t="str">
        <f t="shared" si="13"/>
        <v/>
      </c>
      <c r="L98" s="220" t="str">
        <f t="shared" si="14"/>
        <v/>
      </c>
      <c r="M98" s="215" t="str">
        <f t="shared" si="15"/>
        <v/>
      </c>
      <c r="N98" s="216" t="str">
        <f t="shared" si="18"/>
        <v/>
      </c>
      <c r="O98" s="221">
        <v>1</v>
      </c>
      <c r="AB98" s="325">
        <f t="shared" si="16"/>
        <v>1</v>
      </c>
    </row>
    <row r="99" spans="1:28" ht="15" customHeight="1" x14ac:dyDescent="0.25">
      <c r="A99" s="218">
        <f>IF(C99=0,"",IF(I99=0,"",MAX(A$2:A98)+1))</f>
        <v>73</v>
      </c>
      <c r="B99" s="219" t="str">
        <f t="shared" si="21"/>
        <v>Piet</v>
      </c>
      <c r="C99" s="211">
        <f>IF(P$3="J",SUMIF(Deelnemers!B:B,B99,Deelnemers!F:F),0)</f>
        <v>71</v>
      </c>
      <c r="D99" s="13"/>
      <c r="E99" s="13"/>
      <c r="F99" s="220" t="str">
        <f t="shared" si="17"/>
        <v/>
      </c>
      <c r="G99" s="268" t="str">
        <f t="shared" si="12"/>
        <v/>
      </c>
      <c r="H99" s="219" t="str">
        <f>Deelnemers!B17</f>
        <v>Bas</v>
      </c>
      <c r="I99" s="211">
        <f>IF(P$3="J",SUMIF(Deelnemers!B:B,H99,Deelnemers!F:F),0)</f>
        <v>31</v>
      </c>
      <c r="J99" s="13"/>
      <c r="K99" s="211" t="str">
        <f t="shared" si="13"/>
        <v/>
      </c>
      <c r="L99" s="220" t="str">
        <f t="shared" si="14"/>
        <v/>
      </c>
      <c r="M99" s="215" t="str">
        <f t="shared" ref="M99:M130" si="22">IF(J99&gt;0,IF(I99-J99=0,R$2,IF(J99&lt;I99,ROUND(J99/I99*T$2,1),Q$2)),"")</f>
        <v/>
      </c>
      <c r="N99" s="216" t="str">
        <f t="shared" si="18"/>
        <v/>
      </c>
      <c r="O99" s="221">
        <v>1</v>
      </c>
      <c r="AB99" s="325">
        <f t="shared" si="16"/>
        <v>1</v>
      </c>
    </row>
    <row r="100" spans="1:28" ht="15" customHeight="1" x14ac:dyDescent="0.25">
      <c r="A100" s="218">
        <f>IF(C100=0,"",IF(I100=0,"",MAX(A$2:A99)+1))</f>
        <v>74</v>
      </c>
      <c r="B100" s="219" t="str">
        <f t="shared" si="21"/>
        <v>Piet</v>
      </c>
      <c r="C100" s="211">
        <f>IF(P$3="J",SUMIF(Deelnemers!B:B,B100,Deelnemers!F:F),0)</f>
        <v>71</v>
      </c>
      <c r="D100" s="13"/>
      <c r="E100" s="13"/>
      <c r="F100" s="220" t="str">
        <f t="shared" si="17"/>
        <v/>
      </c>
      <c r="G100" s="268" t="str">
        <f t="shared" si="12"/>
        <v/>
      </c>
      <c r="H100" s="219" t="str">
        <f>Deelnemers!B18</f>
        <v>Jan Zuijlen</v>
      </c>
      <c r="I100" s="211">
        <f>IF(P$3="J",SUMIF(Deelnemers!B:B,H100,Deelnemers!F:F),0)</f>
        <v>45</v>
      </c>
      <c r="J100" s="13"/>
      <c r="K100" s="211" t="str">
        <f t="shared" si="13"/>
        <v/>
      </c>
      <c r="L100" s="220" t="str">
        <f t="shared" si="14"/>
        <v/>
      </c>
      <c r="M100" s="215" t="str">
        <f t="shared" si="22"/>
        <v/>
      </c>
      <c r="N100" s="216" t="str">
        <f t="shared" si="18"/>
        <v/>
      </c>
      <c r="O100" s="221">
        <v>1</v>
      </c>
      <c r="AB100" s="325">
        <f t="shared" si="16"/>
        <v>1</v>
      </c>
    </row>
    <row r="101" spans="1:28" ht="15" customHeight="1" x14ac:dyDescent="0.25">
      <c r="A101" s="218">
        <f>IF(C101=0,"",IF(I101=0,"",MAX(A$2:A100)+1))</f>
        <v>75</v>
      </c>
      <c r="B101" s="219" t="str">
        <f t="shared" si="21"/>
        <v>Piet</v>
      </c>
      <c r="C101" s="211">
        <f>IF(P$3="J",SUMIF(Deelnemers!B:B,B101,Deelnemers!F:F),0)</f>
        <v>71</v>
      </c>
      <c r="D101" s="13"/>
      <c r="E101" s="13"/>
      <c r="F101" s="220" t="str">
        <f t="shared" si="17"/>
        <v/>
      </c>
      <c r="G101" s="268" t="str">
        <f t="shared" si="12"/>
        <v/>
      </c>
      <c r="H101" s="219" t="str">
        <f>Deelnemers!B19</f>
        <v xml:space="preserve">Jordy </v>
      </c>
      <c r="I101" s="211">
        <f>IF(P$3="J",SUMIF(Deelnemers!B:B,H101,Deelnemers!F:F),0)</f>
        <v>50</v>
      </c>
      <c r="J101" s="13"/>
      <c r="K101" s="211" t="str">
        <f t="shared" si="13"/>
        <v/>
      </c>
      <c r="L101" s="220" t="str">
        <f t="shared" si="14"/>
        <v/>
      </c>
      <c r="M101" s="215" t="str">
        <f t="shared" si="22"/>
        <v/>
      </c>
      <c r="N101" s="216" t="str">
        <f t="shared" si="18"/>
        <v/>
      </c>
      <c r="O101" s="221">
        <v>1</v>
      </c>
      <c r="AB101" s="325">
        <f t="shared" si="16"/>
        <v>1</v>
      </c>
    </row>
    <row r="102" spans="1:28" ht="15" customHeight="1" x14ac:dyDescent="0.25">
      <c r="A102" s="218">
        <f>IF(C102=0,"",IF(I102=0,"",MAX(A$2:A101)+1))</f>
        <v>76</v>
      </c>
      <c r="B102" s="219" t="str">
        <f t="shared" si="21"/>
        <v>Piet</v>
      </c>
      <c r="C102" s="211">
        <f>IF(P$3="J",SUMIF(Deelnemers!B:B,B102,Deelnemers!F:F),0)</f>
        <v>71</v>
      </c>
      <c r="D102" s="13"/>
      <c r="E102" s="13"/>
      <c r="F102" s="220" t="str">
        <f t="shared" si="17"/>
        <v/>
      </c>
      <c r="G102" s="268" t="str">
        <f t="shared" si="12"/>
        <v/>
      </c>
      <c r="H102" s="219" t="str">
        <f>Deelnemers!B20</f>
        <v>Mukesh</v>
      </c>
      <c r="I102" s="211">
        <f>IF(P$3="J",SUMIF(Deelnemers!B:B,H102,Deelnemers!F:F),0)</f>
        <v>56</v>
      </c>
      <c r="J102" s="13"/>
      <c r="K102" s="211" t="str">
        <f t="shared" si="13"/>
        <v/>
      </c>
      <c r="L102" s="220" t="str">
        <f t="shared" si="14"/>
        <v/>
      </c>
      <c r="M102" s="215" t="str">
        <f t="shared" si="22"/>
        <v/>
      </c>
      <c r="N102" s="216" t="str">
        <f t="shared" si="18"/>
        <v/>
      </c>
      <c r="O102" s="221">
        <v>1</v>
      </c>
      <c r="AB102" s="325">
        <f t="shared" si="16"/>
        <v>1</v>
      </c>
    </row>
    <row r="103" spans="1:28" ht="15" customHeight="1" x14ac:dyDescent="0.25">
      <c r="A103" s="218">
        <f>IF(C103=0,"",IF(I103=0,"",MAX(A$2:A102)+1))</f>
        <v>77</v>
      </c>
      <c r="B103" s="219" t="str">
        <f t="shared" si="21"/>
        <v>Piet</v>
      </c>
      <c r="C103" s="211">
        <f>IF(P$3="J",SUMIF(Deelnemers!B:B,B103,Deelnemers!F:F),0)</f>
        <v>71</v>
      </c>
      <c r="D103" s="13"/>
      <c r="E103" s="13"/>
      <c r="F103" s="220" t="str">
        <f t="shared" si="17"/>
        <v/>
      </c>
      <c r="G103" s="268" t="str">
        <f t="shared" si="12"/>
        <v/>
      </c>
      <c r="H103" s="219" t="str">
        <f>Deelnemers!B21</f>
        <v>Marco</v>
      </c>
      <c r="I103" s="211">
        <f>IF(P$3="J",SUMIF(Deelnemers!B:B,H103,Deelnemers!F:F),0)</f>
        <v>43</v>
      </c>
      <c r="J103" s="13"/>
      <c r="K103" s="211" t="str">
        <f t="shared" si="13"/>
        <v/>
      </c>
      <c r="L103" s="220" t="str">
        <f t="shared" si="14"/>
        <v/>
      </c>
      <c r="M103" s="215" t="str">
        <f t="shared" si="22"/>
        <v/>
      </c>
      <c r="N103" s="216" t="str">
        <f t="shared" si="18"/>
        <v/>
      </c>
      <c r="O103" s="221">
        <v>1</v>
      </c>
      <c r="AB103" s="325">
        <f t="shared" si="16"/>
        <v>1</v>
      </c>
    </row>
    <row r="104" spans="1:28" ht="15" customHeight="1" x14ac:dyDescent="0.25">
      <c r="A104" s="218" t="str">
        <f>IF(C104=0,"",IF(I104=0,"",MAX(A$2:A103)+1))</f>
        <v/>
      </c>
      <c r="B104" s="219" t="str">
        <f t="shared" si="21"/>
        <v>Piet</v>
      </c>
      <c r="C104" s="211">
        <f>IF(P$3="J",SUMIF(Deelnemers!B:B,B104,Deelnemers!F:F),0)</f>
        <v>71</v>
      </c>
      <c r="D104" s="13"/>
      <c r="E104" s="13"/>
      <c r="F104" s="220" t="str">
        <f t="shared" si="17"/>
        <v/>
      </c>
      <c r="G104" s="268" t="str">
        <f t="shared" si="12"/>
        <v/>
      </c>
      <c r="H104" s="219" t="str">
        <f>Deelnemers!B22</f>
        <v>n</v>
      </c>
      <c r="I104" s="211">
        <f>IF(P$3="J",SUMIF(Deelnemers!B:B,H104,Deelnemers!F:F),0)</f>
        <v>0</v>
      </c>
      <c r="J104" s="13"/>
      <c r="K104" s="211" t="str">
        <f t="shared" si="13"/>
        <v/>
      </c>
      <c r="L104" s="220" t="str">
        <f t="shared" si="14"/>
        <v/>
      </c>
      <c r="M104" s="215" t="str">
        <f t="shared" si="22"/>
        <v/>
      </c>
      <c r="N104" s="216" t="str">
        <f t="shared" si="18"/>
        <v/>
      </c>
      <c r="O104" s="221">
        <v>1</v>
      </c>
      <c r="AB104" s="325">
        <f t="shared" si="16"/>
        <v>0</v>
      </c>
    </row>
    <row r="105" spans="1:28" ht="15" customHeight="1" x14ac:dyDescent="0.25">
      <c r="A105" s="218" t="str">
        <f>IF(C105=0,"",IF(I105=0,"",MAX(A$2:A104)+1))</f>
        <v/>
      </c>
      <c r="B105" s="219" t="str">
        <f t="shared" si="21"/>
        <v>Piet</v>
      </c>
      <c r="C105" s="211">
        <f>IF(P$3="J",SUMIF(Deelnemers!B:B,B105,Deelnemers!F:F),0)</f>
        <v>71</v>
      </c>
      <c r="D105" s="13"/>
      <c r="E105" s="13"/>
      <c r="F105" s="220" t="str">
        <f t="shared" si="17"/>
        <v/>
      </c>
      <c r="G105" s="268" t="str">
        <f t="shared" si="12"/>
        <v/>
      </c>
      <c r="H105" s="219" t="str">
        <f>Deelnemers!B23</f>
        <v>n</v>
      </c>
      <c r="I105" s="211">
        <f>IF(P$3="J",SUMIF(Deelnemers!B:B,H105,Deelnemers!F:F),0)</f>
        <v>0</v>
      </c>
      <c r="J105" s="13"/>
      <c r="K105" s="211" t="str">
        <f t="shared" si="13"/>
        <v/>
      </c>
      <c r="L105" s="220" t="str">
        <f t="shared" si="14"/>
        <v/>
      </c>
      <c r="M105" s="215" t="str">
        <f t="shared" si="22"/>
        <v/>
      </c>
      <c r="N105" s="216" t="str">
        <f t="shared" si="18"/>
        <v/>
      </c>
      <c r="O105" s="221">
        <v>1</v>
      </c>
      <c r="AB105" s="325">
        <f t="shared" si="16"/>
        <v>0</v>
      </c>
    </row>
    <row r="106" spans="1:28" ht="15" customHeight="1" x14ac:dyDescent="0.25">
      <c r="A106" s="218" t="str">
        <f>IF(C106=0,"",IF(I106=0,"",MAX(A$2:A105)+1))</f>
        <v/>
      </c>
      <c r="B106" s="219" t="str">
        <f t="shared" si="21"/>
        <v>Piet</v>
      </c>
      <c r="C106" s="211">
        <f>IF(P$3="J",SUMIF(Deelnemers!B:B,B106,Deelnemers!F:F),0)</f>
        <v>71</v>
      </c>
      <c r="D106" s="13"/>
      <c r="E106" s="13"/>
      <c r="F106" s="220" t="str">
        <f t="shared" si="17"/>
        <v/>
      </c>
      <c r="G106" s="268" t="str">
        <f t="shared" si="12"/>
        <v/>
      </c>
      <c r="H106" s="219" t="str">
        <f>Deelnemers!B24</f>
        <v>n</v>
      </c>
      <c r="I106" s="211">
        <f>IF(P$3="J",SUMIF(Deelnemers!B:B,H106,Deelnemers!F:F),0)</f>
        <v>0</v>
      </c>
      <c r="J106" s="13"/>
      <c r="K106" s="211" t="str">
        <f t="shared" si="13"/>
        <v/>
      </c>
      <c r="L106" s="220" t="str">
        <f t="shared" si="14"/>
        <v/>
      </c>
      <c r="M106" s="215" t="str">
        <f t="shared" si="22"/>
        <v/>
      </c>
      <c r="N106" s="216" t="str">
        <f t="shared" si="18"/>
        <v/>
      </c>
      <c r="O106" s="221">
        <v>1</v>
      </c>
      <c r="AB106" s="325">
        <f t="shared" si="16"/>
        <v>0</v>
      </c>
    </row>
    <row r="107" spans="1:28" ht="15" customHeight="1" x14ac:dyDescent="0.25">
      <c r="A107" s="218" t="str">
        <f>IF(C107=0,"",IF(I107=0,"",MAX(A$2:A106)+1))</f>
        <v/>
      </c>
      <c r="B107" s="219" t="str">
        <f t="shared" si="21"/>
        <v>Piet</v>
      </c>
      <c r="C107" s="211">
        <f>IF(P$3="J",SUMIF(Deelnemers!B:B,B107,Deelnemers!F:F),0)</f>
        <v>71</v>
      </c>
      <c r="D107" s="13"/>
      <c r="E107" s="13"/>
      <c r="F107" s="220" t="str">
        <f t="shared" si="17"/>
        <v/>
      </c>
      <c r="G107" s="268" t="str">
        <f t="shared" si="12"/>
        <v/>
      </c>
      <c r="H107" s="219" t="str">
        <f>Deelnemers!B25</f>
        <v>n</v>
      </c>
      <c r="I107" s="211">
        <f>IF(P$3="J",SUMIF(Deelnemers!B:B,H107,Deelnemers!F:F),0)</f>
        <v>0</v>
      </c>
      <c r="J107" s="13"/>
      <c r="K107" s="211" t="str">
        <f t="shared" si="13"/>
        <v/>
      </c>
      <c r="L107" s="220" t="str">
        <f t="shared" si="14"/>
        <v/>
      </c>
      <c r="M107" s="215" t="str">
        <f t="shared" si="22"/>
        <v/>
      </c>
      <c r="N107" s="216" t="str">
        <f t="shared" si="18"/>
        <v/>
      </c>
      <c r="O107" s="221">
        <v>1</v>
      </c>
      <c r="AB107" s="325">
        <f t="shared" si="16"/>
        <v>0</v>
      </c>
    </row>
    <row r="108" spans="1:28" ht="15" customHeight="1" x14ac:dyDescent="0.25">
      <c r="A108" s="218">
        <f>IF(C108=0,"",IF(I108=0,"",MAX(A$2:A107)+1))</f>
        <v>78</v>
      </c>
      <c r="B108" s="219" t="str">
        <f>Deelnemers!B14</f>
        <v>Tukker</v>
      </c>
      <c r="C108" s="211">
        <f>IF(P$3="J",SUMIF(Deelnemers!B:B,B108,Deelnemers!F:F),0)</f>
        <v>37</v>
      </c>
      <c r="D108" s="13"/>
      <c r="E108" s="13"/>
      <c r="F108" s="220" t="str">
        <f t="shared" si="17"/>
        <v/>
      </c>
      <c r="G108" s="268" t="str">
        <f t="shared" si="12"/>
        <v/>
      </c>
      <c r="H108" s="219" t="str">
        <f>Deelnemers!B15</f>
        <v>Bernard</v>
      </c>
      <c r="I108" s="211">
        <f>IF(P$3="J",SUMIF(Deelnemers!B:B,H108,Deelnemers!F:F),0)</f>
        <v>37</v>
      </c>
      <c r="J108" s="13"/>
      <c r="K108" s="211" t="str">
        <f t="shared" si="13"/>
        <v/>
      </c>
      <c r="L108" s="220" t="str">
        <f t="shared" si="14"/>
        <v/>
      </c>
      <c r="M108" s="215" t="str">
        <f t="shared" si="22"/>
        <v/>
      </c>
      <c r="N108" s="216" t="str">
        <f t="shared" si="18"/>
        <v/>
      </c>
      <c r="O108" s="221">
        <v>1</v>
      </c>
      <c r="AB108" s="325">
        <f t="shared" si="16"/>
        <v>1</v>
      </c>
    </row>
    <row r="109" spans="1:28" ht="15" customHeight="1" x14ac:dyDescent="0.25">
      <c r="A109" s="218">
        <f>IF(C109=0,"",IF(I109=0,"",MAX(A$2:A108)+1))</f>
        <v>79</v>
      </c>
      <c r="B109" s="219" t="str">
        <f t="shared" ref="B109:B118" si="23">B108</f>
        <v>Tukker</v>
      </c>
      <c r="C109" s="211">
        <f>IF(P$3="J",SUMIF(Deelnemers!B:B,B109,Deelnemers!F:F),0)</f>
        <v>37</v>
      </c>
      <c r="D109" s="13"/>
      <c r="E109" s="13"/>
      <c r="F109" s="220" t="str">
        <f t="shared" si="17"/>
        <v/>
      </c>
      <c r="G109" s="268" t="str">
        <f t="shared" si="12"/>
        <v/>
      </c>
      <c r="H109" s="219" t="str">
        <f>Deelnemers!B16</f>
        <v>Jan de Hoorn</v>
      </c>
      <c r="I109" s="211">
        <f>IF(P$3="J",SUMIF(Deelnemers!B:B,H109,Deelnemers!F:F),0)</f>
        <v>33</v>
      </c>
      <c r="J109" s="13"/>
      <c r="K109" s="211" t="str">
        <f t="shared" si="13"/>
        <v/>
      </c>
      <c r="L109" s="220" t="str">
        <f t="shared" si="14"/>
        <v/>
      </c>
      <c r="M109" s="215" t="str">
        <f t="shared" si="22"/>
        <v/>
      </c>
      <c r="N109" s="216" t="str">
        <f t="shared" si="18"/>
        <v/>
      </c>
      <c r="O109" s="221">
        <v>1</v>
      </c>
      <c r="AB109" s="325">
        <f t="shared" si="16"/>
        <v>1</v>
      </c>
    </row>
    <row r="110" spans="1:28" ht="15" customHeight="1" x14ac:dyDescent="0.25">
      <c r="A110" s="218">
        <f>IF(C110=0,"",IF(I110=0,"",MAX(A$2:A109)+1))</f>
        <v>80</v>
      </c>
      <c r="B110" s="219" t="str">
        <f t="shared" si="23"/>
        <v>Tukker</v>
      </c>
      <c r="C110" s="211">
        <f>IF(P$3="J",SUMIF(Deelnemers!B:B,B110,Deelnemers!F:F),0)</f>
        <v>37</v>
      </c>
      <c r="D110" s="13"/>
      <c r="E110" s="13"/>
      <c r="F110" s="220" t="str">
        <f t="shared" si="17"/>
        <v/>
      </c>
      <c r="G110" s="268" t="str">
        <f t="shared" si="12"/>
        <v/>
      </c>
      <c r="H110" s="219" t="str">
        <f>Deelnemers!B17</f>
        <v>Bas</v>
      </c>
      <c r="I110" s="211">
        <f>IF(P$3="J",SUMIF(Deelnemers!B:B,H110,Deelnemers!F:F),0)</f>
        <v>31</v>
      </c>
      <c r="J110" s="13"/>
      <c r="K110" s="211" t="str">
        <f t="shared" si="13"/>
        <v/>
      </c>
      <c r="L110" s="220" t="str">
        <f t="shared" si="14"/>
        <v/>
      </c>
      <c r="M110" s="215" t="str">
        <f t="shared" si="22"/>
        <v/>
      </c>
      <c r="N110" s="216" t="str">
        <f t="shared" si="18"/>
        <v/>
      </c>
      <c r="O110" s="221">
        <v>1</v>
      </c>
      <c r="AB110" s="325">
        <f t="shared" si="16"/>
        <v>1</v>
      </c>
    </row>
    <row r="111" spans="1:28" ht="15" customHeight="1" x14ac:dyDescent="0.25">
      <c r="A111" s="218">
        <f>IF(C111=0,"",IF(I111=0,"",MAX(A$2:A110)+1))</f>
        <v>81</v>
      </c>
      <c r="B111" s="219" t="str">
        <f t="shared" si="23"/>
        <v>Tukker</v>
      </c>
      <c r="C111" s="211">
        <f>IF(P$3="J",SUMIF(Deelnemers!B:B,B111,Deelnemers!F:F),0)</f>
        <v>37</v>
      </c>
      <c r="D111" s="13"/>
      <c r="E111" s="13"/>
      <c r="F111" s="220" t="str">
        <f t="shared" si="17"/>
        <v/>
      </c>
      <c r="G111" s="268" t="str">
        <f t="shared" si="12"/>
        <v/>
      </c>
      <c r="H111" s="219" t="str">
        <f>Deelnemers!B18</f>
        <v>Jan Zuijlen</v>
      </c>
      <c r="I111" s="211">
        <f>IF(P$3="J",SUMIF(Deelnemers!B:B,H111,Deelnemers!F:F),0)</f>
        <v>45</v>
      </c>
      <c r="J111" s="13"/>
      <c r="K111" s="211" t="str">
        <f t="shared" si="13"/>
        <v/>
      </c>
      <c r="L111" s="220" t="str">
        <f t="shared" si="14"/>
        <v/>
      </c>
      <c r="M111" s="215" t="str">
        <f t="shared" si="22"/>
        <v/>
      </c>
      <c r="N111" s="216" t="str">
        <f t="shared" si="18"/>
        <v/>
      </c>
      <c r="O111" s="221">
        <v>1</v>
      </c>
      <c r="AB111" s="325">
        <f t="shared" si="16"/>
        <v>1</v>
      </c>
    </row>
    <row r="112" spans="1:28" ht="15" customHeight="1" x14ac:dyDescent="0.25">
      <c r="A112" s="218">
        <f>IF(C112=0,"",IF(I112=0,"",MAX(A$2:A111)+1))</f>
        <v>82</v>
      </c>
      <c r="B112" s="219" t="str">
        <f t="shared" si="23"/>
        <v>Tukker</v>
      </c>
      <c r="C112" s="211">
        <f>IF(P$3="J",SUMIF(Deelnemers!B:B,B112,Deelnemers!F:F),0)</f>
        <v>37</v>
      </c>
      <c r="D112" s="13"/>
      <c r="E112" s="13"/>
      <c r="F112" s="220" t="str">
        <f t="shared" si="17"/>
        <v/>
      </c>
      <c r="G112" s="268" t="str">
        <f t="shared" si="12"/>
        <v/>
      </c>
      <c r="H112" s="219" t="str">
        <f>Deelnemers!B19</f>
        <v xml:space="preserve">Jordy </v>
      </c>
      <c r="I112" s="211">
        <f>IF(P$3="J",SUMIF(Deelnemers!B:B,H112,Deelnemers!F:F),0)</f>
        <v>50</v>
      </c>
      <c r="J112" s="13"/>
      <c r="K112" s="211" t="str">
        <f t="shared" si="13"/>
        <v/>
      </c>
      <c r="L112" s="220" t="str">
        <f t="shared" si="14"/>
        <v/>
      </c>
      <c r="M112" s="215" t="str">
        <f t="shared" si="22"/>
        <v/>
      </c>
      <c r="N112" s="216" t="str">
        <f t="shared" si="18"/>
        <v/>
      </c>
      <c r="O112" s="221">
        <v>1</v>
      </c>
      <c r="AB112" s="325">
        <f t="shared" si="16"/>
        <v>1</v>
      </c>
    </row>
    <row r="113" spans="1:28" ht="15" customHeight="1" x14ac:dyDescent="0.25">
      <c r="A113" s="218">
        <f>IF(C113=0,"",IF(I113=0,"",MAX(A$2:A112)+1))</f>
        <v>83</v>
      </c>
      <c r="B113" s="219" t="str">
        <f t="shared" si="23"/>
        <v>Tukker</v>
      </c>
      <c r="C113" s="211">
        <f>IF(P$3="J",SUMIF(Deelnemers!B:B,B113,Deelnemers!F:F),0)</f>
        <v>37</v>
      </c>
      <c r="D113" s="13"/>
      <c r="E113" s="13"/>
      <c r="F113" s="220" t="str">
        <f t="shared" si="17"/>
        <v/>
      </c>
      <c r="G113" s="268" t="str">
        <f t="shared" si="12"/>
        <v/>
      </c>
      <c r="H113" s="219" t="str">
        <f>Deelnemers!B20</f>
        <v>Mukesh</v>
      </c>
      <c r="I113" s="211">
        <f>IF(P$3="J",SUMIF(Deelnemers!B:B,H113,Deelnemers!F:F),0)</f>
        <v>56</v>
      </c>
      <c r="J113" s="13"/>
      <c r="K113" s="211" t="str">
        <f t="shared" si="13"/>
        <v/>
      </c>
      <c r="L113" s="220" t="str">
        <f t="shared" si="14"/>
        <v/>
      </c>
      <c r="M113" s="215" t="str">
        <f t="shared" si="22"/>
        <v/>
      </c>
      <c r="N113" s="216" t="str">
        <f t="shared" si="18"/>
        <v/>
      </c>
      <c r="O113" s="221">
        <v>1</v>
      </c>
      <c r="AB113" s="325">
        <f t="shared" si="16"/>
        <v>1</v>
      </c>
    </row>
    <row r="114" spans="1:28" ht="15" customHeight="1" x14ac:dyDescent="0.25">
      <c r="A114" s="218">
        <f>IF(C114=0,"",IF(I114=0,"",MAX(A$2:A113)+1))</f>
        <v>84</v>
      </c>
      <c r="B114" s="219" t="str">
        <f t="shared" si="23"/>
        <v>Tukker</v>
      </c>
      <c r="C114" s="211">
        <f>IF(P$3="J",SUMIF(Deelnemers!B:B,B114,Deelnemers!F:F),0)</f>
        <v>37</v>
      </c>
      <c r="D114" s="13"/>
      <c r="E114" s="13"/>
      <c r="F114" s="220" t="str">
        <f t="shared" si="17"/>
        <v/>
      </c>
      <c r="G114" s="268" t="str">
        <f t="shared" si="12"/>
        <v/>
      </c>
      <c r="H114" s="219" t="str">
        <f>Deelnemers!B21</f>
        <v>Marco</v>
      </c>
      <c r="I114" s="211">
        <f>IF(P$3="J",SUMIF(Deelnemers!B:B,H114,Deelnemers!F:F),0)</f>
        <v>43</v>
      </c>
      <c r="J114" s="13"/>
      <c r="K114" s="211" t="str">
        <f t="shared" si="13"/>
        <v/>
      </c>
      <c r="L114" s="220" t="str">
        <f t="shared" si="14"/>
        <v/>
      </c>
      <c r="M114" s="215" t="str">
        <f t="shared" si="22"/>
        <v/>
      </c>
      <c r="N114" s="216" t="str">
        <f t="shared" si="18"/>
        <v/>
      </c>
      <c r="O114" s="221">
        <v>1</v>
      </c>
      <c r="AB114" s="325">
        <f t="shared" si="16"/>
        <v>1</v>
      </c>
    </row>
    <row r="115" spans="1:28" ht="15" customHeight="1" x14ac:dyDescent="0.25">
      <c r="A115" s="218" t="str">
        <f>IF(C115=0,"",IF(I115=0,"",MAX(A$2:A114)+1))</f>
        <v/>
      </c>
      <c r="B115" s="219" t="str">
        <f t="shared" si="23"/>
        <v>Tukker</v>
      </c>
      <c r="C115" s="211">
        <f>IF(P$3="J",SUMIF(Deelnemers!B:B,B115,Deelnemers!F:F),0)</f>
        <v>37</v>
      </c>
      <c r="D115" s="13"/>
      <c r="E115" s="13"/>
      <c r="F115" s="220" t="str">
        <f t="shared" si="17"/>
        <v/>
      </c>
      <c r="G115" s="268" t="str">
        <f t="shared" si="12"/>
        <v/>
      </c>
      <c r="H115" s="219" t="str">
        <f>Deelnemers!B22</f>
        <v>n</v>
      </c>
      <c r="I115" s="211">
        <f>IF(P$3="J",SUMIF(Deelnemers!B:B,H115,Deelnemers!F:F),0)</f>
        <v>0</v>
      </c>
      <c r="J115" s="13"/>
      <c r="K115" s="211" t="str">
        <f t="shared" si="13"/>
        <v/>
      </c>
      <c r="L115" s="220" t="str">
        <f t="shared" si="14"/>
        <v/>
      </c>
      <c r="M115" s="215" t="str">
        <f t="shared" si="22"/>
        <v/>
      </c>
      <c r="N115" s="216" t="str">
        <f t="shared" si="18"/>
        <v/>
      </c>
      <c r="O115" s="221">
        <v>1</v>
      </c>
      <c r="AB115" s="325">
        <f t="shared" si="16"/>
        <v>0</v>
      </c>
    </row>
    <row r="116" spans="1:28" ht="15" customHeight="1" x14ac:dyDescent="0.25">
      <c r="A116" s="218" t="str">
        <f>IF(C116=0,"",IF(I116=0,"",MAX(A$2:A115)+1))</f>
        <v/>
      </c>
      <c r="B116" s="219" t="str">
        <f t="shared" si="23"/>
        <v>Tukker</v>
      </c>
      <c r="C116" s="211">
        <f>IF(P$3="J",SUMIF(Deelnemers!B:B,B116,Deelnemers!F:F),0)</f>
        <v>37</v>
      </c>
      <c r="D116" s="13"/>
      <c r="E116" s="13"/>
      <c r="F116" s="220" t="str">
        <f t="shared" si="17"/>
        <v/>
      </c>
      <c r="G116" s="268" t="str">
        <f t="shared" si="12"/>
        <v/>
      </c>
      <c r="H116" s="219" t="str">
        <f>Deelnemers!B23</f>
        <v>n</v>
      </c>
      <c r="I116" s="211">
        <f>IF(P$3="J",SUMIF(Deelnemers!B:B,H116,Deelnemers!F:F),0)</f>
        <v>0</v>
      </c>
      <c r="J116" s="13"/>
      <c r="K116" s="211" t="str">
        <f t="shared" si="13"/>
        <v/>
      </c>
      <c r="L116" s="220" t="str">
        <f t="shared" si="14"/>
        <v/>
      </c>
      <c r="M116" s="215" t="str">
        <f t="shared" si="22"/>
        <v/>
      </c>
      <c r="N116" s="216" t="str">
        <f t="shared" si="18"/>
        <v/>
      </c>
      <c r="O116" s="221">
        <v>1</v>
      </c>
      <c r="AB116" s="325">
        <f t="shared" si="16"/>
        <v>0</v>
      </c>
    </row>
    <row r="117" spans="1:28" ht="15" customHeight="1" x14ac:dyDescent="0.25">
      <c r="A117" s="218" t="str">
        <f>IF(C117=0,"",IF(I117=0,"",MAX(A$2:A116)+1))</f>
        <v/>
      </c>
      <c r="B117" s="219" t="str">
        <f t="shared" si="23"/>
        <v>Tukker</v>
      </c>
      <c r="C117" s="211">
        <f>IF(P$3="J",SUMIF(Deelnemers!B:B,B117,Deelnemers!F:F),0)</f>
        <v>37</v>
      </c>
      <c r="D117" s="13"/>
      <c r="E117" s="13"/>
      <c r="F117" s="220" t="str">
        <f t="shared" si="17"/>
        <v/>
      </c>
      <c r="G117" s="268" t="str">
        <f t="shared" si="12"/>
        <v/>
      </c>
      <c r="H117" s="219" t="str">
        <f>Deelnemers!B24</f>
        <v>n</v>
      </c>
      <c r="I117" s="211">
        <f>IF(P$3="J",SUMIF(Deelnemers!B:B,H117,Deelnemers!F:F),0)</f>
        <v>0</v>
      </c>
      <c r="J117" s="13"/>
      <c r="K117" s="211" t="str">
        <f t="shared" si="13"/>
        <v/>
      </c>
      <c r="L117" s="220" t="str">
        <f t="shared" si="14"/>
        <v/>
      </c>
      <c r="M117" s="215" t="str">
        <f t="shared" si="22"/>
        <v/>
      </c>
      <c r="N117" s="216" t="str">
        <f t="shared" si="18"/>
        <v/>
      </c>
      <c r="O117" s="221">
        <v>1</v>
      </c>
      <c r="AB117" s="325">
        <f t="shared" si="16"/>
        <v>0</v>
      </c>
    </row>
    <row r="118" spans="1:28" ht="15" customHeight="1" x14ac:dyDescent="0.25">
      <c r="A118" s="218" t="str">
        <f>IF(C118=0,"",IF(I118=0,"",MAX(A$2:A117)+1))</f>
        <v/>
      </c>
      <c r="B118" s="219" t="str">
        <f t="shared" si="23"/>
        <v>Tukker</v>
      </c>
      <c r="C118" s="211">
        <f>IF(P$3="J",SUMIF(Deelnemers!B:B,B118,Deelnemers!F:F),0)</f>
        <v>37</v>
      </c>
      <c r="D118" s="13"/>
      <c r="E118" s="13"/>
      <c r="F118" s="220" t="str">
        <f t="shared" si="17"/>
        <v/>
      </c>
      <c r="G118" s="268" t="str">
        <f t="shared" si="12"/>
        <v/>
      </c>
      <c r="H118" s="219" t="str">
        <f>Deelnemers!B25</f>
        <v>n</v>
      </c>
      <c r="I118" s="211">
        <f>IF(P$3="J",SUMIF(Deelnemers!B:B,H118,Deelnemers!F:F),0)</f>
        <v>0</v>
      </c>
      <c r="J118" s="13"/>
      <c r="K118" s="211" t="str">
        <f t="shared" si="13"/>
        <v/>
      </c>
      <c r="L118" s="220" t="str">
        <f t="shared" si="14"/>
        <v/>
      </c>
      <c r="M118" s="215" t="str">
        <f t="shared" si="22"/>
        <v/>
      </c>
      <c r="N118" s="216" t="str">
        <f t="shared" si="18"/>
        <v/>
      </c>
      <c r="O118" s="221">
        <v>1</v>
      </c>
      <c r="AB118" s="325">
        <f t="shared" si="16"/>
        <v>0</v>
      </c>
    </row>
    <row r="119" spans="1:28" ht="15" customHeight="1" x14ac:dyDescent="0.25">
      <c r="A119" s="218">
        <f>IF(C119=0,"",IF(I119=0,"",MAX(A$2:A118)+1))</f>
        <v>85</v>
      </c>
      <c r="B119" s="219" t="str">
        <f>Deelnemers!B15</f>
        <v>Bernard</v>
      </c>
      <c r="C119" s="211">
        <f>IF(P$3="J",SUMIF(Deelnemers!B:B,B119,Deelnemers!F:F),0)</f>
        <v>37</v>
      </c>
      <c r="D119" s="13"/>
      <c r="E119" s="13"/>
      <c r="F119" s="220" t="str">
        <f t="shared" si="17"/>
        <v/>
      </c>
      <c r="G119" s="268" t="str">
        <f t="shared" si="12"/>
        <v/>
      </c>
      <c r="H119" s="219" t="str">
        <f>Deelnemers!B16</f>
        <v>Jan de Hoorn</v>
      </c>
      <c r="I119" s="211">
        <f>IF(P$3="J",SUMIF(Deelnemers!B:B,H119,Deelnemers!F:F),0)</f>
        <v>33</v>
      </c>
      <c r="J119" s="13"/>
      <c r="K119" s="211" t="str">
        <f t="shared" si="13"/>
        <v/>
      </c>
      <c r="L119" s="220" t="str">
        <f t="shared" si="14"/>
        <v/>
      </c>
      <c r="M119" s="215" t="str">
        <f t="shared" si="22"/>
        <v/>
      </c>
      <c r="N119" s="216" t="str">
        <f t="shared" si="18"/>
        <v/>
      </c>
      <c r="O119" s="221">
        <v>1</v>
      </c>
      <c r="AB119" s="325">
        <f t="shared" si="16"/>
        <v>1</v>
      </c>
    </row>
    <row r="120" spans="1:28" ht="15" customHeight="1" x14ac:dyDescent="0.25">
      <c r="A120" s="218">
        <f>IF(C120=0,"",IF(I120=0,"",MAX(A$2:A119)+1))</f>
        <v>86</v>
      </c>
      <c r="B120" s="219" t="str">
        <f t="shared" ref="B120:B128" si="24">B119</f>
        <v>Bernard</v>
      </c>
      <c r="C120" s="211">
        <f>IF(P$3="J",SUMIF(Deelnemers!B:B,B120,Deelnemers!F:F),0)</f>
        <v>37</v>
      </c>
      <c r="D120" s="13"/>
      <c r="E120" s="13"/>
      <c r="F120" s="220" t="str">
        <f t="shared" si="17"/>
        <v/>
      </c>
      <c r="G120" s="268" t="str">
        <f t="shared" si="12"/>
        <v/>
      </c>
      <c r="H120" s="219" t="str">
        <f>Deelnemers!B17</f>
        <v>Bas</v>
      </c>
      <c r="I120" s="211">
        <f>IF(P$3="J",SUMIF(Deelnemers!B:B,H120,Deelnemers!F:F),0)</f>
        <v>31</v>
      </c>
      <c r="J120" s="13"/>
      <c r="K120" s="211" t="str">
        <f t="shared" si="13"/>
        <v/>
      </c>
      <c r="L120" s="220" t="str">
        <f t="shared" si="14"/>
        <v/>
      </c>
      <c r="M120" s="215" t="str">
        <f t="shared" si="22"/>
        <v/>
      </c>
      <c r="N120" s="216" t="str">
        <f t="shared" si="18"/>
        <v/>
      </c>
      <c r="O120" s="221">
        <v>1</v>
      </c>
      <c r="AB120" s="325">
        <f t="shared" si="16"/>
        <v>1</v>
      </c>
    </row>
    <row r="121" spans="1:28" ht="15" customHeight="1" x14ac:dyDescent="0.25">
      <c r="A121" s="218">
        <f>IF(C121=0,"",IF(I121=0,"",MAX(A$2:A120)+1))</f>
        <v>87</v>
      </c>
      <c r="B121" s="219" t="str">
        <f t="shared" si="24"/>
        <v>Bernard</v>
      </c>
      <c r="C121" s="211">
        <f>IF(P$3="J",SUMIF(Deelnemers!B:B,B121,Deelnemers!F:F),0)</f>
        <v>37</v>
      </c>
      <c r="D121" s="13"/>
      <c r="E121" s="13"/>
      <c r="F121" s="220" t="str">
        <f t="shared" si="17"/>
        <v/>
      </c>
      <c r="G121" s="268" t="str">
        <f t="shared" si="12"/>
        <v/>
      </c>
      <c r="H121" s="219" t="str">
        <f>Deelnemers!B18</f>
        <v>Jan Zuijlen</v>
      </c>
      <c r="I121" s="211">
        <f>IF(P$3="J",SUMIF(Deelnemers!B:B,H121,Deelnemers!F:F),0)</f>
        <v>45</v>
      </c>
      <c r="J121" s="13"/>
      <c r="K121" s="211" t="str">
        <f t="shared" si="13"/>
        <v/>
      </c>
      <c r="L121" s="220" t="str">
        <f t="shared" si="14"/>
        <v/>
      </c>
      <c r="M121" s="215" t="str">
        <f t="shared" si="22"/>
        <v/>
      </c>
      <c r="N121" s="216" t="str">
        <f t="shared" si="18"/>
        <v/>
      </c>
      <c r="O121" s="221">
        <v>1</v>
      </c>
      <c r="AB121" s="325">
        <f t="shared" si="16"/>
        <v>1</v>
      </c>
    </row>
    <row r="122" spans="1:28" ht="15" customHeight="1" x14ac:dyDescent="0.25">
      <c r="A122" s="218">
        <f>IF(C122=0,"",IF(I122=0,"",MAX(A$2:A121)+1))</f>
        <v>88</v>
      </c>
      <c r="B122" s="219" t="str">
        <f t="shared" si="24"/>
        <v>Bernard</v>
      </c>
      <c r="C122" s="211">
        <f>IF(P$3="J",SUMIF(Deelnemers!B:B,B122,Deelnemers!F:F),0)</f>
        <v>37</v>
      </c>
      <c r="D122" s="13"/>
      <c r="E122" s="13"/>
      <c r="F122" s="220" t="str">
        <f t="shared" si="17"/>
        <v/>
      </c>
      <c r="G122" s="268" t="str">
        <f t="shared" si="12"/>
        <v/>
      </c>
      <c r="H122" s="219" t="str">
        <f>Deelnemers!B19</f>
        <v xml:space="preserve">Jordy </v>
      </c>
      <c r="I122" s="211">
        <f>IF(P$3="J",SUMIF(Deelnemers!B:B,H122,Deelnemers!F:F),0)</f>
        <v>50</v>
      </c>
      <c r="J122" s="13"/>
      <c r="K122" s="211" t="str">
        <f t="shared" si="13"/>
        <v/>
      </c>
      <c r="L122" s="220" t="str">
        <f t="shared" si="14"/>
        <v/>
      </c>
      <c r="M122" s="215" t="str">
        <f t="shared" si="22"/>
        <v/>
      </c>
      <c r="N122" s="216" t="str">
        <f t="shared" si="18"/>
        <v/>
      </c>
      <c r="O122" s="221">
        <v>1</v>
      </c>
      <c r="AB122" s="325">
        <f t="shared" si="16"/>
        <v>1</v>
      </c>
    </row>
    <row r="123" spans="1:28" ht="15" customHeight="1" x14ac:dyDescent="0.25">
      <c r="A123" s="218">
        <f>IF(C123=0,"",IF(I123=0,"",MAX(A$2:A122)+1))</f>
        <v>89</v>
      </c>
      <c r="B123" s="219" t="str">
        <f t="shared" si="24"/>
        <v>Bernard</v>
      </c>
      <c r="C123" s="211">
        <f>IF(P$3="J",SUMIF(Deelnemers!B:B,B123,Deelnemers!F:F),0)</f>
        <v>37</v>
      </c>
      <c r="D123" s="13"/>
      <c r="E123" s="13"/>
      <c r="F123" s="220" t="str">
        <f t="shared" si="17"/>
        <v/>
      </c>
      <c r="G123" s="268" t="str">
        <f t="shared" si="12"/>
        <v/>
      </c>
      <c r="H123" s="219" t="str">
        <f>Deelnemers!B20</f>
        <v>Mukesh</v>
      </c>
      <c r="I123" s="211">
        <f>IF(P$3="J",SUMIF(Deelnemers!B:B,H123,Deelnemers!F:F),0)</f>
        <v>56</v>
      </c>
      <c r="J123" s="13"/>
      <c r="K123" s="211" t="str">
        <f t="shared" si="13"/>
        <v/>
      </c>
      <c r="L123" s="220" t="str">
        <f t="shared" si="14"/>
        <v/>
      </c>
      <c r="M123" s="215" t="str">
        <f t="shared" si="22"/>
        <v/>
      </c>
      <c r="N123" s="216" t="str">
        <f t="shared" si="18"/>
        <v/>
      </c>
      <c r="O123" s="221">
        <v>1</v>
      </c>
      <c r="AB123" s="325">
        <f t="shared" si="16"/>
        <v>1</v>
      </c>
    </row>
    <row r="124" spans="1:28" ht="15" customHeight="1" x14ac:dyDescent="0.25">
      <c r="A124" s="218">
        <f>IF(C124=0,"",IF(I124=0,"",MAX(A$2:A123)+1))</f>
        <v>90</v>
      </c>
      <c r="B124" s="219" t="str">
        <f t="shared" si="24"/>
        <v>Bernard</v>
      </c>
      <c r="C124" s="211">
        <f>IF(P$3="J",SUMIF(Deelnemers!B:B,B124,Deelnemers!F:F),0)</f>
        <v>37</v>
      </c>
      <c r="D124" s="13"/>
      <c r="E124" s="13"/>
      <c r="F124" s="220" t="str">
        <f t="shared" si="17"/>
        <v/>
      </c>
      <c r="G124" s="268" t="str">
        <f t="shared" si="12"/>
        <v/>
      </c>
      <c r="H124" s="219" t="str">
        <f>Deelnemers!B21</f>
        <v>Marco</v>
      </c>
      <c r="I124" s="211">
        <f>IF(P$3="J",SUMIF(Deelnemers!B:B,H124,Deelnemers!F:F),0)</f>
        <v>43</v>
      </c>
      <c r="J124" s="13"/>
      <c r="K124" s="211" t="str">
        <f t="shared" si="13"/>
        <v/>
      </c>
      <c r="L124" s="220" t="str">
        <f t="shared" si="14"/>
        <v/>
      </c>
      <c r="M124" s="215" t="str">
        <f t="shared" si="22"/>
        <v/>
      </c>
      <c r="N124" s="216" t="str">
        <f t="shared" si="18"/>
        <v/>
      </c>
      <c r="O124" s="221">
        <v>1</v>
      </c>
      <c r="AB124" s="325">
        <f t="shared" si="16"/>
        <v>1</v>
      </c>
    </row>
    <row r="125" spans="1:28" ht="15" customHeight="1" x14ac:dyDescent="0.25">
      <c r="A125" s="218" t="str">
        <f>IF(C125=0,"",IF(I125=0,"",MAX(A$2:A124)+1))</f>
        <v/>
      </c>
      <c r="B125" s="219" t="str">
        <f t="shared" si="24"/>
        <v>Bernard</v>
      </c>
      <c r="C125" s="211">
        <f>IF(P$3="J",SUMIF(Deelnemers!B:B,B125,Deelnemers!F:F),0)</f>
        <v>37</v>
      </c>
      <c r="D125" s="13"/>
      <c r="E125" s="13"/>
      <c r="F125" s="220" t="str">
        <f t="shared" si="17"/>
        <v/>
      </c>
      <c r="G125" s="268" t="str">
        <f t="shared" si="12"/>
        <v/>
      </c>
      <c r="H125" s="219" t="str">
        <f>Deelnemers!B22</f>
        <v>n</v>
      </c>
      <c r="I125" s="211">
        <f>IF(P$3="J",SUMIF(Deelnemers!B:B,H125,Deelnemers!F:F),0)</f>
        <v>0</v>
      </c>
      <c r="J125" s="13"/>
      <c r="K125" s="211" t="str">
        <f t="shared" si="13"/>
        <v/>
      </c>
      <c r="L125" s="220" t="str">
        <f t="shared" si="14"/>
        <v/>
      </c>
      <c r="M125" s="215" t="str">
        <f t="shared" si="22"/>
        <v/>
      </c>
      <c r="N125" s="216" t="str">
        <f t="shared" si="18"/>
        <v/>
      </c>
      <c r="O125" s="221">
        <v>1</v>
      </c>
      <c r="AB125" s="325">
        <f t="shared" si="16"/>
        <v>0</v>
      </c>
    </row>
    <row r="126" spans="1:28" ht="15" customHeight="1" x14ac:dyDescent="0.25">
      <c r="A126" s="218" t="str">
        <f>IF(C126=0,"",IF(I126=0,"",MAX(A$2:A125)+1))</f>
        <v/>
      </c>
      <c r="B126" s="219" t="str">
        <f t="shared" si="24"/>
        <v>Bernard</v>
      </c>
      <c r="C126" s="211">
        <f>IF(P$3="J",SUMIF(Deelnemers!B:B,B126,Deelnemers!F:F),0)</f>
        <v>37</v>
      </c>
      <c r="D126" s="13"/>
      <c r="E126" s="13"/>
      <c r="F126" s="220" t="str">
        <f t="shared" si="17"/>
        <v/>
      </c>
      <c r="G126" s="268" t="str">
        <f t="shared" si="12"/>
        <v/>
      </c>
      <c r="H126" s="219" t="str">
        <f>Deelnemers!B23</f>
        <v>n</v>
      </c>
      <c r="I126" s="211">
        <f>IF(P$3="J",SUMIF(Deelnemers!B:B,H126,Deelnemers!F:F),0)</f>
        <v>0</v>
      </c>
      <c r="J126" s="13"/>
      <c r="K126" s="211" t="str">
        <f t="shared" si="13"/>
        <v/>
      </c>
      <c r="L126" s="220" t="str">
        <f t="shared" si="14"/>
        <v/>
      </c>
      <c r="M126" s="215" t="str">
        <f t="shared" si="22"/>
        <v/>
      </c>
      <c r="N126" s="216" t="str">
        <f t="shared" si="18"/>
        <v/>
      </c>
      <c r="O126" s="221">
        <v>1</v>
      </c>
      <c r="AB126" s="325">
        <f t="shared" si="16"/>
        <v>0</v>
      </c>
    </row>
    <row r="127" spans="1:28" ht="15" customHeight="1" x14ac:dyDescent="0.25">
      <c r="A127" s="218" t="str">
        <f>IF(C127=0,"",IF(I127=0,"",MAX(A$2:A126)+1))</f>
        <v/>
      </c>
      <c r="B127" s="219" t="str">
        <f t="shared" si="24"/>
        <v>Bernard</v>
      </c>
      <c r="C127" s="211">
        <f>IF(P$3="J",SUMIF(Deelnemers!B:B,B127,Deelnemers!F:F),0)</f>
        <v>37</v>
      </c>
      <c r="D127" s="13"/>
      <c r="E127" s="13"/>
      <c r="F127" s="220" t="str">
        <f t="shared" si="17"/>
        <v/>
      </c>
      <c r="G127" s="268" t="str">
        <f t="shared" si="12"/>
        <v/>
      </c>
      <c r="H127" s="219" t="str">
        <f>Deelnemers!B24</f>
        <v>n</v>
      </c>
      <c r="I127" s="211">
        <f>IF(P$3="J",SUMIF(Deelnemers!B:B,H127,Deelnemers!F:F),0)</f>
        <v>0</v>
      </c>
      <c r="J127" s="13"/>
      <c r="K127" s="211" t="str">
        <f t="shared" si="13"/>
        <v/>
      </c>
      <c r="L127" s="220" t="str">
        <f t="shared" si="14"/>
        <v/>
      </c>
      <c r="M127" s="215" t="str">
        <f t="shared" si="22"/>
        <v/>
      </c>
      <c r="N127" s="216" t="str">
        <f t="shared" si="18"/>
        <v/>
      </c>
      <c r="O127" s="221">
        <v>1</v>
      </c>
      <c r="AB127" s="325">
        <f t="shared" si="16"/>
        <v>0</v>
      </c>
    </row>
    <row r="128" spans="1:28" ht="15" customHeight="1" x14ac:dyDescent="0.25">
      <c r="A128" s="218" t="str">
        <f>IF(C128=0,"",IF(I128=0,"",MAX(A$2:A127)+1))</f>
        <v/>
      </c>
      <c r="B128" s="219" t="str">
        <f t="shared" si="24"/>
        <v>Bernard</v>
      </c>
      <c r="C128" s="211">
        <f>IF(P$3="J",SUMIF(Deelnemers!B:B,B128,Deelnemers!F:F),0)</f>
        <v>37</v>
      </c>
      <c r="D128" s="13"/>
      <c r="E128" s="13"/>
      <c r="F128" s="220" t="str">
        <f t="shared" si="17"/>
        <v/>
      </c>
      <c r="G128" s="268" t="str">
        <f t="shared" si="12"/>
        <v/>
      </c>
      <c r="H128" s="219" t="str">
        <f>Deelnemers!B25</f>
        <v>n</v>
      </c>
      <c r="I128" s="211">
        <f>IF(P$3="J",SUMIF(Deelnemers!B:B,H128,Deelnemers!F:F),0)</f>
        <v>0</v>
      </c>
      <c r="J128" s="13"/>
      <c r="K128" s="211" t="str">
        <f t="shared" si="13"/>
        <v/>
      </c>
      <c r="L128" s="220" t="str">
        <f t="shared" si="14"/>
        <v/>
      </c>
      <c r="M128" s="215" t="str">
        <f t="shared" si="22"/>
        <v/>
      </c>
      <c r="N128" s="216" t="str">
        <f t="shared" si="18"/>
        <v/>
      </c>
      <c r="O128" s="221">
        <v>1</v>
      </c>
      <c r="AB128" s="325">
        <f t="shared" si="16"/>
        <v>0</v>
      </c>
    </row>
    <row r="129" spans="1:28" ht="15" customHeight="1" x14ac:dyDescent="0.25">
      <c r="A129" s="218">
        <f>IF(C129=0,"",IF(I129=0,"",MAX(A$2:A128)+1))</f>
        <v>91</v>
      </c>
      <c r="B129" s="219" t="str">
        <f>Deelnemers!B16</f>
        <v>Jan de Hoorn</v>
      </c>
      <c r="C129" s="211">
        <f>IF(P$3="J",SUMIF(Deelnemers!B:B,B129,Deelnemers!F:F),0)</f>
        <v>33</v>
      </c>
      <c r="D129" s="13"/>
      <c r="E129" s="13"/>
      <c r="F129" s="220" t="str">
        <f t="shared" si="17"/>
        <v/>
      </c>
      <c r="G129" s="268" t="str">
        <f t="shared" si="12"/>
        <v/>
      </c>
      <c r="H129" s="219" t="str">
        <f>Deelnemers!B17</f>
        <v>Bas</v>
      </c>
      <c r="I129" s="211">
        <f>IF(P$3="J",SUMIF(Deelnemers!B:B,H129,Deelnemers!F:F),0)</f>
        <v>31</v>
      </c>
      <c r="J129" s="13"/>
      <c r="K129" s="211" t="str">
        <f t="shared" si="13"/>
        <v/>
      </c>
      <c r="L129" s="220" t="str">
        <f t="shared" si="14"/>
        <v/>
      </c>
      <c r="M129" s="215" t="str">
        <f t="shared" si="22"/>
        <v/>
      </c>
      <c r="N129" s="216" t="str">
        <f t="shared" si="18"/>
        <v/>
      </c>
      <c r="O129" s="221">
        <v>1</v>
      </c>
      <c r="AB129" s="325">
        <f t="shared" si="16"/>
        <v>1</v>
      </c>
    </row>
    <row r="130" spans="1:28" ht="15" customHeight="1" x14ac:dyDescent="0.25">
      <c r="A130" s="218">
        <f>IF(C130=0,"",IF(I130=0,"",MAX(A$2:A129)+1))</f>
        <v>92</v>
      </c>
      <c r="B130" s="219" t="str">
        <f t="shared" ref="B130:B137" si="25">B129</f>
        <v>Jan de Hoorn</v>
      </c>
      <c r="C130" s="211">
        <f>IF(P$3="J",SUMIF(Deelnemers!B:B,B130,Deelnemers!F:F),0)</f>
        <v>33</v>
      </c>
      <c r="D130" s="13"/>
      <c r="E130" s="13"/>
      <c r="F130" s="220" t="str">
        <f t="shared" si="17"/>
        <v/>
      </c>
      <c r="G130" s="268" t="str">
        <f t="shared" si="12"/>
        <v/>
      </c>
      <c r="H130" s="219" t="str">
        <f>Deelnemers!B18</f>
        <v>Jan Zuijlen</v>
      </c>
      <c r="I130" s="211">
        <f>IF(P$3="J",SUMIF(Deelnemers!B:B,H130,Deelnemers!F:F),0)</f>
        <v>45</v>
      </c>
      <c r="J130" s="13"/>
      <c r="K130" s="211" t="str">
        <f t="shared" si="13"/>
        <v/>
      </c>
      <c r="L130" s="220" t="str">
        <f t="shared" si="14"/>
        <v/>
      </c>
      <c r="M130" s="215" t="str">
        <f t="shared" si="22"/>
        <v/>
      </c>
      <c r="N130" s="216" t="str">
        <f t="shared" si="18"/>
        <v/>
      </c>
      <c r="O130" s="221">
        <v>1</v>
      </c>
      <c r="AB130" s="325">
        <f t="shared" si="16"/>
        <v>1</v>
      </c>
    </row>
    <row r="131" spans="1:28" ht="15" customHeight="1" x14ac:dyDescent="0.25">
      <c r="A131" s="218">
        <f>IF(C131=0,"",IF(I131=0,"",MAX(A$2:A130)+1))</f>
        <v>93</v>
      </c>
      <c r="B131" s="219" t="str">
        <f t="shared" si="25"/>
        <v>Jan de Hoorn</v>
      </c>
      <c r="C131" s="211">
        <f>IF(P$3="J",SUMIF(Deelnemers!B:B,B131,Deelnemers!F:F),0)</f>
        <v>33</v>
      </c>
      <c r="D131" s="13"/>
      <c r="E131" s="13"/>
      <c r="F131" s="220" t="str">
        <f t="shared" si="17"/>
        <v/>
      </c>
      <c r="G131" s="268" t="str">
        <f t="shared" ref="G131:G173" si="26">IF(D131&gt;0,IF(C131-D131=0,R$2,IF(D131&lt;C131,ROUND(D131/C131*T$2,1),Q$2)),"")</f>
        <v/>
      </c>
      <c r="H131" s="219" t="str">
        <f>Deelnemers!B19</f>
        <v xml:space="preserve">Jordy </v>
      </c>
      <c r="I131" s="211">
        <f>IF(P$3="J",SUMIF(Deelnemers!B:B,H131,Deelnemers!F:F),0)</f>
        <v>50</v>
      </c>
      <c r="J131" s="13"/>
      <c r="K131" s="211" t="str">
        <f t="shared" ref="K131:K173" si="27">IF(E131&gt;0,E131,"")</f>
        <v/>
      </c>
      <c r="L131" s="220" t="str">
        <f t="shared" ref="L131:L173" si="28">IF(J131&gt;0,ROUND(J131/K131,3),"")</f>
        <v/>
      </c>
      <c r="M131" s="215" t="str">
        <f t="shared" ref="M131:M162" si="29">IF(J131&gt;0,IF(I131-J131=0,R$2,IF(J131&lt;I131,ROUND(J131/I131*T$2,1),Q$2)),"")</f>
        <v/>
      </c>
      <c r="N131" s="216" t="str">
        <f t="shared" si="18"/>
        <v/>
      </c>
      <c r="O131" s="221">
        <v>1</v>
      </c>
      <c r="AB131" s="325">
        <f t="shared" ref="AB131:AB194" si="30">IF(A131="",0,1)</f>
        <v>1</v>
      </c>
    </row>
    <row r="132" spans="1:28" ht="15" customHeight="1" x14ac:dyDescent="0.25">
      <c r="A132" s="218">
        <f>IF(C132=0,"",IF(I132=0,"",MAX(A$2:A131)+1))</f>
        <v>94</v>
      </c>
      <c r="B132" s="219" t="str">
        <f t="shared" si="25"/>
        <v>Jan de Hoorn</v>
      </c>
      <c r="C132" s="211">
        <f>IF(P$3="J",SUMIF(Deelnemers!B:B,B132,Deelnemers!F:F),0)</f>
        <v>33</v>
      </c>
      <c r="D132" s="13"/>
      <c r="E132" s="13"/>
      <c r="F132" s="220" t="str">
        <f t="shared" ref="F132:F173" si="31">IF(D132&gt;0,ROUND(D132/E132,3),"")</f>
        <v/>
      </c>
      <c r="G132" s="268" t="str">
        <f t="shared" si="26"/>
        <v/>
      </c>
      <c r="H132" s="219" t="str">
        <f>Deelnemers!B20</f>
        <v>Mukesh</v>
      </c>
      <c r="I132" s="211">
        <f>IF(P$3="J",SUMIF(Deelnemers!B:B,H132,Deelnemers!F:F),0)</f>
        <v>56</v>
      </c>
      <c r="J132" s="13"/>
      <c r="K132" s="211" t="str">
        <f t="shared" si="27"/>
        <v/>
      </c>
      <c r="L132" s="220" t="str">
        <f t="shared" si="28"/>
        <v/>
      </c>
      <c r="M132" s="215" t="str">
        <f t="shared" si="29"/>
        <v/>
      </c>
      <c r="N132" s="216" t="str">
        <f t="shared" ref="N132:N173" si="32">IF(E132&gt;0,1,"")</f>
        <v/>
      </c>
      <c r="O132" s="221">
        <v>1</v>
      </c>
      <c r="AB132" s="325">
        <f t="shared" si="30"/>
        <v>1</v>
      </c>
    </row>
    <row r="133" spans="1:28" ht="15" customHeight="1" x14ac:dyDescent="0.25">
      <c r="A133" s="218">
        <f>IF(C133=0,"",IF(I133=0,"",MAX(A$2:A132)+1))</f>
        <v>95</v>
      </c>
      <c r="B133" s="219" t="str">
        <f t="shared" si="25"/>
        <v>Jan de Hoorn</v>
      </c>
      <c r="C133" s="211">
        <f>IF(P$3="J",SUMIF(Deelnemers!B:B,B133,Deelnemers!F:F),0)</f>
        <v>33</v>
      </c>
      <c r="D133" s="13"/>
      <c r="E133" s="13"/>
      <c r="F133" s="220" t="str">
        <f t="shared" si="31"/>
        <v/>
      </c>
      <c r="G133" s="268" t="str">
        <f t="shared" si="26"/>
        <v/>
      </c>
      <c r="H133" s="219" t="str">
        <f>Deelnemers!B21</f>
        <v>Marco</v>
      </c>
      <c r="I133" s="211">
        <f>IF(P$3="J",SUMIF(Deelnemers!B:B,H133,Deelnemers!F:F),0)</f>
        <v>43</v>
      </c>
      <c r="J133" s="13"/>
      <c r="K133" s="211" t="str">
        <f t="shared" si="27"/>
        <v/>
      </c>
      <c r="L133" s="220" t="str">
        <f t="shared" si="28"/>
        <v/>
      </c>
      <c r="M133" s="215" t="str">
        <f t="shared" si="29"/>
        <v/>
      </c>
      <c r="N133" s="216" t="str">
        <f t="shared" si="32"/>
        <v/>
      </c>
      <c r="O133" s="221">
        <v>1</v>
      </c>
      <c r="AB133" s="325">
        <f t="shared" si="30"/>
        <v>1</v>
      </c>
    </row>
    <row r="134" spans="1:28" ht="15" customHeight="1" x14ac:dyDescent="0.25">
      <c r="A134" s="218" t="str">
        <f>IF(C134=0,"",IF(I134=0,"",MAX(A$2:A133)+1))</f>
        <v/>
      </c>
      <c r="B134" s="219" t="str">
        <f t="shared" si="25"/>
        <v>Jan de Hoorn</v>
      </c>
      <c r="C134" s="211">
        <f>IF(P$3="J",SUMIF(Deelnemers!B:B,B134,Deelnemers!F:F),0)</f>
        <v>33</v>
      </c>
      <c r="D134" s="13"/>
      <c r="E134" s="13"/>
      <c r="F134" s="220" t="str">
        <f t="shared" si="31"/>
        <v/>
      </c>
      <c r="G134" s="268" t="str">
        <f t="shared" si="26"/>
        <v/>
      </c>
      <c r="H134" s="219" t="str">
        <f>Deelnemers!B22</f>
        <v>n</v>
      </c>
      <c r="I134" s="211">
        <f>IF(P$3="J",SUMIF(Deelnemers!B:B,H134,Deelnemers!F:F),0)</f>
        <v>0</v>
      </c>
      <c r="J134" s="13"/>
      <c r="K134" s="211" t="str">
        <f t="shared" si="27"/>
        <v/>
      </c>
      <c r="L134" s="220" t="str">
        <f t="shared" si="28"/>
        <v/>
      </c>
      <c r="M134" s="215" t="str">
        <f t="shared" si="29"/>
        <v/>
      </c>
      <c r="N134" s="216" t="str">
        <f t="shared" si="32"/>
        <v/>
      </c>
      <c r="O134" s="221">
        <v>1</v>
      </c>
      <c r="AB134" s="325">
        <f t="shared" si="30"/>
        <v>0</v>
      </c>
    </row>
    <row r="135" spans="1:28" ht="15" customHeight="1" x14ac:dyDescent="0.25">
      <c r="A135" s="218" t="str">
        <f>IF(C135=0,"",IF(I135=0,"",MAX(A$2:A134)+1))</f>
        <v/>
      </c>
      <c r="B135" s="219" t="str">
        <f t="shared" si="25"/>
        <v>Jan de Hoorn</v>
      </c>
      <c r="C135" s="211">
        <f>IF(P$3="J",SUMIF(Deelnemers!B:B,B135,Deelnemers!F:F),0)</f>
        <v>33</v>
      </c>
      <c r="D135" s="13"/>
      <c r="E135" s="13"/>
      <c r="F135" s="220" t="str">
        <f t="shared" si="31"/>
        <v/>
      </c>
      <c r="G135" s="268" t="str">
        <f t="shared" si="26"/>
        <v/>
      </c>
      <c r="H135" s="219" t="str">
        <f>Deelnemers!B23</f>
        <v>n</v>
      </c>
      <c r="I135" s="211">
        <f>IF(P$3="J",SUMIF(Deelnemers!B:B,H135,Deelnemers!F:F),0)</f>
        <v>0</v>
      </c>
      <c r="J135" s="13"/>
      <c r="K135" s="211" t="str">
        <f t="shared" si="27"/>
        <v/>
      </c>
      <c r="L135" s="220" t="str">
        <f t="shared" si="28"/>
        <v/>
      </c>
      <c r="M135" s="215" t="str">
        <f t="shared" si="29"/>
        <v/>
      </c>
      <c r="N135" s="216" t="str">
        <f t="shared" si="32"/>
        <v/>
      </c>
      <c r="O135" s="221">
        <v>1</v>
      </c>
      <c r="AB135" s="325">
        <f t="shared" si="30"/>
        <v>0</v>
      </c>
    </row>
    <row r="136" spans="1:28" ht="15" customHeight="1" x14ac:dyDescent="0.25">
      <c r="A136" s="218" t="str">
        <f>IF(C136=0,"",IF(I136=0,"",MAX(A$2:A135)+1))</f>
        <v/>
      </c>
      <c r="B136" s="219" t="str">
        <f t="shared" si="25"/>
        <v>Jan de Hoorn</v>
      </c>
      <c r="C136" s="211">
        <f>IF(P$3="J",SUMIF(Deelnemers!B:B,B136,Deelnemers!F:F),0)</f>
        <v>33</v>
      </c>
      <c r="D136" s="13"/>
      <c r="E136" s="13"/>
      <c r="F136" s="220" t="str">
        <f t="shared" si="31"/>
        <v/>
      </c>
      <c r="G136" s="268" t="str">
        <f t="shared" si="26"/>
        <v/>
      </c>
      <c r="H136" s="219" t="str">
        <f>Deelnemers!B24</f>
        <v>n</v>
      </c>
      <c r="I136" s="211">
        <f>IF(P$3="J",SUMIF(Deelnemers!B:B,H136,Deelnemers!F:F),0)</f>
        <v>0</v>
      </c>
      <c r="J136" s="13"/>
      <c r="K136" s="211" t="str">
        <f t="shared" si="27"/>
        <v/>
      </c>
      <c r="L136" s="220" t="str">
        <f t="shared" si="28"/>
        <v/>
      </c>
      <c r="M136" s="215" t="str">
        <f t="shared" si="29"/>
        <v/>
      </c>
      <c r="N136" s="216" t="str">
        <f t="shared" si="32"/>
        <v/>
      </c>
      <c r="O136" s="221">
        <v>1</v>
      </c>
      <c r="AB136" s="325">
        <f t="shared" si="30"/>
        <v>0</v>
      </c>
    </row>
    <row r="137" spans="1:28" ht="15" customHeight="1" x14ac:dyDescent="0.25">
      <c r="A137" s="218" t="str">
        <f>IF(C137=0,"",IF(I137=0,"",MAX(A$2:A136)+1))</f>
        <v/>
      </c>
      <c r="B137" s="219" t="str">
        <f t="shared" si="25"/>
        <v>Jan de Hoorn</v>
      </c>
      <c r="C137" s="211">
        <f>IF(P$3="J",SUMIF(Deelnemers!B:B,B137,Deelnemers!F:F),0)</f>
        <v>33</v>
      </c>
      <c r="D137" s="13"/>
      <c r="E137" s="13"/>
      <c r="F137" s="220" t="str">
        <f t="shared" si="31"/>
        <v/>
      </c>
      <c r="G137" s="268" t="str">
        <f t="shared" si="26"/>
        <v/>
      </c>
      <c r="H137" s="219" t="str">
        <f>Deelnemers!B25</f>
        <v>n</v>
      </c>
      <c r="I137" s="211">
        <f>IF(P$3="J",SUMIF(Deelnemers!B:B,H137,Deelnemers!F:F),0)</f>
        <v>0</v>
      </c>
      <c r="J137" s="13"/>
      <c r="K137" s="211" t="str">
        <f t="shared" si="27"/>
        <v/>
      </c>
      <c r="L137" s="220" t="str">
        <f t="shared" si="28"/>
        <v/>
      </c>
      <c r="M137" s="215" t="str">
        <f t="shared" si="29"/>
        <v/>
      </c>
      <c r="N137" s="216" t="str">
        <f t="shared" si="32"/>
        <v/>
      </c>
      <c r="O137" s="221">
        <v>1</v>
      </c>
      <c r="AB137" s="325">
        <f t="shared" si="30"/>
        <v>0</v>
      </c>
    </row>
    <row r="138" spans="1:28" ht="15" customHeight="1" x14ac:dyDescent="0.25">
      <c r="A138" s="218">
        <f>IF(C138=0,"",IF(I138=0,"",MAX(A$2:A137)+1))</f>
        <v>96</v>
      </c>
      <c r="B138" s="219" t="str">
        <f>Deelnemers!B17</f>
        <v>Bas</v>
      </c>
      <c r="C138" s="211">
        <f>IF(P$3="J",SUMIF(Deelnemers!B:B,B138,Deelnemers!F:F),0)</f>
        <v>31</v>
      </c>
      <c r="D138" s="13"/>
      <c r="E138" s="13"/>
      <c r="F138" s="220" t="str">
        <f t="shared" si="31"/>
        <v/>
      </c>
      <c r="G138" s="268" t="str">
        <f t="shared" si="26"/>
        <v/>
      </c>
      <c r="H138" s="219" t="str">
        <f>Deelnemers!B18</f>
        <v>Jan Zuijlen</v>
      </c>
      <c r="I138" s="211">
        <f>IF(P$3="J",SUMIF(Deelnemers!B:B,H138,Deelnemers!F:F),0)</f>
        <v>45</v>
      </c>
      <c r="J138" s="13"/>
      <c r="K138" s="211" t="str">
        <f t="shared" si="27"/>
        <v/>
      </c>
      <c r="L138" s="220" t="str">
        <f t="shared" si="28"/>
        <v/>
      </c>
      <c r="M138" s="215" t="str">
        <f t="shared" si="29"/>
        <v/>
      </c>
      <c r="N138" s="216" t="str">
        <f t="shared" si="32"/>
        <v/>
      </c>
      <c r="O138" s="221">
        <v>1</v>
      </c>
      <c r="AB138" s="325">
        <f t="shared" si="30"/>
        <v>1</v>
      </c>
    </row>
    <row r="139" spans="1:28" ht="15" customHeight="1" x14ac:dyDescent="0.25">
      <c r="A139" s="218">
        <f>IF(C139=0,"",IF(I139=0,"",MAX(A$2:A138)+1))</f>
        <v>97</v>
      </c>
      <c r="B139" s="219" t="str">
        <f t="shared" ref="B139:B145" si="33">B138</f>
        <v>Bas</v>
      </c>
      <c r="C139" s="211">
        <f>IF(P$3="J",SUMIF(Deelnemers!B:B,B139,Deelnemers!F:F),0)</f>
        <v>31</v>
      </c>
      <c r="D139" s="13"/>
      <c r="E139" s="13"/>
      <c r="F139" s="220" t="str">
        <f t="shared" si="31"/>
        <v/>
      </c>
      <c r="G139" s="268" t="str">
        <f t="shared" si="26"/>
        <v/>
      </c>
      <c r="H139" s="219" t="str">
        <f>Deelnemers!B19</f>
        <v xml:space="preserve">Jordy </v>
      </c>
      <c r="I139" s="211">
        <f>IF(P$3="J",SUMIF(Deelnemers!B:B,H139,Deelnemers!F:F),0)</f>
        <v>50</v>
      </c>
      <c r="J139" s="13"/>
      <c r="K139" s="211" t="str">
        <f t="shared" si="27"/>
        <v/>
      </c>
      <c r="L139" s="220" t="str">
        <f t="shared" si="28"/>
        <v/>
      </c>
      <c r="M139" s="215" t="str">
        <f t="shared" si="29"/>
        <v/>
      </c>
      <c r="N139" s="216" t="str">
        <f t="shared" si="32"/>
        <v/>
      </c>
      <c r="O139" s="221">
        <v>1</v>
      </c>
      <c r="AB139" s="325">
        <f t="shared" si="30"/>
        <v>1</v>
      </c>
    </row>
    <row r="140" spans="1:28" ht="15" customHeight="1" x14ac:dyDescent="0.25">
      <c r="A140" s="218">
        <f>IF(C140=0,"",IF(I140=0,"",MAX(A$2:A139)+1))</f>
        <v>98</v>
      </c>
      <c r="B140" s="219" t="str">
        <f t="shared" si="33"/>
        <v>Bas</v>
      </c>
      <c r="C140" s="211">
        <f>IF(P$3="J",SUMIF(Deelnemers!B:B,B140,Deelnemers!F:F),0)</f>
        <v>31</v>
      </c>
      <c r="D140" s="13"/>
      <c r="E140" s="13"/>
      <c r="F140" s="220" t="str">
        <f t="shared" si="31"/>
        <v/>
      </c>
      <c r="G140" s="268" t="str">
        <f t="shared" si="26"/>
        <v/>
      </c>
      <c r="H140" s="219" t="str">
        <f>Deelnemers!B20</f>
        <v>Mukesh</v>
      </c>
      <c r="I140" s="211">
        <f>IF(P$3="J",SUMIF(Deelnemers!B:B,H140,Deelnemers!F:F),0)</f>
        <v>56</v>
      </c>
      <c r="J140" s="13"/>
      <c r="K140" s="211" t="str">
        <f t="shared" si="27"/>
        <v/>
      </c>
      <c r="L140" s="220" t="str">
        <f t="shared" si="28"/>
        <v/>
      </c>
      <c r="M140" s="215" t="str">
        <f t="shared" si="29"/>
        <v/>
      </c>
      <c r="N140" s="216" t="str">
        <f t="shared" si="32"/>
        <v/>
      </c>
      <c r="O140" s="221">
        <v>1</v>
      </c>
      <c r="AB140" s="325">
        <f t="shared" si="30"/>
        <v>1</v>
      </c>
    </row>
    <row r="141" spans="1:28" ht="15" customHeight="1" x14ac:dyDescent="0.25">
      <c r="A141" s="218">
        <f>IF(C141=0,"",IF(I141=0,"",MAX(A$2:A140)+1))</f>
        <v>99</v>
      </c>
      <c r="B141" s="219" t="str">
        <f t="shared" si="33"/>
        <v>Bas</v>
      </c>
      <c r="C141" s="211">
        <f>IF(P$3="J",SUMIF(Deelnemers!B:B,B141,Deelnemers!F:F),0)</f>
        <v>31</v>
      </c>
      <c r="D141" s="13"/>
      <c r="E141" s="13"/>
      <c r="F141" s="220" t="str">
        <f t="shared" si="31"/>
        <v/>
      </c>
      <c r="G141" s="268" t="str">
        <f t="shared" si="26"/>
        <v/>
      </c>
      <c r="H141" s="219" t="str">
        <f>Deelnemers!B21</f>
        <v>Marco</v>
      </c>
      <c r="I141" s="211">
        <f>IF(P$3="J",SUMIF(Deelnemers!B:B,H141,Deelnemers!F:F),0)</f>
        <v>43</v>
      </c>
      <c r="J141" s="13"/>
      <c r="K141" s="211" t="str">
        <f t="shared" si="27"/>
        <v/>
      </c>
      <c r="L141" s="220" t="str">
        <f t="shared" si="28"/>
        <v/>
      </c>
      <c r="M141" s="215" t="str">
        <f t="shared" si="29"/>
        <v/>
      </c>
      <c r="N141" s="216" t="str">
        <f t="shared" si="32"/>
        <v/>
      </c>
      <c r="O141" s="221">
        <v>1</v>
      </c>
      <c r="AB141" s="325">
        <f t="shared" si="30"/>
        <v>1</v>
      </c>
    </row>
    <row r="142" spans="1:28" ht="15" customHeight="1" x14ac:dyDescent="0.25">
      <c r="A142" s="218" t="str">
        <f>IF(C142=0,"",IF(I142=0,"",MAX(A$2:A141)+1))</f>
        <v/>
      </c>
      <c r="B142" s="219" t="str">
        <f t="shared" si="33"/>
        <v>Bas</v>
      </c>
      <c r="C142" s="211">
        <f>IF(P$3="J",SUMIF(Deelnemers!B:B,B142,Deelnemers!F:F),0)</f>
        <v>31</v>
      </c>
      <c r="D142" s="13"/>
      <c r="E142" s="13"/>
      <c r="F142" s="220" t="str">
        <f t="shared" si="31"/>
        <v/>
      </c>
      <c r="G142" s="268" t="str">
        <f t="shared" si="26"/>
        <v/>
      </c>
      <c r="H142" s="219" t="str">
        <f>Deelnemers!B22</f>
        <v>n</v>
      </c>
      <c r="I142" s="211">
        <f>IF(P$3="J",SUMIF(Deelnemers!B:B,H142,Deelnemers!F:F),0)</f>
        <v>0</v>
      </c>
      <c r="J142" s="13"/>
      <c r="K142" s="211" t="str">
        <f t="shared" si="27"/>
        <v/>
      </c>
      <c r="L142" s="220" t="str">
        <f t="shared" si="28"/>
        <v/>
      </c>
      <c r="M142" s="215" t="str">
        <f t="shared" si="29"/>
        <v/>
      </c>
      <c r="N142" s="216" t="str">
        <f t="shared" si="32"/>
        <v/>
      </c>
      <c r="O142" s="221">
        <v>1</v>
      </c>
      <c r="AB142" s="325">
        <f t="shared" si="30"/>
        <v>0</v>
      </c>
    </row>
    <row r="143" spans="1:28" ht="15" customHeight="1" x14ac:dyDescent="0.25">
      <c r="A143" s="218" t="str">
        <f>IF(C143=0,"",IF(I143=0,"",MAX(A$2:A142)+1))</f>
        <v/>
      </c>
      <c r="B143" s="219" t="str">
        <f t="shared" si="33"/>
        <v>Bas</v>
      </c>
      <c r="C143" s="211">
        <f>IF(P$3="J",SUMIF(Deelnemers!B:B,B143,Deelnemers!F:F),0)</f>
        <v>31</v>
      </c>
      <c r="D143" s="13"/>
      <c r="E143" s="13"/>
      <c r="F143" s="220" t="str">
        <f t="shared" si="31"/>
        <v/>
      </c>
      <c r="G143" s="268" t="str">
        <f t="shared" si="26"/>
        <v/>
      </c>
      <c r="H143" s="219" t="str">
        <f>Deelnemers!B23</f>
        <v>n</v>
      </c>
      <c r="I143" s="211">
        <f>IF(P$3="J",SUMIF(Deelnemers!B:B,H143,Deelnemers!F:F),0)</f>
        <v>0</v>
      </c>
      <c r="J143" s="13"/>
      <c r="K143" s="211" t="str">
        <f t="shared" si="27"/>
        <v/>
      </c>
      <c r="L143" s="220" t="str">
        <f t="shared" si="28"/>
        <v/>
      </c>
      <c r="M143" s="215" t="str">
        <f t="shared" si="29"/>
        <v/>
      </c>
      <c r="N143" s="216" t="str">
        <f t="shared" si="32"/>
        <v/>
      </c>
      <c r="O143" s="221">
        <v>1</v>
      </c>
      <c r="AB143" s="325">
        <f t="shared" si="30"/>
        <v>0</v>
      </c>
    </row>
    <row r="144" spans="1:28" ht="15" customHeight="1" x14ac:dyDescent="0.25">
      <c r="A144" s="218" t="str">
        <f>IF(C144=0,"",IF(I144=0,"",MAX(A$2:A143)+1))</f>
        <v/>
      </c>
      <c r="B144" s="219" t="str">
        <f t="shared" si="33"/>
        <v>Bas</v>
      </c>
      <c r="C144" s="211">
        <f>IF(P$3="J",SUMIF(Deelnemers!B:B,B144,Deelnemers!F:F),0)</f>
        <v>31</v>
      </c>
      <c r="D144" s="13"/>
      <c r="E144" s="13"/>
      <c r="F144" s="220" t="str">
        <f t="shared" si="31"/>
        <v/>
      </c>
      <c r="G144" s="268" t="str">
        <f t="shared" si="26"/>
        <v/>
      </c>
      <c r="H144" s="219" t="str">
        <f>Deelnemers!B24</f>
        <v>n</v>
      </c>
      <c r="I144" s="211">
        <f>IF(P$3="J",SUMIF(Deelnemers!B:B,H144,Deelnemers!F:F),0)</f>
        <v>0</v>
      </c>
      <c r="J144" s="13"/>
      <c r="K144" s="211" t="str">
        <f t="shared" si="27"/>
        <v/>
      </c>
      <c r="L144" s="220" t="str">
        <f t="shared" si="28"/>
        <v/>
      </c>
      <c r="M144" s="215" t="str">
        <f t="shared" si="29"/>
        <v/>
      </c>
      <c r="N144" s="216" t="str">
        <f t="shared" si="32"/>
        <v/>
      </c>
      <c r="O144" s="221">
        <v>1</v>
      </c>
      <c r="AB144" s="325">
        <f t="shared" si="30"/>
        <v>0</v>
      </c>
    </row>
    <row r="145" spans="1:28" ht="15" customHeight="1" x14ac:dyDescent="0.25">
      <c r="A145" s="218" t="str">
        <f>IF(C145=0,"",IF(I145=0,"",MAX(A$2:A144)+1))</f>
        <v/>
      </c>
      <c r="B145" s="219" t="str">
        <f t="shared" si="33"/>
        <v>Bas</v>
      </c>
      <c r="C145" s="211">
        <f>IF(P$3="J",SUMIF(Deelnemers!B:B,B145,Deelnemers!F:F),0)</f>
        <v>31</v>
      </c>
      <c r="D145" s="13"/>
      <c r="E145" s="13"/>
      <c r="F145" s="220" t="str">
        <f t="shared" si="31"/>
        <v/>
      </c>
      <c r="G145" s="268" t="str">
        <f t="shared" si="26"/>
        <v/>
      </c>
      <c r="H145" s="219" t="str">
        <f>Deelnemers!B25</f>
        <v>n</v>
      </c>
      <c r="I145" s="211">
        <f>IF(P$3="J",SUMIF(Deelnemers!B:B,H145,Deelnemers!F:F),0)</f>
        <v>0</v>
      </c>
      <c r="J145" s="13"/>
      <c r="K145" s="211" t="str">
        <f t="shared" si="27"/>
        <v/>
      </c>
      <c r="L145" s="220" t="str">
        <f t="shared" si="28"/>
        <v/>
      </c>
      <c r="M145" s="215" t="str">
        <f t="shared" si="29"/>
        <v/>
      </c>
      <c r="N145" s="216" t="str">
        <f t="shared" si="32"/>
        <v/>
      </c>
      <c r="O145" s="221">
        <v>1</v>
      </c>
      <c r="AB145" s="325">
        <f t="shared" si="30"/>
        <v>0</v>
      </c>
    </row>
    <row r="146" spans="1:28" ht="15" customHeight="1" x14ac:dyDescent="0.25">
      <c r="A146" s="218">
        <f>IF(C146=0,"",IF(I146=0,"",MAX(A$2:A145)+1))</f>
        <v>100</v>
      </c>
      <c r="B146" s="219" t="str">
        <f>Deelnemers!B18</f>
        <v>Jan Zuijlen</v>
      </c>
      <c r="C146" s="211">
        <f>IF(P$3="J",SUMIF(Deelnemers!B:B,B146,Deelnemers!F:F),0)</f>
        <v>45</v>
      </c>
      <c r="D146" s="13"/>
      <c r="E146" s="13"/>
      <c r="F146" s="220" t="str">
        <f t="shared" si="31"/>
        <v/>
      </c>
      <c r="G146" s="268" t="str">
        <f t="shared" si="26"/>
        <v/>
      </c>
      <c r="H146" s="219" t="str">
        <f>Deelnemers!B19</f>
        <v xml:space="preserve">Jordy </v>
      </c>
      <c r="I146" s="211">
        <f>IF(P$3="J",SUMIF(Deelnemers!B:B,H146,Deelnemers!F:F),0)</f>
        <v>50</v>
      </c>
      <c r="J146" s="13"/>
      <c r="K146" s="211" t="str">
        <f t="shared" si="27"/>
        <v/>
      </c>
      <c r="L146" s="220" t="str">
        <f t="shared" si="28"/>
        <v/>
      </c>
      <c r="M146" s="215" t="str">
        <f t="shared" si="29"/>
        <v/>
      </c>
      <c r="N146" s="216" t="str">
        <f t="shared" si="32"/>
        <v/>
      </c>
      <c r="O146" s="221">
        <v>1</v>
      </c>
      <c r="AB146" s="325">
        <f t="shared" si="30"/>
        <v>1</v>
      </c>
    </row>
    <row r="147" spans="1:28" ht="15" customHeight="1" x14ac:dyDescent="0.25">
      <c r="A147" s="218">
        <f>IF(C147=0,"",IF(I147=0,"",MAX(A$2:A146)+1))</f>
        <v>101</v>
      </c>
      <c r="B147" s="219" t="str">
        <f t="shared" ref="B147:B152" si="34">B146</f>
        <v>Jan Zuijlen</v>
      </c>
      <c r="C147" s="211">
        <f>IF(P$3="J",SUMIF(Deelnemers!B:B,B147,Deelnemers!F:F),0)</f>
        <v>45</v>
      </c>
      <c r="D147" s="13"/>
      <c r="E147" s="13"/>
      <c r="F147" s="220" t="str">
        <f t="shared" si="31"/>
        <v/>
      </c>
      <c r="G147" s="268" t="str">
        <f t="shared" si="26"/>
        <v/>
      </c>
      <c r="H147" s="219" t="str">
        <f>Deelnemers!B20</f>
        <v>Mukesh</v>
      </c>
      <c r="I147" s="211">
        <f>IF(P$3="J",SUMIF(Deelnemers!B:B,H147,Deelnemers!F:F),0)</f>
        <v>56</v>
      </c>
      <c r="J147" s="13"/>
      <c r="K147" s="211" t="str">
        <f t="shared" si="27"/>
        <v/>
      </c>
      <c r="L147" s="220" t="str">
        <f t="shared" si="28"/>
        <v/>
      </c>
      <c r="M147" s="215" t="str">
        <f t="shared" si="29"/>
        <v/>
      </c>
      <c r="N147" s="216" t="str">
        <f t="shared" si="32"/>
        <v/>
      </c>
      <c r="O147" s="221">
        <v>1</v>
      </c>
      <c r="AB147" s="325">
        <f t="shared" si="30"/>
        <v>1</v>
      </c>
    </row>
    <row r="148" spans="1:28" ht="15" customHeight="1" x14ac:dyDescent="0.25">
      <c r="A148" s="218">
        <f>IF(C148=0,"",IF(I148=0,"",MAX(A$2:A147)+1))</f>
        <v>102</v>
      </c>
      <c r="B148" s="219" t="str">
        <f t="shared" si="34"/>
        <v>Jan Zuijlen</v>
      </c>
      <c r="C148" s="211">
        <f>IF(P$3="J",SUMIF(Deelnemers!B:B,B148,Deelnemers!F:F),0)</f>
        <v>45</v>
      </c>
      <c r="D148" s="13"/>
      <c r="E148" s="13"/>
      <c r="F148" s="220" t="str">
        <f t="shared" si="31"/>
        <v/>
      </c>
      <c r="G148" s="268" t="str">
        <f t="shared" si="26"/>
        <v/>
      </c>
      <c r="H148" s="219" t="str">
        <f>Deelnemers!B21</f>
        <v>Marco</v>
      </c>
      <c r="I148" s="211">
        <f>IF(P$3="J",SUMIF(Deelnemers!B:B,H148,Deelnemers!F:F),0)</f>
        <v>43</v>
      </c>
      <c r="J148" s="13"/>
      <c r="K148" s="211" t="str">
        <f t="shared" si="27"/>
        <v/>
      </c>
      <c r="L148" s="220" t="str">
        <f t="shared" si="28"/>
        <v/>
      </c>
      <c r="M148" s="215" t="str">
        <f t="shared" si="29"/>
        <v/>
      </c>
      <c r="N148" s="216" t="str">
        <f t="shared" si="32"/>
        <v/>
      </c>
      <c r="O148" s="221">
        <v>1</v>
      </c>
      <c r="AB148" s="325">
        <f t="shared" si="30"/>
        <v>1</v>
      </c>
    </row>
    <row r="149" spans="1:28" ht="15" customHeight="1" x14ac:dyDescent="0.25">
      <c r="A149" s="218" t="str">
        <f>IF(C149=0,"",IF(I149=0,"",MAX(A$2:A148)+1))</f>
        <v/>
      </c>
      <c r="B149" s="219" t="str">
        <f t="shared" si="34"/>
        <v>Jan Zuijlen</v>
      </c>
      <c r="C149" s="211">
        <f>IF(P$3="J",SUMIF(Deelnemers!B:B,B149,Deelnemers!F:F),0)</f>
        <v>45</v>
      </c>
      <c r="D149" s="13"/>
      <c r="E149" s="13"/>
      <c r="F149" s="220" t="str">
        <f t="shared" si="31"/>
        <v/>
      </c>
      <c r="G149" s="268" t="str">
        <f t="shared" si="26"/>
        <v/>
      </c>
      <c r="H149" s="219" t="str">
        <f>Deelnemers!B22</f>
        <v>n</v>
      </c>
      <c r="I149" s="211">
        <f>IF(P$3="J",SUMIF(Deelnemers!B:B,H149,Deelnemers!F:F),0)</f>
        <v>0</v>
      </c>
      <c r="J149" s="13"/>
      <c r="K149" s="211" t="str">
        <f t="shared" si="27"/>
        <v/>
      </c>
      <c r="L149" s="220" t="str">
        <f t="shared" si="28"/>
        <v/>
      </c>
      <c r="M149" s="215" t="str">
        <f t="shared" si="29"/>
        <v/>
      </c>
      <c r="N149" s="216" t="str">
        <f t="shared" si="32"/>
        <v/>
      </c>
      <c r="O149" s="221">
        <v>1</v>
      </c>
      <c r="AB149" s="325">
        <f t="shared" si="30"/>
        <v>0</v>
      </c>
    </row>
    <row r="150" spans="1:28" ht="15" customHeight="1" x14ac:dyDescent="0.25">
      <c r="A150" s="218" t="str">
        <f>IF(C150=0,"",IF(I150=0,"",MAX(A$2:A149)+1))</f>
        <v/>
      </c>
      <c r="B150" s="219" t="str">
        <f t="shared" si="34"/>
        <v>Jan Zuijlen</v>
      </c>
      <c r="C150" s="211">
        <f>IF(P$3="J",SUMIF(Deelnemers!B:B,B150,Deelnemers!F:F),0)</f>
        <v>45</v>
      </c>
      <c r="D150" s="13"/>
      <c r="E150" s="13"/>
      <c r="F150" s="220" t="str">
        <f t="shared" si="31"/>
        <v/>
      </c>
      <c r="G150" s="268" t="str">
        <f t="shared" si="26"/>
        <v/>
      </c>
      <c r="H150" s="219" t="str">
        <f>Deelnemers!B23</f>
        <v>n</v>
      </c>
      <c r="I150" s="211">
        <f>IF(P$3="J",SUMIF(Deelnemers!B:B,H150,Deelnemers!F:F),0)</f>
        <v>0</v>
      </c>
      <c r="J150" s="13"/>
      <c r="K150" s="211" t="str">
        <f t="shared" si="27"/>
        <v/>
      </c>
      <c r="L150" s="220" t="str">
        <f t="shared" si="28"/>
        <v/>
      </c>
      <c r="M150" s="215" t="str">
        <f t="shared" si="29"/>
        <v/>
      </c>
      <c r="N150" s="216" t="str">
        <f t="shared" si="32"/>
        <v/>
      </c>
      <c r="O150" s="221">
        <v>1</v>
      </c>
      <c r="AB150" s="325">
        <f t="shared" si="30"/>
        <v>0</v>
      </c>
    </row>
    <row r="151" spans="1:28" ht="15" customHeight="1" x14ac:dyDescent="0.25">
      <c r="A151" s="218" t="str">
        <f>IF(C151=0,"",IF(I151=0,"",MAX(A$2:A150)+1))</f>
        <v/>
      </c>
      <c r="B151" s="219" t="str">
        <f t="shared" si="34"/>
        <v>Jan Zuijlen</v>
      </c>
      <c r="C151" s="211">
        <f>IF(P$3="J",SUMIF(Deelnemers!B:B,B151,Deelnemers!F:F),0)</f>
        <v>45</v>
      </c>
      <c r="D151" s="13"/>
      <c r="E151" s="13"/>
      <c r="F151" s="220" t="str">
        <f t="shared" si="31"/>
        <v/>
      </c>
      <c r="G151" s="268" t="str">
        <f t="shared" si="26"/>
        <v/>
      </c>
      <c r="H151" s="219" t="str">
        <f>Deelnemers!B24</f>
        <v>n</v>
      </c>
      <c r="I151" s="211">
        <f>IF(P$3="J",SUMIF(Deelnemers!B:B,H151,Deelnemers!F:F),0)</f>
        <v>0</v>
      </c>
      <c r="J151" s="13"/>
      <c r="K151" s="211" t="str">
        <f t="shared" si="27"/>
        <v/>
      </c>
      <c r="L151" s="220" t="str">
        <f t="shared" si="28"/>
        <v/>
      </c>
      <c r="M151" s="215" t="str">
        <f t="shared" si="29"/>
        <v/>
      </c>
      <c r="N151" s="216" t="str">
        <f t="shared" si="32"/>
        <v/>
      </c>
      <c r="O151" s="221">
        <v>1</v>
      </c>
      <c r="AB151" s="325">
        <f t="shared" si="30"/>
        <v>0</v>
      </c>
    </row>
    <row r="152" spans="1:28" ht="15" customHeight="1" x14ac:dyDescent="0.25">
      <c r="A152" s="218" t="str">
        <f>IF(C152=0,"",IF(I152=0,"",MAX(A$2:A151)+1))</f>
        <v/>
      </c>
      <c r="B152" s="219" t="str">
        <f t="shared" si="34"/>
        <v>Jan Zuijlen</v>
      </c>
      <c r="C152" s="211">
        <f>IF(P$3="J",SUMIF(Deelnemers!B:B,B152,Deelnemers!F:F),0)</f>
        <v>45</v>
      </c>
      <c r="D152" s="13"/>
      <c r="E152" s="13"/>
      <c r="F152" s="220" t="str">
        <f t="shared" si="31"/>
        <v/>
      </c>
      <c r="G152" s="268" t="str">
        <f t="shared" si="26"/>
        <v/>
      </c>
      <c r="H152" s="219" t="str">
        <f>Deelnemers!B25</f>
        <v>n</v>
      </c>
      <c r="I152" s="211">
        <f>IF(P$3="J",SUMIF(Deelnemers!B:B,H152,Deelnemers!F:F),0)</f>
        <v>0</v>
      </c>
      <c r="J152" s="13"/>
      <c r="K152" s="211" t="str">
        <f t="shared" si="27"/>
        <v/>
      </c>
      <c r="L152" s="220" t="str">
        <f t="shared" si="28"/>
        <v/>
      </c>
      <c r="M152" s="215" t="str">
        <f t="shared" si="29"/>
        <v/>
      </c>
      <c r="N152" s="216" t="str">
        <f t="shared" si="32"/>
        <v/>
      </c>
      <c r="O152" s="221">
        <v>1</v>
      </c>
      <c r="AB152" s="325">
        <f t="shared" si="30"/>
        <v>0</v>
      </c>
    </row>
    <row r="153" spans="1:28" ht="15" customHeight="1" x14ac:dyDescent="0.25">
      <c r="A153" s="218">
        <f>IF(C153=0,"",IF(I153=0,"",MAX(A$2:A152)+1))</f>
        <v>103</v>
      </c>
      <c r="B153" s="219" t="str">
        <f>Deelnemers!B19</f>
        <v xml:space="preserve">Jordy </v>
      </c>
      <c r="C153" s="211">
        <f>IF(P$3="J",SUMIF(Deelnemers!B:B,B153,Deelnemers!F:F),0)</f>
        <v>50</v>
      </c>
      <c r="D153" s="13"/>
      <c r="E153" s="13"/>
      <c r="F153" s="220" t="str">
        <f t="shared" si="31"/>
        <v/>
      </c>
      <c r="G153" s="268" t="str">
        <f t="shared" si="26"/>
        <v/>
      </c>
      <c r="H153" s="219" t="str">
        <f>Deelnemers!B20</f>
        <v>Mukesh</v>
      </c>
      <c r="I153" s="211">
        <f>IF(P$3="J",SUMIF(Deelnemers!B:B,H153,Deelnemers!F:F),0)</f>
        <v>56</v>
      </c>
      <c r="J153" s="13"/>
      <c r="K153" s="211" t="str">
        <f t="shared" si="27"/>
        <v/>
      </c>
      <c r="L153" s="220" t="str">
        <f t="shared" si="28"/>
        <v/>
      </c>
      <c r="M153" s="215" t="str">
        <f t="shared" si="29"/>
        <v/>
      </c>
      <c r="N153" s="216" t="str">
        <f t="shared" si="32"/>
        <v/>
      </c>
      <c r="O153" s="221">
        <v>1</v>
      </c>
      <c r="AB153" s="325">
        <f t="shared" si="30"/>
        <v>1</v>
      </c>
    </row>
    <row r="154" spans="1:28" ht="15" customHeight="1" x14ac:dyDescent="0.25">
      <c r="A154" s="218">
        <f>IF(C154=0,"",IF(I154=0,"",MAX(A$2:A153)+1))</f>
        <v>104</v>
      </c>
      <c r="B154" s="219" t="str">
        <f>B153</f>
        <v xml:space="preserve">Jordy </v>
      </c>
      <c r="C154" s="211">
        <f>IF(P$3="J",SUMIF(Deelnemers!B:B,B154,Deelnemers!F:F),0)</f>
        <v>50</v>
      </c>
      <c r="D154" s="13"/>
      <c r="E154" s="13"/>
      <c r="F154" s="220" t="str">
        <f t="shared" si="31"/>
        <v/>
      </c>
      <c r="G154" s="268" t="str">
        <f t="shared" si="26"/>
        <v/>
      </c>
      <c r="H154" s="219" t="str">
        <f>Deelnemers!B21</f>
        <v>Marco</v>
      </c>
      <c r="I154" s="211">
        <f>IF(P$3="J",SUMIF(Deelnemers!B:B,H154,Deelnemers!F:F),0)</f>
        <v>43</v>
      </c>
      <c r="J154" s="13"/>
      <c r="K154" s="211" t="str">
        <f t="shared" si="27"/>
        <v/>
      </c>
      <c r="L154" s="220" t="str">
        <f t="shared" si="28"/>
        <v/>
      </c>
      <c r="M154" s="215" t="str">
        <f t="shared" si="29"/>
        <v/>
      </c>
      <c r="N154" s="216" t="str">
        <f t="shared" si="32"/>
        <v/>
      </c>
      <c r="O154" s="221">
        <v>1</v>
      </c>
      <c r="AB154" s="325">
        <f t="shared" si="30"/>
        <v>1</v>
      </c>
    </row>
    <row r="155" spans="1:28" ht="15" customHeight="1" x14ac:dyDescent="0.25">
      <c r="A155" s="218" t="str">
        <f>IF(C155=0,"",IF(I155=0,"",MAX(A$2:A154)+1))</f>
        <v/>
      </c>
      <c r="B155" s="219" t="str">
        <f>B154</f>
        <v xml:space="preserve">Jordy </v>
      </c>
      <c r="C155" s="211">
        <f>IF(P$3="J",SUMIF(Deelnemers!B:B,B155,Deelnemers!F:F),0)</f>
        <v>50</v>
      </c>
      <c r="D155" s="13"/>
      <c r="E155" s="13"/>
      <c r="F155" s="220" t="str">
        <f t="shared" si="31"/>
        <v/>
      </c>
      <c r="G155" s="268" t="str">
        <f t="shared" si="26"/>
        <v/>
      </c>
      <c r="H155" s="219" t="str">
        <f>Deelnemers!B22</f>
        <v>n</v>
      </c>
      <c r="I155" s="211">
        <f>IF(P$3="J",SUMIF(Deelnemers!B:B,H155,Deelnemers!F:F),0)</f>
        <v>0</v>
      </c>
      <c r="J155" s="13"/>
      <c r="K155" s="211" t="str">
        <f t="shared" si="27"/>
        <v/>
      </c>
      <c r="L155" s="220" t="str">
        <f t="shared" si="28"/>
        <v/>
      </c>
      <c r="M155" s="215" t="str">
        <f t="shared" si="29"/>
        <v/>
      </c>
      <c r="N155" s="216" t="str">
        <f t="shared" si="32"/>
        <v/>
      </c>
      <c r="O155" s="221">
        <v>1</v>
      </c>
      <c r="AB155" s="325">
        <f t="shared" si="30"/>
        <v>0</v>
      </c>
    </row>
    <row r="156" spans="1:28" ht="15" customHeight="1" x14ac:dyDescent="0.25">
      <c r="A156" s="218" t="str">
        <f>IF(C156=0,"",IF(I156=0,"",MAX(A$2:A155)+1))</f>
        <v/>
      </c>
      <c r="B156" s="219" t="str">
        <f>B155</f>
        <v xml:space="preserve">Jordy </v>
      </c>
      <c r="C156" s="211">
        <f>IF(P$3="J",SUMIF(Deelnemers!B:B,B156,Deelnemers!F:F),0)</f>
        <v>50</v>
      </c>
      <c r="D156" s="13"/>
      <c r="E156" s="13"/>
      <c r="F156" s="220" t="str">
        <f t="shared" si="31"/>
        <v/>
      </c>
      <c r="G156" s="268" t="str">
        <f t="shared" si="26"/>
        <v/>
      </c>
      <c r="H156" s="219" t="str">
        <f>Deelnemers!B23</f>
        <v>n</v>
      </c>
      <c r="I156" s="211">
        <f>IF(P$3="J",SUMIF(Deelnemers!B:B,H156,Deelnemers!F:F),0)</f>
        <v>0</v>
      </c>
      <c r="J156" s="13"/>
      <c r="K156" s="211" t="str">
        <f t="shared" si="27"/>
        <v/>
      </c>
      <c r="L156" s="220" t="str">
        <f t="shared" si="28"/>
        <v/>
      </c>
      <c r="M156" s="215" t="str">
        <f t="shared" si="29"/>
        <v/>
      </c>
      <c r="N156" s="216" t="str">
        <f t="shared" si="32"/>
        <v/>
      </c>
      <c r="O156" s="221">
        <v>1</v>
      </c>
      <c r="AB156" s="325">
        <f t="shared" si="30"/>
        <v>0</v>
      </c>
    </row>
    <row r="157" spans="1:28" ht="15" customHeight="1" x14ac:dyDescent="0.25">
      <c r="A157" s="218" t="str">
        <f>IF(C157=0,"",IF(I157=0,"",MAX(A$2:A156)+1))</f>
        <v/>
      </c>
      <c r="B157" s="219" t="str">
        <f>B156</f>
        <v xml:space="preserve">Jordy </v>
      </c>
      <c r="C157" s="211">
        <f>IF(P$3="J",SUMIF(Deelnemers!B:B,B157,Deelnemers!F:F),0)</f>
        <v>50</v>
      </c>
      <c r="D157" s="13"/>
      <c r="E157" s="13"/>
      <c r="F157" s="220" t="str">
        <f t="shared" si="31"/>
        <v/>
      </c>
      <c r="G157" s="268" t="str">
        <f t="shared" si="26"/>
        <v/>
      </c>
      <c r="H157" s="219" t="str">
        <f>Deelnemers!B24</f>
        <v>n</v>
      </c>
      <c r="I157" s="211">
        <f>IF(P$3="J",SUMIF(Deelnemers!B:B,H157,Deelnemers!F:F),0)</f>
        <v>0</v>
      </c>
      <c r="J157" s="13"/>
      <c r="K157" s="211" t="str">
        <f t="shared" si="27"/>
        <v/>
      </c>
      <c r="L157" s="220" t="str">
        <f t="shared" si="28"/>
        <v/>
      </c>
      <c r="M157" s="215" t="str">
        <f t="shared" si="29"/>
        <v/>
      </c>
      <c r="N157" s="216" t="str">
        <f t="shared" si="32"/>
        <v/>
      </c>
      <c r="O157" s="221">
        <v>1</v>
      </c>
      <c r="AB157" s="325">
        <f t="shared" si="30"/>
        <v>0</v>
      </c>
    </row>
    <row r="158" spans="1:28" ht="15" customHeight="1" x14ac:dyDescent="0.25">
      <c r="A158" s="218" t="str">
        <f>IF(C158=0,"",IF(I158=0,"",MAX(A$2:A157)+1))</f>
        <v/>
      </c>
      <c r="B158" s="219" t="str">
        <f>B157</f>
        <v xml:space="preserve">Jordy </v>
      </c>
      <c r="C158" s="211">
        <f>IF(P$3="J",SUMIF(Deelnemers!B:B,B158,Deelnemers!F:F),0)</f>
        <v>50</v>
      </c>
      <c r="D158" s="13"/>
      <c r="E158" s="13"/>
      <c r="F158" s="220" t="str">
        <f t="shared" si="31"/>
        <v/>
      </c>
      <c r="G158" s="268" t="str">
        <f t="shared" si="26"/>
        <v/>
      </c>
      <c r="H158" s="219" t="str">
        <f>Deelnemers!B25</f>
        <v>n</v>
      </c>
      <c r="I158" s="211">
        <f>IF(P$3="J",SUMIF(Deelnemers!B:B,H158,Deelnemers!F:F),0)</f>
        <v>0</v>
      </c>
      <c r="J158" s="13"/>
      <c r="K158" s="211" t="str">
        <f t="shared" si="27"/>
        <v/>
      </c>
      <c r="L158" s="220" t="str">
        <f t="shared" si="28"/>
        <v/>
      </c>
      <c r="M158" s="215" t="str">
        <f t="shared" si="29"/>
        <v/>
      </c>
      <c r="N158" s="216" t="str">
        <f t="shared" si="32"/>
        <v/>
      </c>
      <c r="O158" s="221">
        <v>1</v>
      </c>
      <c r="AB158" s="325">
        <f t="shared" si="30"/>
        <v>0</v>
      </c>
    </row>
    <row r="159" spans="1:28" ht="15" customHeight="1" x14ac:dyDescent="0.25">
      <c r="A159" s="218">
        <f>IF(C159=0,"",IF(I159=0,"",MAX(A$2:A158)+1))</f>
        <v>105</v>
      </c>
      <c r="B159" s="219" t="str">
        <f>Deelnemers!B20</f>
        <v>Mukesh</v>
      </c>
      <c r="C159" s="211">
        <f>IF(P$3="J",SUMIF(Deelnemers!B:B,B159,Deelnemers!F:F),0)</f>
        <v>56</v>
      </c>
      <c r="D159" s="13"/>
      <c r="E159" s="13"/>
      <c r="F159" s="220" t="str">
        <f t="shared" si="31"/>
        <v/>
      </c>
      <c r="G159" s="268" t="str">
        <f t="shared" si="26"/>
        <v/>
      </c>
      <c r="H159" s="219" t="str">
        <f>Deelnemers!B21</f>
        <v>Marco</v>
      </c>
      <c r="I159" s="211">
        <f>IF(P$3="J",SUMIF(Deelnemers!B:B,H159,Deelnemers!F:F),0)</f>
        <v>43</v>
      </c>
      <c r="J159" s="13"/>
      <c r="K159" s="211" t="str">
        <f t="shared" si="27"/>
        <v/>
      </c>
      <c r="L159" s="220" t="str">
        <f t="shared" si="28"/>
        <v/>
      </c>
      <c r="M159" s="215" t="str">
        <f t="shared" si="29"/>
        <v/>
      </c>
      <c r="N159" s="216" t="str">
        <f t="shared" si="32"/>
        <v/>
      </c>
      <c r="O159" s="221">
        <v>1</v>
      </c>
      <c r="AB159" s="325">
        <f t="shared" si="30"/>
        <v>1</v>
      </c>
    </row>
    <row r="160" spans="1:28" ht="15" customHeight="1" x14ac:dyDescent="0.25">
      <c r="A160" s="218" t="str">
        <f>IF(C160=0,"",IF(I160=0,"",MAX(A$2:A159)+1))</f>
        <v/>
      </c>
      <c r="B160" s="219" t="str">
        <f>B159</f>
        <v>Mukesh</v>
      </c>
      <c r="C160" s="211">
        <f>IF(P$3="J",SUMIF(Deelnemers!B:B,B160,Deelnemers!F:F),0)</f>
        <v>56</v>
      </c>
      <c r="D160" s="13"/>
      <c r="E160" s="13"/>
      <c r="F160" s="220" t="str">
        <f t="shared" si="31"/>
        <v/>
      </c>
      <c r="G160" s="268" t="str">
        <f t="shared" si="26"/>
        <v/>
      </c>
      <c r="H160" s="219" t="str">
        <f>Deelnemers!B22</f>
        <v>n</v>
      </c>
      <c r="I160" s="211">
        <f>IF(P$3="J",SUMIF(Deelnemers!B:B,H160,Deelnemers!F:F),0)</f>
        <v>0</v>
      </c>
      <c r="J160" s="13"/>
      <c r="K160" s="211" t="str">
        <f t="shared" si="27"/>
        <v/>
      </c>
      <c r="L160" s="220" t="str">
        <f t="shared" si="28"/>
        <v/>
      </c>
      <c r="M160" s="215" t="str">
        <f t="shared" si="29"/>
        <v/>
      </c>
      <c r="N160" s="216" t="str">
        <f t="shared" si="32"/>
        <v/>
      </c>
      <c r="O160" s="221">
        <v>1</v>
      </c>
      <c r="AB160" s="325">
        <f t="shared" si="30"/>
        <v>0</v>
      </c>
    </row>
    <row r="161" spans="1:28" ht="15" customHeight="1" x14ac:dyDescent="0.25">
      <c r="A161" s="218" t="str">
        <f>IF(C161=0,"",IF(I161=0,"",MAX(A$2:A160)+1))</f>
        <v/>
      </c>
      <c r="B161" s="219" t="str">
        <f>B160</f>
        <v>Mukesh</v>
      </c>
      <c r="C161" s="211">
        <f>IF(P$3="J",SUMIF(Deelnemers!B:B,B161,Deelnemers!F:F),0)</f>
        <v>56</v>
      </c>
      <c r="D161" s="13"/>
      <c r="E161" s="13"/>
      <c r="F161" s="220" t="str">
        <f t="shared" si="31"/>
        <v/>
      </c>
      <c r="G161" s="268" t="str">
        <f t="shared" si="26"/>
        <v/>
      </c>
      <c r="H161" s="219" t="str">
        <f>Deelnemers!B23</f>
        <v>n</v>
      </c>
      <c r="I161" s="211">
        <f>IF(P$3="J",SUMIF(Deelnemers!B:B,H161,Deelnemers!F:F),0)</f>
        <v>0</v>
      </c>
      <c r="J161" s="13"/>
      <c r="K161" s="211" t="str">
        <f t="shared" si="27"/>
        <v/>
      </c>
      <c r="L161" s="220" t="str">
        <f t="shared" si="28"/>
        <v/>
      </c>
      <c r="M161" s="215" t="str">
        <f t="shared" si="29"/>
        <v/>
      </c>
      <c r="N161" s="216" t="str">
        <f t="shared" si="32"/>
        <v/>
      </c>
      <c r="O161" s="221">
        <v>1</v>
      </c>
      <c r="AB161" s="325">
        <f t="shared" si="30"/>
        <v>0</v>
      </c>
    </row>
    <row r="162" spans="1:28" ht="15" customHeight="1" x14ac:dyDescent="0.25">
      <c r="A162" s="218" t="str">
        <f>IF(C162=0,"",IF(I162=0,"",MAX(A$2:A161)+1))</f>
        <v/>
      </c>
      <c r="B162" s="219" t="str">
        <f>B161</f>
        <v>Mukesh</v>
      </c>
      <c r="C162" s="211">
        <f>IF(P$3="J",SUMIF(Deelnemers!B:B,B162,Deelnemers!F:F),0)</f>
        <v>56</v>
      </c>
      <c r="D162" s="13"/>
      <c r="E162" s="13"/>
      <c r="F162" s="220" t="str">
        <f t="shared" si="31"/>
        <v/>
      </c>
      <c r="G162" s="268" t="str">
        <f t="shared" si="26"/>
        <v/>
      </c>
      <c r="H162" s="219" t="str">
        <f>Deelnemers!B24</f>
        <v>n</v>
      </c>
      <c r="I162" s="211">
        <f>IF(P$3="J",SUMIF(Deelnemers!B:B,H162,Deelnemers!F:F),0)</f>
        <v>0</v>
      </c>
      <c r="J162" s="13"/>
      <c r="K162" s="211" t="str">
        <f t="shared" si="27"/>
        <v/>
      </c>
      <c r="L162" s="220" t="str">
        <f t="shared" si="28"/>
        <v/>
      </c>
      <c r="M162" s="215" t="str">
        <f t="shared" si="29"/>
        <v/>
      </c>
      <c r="N162" s="216" t="str">
        <f t="shared" si="32"/>
        <v/>
      </c>
      <c r="O162" s="221">
        <v>1</v>
      </c>
      <c r="AB162" s="325">
        <f t="shared" si="30"/>
        <v>0</v>
      </c>
    </row>
    <row r="163" spans="1:28" ht="15" customHeight="1" x14ac:dyDescent="0.25">
      <c r="A163" s="218" t="str">
        <f>IF(C163=0,"",IF(I163=0,"",MAX(A$2:A162)+1))</f>
        <v/>
      </c>
      <c r="B163" s="219" t="str">
        <f>B162</f>
        <v>Mukesh</v>
      </c>
      <c r="C163" s="211">
        <f>IF(P$3="J",SUMIF(Deelnemers!B:B,B163,Deelnemers!F:F),0)</f>
        <v>56</v>
      </c>
      <c r="D163" s="13"/>
      <c r="E163" s="13"/>
      <c r="F163" s="220" t="str">
        <f t="shared" si="31"/>
        <v/>
      </c>
      <c r="G163" s="268" t="str">
        <f t="shared" si="26"/>
        <v/>
      </c>
      <c r="H163" s="219" t="str">
        <f>Deelnemers!B25</f>
        <v>n</v>
      </c>
      <c r="I163" s="211">
        <f>IF(P$3="J",SUMIF(Deelnemers!B:B,H163,Deelnemers!F:F),0)</f>
        <v>0</v>
      </c>
      <c r="J163" s="13"/>
      <c r="K163" s="211" t="str">
        <f t="shared" si="27"/>
        <v/>
      </c>
      <c r="L163" s="220" t="str">
        <f t="shared" si="28"/>
        <v/>
      </c>
      <c r="M163" s="215" t="str">
        <f t="shared" ref="M163:M173" si="35">IF(J163&gt;0,IF(I163-J163=0,R$2,IF(J163&lt;I163,ROUND(J163/I163*T$2,1),Q$2)),"")</f>
        <v/>
      </c>
      <c r="N163" s="216" t="str">
        <f t="shared" si="32"/>
        <v/>
      </c>
      <c r="O163" s="221">
        <v>1</v>
      </c>
      <c r="AB163" s="325">
        <f t="shared" si="30"/>
        <v>0</v>
      </c>
    </row>
    <row r="164" spans="1:28" ht="15" customHeight="1" x14ac:dyDescent="0.25">
      <c r="A164" s="218" t="str">
        <f>IF(C164=0,"",IF(I164=0,"",MAX(A$2:A163)+1))</f>
        <v/>
      </c>
      <c r="B164" s="219" t="str">
        <f>Deelnemers!B21</f>
        <v>Marco</v>
      </c>
      <c r="C164" s="211">
        <f>IF(P$3="J",SUMIF(Deelnemers!B:B,B164,Deelnemers!F:F),0)</f>
        <v>43</v>
      </c>
      <c r="D164" s="13"/>
      <c r="E164" s="13"/>
      <c r="F164" s="220" t="str">
        <f t="shared" si="31"/>
        <v/>
      </c>
      <c r="G164" s="268" t="str">
        <f t="shared" si="26"/>
        <v/>
      </c>
      <c r="H164" s="219" t="str">
        <f>Deelnemers!B22</f>
        <v>n</v>
      </c>
      <c r="I164" s="211">
        <f>IF(P$3="J",SUMIF(Deelnemers!B:B,H164,Deelnemers!F:F),0)</f>
        <v>0</v>
      </c>
      <c r="J164" s="13"/>
      <c r="K164" s="211" t="str">
        <f t="shared" si="27"/>
        <v/>
      </c>
      <c r="L164" s="220" t="str">
        <f t="shared" si="28"/>
        <v/>
      </c>
      <c r="M164" s="215" t="str">
        <f t="shared" si="35"/>
        <v/>
      </c>
      <c r="N164" s="216" t="str">
        <f t="shared" si="32"/>
        <v/>
      </c>
      <c r="O164" s="221">
        <v>1</v>
      </c>
      <c r="AB164" s="325">
        <f t="shared" si="30"/>
        <v>0</v>
      </c>
    </row>
    <row r="165" spans="1:28" ht="15" customHeight="1" x14ac:dyDescent="0.25">
      <c r="A165" s="218" t="str">
        <f>IF(C165=0,"",IF(I165=0,"",MAX(A$2:A164)+1))</f>
        <v/>
      </c>
      <c r="B165" s="219" t="str">
        <f>B164</f>
        <v>Marco</v>
      </c>
      <c r="C165" s="211">
        <f>IF(P$3="J",SUMIF(Deelnemers!B:B,B165,Deelnemers!F:F),0)</f>
        <v>43</v>
      </c>
      <c r="D165" s="13"/>
      <c r="E165" s="13"/>
      <c r="F165" s="220" t="str">
        <f t="shared" si="31"/>
        <v/>
      </c>
      <c r="G165" s="268" t="str">
        <f t="shared" si="26"/>
        <v/>
      </c>
      <c r="H165" s="219" t="str">
        <f>Deelnemers!B23</f>
        <v>n</v>
      </c>
      <c r="I165" s="211">
        <f>IF(P$3="J",SUMIF(Deelnemers!B:B,H165,Deelnemers!F:F),0)</f>
        <v>0</v>
      </c>
      <c r="J165" s="13"/>
      <c r="K165" s="211" t="str">
        <f t="shared" si="27"/>
        <v/>
      </c>
      <c r="L165" s="220" t="str">
        <f t="shared" si="28"/>
        <v/>
      </c>
      <c r="M165" s="215" t="str">
        <f t="shared" si="35"/>
        <v/>
      </c>
      <c r="N165" s="216" t="str">
        <f t="shared" si="32"/>
        <v/>
      </c>
      <c r="O165" s="221">
        <v>1</v>
      </c>
      <c r="AB165" s="325">
        <f t="shared" si="30"/>
        <v>0</v>
      </c>
    </row>
    <row r="166" spans="1:28" ht="15" customHeight="1" x14ac:dyDescent="0.25">
      <c r="A166" s="218" t="str">
        <f>IF(C166=0,"",IF(I166=0,"",MAX(A$2:A165)+1))</f>
        <v/>
      </c>
      <c r="B166" s="219" t="str">
        <f>B165</f>
        <v>Marco</v>
      </c>
      <c r="C166" s="211">
        <f>IF(P$3="J",SUMIF(Deelnemers!B:B,B166,Deelnemers!F:F),0)</f>
        <v>43</v>
      </c>
      <c r="D166" s="13"/>
      <c r="E166" s="13"/>
      <c r="F166" s="220" t="str">
        <f t="shared" si="31"/>
        <v/>
      </c>
      <c r="G166" s="268" t="str">
        <f t="shared" si="26"/>
        <v/>
      </c>
      <c r="H166" s="219" t="str">
        <f>Deelnemers!B24</f>
        <v>n</v>
      </c>
      <c r="I166" s="211">
        <f>IF(P$3="J",SUMIF(Deelnemers!B:B,H166,Deelnemers!F:F),0)</f>
        <v>0</v>
      </c>
      <c r="J166" s="13"/>
      <c r="K166" s="211" t="str">
        <f t="shared" si="27"/>
        <v/>
      </c>
      <c r="L166" s="220" t="str">
        <f t="shared" si="28"/>
        <v/>
      </c>
      <c r="M166" s="215" t="str">
        <f t="shared" si="35"/>
        <v/>
      </c>
      <c r="N166" s="216" t="str">
        <f t="shared" si="32"/>
        <v/>
      </c>
      <c r="O166" s="221">
        <v>1</v>
      </c>
      <c r="AB166" s="325">
        <f t="shared" si="30"/>
        <v>0</v>
      </c>
    </row>
    <row r="167" spans="1:28" ht="15" customHeight="1" x14ac:dyDescent="0.25">
      <c r="A167" s="218" t="str">
        <f>IF(C167=0,"",IF(I167=0,"",MAX(A$2:A166)+1))</f>
        <v/>
      </c>
      <c r="B167" s="219" t="str">
        <f>B166</f>
        <v>Marco</v>
      </c>
      <c r="C167" s="211">
        <f>IF(P$3="J",SUMIF(Deelnemers!B:B,B167,Deelnemers!F:F),0)</f>
        <v>43</v>
      </c>
      <c r="D167" s="13"/>
      <c r="E167" s="13"/>
      <c r="F167" s="220" t="str">
        <f t="shared" si="31"/>
        <v/>
      </c>
      <c r="G167" s="268" t="str">
        <f t="shared" si="26"/>
        <v/>
      </c>
      <c r="H167" s="219" t="str">
        <f>Deelnemers!B25</f>
        <v>n</v>
      </c>
      <c r="I167" s="211">
        <f>IF(P$3="J",SUMIF(Deelnemers!B:B,H167,Deelnemers!F:F),0)</f>
        <v>0</v>
      </c>
      <c r="J167" s="13"/>
      <c r="K167" s="211" t="str">
        <f t="shared" si="27"/>
        <v/>
      </c>
      <c r="L167" s="220" t="str">
        <f t="shared" si="28"/>
        <v/>
      </c>
      <c r="M167" s="215" t="str">
        <f t="shared" si="35"/>
        <v/>
      </c>
      <c r="N167" s="216" t="str">
        <f t="shared" si="32"/>
        <v/>
      </c>
      <c r="O167" s="221">
        <v>1</v>
      </c>
      <c r="AB167" s="325">
        <f t="shared" si="30"/>
        <v>0</v>
      </c>
    </row>
    <row r="168" spans="1:28" ht="15" customHeight="1" x14ac:dyDescent="0.25">
      <c r="A168" s="218" t="str">
        <f>IF(C168=0,"",IF(I168=0,"",MAX(A$2:A167)+1))</f>
        <v/>
      </c>
      <c r="B168" s="219" t="str">
        <f>Deelnemers!B22</f>
        <v>n</v>
      </c>
      <c r="C168" s="211">
        <f>IF(P$3="J",SUMIF(Deelnemers!B:B,B168,Deelnemers!F:F),0)</f>
        <v>0</v>
      </c>
      <c r="D168" s="13"/>
      <c r="E168" s="13"/>
      <c r="F168" s="220" t="str">
        <f t="shared" si="31"/>
        <v/>
      </c>
      <c r="G168" s="268" t="str">
        <f t="shared" si="26"/>
        <v/>
      </c>
      <c r="H168" s="219" t="str">
        <f>Deelnemers!B23</f>
        <v>n</v>
      </c>
      <c r="I168" s="211">
        <f>IF(P$3="J",SUMIF(Deelnemers!B:B,H168,Deelnemers!F:F),0)</f>
        <v>0</v>
      </c>
      <c r="J168" s="13"/>
      <c r="K168" s="211" t="str">
        <f t="shared" si="27"/>
        <v/>
      </c>
      <c r="L168" s="220" t="str">
        <f t="shared" si="28"/>
        <v/>
      </c>
      <c r="M168" s="215" t="str">
        <f t="shared" si="35"/>
        <v/>
      </c>
      <c r="N168" s="216" t="str">
        <f t="shared" si="32"/>
        <v/>
      </c>
      <c r="O168" s="221">
        <v>1</v>
      </c>
      <c r="AB168" s="325">
        <f t="shared" si="30"/>
        <v>0</v>
      </c>
    </row>
    <row r="169" spans="1:28" ht="15" customHeight="1" x14ac:dyDescent="0.25">
      <c r="A169" s="218" t="str">
        <f>IF(C169=0,"",IF(I169=0,"",MAX(A$2:A168)+1))</f>
        <v/>
      </c>
      <c r="B169" s="219" t="str">
        <f>B168</f>
        <v>n</v>
      </c>
      <c r="C169" s="211">
        <f>IF(P$3="J",SUMIF(Deelnemers!B:B,B169,Deelnemers!F:F),0)</f>
        <v>0</v>
      </c>
      <c r="D169" s="13"/>
      <c r="E169" s="13"/>
      <c r="F169" s="220" t="str">
        <f t="shared" si="31"/>
        <v/>
      </c>
      <c r="G169" s="268" t="str">
        <f t="shared" si="26"/>
        <v/>
      </c>
      <c r="H169" s="219" t="str">
        <f>Deelnemers!B24</f>
        <v>n</v>
      </c>
      <c r="I169" s="211">
        <f>IF(P$3="J",SUMIF(Deelnemers!B:B,H169,Deelnemers!F:F),0)</f>
        <v>0</v>
      </c>
      <c r="J169" s="13"/>
      <c r="K169" s="211" t="str">
        <f t="shared" si="27"/>
        <v/>
      </c>
      <c r="L169" s="220" t="str">
        <f t="shared" si="28"/>
        <v/>
      </c>
      <c r="M169" s="215" t="str">
        <f t="shared" si="35"/>
        <v/>
      </c>
      <c r="N169" s="216" t="str">
        <f t="shared" si="32"/>
        <v/>
      </c>
      <c r="O169" s="221">
        <v>1</v>
      </c>
      <c r="AB169" s="325">
        <f t="shared" si="30"/>
        <v>0</v>
      </c>
    </row>
    <row r="170" spans="1:28" ht="15" customHeight="1" x14ac:dyDescent="0.25">
      <c r="A170" s="218" t="str">
        <f>IF(C170=0,"",IF(I170=0,"",MAX(A$2:A169)+1))</f>
        <v/>
      </c>
      <c r="B170" s="219" t="str">
        <f>B169</f>
        <v>n</v>
      </c>
      <c r="C170" s="211">
        <f>IF(P$3="J",SUMIF(Deelnemers!B:B,B170,Deelnemers!F:F),0)</f>
        <v>0</v>
      </c>
      <c r="D170" s="13"/>
      <c r="E170" s="13"/>
      <c r="F170" s="220" t="str">
        <f t="shared" si="31"/>
        <v/>
      </c>
      <c r="G170" s="268" t="str">
        <f t="shared" si="26"/>
        <v/>
      </c>
      <c r="H170" s="219" t="str">
        <f>Deelnemers!B25</f>
        <v>n</v>
      </c>
      <c r="I170" s="211">
        <f>IF(P$3="J",SUMIF(Deelnemers!B:B,H170,Deelnemers!F:F),0)</f>
        <v>0</v>
      </c>
      <c r="J170" s="13"/>
      <c r="K170" s="211" t="str">
        <f t="shared" si="27"/>
        <v/>
      </c>
      <c r="L170" s="220" t="str">
        <f t="shared" si="28"/>
        <v/>
      </c>
      <c r="M170" s="215" t="str">
        <f t="shared" si="35"/>
        <v/>
      </c>
      <c r="N170" s="216" t="str">
        <f t="shared" si="32"/>
        <v/>
      </c>
      <c r="O170" s="221">
        <v>1</v>
      </c>
      <c r="AB170" s="325">
        <f t="shared" si="30"/>
        <v>0</v>
      </c>
    </row>
    <row r="171" spans="1:28" ht="15" customHeight="1" x14ac:dyDescent="0.25">
      <c r="A171" s="218" t="str">
        <f>IF(C171=0,"",IF(I171=0,"",MAX(A$2:A170)+1))</f>
        <v/>
      </c>
      <c r="B171" s="219" t="str">
        <f>Deelnemers!B23</f>
        <v>n</v>
      </c>
      <c r="C171" s="211">
        <f>IF(P$3="J",SUMIF(Deelnemers!B:B,B171,Deelnemers!F:F),0)</f>
        <v>0</v>
      </c>
      <c r="D171" s="13"/>
      <c r="E171" s="13"/>
      <c r="F171" s="220" t="str">
        <f t="shared" si="31"/>
        <v/>
      </c>
      <c r="G171" s="268" t="str">
        <f t="shared" si="26"/>
        <v/>
      </c>
      <c r="H171" s="219" t="str">
        <f>Deelnemers!B24</f>
        <v>n</v>
      </c>
      <c r="I171" s="211">
        <f>IF(P$3="J",SUMIF(Deelnemers!B:B,H171,Deelnemers!F:F),0)</f>
        <v>0</v>
      </c>
      <c r="J171" s="13"/>
      <c r="K171" s="211" t="str">
        <f t="shared" si="27"/>
        <v/>
      </c>
      <c r="L171" s="220" t="str">
        <f t="shared" si="28"/>
        <v/>
      </c>
      <c r="M171" s="215" t="str">
        <f t="shared" si="35"/>
        <v/>
      </c>
      <c r="N171" s="216" t="str">
        <f t="shared" si="32"/>
        <v/>
      </c>
      <c r="O171" s="221">
        <v>1</v>
      </c>
      <c r="AB171" s="325">
        <f t="shared" si="30"/>
        <v>0</v>
      </c>
    </row>
    <row r="172" spans="1:28" ht="15" customHeight="1" x14ac:dyDescent="0.25">
      <c r="A172" s="218" t="str">
        <f>IF(C172=0,"",IF(I172=0,"",MAX(A$2:A171)+1))</f>
        <v/>
      </c>
      <c r="B172" s="219" t="str">
        <f>B171</f>
        <v>n</v>
      </c>
      <c r="C172" s="211">
        <f>IF(P$3="J",SUMIF(Deelnemers!B:B,B172,Deelnemers!F:F),0)</f>
        <v>0</v>
      </c>
      <c r="D172" s="13"/>
      <c r="E172" s="13"/>
      <c r="F172" s="220" t="str">
        <f t="shared" si="31"/>
        <v/>
      </c>
      <c r="G172" s="268" t="str">
        <f t="shared" si="26"/>
        <v/>
      </c>
      <c r="H172" s="219" t="str">
        <f>Deelnemers!B25</f>
        <v>n</v>
      </c>
      <c r="I172" s="211">
        <f>IF(P$3="J",SUMIF(Deelnemers!B:B,H172,Deelnemers!F:F),0)</f>
        <v>0</v>
      </c>
      <c r="J172" s="13"/>
      <c r="K172" s="211" t="str">
        <f t="shared" si="27"/>
        <v/>
      </c>
      <c r="L172" s="220" t="str">
        <f t="shared" si="28"/>
        <v/>
      </c>
      <c r="M172" s="215" t="str">
        <f t="shared" si="35"/>
        <v/>
      </c>
      <c r="N172" s="216" t="str">
        <f t="shared" si="32"/>
        <v/>
      </c>
      <c r="O172" s="221">
        <v>1</v>
      </c>
      <c r="AB172" s="325">
        <f t="shared" si="30"/>
        <v>0</v>
      </c>
    </row>
    <row r="173" spans="1:28" ht="15" customHeight="1" x14ac:dyDescent="0.25">
      <c r="A173" s="218" t="str">
        <f>IF(C173=0,"",IF(I173=0,"",MAX(A$2:A172)+1))</f>
        <v/>
      </c>
      <c r="B173" s="219" t="str">
        <f>Deelnemers!B24</f>
        <v>n</v>
      </c>
      <c r="C173" s="211">
        <f>IF(P$3="J",SUMIF(Deelnemers!B:B,B173,Deelnemers!F:F),0)</f>
        <v>0</v>
      </c>
      <c r="D173" s="13"/>
      <c r="E173" s="13"/>
      <c r="F173" s="220" t="str">
        <f t="shared" si="31"/>
        <v/>
      </c>
      <c r="G173" s="268" t="str">
        <f t="shared" si="26"/>
        <v/>
      </c>
      <c r="H173" s="219" t="str">
        <f>Deelnemers!B25</f>
        <v>n</v>
      </c>
      <c r="I173" s="211">
        <f>IF(P$3="J",SUMIF(Deelnemers!B:B,H173,Deelnemers!F:F),0)</f>
        <v>0</v>
      </c>
      <c r="J173" s="13"/>
      <c r="K173" s="211" t="str">
        <f t="shared" si="27"/>
        <v/>
      </c>
      <c r="L173" s="220" t="str">
        <f t="shared" si="28"/>
        <v/>
      </c>
      <c r="M173" s="215" t="str">
        <f t="shared" si="35"/>
        <v/>
      </c>
      <c r="N173" s="216" t="str">
        <f t="shared" si="32"/>
        <v/>
      </c>
      <c r="O173" s="221">
        <v>1</v>
      </c>
      <c r="AB173" s="325">
        <f t="shared" si="30"/>
        <v>0</v>
      </c>
    </row>
    <row r="174" spans="1:28" ht="15" customHeight="1" thickBot="1" x14ac:dyDescent="0.3">
      <c r="A174" s="222"/>
      <c r="B174" s="223" t="s">
        <v>73</v>
      </c>
      <c r="C174" s="224">
        <f>MAX(A$2:A174)</f>
        <v>105</v>
      </c>
      <c r="D174" s="225" t="s">
        <v>78</v>
      </c>
      <c r="E174" s="225"/>
      <c r="F174" s="226"/>
      <c r="G174" s="227"/>
      <c r="H174" s="228" t="s">
        <v>76</v>
      </c>
      <c r="I174" s="229">
        <f>SUM(N2:N174)</f>
        <v>5</v>
      </c>
      <c r="J174" s="225"/>
      <c r="K174" s="230" t="s">
        <v>77</v>
      </c>
      <c r="L174" s="231">
        <f>C174-I174</f>
        <v>100</v>
      </c>
      <c r="M174" s="231"/>
      <c r="N174" s="232"/>
      <c r="O174" s="221">
        <v>1</v>
      </c>
      <c r="AB174" s="325">
        <f t="shared" si="30"/>
        <v>0</v>
      </c>
    </row>
    <row r="175" spans="1:28" ht="15" customHeight="1" thickBot="1" x14ac:dyDescent="0.35">
      <c r="A175" s="233">
        <f>IF(C175=0,"",IF(I175=0,"",MAX(A$2:A174)+1))</f>
        <v>106</v>
      </c>
      <c r="B175" s="234" t="str">
        <f t="shared" ref="B175:B238" si="36">B3</f>
        <v>Frans</v>
      </c>
      <c r="C175" s="211">
        <f>IF(P$175="J",SUMIF(Deelnemers!B:B,B175,Deelnemers!F:F),0)</f>
        <v>42</v>
      </c>
      <c r="D175" s="17"/>
      <c r="E175" s="18"/>
      <c r="F175" s="236" t="str">
        <f t="shared" ref="F175:F238" si="37">IF(D175&gt;0,ROUND(D175/E175,3),"")</f>
        <v/>
      </c>
      <c r="G175" s="268" t="str">
        <f t="shared" ref="G175:G238" si="38">IF(D175&gt;0,IF(C175-D175=0,R$2,IF(D175&lt;C175,ROUND(D175/C175*T$2,1),Q$2)),"")</f>
        <v/>
      </c>
      <c r="H175" s="234" t="str">
        <f t="shared" ref="H175:H238" si="39">H3</f>
        <v>Fred</v>
      </c>
      <c r="I175" s="211">
        <f>IF(P$175="J",SUMIF(Deelnemers!B:B,H175,Deelnemers!F:F),0)</f>
        <v>32</v>
      </c>
      <c r="J175" s="18"/>
      <c r="K175" s="235" t="str">
        <f t="shared" ref="K175:K238" si="40">IF(E175&gt;0,E175,"")</f>
        <v/>
      </c>
      <c r="L175" s="236" t="str">
        <f t="shared" ref="L175:L238" si="41">IF(J175&gt;0,ROUND(J175/K175,3),"")</f>
        <v/>
      </c>
      <c r="M175" s="215" t="str">
        <f t="shared" ref="M175:M206" si="42">IF(J175&gt;0,IF(I175-J175=0,R$2,IF(J175&lt;I175,ROUND(J175/I175*T$2,1),Q$2)),"")</f>
        <v/>
      </c>
      <c r="N175" s="237" t="str">
        <f t="shared" ref="N175:N238" si="43">IF(E175&gt;0,1,"")</f>
        <v/>
      </c>
      <c r="O175" s="221">
        <v>2</v>
      </c>
      <c r="P175" s="468" t="s">
        <v>121</v>
      </c>
      <c r="AB175" s="325">
        <f t="shared" si="30"/>
        <v>1</v>
      </c>
    </row>
    <row r="176" spans="1:28" ht="15" customHeight="1" x14ac:dyDescent="0.25">
      <c r="A176" s="218">
        <f>IF(C176=0,"",IF(I176=0,"",MAX(A$2:A175)+1))</f>
        <v>107</v>
      </c>
      <c r="B176" s="219" t="str">
        <f t="shared" si="36"/>
        <v>Frans</v>
      </c>
      <c r="C176" s="211">
        <f>IF(P$175="J",SUMIF(Deelnemers!B:B,B176,Deelnemers!F:F),0)</f>
        <v>42</v>
      </c>
      <c r="D176" s="13"/>
      <c r="E176" s="13"/>
      <c r="F176" s="220" t="str">
        <f t="shared" si="37"/>
        <v/>
      </c>
      <c r="G176" s="268" t="str">
        <f t="shared" si="38"/>
        <v/>
      </c>
      <c r="H176" s="219" t="str">
        <f t="shared" si="39"/>
        <v>Jan Hartog</v>
      </c>
      <c r="I176" s="211">
        <f>IF(P$175="J",SUMIF(Deelnemers!B:B,H176,Deelnemers!F:F),0)</f>
        <v>31</v>
      </c>
      <c r="J176" s="13"/>
      <c r="K176" s="211" t="str">
        <f t="shared" si="40"/>
        <v/>
      </c>
      <c r="L176" s="220" t="str">
        <f t="shared" si="41"/>
        <v/>
      </c>
      <c r="M176" s="215" t="str">
        <f t="shared" si="42"/>
        <v/>
      </c>
      <c r="N176" s="216" t="str">
        <f t="shared" si="43"/>
        <v/>
      </c>
      <c r="O176" s="221">
        <v>2</v>
      </c>
      <c r="AB176" s="325">
        <f t="shared" si="30"/>
        <v>1</v>
      </c>
    </row>
    <row r="177" spans="1:28" ht="15" customHeight="1" x14ac:dyDescent="0.25">
      <c r="A177" s="218">
        <f>IF(C177=0,"",IF(I177=0,"",MAX(A$2:A176)+1))</f>
        <v>108</v>
      </c>
      <c r="B177" s="219" t="str">
        <f t="shared" si="36"/>
        <v>Frans</v>
      </c>
      <c r="C177" s="211">
        <f>IF(P$175="J",SUMIF(Deelnemers!B:B,B177,Deelnemers!F:F),0)</f>
        <v>42</v>
      </c>
      <c r="D177" s="13"/>
      <c r="E177" s="13"/>
      <c r="F177" s="220" t="str">
        <f t="shared" si="37"/>
        <v/>
      </c>
      <c r="G177" s="268" t="str">
        <f t="shared" si="38"/>
        <v/>
      </c>
      <c r="H177" s="219" t="str">
        <f t="shared" si="39"/>
        <v>Martijn</v>
      </c>
      <c r="I177" s="211">
        <f>IF(P$175="J",SUMIF(Deelnemers!B:B,H177,Deelnemers!F:F),0)</f>
        <v>24</v>
      </c>
      <c r="J177" s="13"/>
      <c r="K177" s="211" t="str">
        <f t="shared" si="40"/>
        <v/>
      </c>
      <c r="L177" s="220" t="str">
        <f t="shared" si="41"/>
        <v/>
      </c>
      <c r="M177" s="215" t="str">
        <f t="shared" si="42"/>
        <v/>
      </c>
      <c r="N177" s="216" t="str">
        <f t="shared" si="43"/>
        <v/>
      </c>
      <c r="O177" s="221">
        <v>2</v>
      </c>
      <c r="AB177" s="325">
        <f t="shared" si="30"/>
        <v>1</v>
      </c>
    </row>
    <row r="178" spans="1:28" ht="15" customHeight="1" x14ac:dyDescent="0.25">
      <c r="A178" s="218">
        <f>IF(C178=0,"",IF(I178=0,"",MAX(A$2:A177)+1))</f>
        <v>109</v>
      </c>
      <c r="B178" s="219" t="str">
        <f t="shared" si="36"/>
        <v>Frans</v>
      </c>
      <c r="C178" s="211">
        <f>IF(P$175="J",SUMIF(Deelnemers!B:B,B178,Deelnemers!F:F),0)</f>
        <v>42</v>
      </c>
      <c r="D178" s="13"/>
      <c r="E178" s="13"/>
      <c r="F178" s="220" t="str">
        <f t="shared" si="37"/>
        <v/>
      </c>
      <c r="G178" s="268" t="str">
        <f t="shared" si="38"/>
        <v/>
      </c>
      <c r="H178" s="219" t="str">
        <f t="shared" si="39"/>
        <v>Michael</v>
      </c>
      <c r="I178" s="211">
        <f>IF(P$175="J",SUMIF(Deelnemers!B:B,H178,Deelnemers!F:F),0)</f>
        <v>38</v>
      </c>
      <c r="J178" s="13"/>
      <c r="K178" s="211" t="str">
        <f t="shared" si="40"/>
        <v/>
      </c>
      <c r="L178" s="220" t="str">
        <f t="shared" si="41"/>
        <v/>
      </c>
      <c r="M178" s="215" t="str">
        <f t="shared" si="42"/>
        <v/>
      </c>
      <c r="N178" s="216" t="str">
        <f t="shared" si="43"/>
        <v/>
      </c>
      <c r="O178" s="221">
        <v>2</v>
      </c>
      <c r="AB178" s="325">
        <f t="shared" si="30"/>
        <v>1</v>
      </c>
    </row>
    <row r="179" spans="1:28" ht="15" customHeight="1" x14ac:dyDescent="0.25">
      <c r="A179" s="218">
        <f>IF(C179=0,"",IF(I179=0,"",MAX(A$2:A178)+1))</f>
        <v>110</v>
      </c>
      <c r="B179" s="219" t="str">
        <f t="shared" si="36"/>
        <v>Frans</v>
      </c>
      <c r="C179" s="211">
        <f>IF(P$175="J",SUMIF(Deelnemers!B:B,B179,Deelnemers!F:F),0)</f>
        <v>42</v>
      </c>
      <c r="D179" s="13"/>
      <c r="E179" s="13"/>
      <c r="F179" s="220" t="str">
        <f t="shared" si="37"/>
        <v/>
      </c>
      <c r="G179" s="268" t="str">
        <f t="shared" si="38"/>
        <v/>
      </c>
      <c r="H179" s="219" t="str">
        <f t="shared" si="39"/>
        <v>Peter</v>
      </c>
      <c r="I179" s="211">
        <f>IF(P$175="J",SUMIF(Deelnemers!B:B,H179,Deelnemers!F:F),0)</f>
        <v>70</v>
      </c>
      <c r="J179" s="13"/>
      <c r="K179" s="211" t="str">
        <f t="shared" si="40"/>
        <v/>
      </c>
      <c r="L179" s="220" t="str">
        <f t="shared" si="41"/>
        <v/>
      </c>
      <c r="M179" s="215" t="str">
        <f t="shared" si="42"/>
        <v/>
      </c>
      <c r="N179" s="216" t="str">
        <f t="shared" si="43"/>
        <v/>
      </c>
      <c r="O179" s="221">
        <v>2</v>
      </c>
      <c r="AB179" s="325">
        <f t="shared" si="30"/>
        <v>1</v>
      </c>
    </row>
    <row r="180" spans="1:28" ht="15" customHeight="1" x14ac:dyDescent="0.25">
      <c r="A180" s="218">
        <f>IF(C180=0,"",IF(I180=0,"",MAX(A$2:A179)+1))</f>
        <v>111</v>
      </c>
      <c r="B180" s="219" t="str">
        <f t="shared" si="36"/>
        <v>Frans</v>
      </c>
      <c r="C180" s="211">
        <f>IF(P$175="J",SUMIF(Deelnemers!B:B,B180,Deelnemers!F:F),0)</f>
        <v>42</v>
      </c>
      <c r="D180" s="13"/>
      <c r="E180" s="13"/>
      <c r="F180" s="220" t="str">
        <f t="shared" si="37"/>
        <v/>
      </c>
      <c r="G180" s="268" t="str">
        <f t="shared" si="38"/>
        <v/>
      </c>
      <c r="H180" s="219" t="str">
        <f t="shared" si="39"/>
        <v>Piet</v>
      </c>
      <c r="I180" s="211">
        <f>IF(P$175="J",SUMIF(Deelnemers!B:B,H180,Deelnemers!F:F),0)</f>
        <v>71</v>
      </c>
      <c r="J180" s="13"/>
      <c r="K180" s="211" t="str">
        <f t="shared" si="40"/>
        <v/>
      </c>
      <c r="L180" s="220" t="str">
        <f t="shared" si="41"/>
        <v/>
      </c>
      <c r="M180" s="215" t="str">
        <f t="shared" si="42"/>
        <v/>
      </c>
      <c r="N180" s="216" t="str">
        <f t="shared" si="43"/>
        <v/>
      </c>
      <c r="O180" s="221">
        <v>2</v>
      </c>
      <c r="AB180" s="325">
        <f t="shared" si="30"/>
        <v>1</v>
      </c>
    </row>
    <row r="181" spans="1:28" ht="15" customHeight="1" x14ac:dyDescent="0.25">
      <c r="A181" s="218">
        <f>IF(C181=0,"",IF(I181=0,"",MAX(A$2:A180)+1))</f>
        <v>112</v>
      </c>
      <c r="B181" s="219" t="str">
        <f t="shared" si="36"/>
        <v>Frans</v>
      </c>
      <c r="C181" s="211">
        <f>IF(P$175="J",SUMIF(Deelnemers!B:B,B181,Deelnemers!F:F),0)</f>
        <v>42</v>
      </c>
      <c r="D181" s="13"/>
      <c r="E181" s="13"/>
      <c r="F181" s="220" t="str">
        <f t="shared" si="37"/>
        <v/>
      </c>
      <c r="G181" s="268" t="str">
        <f t="shared" si="38"/>
        <v/>
      </c>
      <c r="H181" s="219" t="str">
        <f t="shared" si="39"/>
        <v>Tukker</v>
      </c>
      <c r="I181" s="211">
        <f>IF(P$175="J",SUMIF(Deelnemers!B:B,H181,Deelnemers!F:F),0)</f>
        <v>37</v>
      </c>
      <c r="J181" s="13"/>
      <c r="K181" s="211" t="str">
        <f t="shared" si="40"/>
        <v/>
      </c>
      <c r="L181" s="220" t="str">
        <f t="shared" si="41"/>
        <v/>
      </c>
      <c r="M181" s="215" t="str">
        <f t="shared" si="42"/>
        <v/>
      </c>
      <c r="N181" s="216" t="str">
        <f t="shared" si="43"/>
        <v/>
      </c>
      <c r="O181" s="221">
        <v>2</v>
      </c>
      <c r="AB181" s="325">
        <f t="shared" si="30"/>
        <v>1</v>
      </c>
    </row>
    <row r="182" spans="1:28" ht="15" customHeight="1" x14ac:dyDescent="0.25">
      <c r="A182" s="218">
        <f>IF(C182=0,"",IF(I182=0,"",MAX(A$2:A181)+1))</f>
        <v>113</v>
      </c>
      <c r="B182" s="219" t="str">
        <f t="shared" si="36"/>
        <v>Frans</v>
      </c>
      <c r="C182" s="211">
        <f>IF(P$175="J",SUMIF(Deelnemers!B:B,B182,Deelnemers!F:F),0)</f>
        <v>42</v>
      </c>
      <c r="D182" s="13"/>
      <c r="E182" s="13"/>
      <c r="F182" s="220" t="str">
        <f t="shared" si="37"/>
        <v/>
      </c>
      <c r="G182" s="268" t="str">
        <f t="shared" si="38"/>
        <v/>
      </c>
      <c r="H182" s="219" t="str">
        <f t="shared" si="39"/>
        <v>Bernard</v>
      </c>
      <c r="I182" s="211">
        <f>IF(P$175="J",SUMIF(Deelnemers!B:B,H182,Deelnemers!F:F),0)</f>
        <v>37</v>
      </c>
      <c r="J182" s="13"/>
      <c r="K182" s="211" t="str">
        <f t="shared" si="40"/>
        <v/>
      </c>
      <c r="L182" s="220" t="str">
        <f t="shared" si="41"/>
        <v/>
      </c>
      <c r="M182" s="215" t="str">
        <f t="shared" si="42"/>
        <v/>
      </c>
      <c r="N182" s="216" t="str">
        <f t="shared" si="43"/>
        <v/>
      </c>
      <c r="O182" s="221">
        <v>2</v>
      </c>
      <c r="AB182" s="325">
        <f t="shared" si="30"/>
        <v>1</v>
      </c>
    </row>
    <row r="183" spans="1:28" ht="15" customHeight="1" x14ac:dyDescent="0.25">
      <c r="A183" s="218">
        <f>IF(C183=0,"",IF(I183=0,"",MAX(A$2:A182)+1))</f>
        <v>114</v>
      </c>
      <c r="B183" s="219" t="str">
        <f t="shared" si="36"/>
        <v>Frans</v>
      </c>
      <c r="C183" s="211">
        <f>IF(P$175="J",SUMIF(Deelnemers!B:B,B183,Deelnemers!F:F),0)</f>
        <v>42</v>
      </c>
      <c r="D183" s="13"/>
      <c r="E183" s="13"/>
      <c r="F183" s="220" t="str">
        <f t="shared" si="37"/>
        <v/>
      </c>
      <c r="G183" s="268" t="str">
        <f t="shared" si="38"/>
        <v/>
      </c>
      <c r="H183" s="219" t="str">
        <f t="shared" si="39"/>
        <v>Jan de Hoorn</v>
      </c>
      <c r="I183" s="211">
        <f>IF(P$175="J",SUMIF(Deelnemers!B:B,H183,Deelnemers!F:F),0)</f>
        <v>33</v>
      </c>
      <c r="J183" s="13"/>
      <c r="K183" s="211" t="str">
        <f t="shared" si="40"/>
        <v/>
      </c>
      <c r="L183" s="220" t="str">
        <f t="shared" si="41"/>
        <v/>
      </c>
      <c r="M183" s="215" t="str">
        <f t="shared" si="42"/>
        <v/>
      </c>
      <c r="N183" s="216" t="str">
        <f t="shared" si="43"/>
        <v/>
      </c>
      <c r="O183" s="221">
        <v>2</v>
      </c>
      <c r="AB183" s="325">
        <f t="shared" si="30"/>
        <v>1</v>
      </c>
    </row>
    <row r="184" spans="1:28" ht="15" customHeight="1" x14ac:dyDescent="0.25">
      <c r="A184" s="218">
        <f>IF(C184=0,"",IF(I184=0,"",MAX(A$2:A183)+1))</f>
        <v>115</v>
      </c>
      <c r="B184" s="219" t="str">
        <f t="shared" si="36"/>
        <v>Frans</v>
      </c>
      <c r="C184" s="211">
        <f>IF(P$175="J",SUMIF(Deelnemers!B:B,B184,Deelnemers!F:F),0)</f>
        <v>42</v>
      </c>
      <c r="D184" s="13"/>
      <c r="E184" s="13"/>
      <c r="F184" s="220" t="str">
        <f t="shared" si="37"/>
        <v/>
      </c>
      <c r="G184" s="268" t="str">
        <f t="shared" si="38"/>
        <v/>
      </c>
      <c r="H184" s="219" t="str">
        <f t="shared" si="39"/>
        <v>Bas</v>
      </c>
      <c r="I184" s="211">
        <f>IF(P$175="J",SUMIF(Deelnemers!B:B,H184,Deelnemers!F:F),0)</f>
        <v>31</v>
      </c>
      <c r="J184" s="13"/>
      <c r="K184" s="211" t="str">
        <f t="shared" si="40"/>
        <v/>
      </c>
      <c r="L184" s="220" t="str">
        <f t="shared" si="41"/>
        <v/>
      </c>
      <c r="M184" s="215" t="str">
        <f t="shared" si="42"/>
        <v/>
      </c>
      <c r="N184" s="216" t="str">
        <f t="shared" si="43"/>
        <v/>
      </c>
      <c r="O184" s="221">
        <v>2</v>
      </c>
      <c r="AB184" s="325">
        <f t="shared" si="30"/>
        <v>1</v>
      </c>
    </row>
    <row r="185" spans="1:28" ht="15" customHeight="1" x14ac:dyDescent="0.25">
      <c r="A185" s="218">
        <f>IF(C185=0,"",IF(I185=0,"",MAX(A$2:A184)+1))</f>
        <v>116</v>
      </c>
      <c r="B185" s="219" t="str">
        <f t="shared" si="36"/>
        <v>Frans</v>
      </c>
      <c r="C185" s="211">
        <f>IF(P$175="J",SUMIF(Deelnemers!B:B,B185,Deelnemers!F:F),0)</f>
        <v>42</v>
      </c>
      <c r="D185" s="13"/>
      <c r="E185" s="13"/>
      <c r="F185" s="220" t="str">
        <f t="shared" si="37"/>
        <v/>
      </c>
      <c r="G185" s="268" t="str">
        <f t="shared" si="38"/>
        <v/>
      </c>
      <c r="H185" s="219" t="str">
        <f t="shared" si="39"/>
        <v>Jan Zuijlen</v>
      </c>
      <c r="I185" s="211">
        <f>IF(P$175="J",SUMIF(Deelnemers!B:B,H185,Deelnemers!F:F),0)</f>
        <v>45</v>
      </c>
      <c r="J185" s="13"/>
      <c r="K185" s="211" t="str">
        <f t="shared" si="40"/>
        <v/>
      </c>
      <c r="L185" s="220" t="str">
        <f t="shared" si="41"/>
        <v/>
      </c>
      <c r="M185" s="215" t="str">
        <f t="shared" si="42"/>
        <v/>
      </c>
      <c r="N185" s="216" t="str">
        <f t="shared" si="43"/>
        <v/>
      </c>
      <c r="O185" s="221">
        <v>2</v>
      </c>
      <c r="AB185" s="325">
        <f t="shared" si="30"/>
        <v>1</v>
      </c>
    </row>
    <row r="186" spans="1:28" ht="15" customHeight="1" x14ac:dyDescent="0.25">
      <c r="A186" s="218">
        <f>IF(C186=0,"",IF(I186=0,"",MAX(A$2:A185)+1))</f>
        <v>117</v>
      </c>
      <c r="B186" s="219" t="str">
        <f t="shared" si="36"/>
        <v>Frans</v>
      </c>
      <c r="C186" s="211">
        <f>IF(P$175="J",SUMIF(Deelnemers!B:B,B186,Deelnemers!F:F),0)</f>
        <v>42</v>
      </c>
      <c r="D186" s="13"/>
      <c r="E186" s="13"/>
      <c r="F186" s="220" t="str">
        <f t="shared" si="37"/>
        <v/>
      </c>
      <c r="G186" s="268" t="str">
        <f t="shared" si="38"/>
        <v/>
      </c>
      <c r="H186" s="219" t="str">
        <f t="shared" si="39"/>
        <v xml:space="preserve">Jordy </v>
      </c>
      <c r="I186" s="211">
        <f>IF(P$175="J",SUMIF(Deelnemers!B:B,H186,Deelnemers!F:F),0)</f>
        <v>50</v>
      </c>
      <c r="J186" s="13"/>
      <c r="K186" s="211" t="str">
        <f t="shared" si="40"/>
        <v/>
      </c>
      <c r="L186" s="220" t="str">
        <f t="shared" si="41"/>
        <v/>
      </c>
      <c r="M186" s="215" t="str">
        <f t="shared" si="42"/>
        <v/>
      </c>
      <c r="N186" s="216" t="str">
        <f t="shared" si="43"/>
        <v/>
      </c>
      <c r="O186" s="221">
        <v>2</v>
      </c>
      <c r="AB186" s="325">
        <f t="shared" si="30"/>
        <v>1</v>
      </c>
    </row>
    <row r="187" spans="1:28" ht="15" customHeight="1" x14ac:dyDescent="0.25">
      <c r="A187" s="218">
        <f>IF(C187=0,"",IF(I187=0,"",MAX(A$2:A186)+1))</f>
        <v>118</v>
      </c>
      <c r="B187" s="219" t="str">
        <f t="shared" si="36"/>
        <v>Frans</v>
      </c>
      <c r="C187" s="211">
        <f>IF(P$175="J",SUMIF(Deelnemers!B:B,B187,Deelnemers!F:F),0)</f>
        <v>42</v>
      </c>
      <c r="D187" s="13"/>
      <c r="E187" s="13"/>
      <c r="F187" s="220" t="str">
        <f t="shared" si="37"/>
        <v/>
      </c>
      <c r="G187" s="268" t="str">
        <f t="shared" si="38"/>
        <v/>
      </c>
      <c r="H187" s="219" t="str">
        <f t="shared" si="39"/>
        <v>Mukesh</v>
      </c>
      <c r="I187" s="211">
        <f>IF(P$175="J",SUMIF(Deelnemers!B:B,H187,Deelnemers!F:F),0)</f>
        <v>56</v>
      </c>
      <c r="J187" s="13"/>
      <c r="K187" s="211" t="str">
        <f t="shared" si="40"/>
        <v/>
      </c>
      <c r="L187" s="220" t="str">
        <f t="shared" si="41"/>
        <v/>
      </c>
      <c r="M187" s="215" t="str">
        <f t="shared" si="42"/>
        <v/>
      </c>
      <c r="N187" s="216" t="str">
        <f t="shared" si="43"/>
        <v/>
      </c>
      <c r="O187" s="221">
        <v>2</v>
      </c>
      <c r="AB187" s="325">
        <f t="shared" si="30"/>
        <v>1</v>
      </c>
    </row>
    <row r="188" spans="1:28" ht="15" customHeight="1" x14ac:dyDescent="0.25">
      <c r="A188" s="218">
        <f>IF(C188=0,"",IF(I188=0,"",MAX(A$2:A187)+1))</f>
        <v>119</v>
      </c>
      <c r="B188" s="219" t="str">
        <f t="shared" si="36"/>
        <v>Frans</v>
      </c>
      <c r="C188" s="211">
        <f>IF(P$175="J",SUMIF(Deelnemers!B:B,B188,Deelnemers!F:F),0)</f>
        <v>42</v>
      </c>
      <c r="D188" s="13"/>
      <c r="E188" s="13"/>
      <c r="F188" s="220" t="str">
        <f t="shared" si="37"/>
        <v/>
      </c>
      <c r="G188" s="268" t="str">
        <f t="shared" si="38"/>
        <v/>
      </c>
      <c r="H188" s="219" t="str">
        <f t="shared" si="39"/>
        <v>Marco</v>
      </c>
      <c r="I188" s="211">
        <f>IF(P$175="J",SUMIF(Deelnemers!B:B,H188,Deelnemers!F:F),0)</f>
        <v>43</v>
      </c>
      <c r="J188" s="13"/>
      <c r="K188" s="211" t="str">
        <f t="shared" si="40"/>
        <v/>
      </c>
      <c r="L188" s="220" t="str">
        <f t="shared" si="41"/>
        <v/>
      </c>
      <c r="M188" s="215" t="str">
        <f t="shared" si="42"/>
        <v/>
      </c>
      <c r="N188" s="216" t="str">
        <f t="shared" si="43"/>
        <v/>
      </c>
      <c r="O188" s="221">
        <v>2</v>
      </c>
      <c r="AB188" s="325">
        <f t="shared" si="30"/>
        <v>1</v>
      </c>
    </row>
    <row r="189" spans="1:28" ht="15" customHeight="1" x14ac:dyDescent="0.25">
      <c r="A189" s="218" t="str">
        <f>IF(C189=0,"",IF(I189=0,"",MAX(A$2:A188)+1))</f>
        <v/>
      </c>
      <c r="B189" s="219" t="str">
        <f t="shared" si="36"/>
        <v>Frans</v>
      </c>
      <c r="C189" s="211">
        <f>IF(P$175="J",SUMIF(Deelnemers!B:B,B189,Deelnemers!F:F),0)</f>
        <v>42</v>
      </c>
      <c r="D189" s="13"/>
      <c r="E189" s="13"/>
      <c r="F189" s="220" t="str">
        <f t="shared" si="37"/>
        <v/>
      </c>
      <c r="G189" s="268" t="str">
        <f t="shared" si="38"/>
        <v/>
      </c>
      <c r="H189" s="219" t="str">
        <f t="shared" si="39"/>
        <v>n</v>
      </c>
      <c r="I189" s="211">
        <f>IF(P$175="J",SUMIF(Deelnemers!B:B,H189,Deelnemers!F:F),0)</f>
        <v>0</v>
      </c>
      <c r="J189" s="13"/>
      <c r="K189" s="211" t="str">
        <f t="shared" si="40"/>
        <v/>
      </c>
      <c r="L189" s="220" t="str">
        <f t="shared" si="41"/>
        <v/>
      </c>
      <c r="M189" s="215" t="str">
        <f t="shared" si="42"/>
        <v/>
      </c>
      <c r="N189" s="216" t="str">
        <f t="shared" si="43"/>
        <v/>
      </c>
      <c r="O189" s="221">
        <v>2</v>
      </c>
      <c r="AB189" s="325">
        <f t="shared" si="30"/>
        <v>0</v>
      </c>
    </row>
    <row r="190" spans="1:28" ht="15" customHeight="1" x14ac:dyDescent="0.25">
      <c r="A190" s="218" t="str">
        <f>IF(C190=0,"",IF(I190=0,"",MAX(A$2:A189)+1))</f>
        <v/>
      </c>
      <c r="B190" s="219" t="str">
        <f t="shared" si="36"/>
        <v>Frans</v>
      </c>
      <c r="C190" s="211">
        <f>IF(P$175="J",SUMIF(Deelnemers!B:B,B190,Deelnemers!F:F),0)</f>
        <v>42</v>
      </c>
      <c r="D190" s="13"/>
      <c r="E190" s="13"/>
      <c r="F190" s="220" t="str">
        <f t="shared" si="37"/>
        <v/>
      </c>
      <c r="G190" s="268" t="str">
        <f t="shared" si="38"/>
        <v/>
      </c>
      <c r="H190" s="219" t="str">
        <f t="shared" si="39"/>
        <v>n</v>
      </c>
      <c r="I190" s="211">
        <f>IF(P$175="J",SUMIF(Deelnemers!B:B,H190,Deelnemers!F:F),0)</f>
        <v>0</v>
      </c>
      <c r="J190" s="13"/>
      <c r="K190" s="211" t="str">
        <f t="shared" si="40"/>
        <v/>
      </c>
      <c r="L190" s="220" t="str">
        <f t="shared" si="41"/>
        <v/>
      </c>
      <c r="M190" s="215" t="str">
        <f t="shared" si="42"/>
        <v/>
      </c>
      <c r="N190" s="216" t="str">
        <f t="shared" si="43"/>
        <v/>
      </c>
      <c r="O190" s="221">
        <v>2</v>
      </c>
      <c r="AB190" s="325">
        <f t="shared" si="30"/>
        <v>0</v>
      </c>
    </row>
    <row r="191" spans="1:28" ht="15" customHeight="1" x14ac:dyDescent="0.25">
      <c r="A191" s="218" t="str">
        <f>IF(C191=0,"",IF(I191=0,"",MAX(A$2:A190)+1))</f>
        <v/>
      </c>
      <c r="B191" s="219" t="str">
        <f t="shared" si="36"/>
        <v>Frans</v>
      </c>
      <c r="C191" s="211">
        <f>IF(P$175="J",SUMIF(Deelnemers!B:B,B191,Deelnemers!F:F),0)</f>
        <v>42</v>
      </c>
      <c r="D191" s="13"/>
      <c r="E191" s="13"/>
      <c r="F191" s="220" t="str">
        <f t="shared" si="37"/>
        <v/>
      </c>
      <c r="G191" s="268" t="str">
        <f t="shared" si="38"/>
        <v/>
      </c>
      <c r="H191" s="219" t="str">
        <f t="shared" si="39"/>
        <v>n</v>
      </c>
      <c r="I191" s="211">
        <f>IF(P$175="J",SUMIF(Deelnemers!B:B,H191,Deelnemers!F:F),0)</f>
        <v>0</v>
      </c>
      <c r="J191" s="13"/>
      <c r="K191" s="211" t="str">
        <f t="shared" si="40"/>
        <v/>
      </c>
      <c r="L191" s="220" t="str">
        <f t="shared" si="41"/>
        <v/>
      </c>
      <c r="M191" s="215" t="str">
        <f t="shared" si="42"/>
        <v/>
      </c>
      <c r="N191" s="216" t="str">
        <f t="shared" si="43"/>
        <v/>
      </c>
      <c r="O191" s="221">
        <v>2</v>
      </c>
      <c r="AB191" s="325">
        <f t="shared" si="30"/>
        <v>0</v>
      </c>
    </row>
    <row r="192" spans="1:28" ht="15" customHeight="1" x14ac:dyDescent="0.25">
      <c r="A192" s="218" t="str">
        <f>IF(C192=0,"",IF(I192=0,"",MAX(A$2:A191)+1))</f>
        <v/>
      </c>
      <c r="B192" s="219" t="str">
        <f t="shared" si="36"/>
        <v>Frans</v>
      </c>
      <c r="C192" s="211">
        <f>IF(P$175="J",SUMIF(Deelnemers!B:B,B192,Deelnemers!F:F),0)</f>
        <v>42</v>
      </c>
      <c r="D192" s="13"/>
      <c r="E192" s="13"/>
      <c r="F192" s="220" t="str">
        <f t="shared" si="37"/>
        <v/>
      </c>
      <c r="G192" s="268" t="str">
        <f t="shared" si="38"/>
        <v/>
      </c>
      <c r="H192" s="219" t="str">
        <f t="shared" si="39"/>
        <v>n</v>
      </c>
      <c r="I192" s="211">
        <f>IF(P$175="J",SUMIF(Deelnemers!B:B,H192,Deelnemers!F:F),0)</f>
        <v>0</v>
      </c>
      <c r="J192" s="13"/>
      <c r="K192" s="211" t="str">
        <f t="shared" si="40"/>
        <v/>
      </c>
      <c r="L192" s="220" t="str">
        <f t="shared" si="41"/>
        <v/>
      </c>
      <c r="M192" s="215" t="str">
        <f t="shared" si="42"/>
        <v/>
      </c>
      <c r="N192" s="216" t="str">
        <f t="shared" si="43"/>
        <v/>
      </c>
      <c r="O192" s="221">
        <v>2</v>
      </c>
      <c r="AB192" s="325">
        <f t="shared" si="30"/>
        <v>0</v>
      </c>
    </row>
    <row r="193" spans="1:28" ht="15" customHeight="1" x14ac:dyDescent="0.25">
      <c r="A193" s="218">
        <f>IF(C193=0,"",IF(I193=0,"",MAX(A$2:A192)+1))</f>
        <v>120</v>
      </c>
      <c r="B193" s="219" t="str">
        <f t="shared" si="36"/>
        <v>Fred</v>
      </c>
      <c r="C193" s="211">
        <f>IF(P$175="J",SUMIF(Deelnemers!B:B,B193,Deelnemers!F:F),0)</f>
        <v>32</v>
      </c>
      <c r="D193" s="13"/>
      <c r="E193" s="13"/>
      <c r="F193" s="220" t="str">
        <f t="shared" si="37"/>
        <v/>
      </c>
      <c r="G193" s="268" t="str">
        <f t="shared" si="38"/>
        <v/>
      </c>
      <c r="H193" s="219" t="str">
        <f t="shared" si="39"/>
        <v>Jan Hartog</v>
      </c>
      <c r="I193" s="211">
        <f>IF(P$175="J",SUMIF(Deelnemers!B:B,H193,Deelnemers!F:F),0)</f>
        <v>31</v>
      </c>
      <c r="J193" s="13"/>
      <c r="K193" s="211" t="str">
        <f t="shared" si="40"/>
        <v/>
      </c>
      <c r="L193" s="220" t="str">
        <f t="shared" si="41"/>
        <v/>
      </c>
      <c r="M193" s="215" t="str">
        <f t="shared" si="42"/>
        <v/>
      </c>
      <c r="N193" s="216" t="str">
        <f t="shared" si="43"/>
        <v/>
      </c>
      <c r="O193" s="221">
        <v>2</v>
      </c>
      <c r="AB193" s="325">
        <f t="shared" si="30"/>
        <v>1</v>
      </c>
    </row>
    <row r="194" spans="1:28" ht="15" customHeight="1" x14ac:dyDescent="0.25">
      <c r="A194" s="218">
        <f>IF(C194=0,"",IF(I194=0,"",MAX(A$2:A193)+1))</f>
        <v>121</v>
      </c>
      <c r="B194" s="219" t="str">
        <f t="shared" si="36"/>
        <v>Fred</v>
      </c>
      <c r="C194" s="211">
        <f>IF(P$175="J",SUMIF(Deelnemers!B:B,B194,Deelnemers!F:F),0)</f>
        <v>32</v>
      </c>
      <c r="D194" s="13"/>
      <c r="E194" s="13"/>
      <c r="F194" s="220" t="str">
        <f t="shared" si="37"/>
        <v/>
      </c>
      <c r="G194" s="268" t="str">
        <f t="shared" si="38"/>
        <v/>
      </c>
      <c r="H194" s="219" t="str">
        <f t="shared" si="39"/>
        <v>Martijn</v>
      </c>
      <c r="I194" s="211">
        <f>IF(P$175="J",SUMIF(Deelnemers!B:B,H194,Deelnemers!F:F),0)</f>
        <v>24</v>
      </c>
      <c r="J194" s="13"/>
      <c r="K194" s="211" t="str">
        <f t="shared" si="40"/>
        <v/>
      </c>
      <c r="L194" s="220" t="str">
        <f t="shared" si="41"/>
        <v/>
      </c>
      <c r="M194" s="215" t="str">
        <f t="shared" si="42"/>
        <v/>
      </c>
      <c r="N194" s="216" t="str">
        <f t="shared" si="43"/>
        <v/>
      </c>
      <c r="O194" s="221">
        <v>2</v>
      </c>
      <c r="AB194" s="325">
        <f t="shared" si="30"/>
        <v>1</v>
      </c>
    </row>
    <row r="195" spans="1:28" ht="15" customHeight="1" x14ac:dyDescent="0.25">
      <c r="A195" s="218">
        <f>IF(C195=0,"",IF(I195=0,"",MAX(A$2:A194)+1))</f>
        <v>122</v>
      </c>
      <c r="B195" s="219" t="str">
        <f t="shared" si="36"/>
        <v>Fred</v>
      </c>
      <c r="C195" s="211">
        <f>IF(P$175="J",SUMIF(Deelnemers!B:B,B195,Deelnemers!F:F),0)</f>
        <v>32</v>
      </c>
      <c r="D195" s="13"/>
      <c r="E195" s="13"/>
      <c r="F195" s="220" t="str">
        <f t="shared" si="37"/>
        <v/>
      </c>
      <c r="G195" s="268" t="str">
        <f t="shared" si="38"/>
        <v/>
      </c>
      <c r="H195" s="219" t="str">
        <f t="shared" si="39"/>
        <v>Michael</v>
      </c>
      <c r="I195" s="211">
        <f>IF(P$175="J",SUMIF(Deelnemers!B:B,H195,Deelnemers!F:F),0)</f>
        <v>38</v>
      </c>
      <c r="J195" s="13"/>
      <c r="K195" s="211" t="str">
        <f t="shared" si="40"/>
        <v/>
      </c>
      <c r="L195" s="220" t="str">
        <f t="shared" si="41"/>
        <v/>
      </c>
      <c r="M195" s="215" t="str">
        <f t="shared" si="42"/>
        <v/>
      </c>
      <c r="N195" s="216" t="str">
        <f t="shared" si="43"/>
        <v/>
      </c>
      <c r="O195" s="221">
        <v>2</v>
      </c>
      <c r="AB195" s="325">
        <f t="shared" ref="AB195:AB258" si="44">IF(A195="",0,1)</f>
        <v>1</v>
      </c>
    </row>
    <row r="196" spans="1:28" ht="15" customHeight="1" x14ac:dyDescent="0.25">
      <c r="A196" s="218">
        <f>IF(C196=0,"",IF(I196=0,"",MAX(A$2:A195)+1))</f>
        <v>123</v>
      </c>
      <c r="B196" s="219" t="str">
        <f t="shared" si="36"/>
        <v>Fred</v>
      </c>
      <c r="C196" s="211">
        <f>IF(P$175="J",SUMIF(Deelnemers!B:B,B196,Deelnemers!F:F),0)</f>
        <v>32</v>
      </c>
      <c r="D196" s="13"/>
      <c r="E196" s="13"/>
      <c r="F196" s="220" t="str">
        <f t="shared" si="37"/>
        <v/>
      </c>
      <c r="G196" s="268" t="str">
        <f t="shared" si="38"/>
        <v/>
      </c>
      <c r="H196" s="219" t="str">
        <f t="shared" si="39"/>
        <v>Peter</v>
      </c>
      <c r="I196" s="211">
        <f>IF(P$175="J",SUMIF(Deelnemers!B:B,H196,Deelnemers!F:F),0)</f>
        <v>70</v>
      </c>
      <c r="J196" s="13"/>
      <c r="K196" s="211" t="str">
        <f t="shared" si="40"/>
        <v/>
      </c>
      <c r="L196" s="220" t="str">
        <f t="shared" si="41"/>
        <v/>
      </c>
      <c r="M196" s="215" t="str">
        <f t="shared" si="42"/>
        <v/>
      </c>
      <c r="N196" s="216" t="str">
        <f t="shared" si="43"/>
        <v/>
      </c>
      <c r="O196" s="221">
        <v>2</v>
      </c>
      <c r="AB196" s="325">
        <f t="shared" si="44"/>
        <v>1</v>
      </c>
    </row>
    <row r="197" spans="1:28" ht="15" customHeight="1" x14ac:dyDescent="0.25">
      <c r="A197" s="218">
        <f>IF(C197=0,"",IF(I197=0,"",MAX(A$2:A196)+1))</f>
        <v>124</v>
      </c>
      <c r="B197" s="219" t="str">
        <f t="shared" si="36"/>
        <v>Fred</v>
      </c>
      <c r="C197" s="211">
        <f>IF(P$175="J",SUMIF(Deelnemers!B:B,B197,Deelnemers!F:F),0)</f>
        <v>32</v>
      </c>
      <c r="D197" s="13"/>
      <c r="E197" s="13"/>
      <c r="F197" s="220" t="str">
        <f t="shared" si="37"/>
        <v/>
      </c>
      <c r="G197" s="268" t="str">
        <f t="shared" si="38"/>
        <v/>
      </c>
      <c r="H197" s="219" t="str">
        <f t="shared" si="39"/>
        <v>Piet</v>
      </c>
      <c r="I197" s="211">
        <f>IF(P$175="J",SUMIF(Deelnemers!B:B,H197,Deelnemers!F:F),0)</f>
        <v>71</v>
      </c>
      <c r="J197" s="13"/>
      <c r="K197" s="211" t="str">
        <f t="shared" si="40"/>
        <v/>
      </c>
      <c r="L197" s="220" t="str">
        <f t="shared" si="41"/>
        <v/>
      </c>
      <c r="M197" s="215" t="str">
        <f t="shared" si="42"/>
        <v/>
      </c>
      <c r="N197" s="216" t="str">
        <f t="shared" si="43"/>
        <v/>
      </c>
      <c r="O197" s="221">
        <v>2</v>
      </c>
      <c r="AB197" s="325">
        <f t="shared" si="44"/>
        <v>1</v>
      </c>
    </row>
    <row r="198" spans="1:28" ht="15" customHeight="1" x14ac:dyDescent="0.25">
      <c r="A198" s="218">
        <f>IF(C198=0,"",IF(I198=0,"",MAX(A$2:A197)+1))</f>
        <v>125</v>
      </c>
      <c r="B198" s="219" t="str">
        <f t="shared" si="36"/>
        <v>Fred</v>
      </c>
      <c r="C198" s="211">
        <f>IF(P$175="J",SUMIF(Deelnemers!B:B,B198,Deelnemers!F:F),0)</f>
        <v>32</v>
      </c>
      <c r="D198" s="13"/>
      <c r="E198" s="13"/>
      <c r="F198" s="220" t="str">
        <f t="shared" si="37"/>
        <v/>
      </c>
      <c r="G198" s="268" t="str">
        <f t="shared" si="38"/>
        <v/>
      </c>
      <c r="H198" s="219" t="str">
        <f t="shared" si="39"/>
        <v>Tukker</v>
      </c>
      <c r="I198" s="211">
        <f>IF(P$175="J",SUMIF(Deelnemers!B:B,H198,Deelnemers!F:F),0)</f>
        <v>37</v>
      </c>
      <c r="J198" s="13"/>
      <c r="K198" s="211" t="str">
        <f t="shared" si="40"/>
        <v/>
      </c>
      <c r="L198" s="220" t="str">
        <f t="shared" si="41"/>
        <v/>
      </c>
      <c r="M198" s="215" t="str">
        <f t="shared" si="42"/>
        <v/>
      </c>
      <c r="N198" s="216" t="str">
        <f t="shared" si="43"/>
        <v/>
      </c>
      <c r="O198" s="221">
        <v>2</v>
      </c>
      <c r="AB198" s="325">
        <f t="shared" si="44"/>
        <v>1</v>
      </c>
    </row>
    <row r="199" spans="1:28" ht="15" customHeight="1" x14ac:dyDescent="0.25">
      <c r="A199" s="218">
        <f>IF(C199=0,"",IF(I199=0,"",MAX(A$2:A198)+1))</f>
        <v>126</v>
      </c>
      <c r="B199" s="219" t="str">
        <f t="shared" si="36"/>
        <v>Fred</v>
      </c>
      <c r="C199" s="211">
        <f>IF(P$175="J",SUMIF(Deelnemers!B:B,B199,Deelnemers!F:F),0)</f>
        <v>32</v>
      </c>
      <c r="D199" s="13"/>
      <c r="E199" s="13"/>
      <c r="F199" s="220" t="str">
        <f t="shared" si="37"/>
        <v/>
      </c>
      <c r="G199" s="268" t="str">
        <f t="shared" si="38"/>
        <v/>
      </c>
      <c r="H199" s="219" t="str">
        <f t="shared" si="39"/>
        <v>Bernard</v>
      </c>
      <c r="I199" s="211">
        <f>IF(P$175="J",SUMIF(Deelnemers!B:B,H199,Deelnemers!F:F),0)</f>
        <v>37</v>
      </c>
      <c r="J199" s="13"/>
      <c r="K199" s="211" t="str">
        <f t="shared" si="40"/>
        <v/>
      </c>
      <c r="L199" s="220" t="str">
        <f t="shared" si="41"/>
        <v/>
      </c>
      <c r="M199" s="215" t="str">
        <f t="shared" si="42"/>
        <v/>
      </c>
      <c r="N199" s="216" t="str">
        <f t="shared" si="43"/>
        <v/>
      </c>
      <c r="O199" s="221">
        <v>2</v>
      </c>
      <c r="AB199" s="325">
        <f t="shared" si="44"/>
        <v>1</v>
      </c>
    </row>
    <row r="200" spans="1:28" ht="15" customHeight="1" x14ac:dyDescent="0.25">
      <c r="A200" s="218">
        <f>IF(C200=0,"",IF(I200=0,"",MAX(A$2:A199)+1))</f>
        <v>127</v>
      </c>
      <c r="B200" s="219" t="str">
        <f t="shared" si="36"/>
        <v>Fred</v>
      </c>
      <c r="C200" s="211">
        <f>IF(P$175="J",SUMIF(Deelnemers!B:B,B200,Deelnemers!F:F),0)</f>
        <v>32</v>
      </c>
      <c r="D200" s="13"/>
      <c r="E200" s="13"/>
      <c r="F200" s="220" t="str">
        <f t="shared" si="37"/>
        <v/>
      </c>
      <c r="G200" s="268" t="str">
        <f t="shared" si="38"/>
        <v/>
      </c>
      <c r="H200" s="219" t="str">
        <f t="shared" si="39"/>
        <v>Jan de Hoorn</v>
      </c>
      <c r="I200" s="211">
        <f>IF(P$175="J",SUMIF(Deelnemers!B:B,H200,Deelnemers!F:F),0)</f>
        <v>33</v>
      </c>
      <c r="J200" s="13"/>
      <c r="K200" s="211" t="str">
        <f t="shared" si="40"/>
        <v/>
      </c>
      <c r="L200" s="220" t="str">
        <f t="shared" si="41"/>
        <v/>
      </c>
      <c r="M200" s="215" t="str">
        <f t="shared" si="42"/>
        <v/>
      </c>
      <c r="N200" s="216" t="str">
        <f t="shared" si="43"/>
        <v/>
      </c>
      <c r="O200" s="221">
        <v>2</v>
      </c>
      <c r="AB200" s="325">
        <f t="shared" si="44"/>
        <v>1</v>
      </c>
    </row>
    <row r="201" spans="1:28" ht="15" customHeight="1" x14ac:dyDescent="0.25">
      <c r="A201" s="218">
        <f>IF(C201=0,"",IF(I201=0,"",MAX(A$2:A200)+1))</f>
        <v>128</v>
      </c>
      <c r="B201" s="219" t="str">
        <f t="shared" si="36"/>
        <v>Fred</v>
      </c>
      <c r="C201" s="211">
        <f>IF(P$175="J",SUMIF(Deelnemers!B:B,B201,Deelnemers!F:F),0)</f>
        <v>32</v>
      </c>
      <c r="D201" s="13"/>
      <c r="E201" s="13"/>
      <c r="F201" s="220" t="str">
        <f t="shared" si="37"/>
        <v/>
      </c>
      <c r="G201" s="268" t="str">
        <f t="shared" si="38"/>
        <v/>
      </c>
      <c r="H201" s="219" t="str">
        <f t="shared" si="39"/>
        <v>Bas</v>
      </c>
      <c r="I201" s="211">
        <f>IF(P$175="J",SUMIF(Deelnemers!B:B,H201,Deelnemers!F:F),0)</f>
        <v>31</v>
      </c>
      <c r="J201" s="13"/>
      <c r="K201" s="211" t="str">
        <f t="shared" si="40"/>
        <v/>
      </c>
      <c r="L201" s="220" t="str">
        <f t="shared" si="41"/>
        <v/>
      </c>
      <c r="M201" s="215" t="str">
        <f t="shared" si="42"/>
        <v/>
      </c>
      <c r="N201" s="216" t="str">
        <f t="shared" si="43"/>
        <v/>
      </c>
      <c r="O201" s="221">
        <v>2</v>
      </c>
      <c r="AB201" s="325">
        <f t="shared" si="44"/>
        <v>1</v>
      </c>
    </row>
    <row r="202" spans="1:28" ht="15" customHeight="1" x14ac:dyDescent="0.25">
      <c r="A202" s="218">
        <f>IF(C202=0,"",IF(I202=0,"",MAX(A$2:A201)+1))</f>
        <v>129</v>
      </c>
      <c r="B202" s="219" t="str">
        <f t="shared" si="36"/>
        <v>Fred</v>
      </c>
      <c r="C202" s="211">
        <f>IF(P$175="J",SUMIF(Deelnemers!B:B,B202,Deelnemers!F:F),0)</f>
        <v>32</v>
      </c>
      <c r="D202" s="13"/>
      <c r="E202" s="13"/>
      <c r="F202" s="220" t="str">
        <f t="shared" si="37"/>
        <v/>
      </c>
      <c r="G202" s="268" t="str">
        <f t="shared" si="38"/>
        <v/>
      </c>
      <c r="H202" s="219" t="str">
        <f t="shared" si="39"/>
        <v>Jan Zuijlen</v>
      </c>
      <c r="I202" s="211">
        <f>IF(P$175="J",SUMIF(Deelnemers!B:B,H202,Deelnemers!F:F),0)</f>
        <v>45</v>
      </c>
      <c r="J202" s="13"/>
      <c r="K202" s="211" t="str">
        <f t="shared" si="40"/>
        <v/>
      </c>
      <c r="L202" s="220" t="str">
        <f t="shared" si="41"/>
        <v/>
      </c>
      <c r="M202" s="215" t="str">
        <f t="shared" si="42"/>
        <v/>
      </c>
      <c r="N202" s="216" t="str">
        <f t="shared" si="43"/>
        <v/>
      </c>
      <c r="O202" s="221">
        <v>2</v>
      </c>
      <c r="AB202" s="325">
        <f t="shared" si="44"/>
        <v>1</v>
      </c>
    </row>
    <row r="203" spans="1:28" ht="15" customHeight="1" x14ac:dyDescent="0.25">
      <c r="A203" s="218">
        <f>IF(C203=0,"",IF(I203=0,"",MAX(A$2:A202)+1))</f>
        <v>130</v>
      </c>
      <c r="B203" s="219" t="str">
        <f t="shared" si="36"/>
        <v>Fred</v>
      </c>
      <c r="C203" s="211">
        <f>IF(P$175="J",SUMIF(Deelnemers!B:B,B203,Deelnemers!F:F),0)</f>
        <v>32</v>
      </c>
      <c r="D203" s="13"/>
      <c r="E203" s="13"/>
      <c r="F203" s="220" t="str">
        <f t="shared" si="37"/>
        <v/>
      </c>
      <c r="G203" s="268" t="str">
        <f t="shared" si="38"/>
        <v/>
      </c>
      <c r="H203" s="219" t="str">
        <f t="shared" si="39"/>
        <v xml:space="preserve">Jordy </v>
      </c>
      <c r="I203" s="211">
        <f>IF(P$175="J",SUMIF(Deelnemers!B:B,H203,Deelnemers!F:F),0)</f>
        <v>50</v>
      </c>
      <c r="J203" s="13"/>
      <c r="K203" s="211" t="str">
        <f t="shared" si="40"/>
        <v/>
      </c>
      <c r="L203" s="220" t="str">
        <f t="shared" si="41"/>
        <v/>
      </c>
      <c r="M203" s="215" t="str">
        <f t="shared" si="42"/>
        <v/>
      </c>
      <c r="N203" s="216" t="str">
        <f t="shared" si="43"/>
        <v/>
      </c>
      <c r="O203" s="221">
        <v>2</v>
      </c>
      <c r="AB203" s="325">
        <f t="shared" si="44"/>
        <v>1</v>
      </c>
    </row>
    <row r="204" spans="1:28" ht="15" customHeight="1" x14ac:dyDescent="0.25">
      <c r="A204" s="218">
        <f>IF(C204=0,"",IF(I204=0,"",MAX(A$2:A203)+1))</f>
        <v>131</v>
      </c>
      <c r="B204" s="219" t="str">
        <f t="shared" si="36"/>
        <v>Fred</v>
      </c>
      <c r="C204" s="211">
        <f>IF(P$175="J",SUMIF(Deelnemers!B:B,B204,Deelnemers!F:F),0)</f>
        <v>32</v>
      </c>
      <c r="D204" s="13"/>
      <c r="E204" s="13"/>
      <c r="F204" s="220" t="str">
        <f t="shared" si="37"/>
        <v/>
      </c>
      <c r="G204" s="268" t="str">
        <f t="shared" si="38"/>
        <v/>
      </c>
      <c r="H204" s="219" t="str">
        <f t="shared" si="39"/>
        <v>Mukesh</v>
      </c>
      <c r="I204" s="211">
        <f>IF(P$175="J",SUMIF(Deelnemers!B:B,H204,Deelnemers!F:F),0)</f>
        <v>56</v>
      </c>
      <c r="J204" s="13"/>
      <c r="K204" s="211" t="str">
        <f t="shared" si="40"/>
        <v/>
      </c>
      <c r="L204" s="220" t="str">
        <f t="shared" si="41"/>
        <v/>
      </c>
      <c r="M204" s="215" t="str">
        <f t="shared" si="42"/>
        <v/>
      </c>
      <c r="N204" s="216" t="str">
        <f t="shared" si="43"/>
        <v/>
      </c>
      <c r="O204" s="221">
        <v>2</v>
      </c>
      <c r="AB204" s="325">
        <f t="shared" si="44"/>
        <v>1</v>
      </c>
    </row>
    <row r="205" spans="1:28" ht="15" customHeight="1" x14ac:dyDescent="0.25">
      <c r="A205" s="218">
        <f>IF(C205=0,"",IF(I205=0,"",MAX(A$2:A204)+1))</f>
        <v>132</v>
      </c>
      <c r="B205" s="219" t="str">
        <f t="shared" si="36"/>
        <v>Fred</v>
      </c>
      <c r="C205" s="211">
        <f>IF(P$175="J",SUMIF(Deelnemers!B:B,B205,Deelnemers!F:F),0)</f>
        <v>32</v>
      </c>
      <c r="D205" s="13"/>
      <c r="E205" s="13"/>
      <c r="F205" s="220" t="str">
        <f t="shared" si="37"/>
        <v/>
      </c>
      <c r="G205" s="268" t="str">
        <f t="shared" si="38"/>
        <v/>
      </c>
      <c r="H205" s="219" t="str">
        <f t="shared" si="39"/>
        <v>Marco</v>
      </c>
      <c r="I205" s="211">
        <f>IF(P$175="J",SUMIF(Deelnemers!B:B,H205,Deelnemers!F:F),0)</f>
        <v>43</v>
      </c>
      <c r="J205" s="13"/>
      <c r="K205" s="211" t="str">
        <f t="shared" si="40"/>
        <v/>
      </c>
      <c r="L205" s="220" t="str">
        <f t="shared" si="41"/>
        <v/>
      </c>
      <c r="M205" s="215" t="str">
        <f t="shared" si="42"/>
        <v/>
      </c>
      <c r="N205" s="216" t="str">
        <f t="shared" si="43"/>
        <v/>
      </c>
      <c r="O205" s="221">
        <v>2</v>
      </c>
      <c r="AB205" s="325">
        <f t="shared" si="44"/>
        <v>1</v>
      </c>
    </row>
    <row r="206" spans="1:28" ht="15" customHeight="1" x14ac:dyDescent="0.25">
      <c r="A206" s="218" t="str">
        <f>IF(C206=0,"",IF(I206=0,"",MAX(A$2:A205)+1))</f>
        <v/>
      </c>
      <c r="B206" s="219" t="str">
        <f t="shared" si="36"/>
        <v>Fred</v>
      </c>
      <c r="C206" s="211">
        <f>IF(P$175="J",SUMIF(Deelnemers!B:B,B206,Deelnemers!F:F),0)</f>
        <v>32</v>
      </c>
      <c r="D206" s="13"/>
      <c r="E206" s="13"/>
      <c r="F206" s="220" t="str">
        <f t="shared" si="37"/>
        <v/>
      </c>
      <c r="G206" s="268" t="str">
        <f t="shared" si="38"/>
        <v/>
      </c>
      <c r="H206" s="219" t="str">
        <f t="shared" si="39"/>
        <v>n</v>
      </c>
      <c r="I206" s="211">
        <f>IF(P$175="J",SUMIF(Deelnemers!B:B,H206,Deelnemers!F:F),0)</f>
        <v>0</v>
      </c>
      <c r="J206" s="13"/>
      <c r="K206" s="211" t="str">
        <f t="shared" si="40"/>
        <v/>
      </c>
      <c r="L206" s="220" t="str">
        <f t="shared" si="41"/>
        <v/>
      </c>
      <c r="M206" s="215" t="str">
        <f t="shared" si="42"/>
        <v/>
      </c>
      <c r="N206" s="216" t="str">
        <f t="shared" si="43"/>
        <v/>
      </c>
      <c r="O206" s="221">
        <v>2</v>
      </c>
      <c r="AB206" s="325">
        <f t="shared" si="44"/>
        <v>0</v>
      </c>
    </row>
    <row r="207" spans="1:28" ht="15" customHeight="1" x14ac:dyDescent="0.25">
      <c r="A207" s="218" t="str">
        <f>IF(C207=0,"",IF(I207=0,"",MAX(A$2:A206)+1))</f>
        <v/>
      </c>
      <c r="B207" s="219" t="str">
        <f t="shared" si="36"/>
        <v>Fred</v>
      </c>
      <c r="C207" s="211">
        <f>IF(P$175="J",SUMIF(Deelnemers!B:B,B207,Deelnemers!F:F),0)</f>
        <v>32</v>
      </c>
      <c r="D207" s="13"/>
      <c r="E207" s="13"/>
      <c r="F207" s="220" t="str">
        <f t="shared" si="37"/>
        <v/>
      </c>
      <c r="G207" s="268" t="str">
        <f t="shared" si="38"/>
        <v/>
      </c>
      <c r="H207" s="219" t="str">
        <f t="shared" si="39"/>
        <v>n</v>
      </c>
      <c r="I207" s="211">
        <f>IF(P$175="J",SUMIF(Deelnemers!B:B,H207,Deelnemers!F:F),0)</f>
        <v>0</v>
      </c>
      <c r="J207" s="13"/>
      <c r="K207" s="211" t="str">
        <f t="shared" si="40"/>
        <v/>
      </c>
      <c r="L207" s="220" t="str">
        <f t="shared" si="41"/>
        <v/>
      </c>
      <c r="M207" s="215" t="str">
        <f t="shared" ref="M207:M238" si="45">IF(J207&gt;0,IF(I207-J207=0,R$2,IF(J207&lt;I207,ROUND(J207/I207*T$2,1),Q$2)),"")</f>
        <v/>
      </c>
      <c r="N207" s="216" t="str">
        <f t="shared" si="43"/>
        <v/>
      </c>
      <c r="O207" s="221">
        <v>2</v>
      </c>
      <c r="AB207" s="325">
        <f t="shared" si="44"/>
        <v>0</v>
      </c>
    </row>
    <row r="208" spans="1:28" ht="15" customHeight="1" x14ac:dyDescent="0.25">
      <c r="A208" s="218" t="str">
        <f>IF(C208=0,"",IF(I208=0,"",MAX(A$2:A207)+1))</f>
        <v/>
      </c>
      <c r="B208" s="219" t="str">
        <f t="shared" si="36"/>
        <v>Fred</v>
      </c>
      <c r="C208" s="211">
        <f>IF(P$175="J",SUMIF(Deelnemers!B:B,B208,Deelnemers!F:F),0)</f>
        <v>32</v>
      </c>
      <c r="D208" s="13"/>
      <c r="E208" s="13"/>
      <c r="F208" s="220" t="str">
        <f t="shared" si="37"/>
        <v/>
      </c>
      <c r="G208" s="268" t="str">
        <f t="shared" si="38"/>
        <v/>
      </c>
      <c r="H208" s="219" t="str">
        <f t="shared" si="39"/>
        <v>n</v>
      </c>
      <c r="I208" s="211">
        <f>IF(P$175="J",SUMIF(Deelnemers!B:B,H208,Deelnemers!F:F),0)</f>
        <v>0</v>
      </c>
      <c r="J208" s="13"/>
      <c r="K208" s="211" t="str">
        <f t="shared" si="40"/>
        <v/>
      </c>
      <c r="L208" s="220" t="str">
        <f t="shared" si="41"/>
        <v/>
      </c>
      <c r="M208" s="215" t="str">
        <f t="shared" si="45"/>
        <v/>
      </c>
      <c r="N208" s="216" t="str">
        <f t="shared" si="43"/>
        <v/>
      </c>
      <c r="O208" s="221">
        <v>2</v>
      </c>
      <c r="AB208" s="325">
        <f t="shared" si="44"/>
        <v>0</v>
      </c>
    </row>
    <row r="209" spans="1:28" ht="15" customHeight="1" x14ac:dyDescent="0.25">
      <c r="A209" s="218" t="str">
        <f>IF(C209=0,"",IF(I209=0,"",MAX(A$2:A208)+1))</f>
        <v/>
      </c>
      <c r="B209" s="219" t="str">
        <f t="shared" si="36"/>
        <v>Fred</v>
      </c>
      <c r="C209" s="211">
        <f>IF(P$175="J",SUMIF(Deelnemers!B:B,B209,Deelnemers!F:F),0)</f>
        <v>32</v>
      </c>
      <c r="D209" s="13"/>
      <c r="E209" s="13"/>
      <c r="F209" s="220" t="str">
        <f t="shared" si="37"/>
        <v/>
      </c>
      <c r="G209" s="268" t="str">
        <f t="shared" si="38"/>
        <v/>
      </c>
      <c r="H209" s="219" t="str">
        <f t="shared" si="39"/>
        <v>n</v>
      </c>
      <c r="I209" s="211">
        <f>IF(P$175="J",SUMIF(Deelnemers!B:B,H209,Deelnemers!F:F),0)</f>
        <v>0</v>
      </c>
      <c r="J209" s="13"/>
      <c r="K209" s="211" t="str">
        <f t="shared" si="40"/>
        <v/>
      </c>
      <c r="L209" s="220" t="str">
        <f t="shared" si="41"/>
        <v/>
      </c>
      <c r="M209" s="215" t="str">
        <f t="shared" si="45"/>
        <v/>
      </c>
      <c r="N209" s="216" t="str">
        <f t="shared" si="43"/>
        <v/>
      </c>
      <c r="O209" s="221">
        <v>2</v>
      </c>
      <c r="AB209" s="325">
        <f t="shared" si="44"/>
        <v>0</v>
      </c>
    </row>
    <row r="210" spans="1:28" ht="15" customHeight="1" x14ac:dyDescent="0.25">
      <c r="A210" s="218">
        <f>IF(C210=0,"",IF(I210=0,"",MAX(A$2:A209)+1))</f>
        <v>133</v>
      </c>
      <c r="B210" s="219" t="str">
        <f t="shared" si="36"/>
        <v>Jan Hartog</v>
      </c>
      <c r="C210" s="211">
        <f>IF(P$175="J",SUMIF(Deelnemers!B:B,B210,Deelnemers!F:F),0)</f>
        <v>31</v>
      </c>
      <c r="D210" s="13"/>
      <c r="E210" s="13"/>
      <c r="F210" s="220" t="str">
        <f t="shared" si="37"/>
        <v/>
      </c>
      <c r="G210" s="268" t="str">
        <f t="shared" si="38"/>
        <v/>
      </c>
      <c r="H210" s="219" t="str">
        <f t="shared" si="39"/>
        <v>Martijn</v>
      </c>
      <c r="I210" s="211">
        <f>IF(P$175="J",SUMIF(Deelnemers!B:B,H210,Deelnemers!F:F),0)</f>
        <v>24</v>
      </c>
      <c r="J210" s="13"/>
      <c r="K210" s="211" t="str">
        <f t="shared" si="40"/>
        <v/>
      </c>
      <c r="L210" s="220" t="str">
        <f t="shared" si="41"/>
        <v/>
      </c>
      <c r="M210" s="215" t="str">
        <f t="shared" si="45"/>
        <v/>
      </c>
      <c r="N210" s="216" t="str">
        <f t="shared" si="43"/>
        <v/>
      </c>
      <c r="O210" s="221">
        <v>2</v>
      </c>
      <c r="AB210" s="325">
        <f t="shared" si="44"/>
        <v>1</v>
      </c>
    </row>
    <row r="211" spans="1:28" ht="15" customHeight="1" x14ac:dyDescent="0.25">
      <c r="A211" s="218">
        <f>IF(C211=0,"",IF(I211=0,"",MAX(A$2:A210)+1))</f>
        <v>134</v>
      </c>
      <c r="B211" s="219" t="str">
        <f t="shared" si="36"/>
        <v>Jan Hartog</v>
      </c>
      <c r="C211" s="211">
        <f>IF(P$175="J",SUMIF(Deelnemers!B:B,B211,Deelnemers!F:F),0)</f>
        <v>31</v>
      </c>
      <c r="D211" s="13"/>
      <c r="E211" s="13"/>
      <c r="F211" s="220" t="str">
        <f t="shared" si="37"/>
        <v/>
      </c>
      <c r="G211" s="268" t="str">
        <f t="shared" si="38"/>
        <v/>
      </c>
      <c r="H211" s="219" t="str">
        <f t="shared" si="39"/>
        <v>Michael</v>
      </c>
      <c r="I211" s="211">
        <f>IF(P$175="J",SUMIF(Deelnemers!B:B,H211,Deelnemers!F:F),0)</f>
        <v>38</v>
      </c>
      <c r="J211" s="13"/>
      <c r="K211" s="211" t="str">
        <f t="shared" si="40"/>
        <v/>
      </c>
      <c r="L211" s="220" t="str">
        <f t="shared" si="41"/>
        <v/>
      </c>
      <c r="M211" s="215" t="str">
        <f t="shared" si="45"/>
        <v/>
      </c>
      <c r="N211" s="216" t="str">
        <f t="shared" si="43"/>
        <v/>
      </c>
      <c r="O211" s="221">
        <v>2</v>
      </c>
      <c r="AB211" s="325">
        <f t="shared" si="44"/>
        <v>1</v>
      </c>
    </row>
    <row r="212" spans="1:28" ht="15" customHeight="1" x14ac:dyDescent="0.25">
      <c r="A212" s="218">
        <f>IF(C212=0,"",IF(I212=0,"",MAX(A$2:A211)+1))</f>
        <v>135</v>
      </c>
      <c r="B212" s="219" t="str">
        <f t="shared" si="36"/>
        <v>Jan Hartog</v>
      </c>
      <c r="C212" s="211">
        <f>IF(P$175="J",SUMIF(Deelnemers!B:B,B212,Deelnemers!F:F),0)</f>
        <v>31</v>
      </c>
      <c r="D212" s="13"/>
      <c r="E212" s="13"/>
      <c r="F212" s="220" t="str">
        <f t="shared" si="37"/>
        <v/>
      </c>
      <c r="G212" s="268" t="str">
        <f t="shared" si="38"/>
        <v/>
      </c>
      <c r="H212" s="219" t="str">
        <f t="shared" si="39"/>
        <v>Peter</v>
      </c>
      <c r="I212" s="211">
        <f>IF(P$175="J",SUMIF(Deelnemers!B:B,H212,Deelnemers!F:F),0)</f>
        <v>70</v>
      </c>
      <c r="J212" s="13"/>
      <c r="K212" s="211" t="str">
        <f t="shared" si="40"/>
        <v/>
      </c>
      <c r="L212" s="220" t="str">
        <f t="shared" si="41"/>
        <v/>
      </c>
      <c r="M212" s="215" t="str">
        <f t="shared" si="45"/>
        <v/>
      </c>
      <c r="N212" s="216" t="str">
        <f t="shared" si="43"/>
        <v/>
      </c>
      <c r="O212" s="221">
        <v>2</v>
      </c>
      <c r="AB212" s="325">
        <f t="shared" si="44"/>
        <v>1</v>
      </c>
    </row>
    <row r="213" spans="1:28" ht="15" customHeight="1" x14ac:dyDescent="0.25">
      <c r="A213" s="218">
        <f>IF(C213=0,"",IF(I213=0,"",MAX(A$2:A212)+1))</f>
        <v>136</v>
      </c>
      <c r="B213" s="219" t="str">
        <f t="shared" si="36"/>
        <v>Jan Hartog</v>
      </c>
      <c r="C213" s="211">
        <f>IF(P$175="J",SUMIF(Deelnemers!B:B,B213,Deelnemers!F:F),0)</f>
        <v>31</v>
      </c>
      <c r="D213" s="13"/>
      <c r="E213" s="13"/>
      <c r="F213" s="220" t="str">
        <f t="shared" si="37"/>
        <v/>
      </c>
      <c r="G213" s="268" t="str">
        <f t="shared" si="38"/>
        <v/>
      </c>
      <c r="H213" s="219" t="str">
        <f t="shared" si="39"/>
        <v>Piet</v>
      </c>
      <c r="I213" s="211">
        <f>IF(P$175="J",SUMIF(Deelnemers!B:B,H213,Deelnemers!F:F),0)</f>
        <v>71</v>
      </c>
      <c r="J213" s="13"/>
      <c r="K213" s="211" t="str">
        <f t="shared" si="40"/>
        <v/>
      </c>
      <c r="L213" s="220" t="str">
        <f t="shared" si="41"/>
        <v/>
      </c>
      <c r="M213" s="215" t="str">
        <f t="shared" si="45"/>
        <v/>
      </c>
      <c r="N213" s="216" t="str">
        <f t="shared" si="43"/>
        <v/>
      </c>
      <c r="O213" s="221">
        <v>2</v>
      </c>
      <c r="AB213" s="325">
        <f t="shared" si="44"/>
        <v>1</v>
      </c>
    </row>
    <row r="214" spans="1:28" ht="15" customHeight="1" x14ac:dyDescent="0.25">
      <c r="A214" s="218">
        <f>IF(C214=0,"",IF(I214=0,"",MAX(A$2:A213)+1))</f>
        <v>137</v>
      </c>
      <c r="B214" s="219" t="str">
        <f t="shared" si="36"/>
        <v>Jan Hartog</v>
      </c>
      <c r="C214" s="211">
        <f>IF(P$175="J",SUMIF(Deelnemers!B:B,B214,Deelnemers!F:F),0)</f>
        <v>31</v>
      </c>
      <c r="D214" s="13"/>
      <c r="E214" s="13"/>
      <c r="F214" s="220" t="str">
        <f t="shared" si="37"/>
        <v/>
      </c>
      <c r="G214" s="268" t="str">
        <f t="shared" si="38"/>
        <v/>
      </c>
      <c r="H214" s="219" t="str">
        <f t="shared" si="39"/>
        <v>Tukker</v>
      </c>
      <c r="I214" s="211">
        <f>IF(P$175="J",SUMIF(Deelnemers!B:B,H214,Deelnemers!F:F),0)</f>
        <v>37</v>
      </c>
      <c r="J214" s="13"/>
      <c r="K214" s="211" t="str">
        <f t="shared" si="40"/>
        <v/>
      </c>
      <c r="L214" s="220" t="str">
        <f t="shared" si="41"/>
        <v/>
      </c>
      <c r="M214" s="215" t="str">
        <f t="shared" si="45"/>
        <v/>
      </c>
      <c r="N214" s="216" t="str">
        <f t="shared" si="43"/>
        <v/>
      </c>
      <c r="O214" s="221">
        <v>2</v>
      </c>
      <c r="AB214" s="325">
        <f t="shared" si="44"/>
        <v>1</v>
      </c>
    </row>
    <row r="215" spans="1:28" ht="15" customHeight="1" x14ac:dyDescent="0.25">
      <c r="A215" s="218">
        <f>IF(C215=0,"",IF(I215=0,"",MAX(A$2:A214)+1))</f>
        <v>138</v>
      </c>
      <c r="B215" s="219" t="str">
        <f t="shared" si="36"/>
        <v>Jan Hartog</v>
      </c>
      <c r="C215" s="211">
        <f>IF(P$175="J",SUMIF(Deelnemers!B:B,B215,Deelnemers!F:F),0)</f>
        <v>31</v>
      </c>
      <c r="D215" s="13"/>
      <c r="E215" s="13"/>
      <c r="F215" s="220" t="str">
        <f t="shared" si="37"/>
        <v/>
      </c>
      <c r="G215" s="268" t="str">
        <f t="shared" si="38"/>
        <v/>
      </c>
      <c r="H215" s="219" t="str">
        <f t="shared" si="39"/>
        <v>Bernard</v>
      </c>
      <c r="I215" s="211">
        <f>IF(P$175="J",SUMIF(Deelnemers!B:B,H215,Deelnemers!F:F),0)</f>
        <v>37</v>
      </c>
      <c r="J215" s="13"/>
      <c r="K215" s="211" t="str">
        <f t="shared" si="40"/>
        <v/>
      </c>
      <c r="L215" s="220" t="str">
        <f t="shared" si="41"/>
        <v/>
      </c>
      <c r="M215" s="215" t="str">
        <f t="shared" si="45"/>
        <v/>
      </c>
      <c r="N215" s="216" t="str">
        <f t="shared" si="43"/>
        <v/>
      </c>
      <c r="O215" s="221">
        <v>2</v>
      </c>
      <c r="AB215" s="325">
        <f t="shared" si="44"/>
        <v>1</v>
      </c>
    </row>
    <row r="216" spans="1:28" ht="15" customHeight="1" x14ac:dyDescent="0.25">
      <c r="A216" s="218">
        <f>IF(C216=0,"",IF(I216=0,"",MAX(A$2:A215)+1))</f>
        <v>139</v>
      </c>
      <c r="B216" s="219" t="str">
        <f t="shared" si="36"/>
        <v>Jan Hartog</v>
      </c>
      <c r="C216" s="211">
        <f>IF(P$175="J",SUMIF(Deelnemers!B:B,B216,Deelnemers!F:F),0)</f>
        <v>31</v>
      </c>
      <c r="D216" s="13"/>
      <c r="E216" s="13"/>
      <c r="F216" s="220" t="str">
        <f t="shared" si="37"/>
        <v/>
      </c>
      <c r="G216" s="268" t="str">
        <f t="shared" si="38"/>
        <v/>
      </c>
      <c r="H216" s="219" t="str">
        <f t="shared" si="39"/>
        <v>Jan de Hoorn</v>
      </c>
      <c r="I216" s="211">
        <f>IF(P$175="J",SUMIF(Deelnemers!B:B,H216,Deelnemers!F:F),0)</f>
        <v>33</v>
      </c>
      <c r="J216" s="13"/>
      <c r="K216" s="211" t="str">
        <f t="shared" si="40"/>
        <v/>
      </c>
      <c r="L216" s="220" t="str">
        <f t="shared" si="41"/>
        <v/>
      </c>
      <c r="M216" s="215" t="str">
        <f t="shared" si="45"/>
        <v/>
      </c>
      <c r="N216" s="216" t="str">
        <f t="shared" si="43"/>
        <v/>
      </c>
      <c r="O216" s="221">
        <v>2</v>
      </c>
      <c r="AB216" s="325">
        <f t="shared" si="44"/>
        <v>1</v>
      </c>
    </row>
    <row r="217" spans="1:28" ht="15" customHeight="1" x14ac:dyDescent="0.25">
      <c r="A217" s="218">
        <f>IF(C217=0,"",IF(I217=0,"",MAX(A$2:A216)+1))</f>
        <v>140</v>
      </c>
      <c r="B217" s="219" t="str">
        <f t="shared" si="36"/>
        <v>Jan Hartog</v>
      </c>
      <c r="C217" s="211">
        <f>IF(P$175="J",SUMIF(Deelnemers!B:B,B217,Deelnemers!F:F),0)</f>
        <v>31</v>
      </c>
      <c r="D217" s="13"/>
      <c r="E217" s="13"/>
      <c r="F217" s="220" t="str">
        <f t="shared" si="37"/>
        <v/>
      </c>
      <c r="G217" s="268" t="str">
        <f t="shared" si="38"/>
        <v/>
      </c>
      <c r="H217" s="219" t="str">
        <f t="shared" si="39"/>
        <v>Bas</v>
      </c>
      <c r="I217" s="211">
        <f>IF(P$175="J",SUMIF(Deelnemers!B:B,H217,Deelnemers!F:F),0)</f>
        <v>31</v>
      </c>
      <c r="J217" s="13"/>
      <c r="K217" s="211" t="str">
        <f t="shared" si="40"/>
        <v/>
      </c>
      <c r="L217" s="220" t="str">
        <f t="shared" si="41"/>
        <v/>
      </c>
      <c r="M217" s="215" t="str">
        <f t="shared" si="45"/>
        <v/>
      </c>
      <c r="N217" s="216" t="str">
        <f t="shared" si="43"/>
        <v/>
      </c>
      <c r="O217" s="221">
        <v>2</v>
      </c>
      <c r="AB217" s="325">
        <f t="shared" si="44"/>
        <v>1</v>
      </c>
    </row>
    <row r="218" spans="1:28" ht="15" customHeight="1" x14ac:dyDescent="0.25">
      <c r="A218" s="218">
        <f>IF(C218=0,"",IF(I218=0,"",MAX(A$2:A217)+1))</f>
        <v>141</v>
      </c>
      <c r="B218" s="219" t="str">
        <f t="shared" si="36"/>
        <v>Jan Hartog</v>
      </c>
      <c r="C218" s="211">
        <f>IF(P$175="J",SUMIF(Deelnemers!B:B,B218,Deelnemers!F:F),0)</f>
        <v>31</v>
      </c>
      <c r="D218" s="13"/>
      <c r="E218" s="13"/>
      <c r="F218" s="220" t="str">
        <f t="shared" si="37"/>
        <v/>
      </c>
      <c r="G218" s="268" t="str">
        <f t="shared" si="38"/>
        <v/>
      </c>
      <c r="H218" s="219" t="str">
        <f t="shared" si="39"/>
        <v>Jan Zuijlen</v>
      </c>
      <c r="I218" s="211">
        <f>IF(P$175="J",SUMIF(Deelnemers!B:B,H218,Deelnemers!F:F),0)</f>
        <v>45</v>
      </c>
      <c r="J218" s="13"/>
      <c r="K218" s="211" t="str">
        <f t="shared" si="40"/>
        <v/>
      </c>
      <c r="L218" s="220" t="str">
        <f t="shared" si="41"/>
        <v/>
      </c>
      <c r="M218" s="215" t="str">
        <f t="shared" si="45"/>
        <v/>
      </c>
      <c r="N218" s="216" t="str">
        <f t="shared" si="43"/>
        <v/>
      </c>
      <c r="O218" s="221">
        <v>2</v>
      </c>
      <c r="AB218" s="325">
        <f t="shared" si="44"/>
        <v>1</v>
      </c>
    </row>
    <row r="219" spans="1:28" ht="15" customHeight="1" x14ac:dyDescent="0.25">
      <c r="A219" s="218">
        <f>IF(C219=0,"",IF(I219=0,"",MAX(A$2:A218)+1))</f>
        <v>142</v>
      </c>
      <c r="B219" s="219" t="str">
        <f t="shared" si="36"/>
        <v>Jan Hartog</v>
      </c>
      <c r="C219" s="211">
        <f>IF(P$175="J",SUMIF(Deelnemers!B:B,B219,Deelnemers!F:F),0)</f>
        <v>31</v>
      </c>
      <c r="D219" s="13"/>
      <c r="E219" s="13"/>
      <c r="F219" s="220" t="str">
        <f t="shared" si="37"/>
        <v/>
      </c>
      <c r="G219" s="268" t="str">
        <f t="shared" si="38"/>
        <v/>
      </c>
      <c r="H219" s="219" t="str">
        <f t="shared" si="39"/>
        <v xml:space="preserve">Jordy </v>
      </c>
      <c r="I219" s="211">
        <f>IF(P$175="J",SUMIF(Deelnemers!B:B,H219,Deelnemers!F:F),0)</f>
        <v>50</v>
      </c>
      <c r="J219" s="13"/>
      <c r="K219" s="211" t="str">
        <f t="shared" si="40"/>
        <v/>
      </c>
      <c r="L219" s="220" t="str">
        <f t="shared" si="41"/>
        <v/>
      </c>
      <c r="M219" s="215" t="str">
        <f t="shared" si="45"/>
        <v/>
      </c>
      <c r="N219" s="216" t="str">
        <f t="shared" si="43"/>
        <v/>
      </c>
      <c r="O219" s="221">
        <v>2</v>
      </c>
      <c r="AB219" s="325">
        <f t="shared" si="44"/>
        <v>1</v>
      </c>
    </row>
    <row r="220" spans="1:28" ht="15" customHeight="1" x14ac:dyDescent="0.25">
      <c r="A220" s="218">
        <f>IF(C220=0,"",IF(I220=0,"",MAX(A$2:A219)+1))</f>
        <v>143</v>
      </c>
      <c r="B220" s="219" t="str">
        <f t="shared" si="36"/>
        <v>Jan Hartog</v>
      </c>
      <c r="C220" s="211">
        <f>IF(P$175="J",SUMIF(Deelnemers!B:B,B220,Deelnemers!F:F),0)</f>
        <v>31</v>
      </c>
      <c r="D220" s="13"/>
      <c r="E220" s="13"/>
      <c r="F220" s="220" t="str">
        <f t="shared" si="37"/>
        <v/>
      </c>
      <c r="G220" s="268" t="str">
        <f t="shared" si="38"/>
        <v/>
      </c>
      <c r="H220" s="219" t="str">
        <f t="shared" si="39"/>
        <v>Mukesh</v>
      </c>
      <c r="I220" s="211">
        <f>IF(P$175="J",SUMIF(Deelnemers!B:B,H220,Deelnemers!F:F),0)</f>
        <v>56</v>
      </c>
      <c r="J220" s="13"/>
      <c r="K220" s="211" t="str">
        <f t="shared" si="40"/>
        <v/>
      </c>
      <c r="L220" s="220" t="str">
        <f t="shared" si="41"/>
        <v/>
      </c>
      <c r="M220" s="215" t="str">
        <f t="shared" si="45"/>
        <v/>
      </c>
      <c r="N220" s="216" t="str">
        <f t="shared" si="43"/>
        <v/>
      </c>
      <c r="O220" s="221">
        <v>2</v>
      </c>
      <c r="AB220" s="325">
        <f t="shared" si="44"/>
        <v>1</v>
      </c>
    </row>
    <row r="221" spans="1:28" ht="15" customHeight="1" x14ac:dyDescent="0.25">
      <c r="A221" s="218">
        <f>IF(C221=0,"",IF(I221=0,"",MAX(A$2:A220)+1))</f>
        <v>144</v>
      </c>
      <c r="B221" s="219" t="str">
        <f t="shared" si="36"/>
        <v>Jan Hartog</v>
      </c>
      <c r="C221" s="211">
        <f>IF(P$175="J",SUMIF(Deelnemers!B:B,B221,Deelnemers!F:F),0)</f>
        <v>31</v>
      </c>
      <c r="D221" s="13"/>
      <c r="E221" s="13"/>
      <c r="F221" s="220" t="str">
        <f t="shared" si="37"/>
        <v/>
      </c>
      <c r="G221" s="268" t="str">
        <f t="shared" si="38"/>
        <v/>
      </c>
      <c r="H221" s="219" t="str">
        <f t="shared" si="39"/>
        <v>Marco</v>
      </c>
      <c r="I221" s="211">
        <f>IF(P$175="J",SUMIF(Deelnemers!B:B,H221,Deelnemers!F:F),0)</f>
        <v>43</v>
      </c>
      <c r="J221" s="13"/>
      <c r="K221" s="211" t="str">
        <f t="shared" si="40"/>
        <v/>
      </c>
      <c r="L221" s="220" t="str">
        <f t="shared" si="41"/>
        <v/>
      </c>
      <c r="M221" s="215" t="str">
        <f t="shared" si="45"/>
        <v/>
      </c>
      <c r="N221" s="216" t="str">
        <f t="shared" si="43"/>
        <v/>
      </c>
      <c r="O221" s="221">
        <v>2</v>
      </c>
      <c r="AB221" s="325">
        <f t="shared" si="44"/>
        <v>1</v>
      </c>
    </row>
    <row r="222" spans="1:28" ht="15" customHeight="1" x14ac:dyDescent="0.25">
      <c r="A222" s="218" t="str">
        <f>IF(C222=0,"",IF(I222=0,"",MAX(A$2:A221)+1))</f>
        <v/>
      </c>
      <c r="B222" s="219" t="str">
        <f t="shared" si="36"/>
        <v>Jan Hartog</v>
      </c>
      <c r="C222" s="211">
        <f>IF(P$175="J",SUMIF(Deelnemers!B:B,B222,Deelnemers!F:F),0)</f>
        <v>31</v>
      </c>
      <c r="D222" s="13"/>
      <c r="E222" s="13"/>
      <c r="F222" s="220" t="str">
        <f t="shared" si="37"/>
        <v/>
      </c>
      <c r="G222" s="268" t="str">
        <f t="shared" si="38"/>
        <v/>
      </c>
      <c r="H222" s="219" t="str">
        <f t="shared" si="39"/>
        <v>n</v>
      </c>
      <c r="I222" s="211">
        <f>IF(P$175="J",SUMIF(Deelnemers!B:B,H222,Deelnemers!F:F),0)</f>
        <v>0</v>
      </c>
      <c r="J222" s="13"/>
      <c r="K222" s="211" t="str">
        <f t="shared" si="40"/>
        <v/>
      </c>
      <c r="L222" s="220" t="str">
        <f t="shared" si="41"/>
        <v/>
      </c>
      <c r="M222" s="215" t="str">
        <f t="shared" si="45"/>
        <v/>
      </c>
      <c r="N222" s="216" t="str">
        <f t="shared" si="43"/>
        <v/>
      </c>
      <c r="O222" s="221">
        <v>2</v>
      </c>
      <c r="AB222" s="325">
        <f t="shared" si="44"/>
        <v>0</v>
      </c>
    </row>
    <row r="223" spans="1:28" ht="15" customHeight="1" x14ac:dyDescent="0.25">
      <c r="A223" s="218" t="str">
        <f>IF(C223=0,"",IF(I223=0,"",MAX(A$2:A222)+1))</f>
        <v/>
      </c>
      <c r="B223" s="219" t="str">
        <f t="shared" si="36"/>
        <v>Jan Hartog</v>
      </c>
      <c r="C223" s="211">
        <f>IF(P$175="J",SUMIF(Deelnemers!B:B,B223,Deelnemers!F:F),0)</f>
        <v>31</v>
      </c>
      <c r="D223" s="13"/>
      <c r="E223" s="13"/>
      <c r="F223" s="220" t="str">
        <f t="shared" si="37"/>
        <v/>
      </c>
      <c r="G223" s="268" t="str">
        <f t="shared" si="38"/>
        <v/>
      </c>
      <c r="H223" s="219" t="str">
        <f t="shared" si="39"/>
        <v>n</v>
      </c>
      <c r="I223" s="211">
        <f>IF(P$175="J",SUMIF(Deelnemers!B:B,H223,Deelnemers!F:F),0)</f>
        <v>0</v>
      </c>
      <c r="J223" s="13"/>
      <c r="K223" s="211" t="str">
        <f t="shared" si="40"/>
        <v/>
      </c>
      <c r="L223" s="220" t="str">
        <f t="shared" si="41"/>
        <v/>
      </c>
      <c r="M223" s="215" t="str">
        <f t="shared" si="45"/>
        <v/>
      </c>
      <c r="N223" s="216" t="str">
        <f t="shared" si="43"/>
        <v/>
      </c>
      <c r="O223" s="221">
        <v>2</v>
      </c>
      <c r="AB223" s="325">
        <f t="shared" si="44"/>
        <v>0</v>
      </c>
    </row>
    <row r="224" spans="1:28" ht="15" customHeight="1" x14ac:dyDescent="0.25">
      <c r="A224" s="218" t="str">
        <f>IF(C224=0,"",IF(I224=0,"",MAX(A$2:A223)+1))</f>
        <v/>
      </c>
      <c r="B224" s="219" t="str">
        <f t="shared" si="36"/>
        <v>Jan Hartog</v>
      </c>
      <c r="C224" s="211">
        <f>IF(P$175="J",SUMIF(Deelnemers!B:B,B224,Deelnemers!F:F),0)</f>
        <v>31</v>
      </c>
      <c r="D224" s="13"/>
      <c r="E224" s="13"/>
      <c r="F224" s="220" t="str">
        <f t="shared" si="37"/>
        <v/>
      </c>
      <c r="G224" s="268" t="str">
        <f t="shared" si="38"/>
        <v/>
      </c>
      <c r="H224" s="219" t="str">
        <f t="shared" si="39"/>
        <v>n</v>
      </c>
      <c r="I224" s="211">
        <f>IF(P$175="J",SUMIF(Deelnemers!B:B,H224,Deelnemers!F:F),0)</f>
        <v>0</v>
      </c>
      <c r="J224" s="13"/>
      <c r="K224" s="211" t="str">
        <f t="shared" si="40"/>
        <v/>
      </c>
      <c r="L224" s="220" t="str">
        <f t="shared" si="41"/>
        <v/>
      </c>
      <c r="M224" s="215" t="str">
        <f t="shared" si="45"/>
        <v/>
      </c>
      <c r="N224" s="216" t="str">
        <f t="shared" si="43"/>
        <v/>
      </c>
      <c r="O224" s="221">
        <v>2</v>
      </c>
      <c r="AB224" s="325">
        <f t="shared" si="44"/>
        <v>0</v>
      </c>
    </row>
    <row r="225" spans="1:28" ht="15" customHeight="1" x14ac:dyDescent="0.25">
      <c r="A225" s="218" t="str">
        <f>IF(C225=0,"",IF(I225=0,"",MAX(A$2:A224)+1))</f>
        <v/>
      </c>
      <c r="B225" s="219" t="str">
        <f t="shared" si="36"/>
        <v>Jan Hartog</v>
      </c>
      <c r="C225" s="211">
        <f>IF(P$175="J",SUMIF(Deelnemers!B:B,B225,Deelnemers!F:F),0)</f>
        <v>31</v>
      </c>
      <c r="D225" s="13"/>
      <c r="E225" s="13"/>
      <c r="F225" s="220" t="str">
        <f t="shared" si="37"/>
        <v/>
      </c>
      <c r="G225" s="268" t="str">
        <f t="shared" si="38"/>
        <v/>
      </c>
      <c r="H225" s="219" t="str">
        <f t="shared" si="39"/>
        <v>n</v>
      </c>
      <c r="I225" s="211">
        <f>IF(P$175="J",SUMIF(Deelnemers!B:B,H225,Deelnemers!F:F),0)</f>
        <v>0</v>
      </c>
      <c r="J225" s="13"/>
      <c r="K225" s="211" t="str">
        <f t="shared" si="40"/>
        <v/>
      </c>
      <c r="L225" s="220" t="str">
        <f t="shared" si="41"/>
        <v/>
      </c>
      <c r="M225" s="215" t="str">
        <f t="shared" si="45"/>
        <v/>
      </c>
      <c r="N225" s="216" t="str">
        <f t="shared" si="43"/>
        <v/>
      </c>
      <c r="O225" s="221">
        <v>2</v>
      </c>
      <c r="AB225" s="325">
        <f t="shared" si="44"/>
        <v>0</v>
      </c>
    </row>
    <row r="226" spans="1:28" ht="15" customHeight="1" x14ac:dyDescent="0.25">
      <c r="A226" s="218">
        <f>IF(C226=0,"",IF(I226=0,"",MAX(A$2:A225)+1))</f>
        <v>145</v>
      </c>
      <c r="B226" s="219" t="str">
        <f t="shared" si="36"/>
        <v>Martijn</v>
      </c>
      <c r="C226" s="211">
        <f>IF(P$175="J",SUMIF(Deelnemers!B:B,B226,Deelnemers!F:F),0)</f>
        <v>24</v>
      </c>
      <c r="D226" s="13"/>
      <c r="E226" s="13"/>
      <c r="F226" s="220" t="str">
        <f t="shared" si="37"/>
        <v/>
      </c>
      <c r="G226" s="268" t="str">
        <f t="shared" si="38"/>
        <v/>
      </c>
      <c r="H226" s="219" t="str">
        <f t="shared" si="39"/>
        <v>Michael</v>
      </c>
      <c r="I226" s="211">
        <f>IF(P$175="J",SUMIF(Deelnemers!B:B,H226,Deelnemers!F:F),0)</f>
        <v>38</v>
      </c>
      <c r="J226" s="13"/>
      <c r="K226" s="211" t="str">
        <f t="shared" si="40"/>
        <v/>
      </c>
      <c r="L226" s="220" t="str">
        <f t="shared" si="41"/>
        <v/>
      </c>
      <c r="M226" s="215" t="str">
        <f t="shared" si="45"/>
        <v/>
      </c>
      <c r="N226" s="216" t="str">
        <f t="shared" si="43"/>
        <v/>
      </c>
      <c r="O226" s="221">
        <v>2</v>
      </c>
      <c r="AB226" s="325">
        <f t="shared" si="44"/>
        <v>1</v>
      </c>
    </row>
    <row r="227" spans="1:28" ht="15" customHeight="1" x14ac:dyDescent="0.25">
      <c r="A227" s="218">
        <f>IF(C227=0,"",IF(I227=0,"",MAX(A$2:A226)+1))</f>
        <v>146</v>
      </c>
      <c r="B227" s="219" t="str">
        <f t="shared" si="36"/>
        <v>Martijn</v>
      </c>
      <c r="C227" s="211">
        <f>IF(P$175="J",SUMIF(Deelnemers!B:B,B227,Deelnemers!F:F),0)</f>
        <v>24</v>
      </c>
      <c r="D227" s="13"/>
      <c r="E227" s="13"/>
      <c r="F227" s="220" t="str">
        <f t="shared" si="37"/>
        <v/>
      </c>
      <c r="G227" s="268" t="str">
        <f t="shared" si="38"/>
        <v/>
      </c>
      <c r="H227" s="219" t="str">
        <f t="shared" si="39"/>
        <v>Peter</v>
      </c>
      <c r="I227" s="211">
        <f>IF(P$175="J",SUMIF(Deelnemers!B:B,H227,Deelnemers!F:F),0)</f>
        <v>70</v>
      </c>
      <c r="J227" s="13"/>
      <c r="K227" s="211" t="str">
        <f t="shared" si="40"/>
        <v/>
      </c>
      <c r="L227" s="220" t="str">
        <f t="shared" si="41"/>
        <v/>
      </c>
      <c r="M227" s="215" t="str">
        <f t="shared" si="45"/>
        <v/>
      </c>
      <c r="N227" s="216" t="str">
        <f t="shared" si="43"/>
        <v/>
      </c>
      <c r="O227" s="221">
        <v>2</v>
      </c>
      <c r="AB227" s="325">
        <f t="shared" si="44"/>
        <v>1</v>
      </c>
    </row>
    <row r="228" spans="1:28" ht="15" customHeight="1" x14ac:dyDescent="0.25">
      <c r="A228" s="218">
        <f>IF(C228=0,"",IF(I228=0,"",MAX(A$2:A227)+1))</f>
        <v>147</v>
      </c>
      <c r="B228" s="219" t="str">
        <f t="shared" si="36"/>
        <v>Martijn</v>
      </c>
      <c r="C228" s="211">
        <f>IF(P$175="J",SUMIF(Deelnemers!B:B,B228,Deelnemers!F:F),0)</f>
        <v>24</v>
      </c>
      <c r="D228" s="13"/>
      <c r="E228" s="13"/>
      <c r="F228" s="220" t="str">
        <f t="shared" si="37"/>
        <v/>
      </c>
      <c r="G228" s="268" t="str">
        <f t="shared" si="38"/>
        <v/>
      </c>
      <c r="H228" s="219" t="str">
        <f t="shared" si="39"/>
        <v>Piet</v>
      </c>
      <c r="I228" s="211">
        <f>IF(P$175="J",SUMIF(Deelnemers!B:B,H228,Deelnemers!F:F),0)</f>
        <v>71</v>
      </c>
      <c r="J228" s="13"/>
      <c r="K228" s="211" t="str">
        <f t="shared" si="40"/>
        <v/>
      </c>
      <c r="L228" s="220" t="str">
        <f t="shared" si="41"/>
        <v/>
      </c>
      <c r="M228" s="215" t="str">
        <f t="shared" si="45"/>
        <v/>
      </c>
      <c r="N228" s="216" t="str">
        <f t="shared" si="43"/>
        <v/>
      </c>
      <c r="O228" s="221">
        <v>2</v>
      </c>
      <c r="AB228" s="325">
        <f t="shared" si="44"/>
        <v>1</v>
      </c>
    </row>
    <row r="229" spans="1:28" ht="15" customHeight="1" x14ac:dyDescent="0.25">
      <c r="A229" s="218">
        <f>IF(C229=0,"",IF(I229=0,"",MAX(A$2:A228)+1))</f>
        <v>148</v>
      </c>
      <c r="B229" s="219" t="str">
        <f t="shared" si="36"/>
        <v>Martijn</v>
      </c>
      <c r="C229" s="211">
        <f>IF(P$175="J",SUMIF(Deelnemers!B:B,B229,Deelnemers!F:F),0)</f>
        <v>24</v>
      </c>
      <c r="D229" s="13"/>
      <c r="E229" s="13"/>
      <c r="F229" s="220" t="str">
        <f t="shared" si="37"/>
        <v/>
      </c>
      <c r="G229" s="268" t="str">
        <f t="shared" si="38"/>
        <v/>
      </c>
      <c r="H229" s="219" t="str">
        <f t="shared" si="39"/>
        <v>Tukker</v>
      </c>
      <c r="I229" s="211">
        <f>IF(P$175="J",SUMIF(Deelnemers!B:B,H229,Deelnemers!F:F),0)</f>
        <v>37</v>
      </c>
      <c r="J229" s="13"/>
      <c r="K229" s="211" t="str">
        <f t="shared" si="40"/>
        <v/>
      </c>
      <c r="L229" s="220" t="str">
        <f t="shared" si="41"/>
        <v/>
      </c>
      <c r="M229" s="215" t="str">
        <f t="shared" si="45"/>
        <v/>
      </c>
      <c r="N229" s="216" t="str">
        <f t="shared" si="43"/>
        <v/>
      </c>
      <c r="O229" s="221">
        <v>2</v>
      </c>
      <c r="AB229" s="325">
        <f t="shared" si="44"/>
        <v>1</v>
      </c>
    </row>
    <row r="230" spans="1:28" ht="15" customHeight="1" x14ac:dyDescent="0.25">
      <c r="A230" s="218">
        <f>IF(C230=0,"",IF(I230=0,"",MAX(A$2:A229)+1))</f>
        <v>149</v>
      </c>
      <c r="B230" s="219" t="str">
        <f t="shared" si="36"/>
        <v>Martijn</v>
      </c>
      <c r="C230" s="211">
        <f>IF(P$175="J",SUMIF(Deelnemers!B:B,B230,Deelnemers!F:F),0)</f>
        <v>24</v>
      </c>
      <c r="D230" s="13"/>
      <c r="E230" s="13"/>
      <c r="F230" s="220" t="str">
        <f t="shared" si="37"/>
        <v/>
      </c>
      <c r="G230" s="268" t="str">
        <f t="shared" si="38"/>
        <v/>
      </c>
      <c r="H230" s="219" t="str">
        <f t="shared" si="39"/>
        <v>Bernard</v>
      </c>
      <c r="I230" s="211">
        <f>IF(P$175="J",SUMIF(Deelnemers!B:B,H230,Deelnemers!F:F),0)</f>
        <v>37</v>
      </c>
      <c r="J230" s="13"/>
      <c r="K230" s="211" t="str">
        <f t="shared" si="40"/>
        <v/>
      </c>
      <c r="L230" s="220" t="str">
        <f t="shared" si="41"/>
        <v/>
      </c>
      <c r="M230" s="215" t="str">
        <f t="shared" si="45"/>
        <v/>
      </c>
      <c r="N230" s="216" t="str">
        <f t="shared" si="43"/>
        <v/>
      </c>
      <c r="O230" s="221">
        <v>2</v>
      </c>
      <c r="AB230" s="325">
        <f t="shared" si="44"/>
        <v>1</v>
      </c>
    </row>
    <row r="231" spans="1:28" ht="15" customHeight="1" x14ac:dyDescent="0.25">
      <c r="A231" s="218">
        <f>IF(C231=0,"",IF(I231=0,"",MAX(A$2:A230)+1))</f>
        <v>150</v>
      </c>
      <c r="B231" s="219" t="str">
        <f t="shared" si="36"/>
        <v>Martijn</v>
      </c>
      <c r="C231" s="211">
        <f>IF(P$175="J",SUMIF(Deelnemers!B:B,B231,Deelnemers!F:F),0)</f>
        <v>24</v>
      </c>
      <c r="D231" s="13"/>
      <c r="E231" s="13"/>
      <c r="F231" s="220" t="str">
        <f t="shared" si="37"/>
        <v/>
      </c>
      <c r="G231" s="268" t="str">
        <f t="shared" si="38"/>
        <v/>
      </c>
      <c r="H231" s="219" t="str">
        <f t="shared" si="39"/>
        <v>Jan de Hoorn</v>
      </c>
      <c r="I231" s="211">
        <f>IF(P$175="J",SUMIF(Deelnemers!B:B,H231,Deelnemers!F:F),0)</f>
        <v>33</v>
      </c>
      <c r="J231" s="13"/>
      <c r="K231" s="211" t="str">
        <f t="shared" si="40"/>
        <v/>
      </c>
      <c r="L231" s="220" t="str">
        <f t="shared" si="41"/>
        <v/>
      </c>
      <c r="M231" s="215" t="str">
        <f t="shared" si="45"/>
        <v/>
      </c>
      <c r="N231" s="216" t="str">
        <f t="shared" si="43"/>
        <v/>
      </c>
      <c r="O231" s="221">
        <v>2</v>
      </c>
      <c r="AB231" s="325">
        <f t="shared" si="44"/>
        <v>1</v>
      </c>
    </row>
    <row r="232" spans="1:28" ht="15" customHeight="1" x14ac:dyDescent="0.25">
      <c r="A232" s="218">
        <f>IF(C232=0,"",IF(I232=0,"",MAX(A$2:A231)+1))</f>
        <v>151</v>
      </c>
      <c r="B232" s="219" t="str">
        <f t="shared" si="36"/>
        <v>Martijn</v>
      </c>
      <c r="C232" s="211">
        <f>IF(P$175="J",SUMIF(Deelnemers!B:B,B232,Deelnemers!F:F),0)</f>
        <v>24</v>
      </c>
      <c r="D232" s="13"/>
      <c r="E232" s="13"/>
      <c r="F232" s="220" t="str">
        <f t="shared" si="37"/>
        <v/>
      </c>
      <c r="G232" s="268" t="str">
        <f t="shared" si="38"/>
        <v/>
      </c>
      <c r="H232" s="219" t="str">
        <f t="shared" si="39"/>
        <v>Bas</v>
      </c>
      <c r="I232" s="211">
        <f>IF(P$175="J",SUMIF(Deelnemers!B:B,H232,Deelnemers!F:F),0)</f>
        <v>31</v>
      </c>
      <c r="J232" s="13"/>
      <c r="K232" s="211" t="str">
        <f t="shared" si="40"/>
        <v/>
      </c>
      <c r="L232" s="220" t="str">
        <f t="shared" si="41"/>
        <v/>
      </c>
      <c r="M232" s="215" t="str">
        <f t="shared" si="45"/>
        <v/>
      </c>
      <c r="N232" s="216" t="str">
        <f t="shared" si="43"/>
        <v/>
      </c>
      <c r="O232" s="221">
        <v>2</v>
      </c>
      <c r="AB232" s="325">
        <f t="shared" si="44"/>
        <v>1</v>
      </c>
    </row>
    <row r="233" spans="1:28" ht="15" customHeight="1" x14ac:dyDescent="0.25">
      <c r="A233" s="218">
        <f>IF(C233=0,"",IF(I233=0,"",MAX(A$2:A232)+1))</f>
        <v>152</v>
      </c>
      <c r="B233" s="219" t="str">
        <f t="shared" si="36"/>
        <v>Martijn</v>
      </c>
      <c r="C233" s="211">
        <f>IF(P$175="J",SUMIF(Deelnemers!B:B,B233,Deelnemers!F:F),0)</f>
        <v>24</v>
      </c>
      <c r="D233" s="13"/>
      <c r="E233" s="13"/>
      <c r="F233" s="220" t="str">
        <f t="shared" si="37"/>
        <v/>
      </c>
      <c r="G233" s="268" t="str">
        <f t="shared" si="38"/>
        <v/>
      </c>
      <c r="H233" s="219" t="str">
        <f t="shared" si="39"/>
        <v>Jan Zuijlen</v>
      </c>
      <c r="I233" s="211">
        <f>IF(P$175="J",SUMIF(Deelnemers!B:B,H233,Deelnemers!F:F),0)</f>
        <v>45</v>
      </c>
      <c r="J233" s="13"/>
      <c r="K233" s="211" t="str">
        <f t="shared" si="40"/>
        <v/>
      </c>
      <c r="L233" s="220" t="str">
        <f t="shared" si="41"/>
        <v/>
      </c>
      <c r="M233" s="215" t="str">
        <f t="shared" si="45"/>
        <v/>
      </c>
      <c r="N233" s="216" t="str">
        <f t="shared" si="43"/>
        <v/>
      </c>
      <c r="O233" s="221">
        <v>2</v>
      </c>
      <c r="AB233" s="325">
        <f t="shared" si="44"/>
        <v>1</v>
      </c>
    </row>
    <row r="234" spans="1:28" ht="15" customHeight="1" x14ac:dyDescent="0.25">
      <c r="A234" s="218">
        <f>IF(C234=0,"",IF(I234=0,"",MAX(A$2:A233)+1))</f>
        <v>153</v>
      </c>
      <c r="B234" s="219" t="str">
        <f t="shared" si="36"/>
        <v>Martijn</v>
      </c>
      <c r="C234" s="211">
        <f>IF(P$175="J",SUMIF(Deelnemers!B:B,B234,Deelnemers!F:F),0)</f>
        <v>24</v>
      </c>
      <c r="D234" s="13"/>
      <c r="E234" s="13"/>
      <c r="F234" s="220" t="str">
        <f t="shared" si="37"/>
        <v/>
      </c>
      <c r="G234" s="268" t="str">
        <f t="shared" si="38"/>
        <v/>
      </c>
      <c r="H234" s="219" t="str">
        <f t="shared" si="39"/>
        <v xml:space="preserve">Jordy </v>
      </c>
      <c r="I234" s="211">
        <f>IF(P$175="J",SUMIF(Deelnemers!B:B,H234,Deelnemers!F:F),0)</f>
        <v>50</v>
      </c>
      <c r="J234" s="13"/>
      <c r="K234" s="211" t="str">
        <f t="shared" si="40"/>
        <v/>
      </c>
      <c r="L234" s="220" t="str">
        <f t="shared" si="41"/>
        <v/>
      </c>
      <c r="M234" s="215" t="str">
        <f t="shared" si="45"/>
        <v/>
      </c>
      <c r="N234" s="216" t="str">
        <f t="shared" si="43"/>
        <v/>
      </c>
      <c r="O234" s="221">
        <v>2</v>
      </c>
      <c r="AB234" s="325">
        <f t="shared" si="44"/>
        <v>1</v>
      </c>
    </row>
    <row r="235" spans="1:28" ht="15" customHeight="1" x14ac:dyDescent="0.25">
      <c r="A235" s="218">
        <f>IF(C235=0,"",IF(I235=0,"",MAX(A$2:A234)+1))</f>
        <v>154</v>
      </c>
      <c r="B235" s="219" t="str">
        <f t="shared" si="36"/>
        <v>Martijn</v>
      </c>
      <c r="C235" s="211">
        <f>IF(P$175="J",SUMIF(Deelnemers!B:B,B235,Deelnemers!F:F),0)</f>
        <v>24</v>
      </c>
      <c r="D235" s="13"/>
      <c r="E235" s="13"/>
      <c r="F235" s="220" t="str">
        <f t="shared" si="37"/>
        <v/>
      </c>
      <c r="G235" s="268" t="str">
        <f t="shared" si="38"/>
        <v/>
      </c>
      <c r="H235" s="219" t="str">
        <f t="shared" si="39"/>
        <v>Mukesh</v>
      </c>
      <c r="I235" s="211">
        <f>IF(P$175="J",SUMIF(Deelnemers!B:B,H235,Deelnemers!F:F),0)</f>
        <v>56</v>
      </c>
      <c r="J235" s="13"/>
      <c r="K235" s="211" t="str">
        <f t="shared" si="40"/>
        <v/>
      </c>
      <c r="L235" s="220" t="str">
        <f t="shared" si="41"/>
        <v/>
      </c>
      <c r="M235" s="215" t="str">
        <f t="shared" si="45"/>
        <v/>
      </c>
      <c r="N235" s="216" t="str">
        <f t="shared" si="43"/>
        <v/>
      </c>
      <c r="O235" s="221">
        <v>2</v>
      </c>
      <c r="AB235" s="325">
        <f t="shared" si="44"/>
        <v>1</v>
      </c>
    </row>
    <row r="236" spans="1:28" ht="15" customHeight="1" x14ac:dyDescent="0.25">
      <c r="A236" s="218">
        <f>IF(C236=0,"",IF(I236=0,"",MAX(A$2:A235)+1))</f>
        <v>155</v>
      </c>
      <c r="B236" s="219" t="str">
        <f t="shared" si="36"/>
        <v>Martijn</v>
      </c>
      <c r="C236" s="211">
        <f>IF(P$175="J",SUMIF(Deelnemers!B:B,B236,Deelnemers!F:F),0)</f>
        <v>24</v>
      </c>
      <c r="D236" s="13"/>
      <c r="E236" s="13"/>
      <c r="F236" s="220" t="str">
        <f t="shared" si="37"/>
        <v/>
      </c>
      <c r="G236" s="268" t="str">
        <f t="shared" si="38"/>
        <v/>
      </c>
      <c r="H236" s="219" t="str">
        <f t="shared" si="39"/>
        <v>Marco</v>
      </c>
      <c r="I236" s="211">
        <f>IF(P$175="J",SUMIF(Deelnemers!B:B,H236,Deelnemers!F:F),0)</f>
        <v>43</v>
      </c>
      <c r="J236" s="13"/>
      <c r="K236" s="211" t="str">
        <f t="shared" si="40"/>
        <v/>
      </c>
      <c r="L236" s="220" t="str">
        <f t="shared" si="41"/>
        <v/>
      </c>
      <c r="M236" s="215" t="str">
        <f t="shared" si="45"/>
        <v/>
      </c>
      <c r="N236" s="216" t="str">
        <f t="shared" si="43"/>
        <v/>
      </c>
      <c r="O236" s="221">
        <v>2</v>
      </c>
      <c r="AB236" s="325">
        <f t="shared" si="44"/>
        <v>1</v>
      </c>
    </row>
    <row r="237" spans="1:28" ht="15" customHeight="1" x14ac:dyDescent="0.25">
      <c r="A237" s="218" t="str">
        <f>IF(C237=0,"",IF(I237=0,"",MAX(A$2:A236)+1))</f>
        <v/>
      </c>
      <c r="B237" s="219" t="str">
        <f t="shared" si="36"/>
        <v>Martijn</v>
      </c>
      <c r="C237" s="211">
        <f>IF(P$175="J",SUMIF(Deelnemers!B:B,B237,Deelnemers!F:F),0)</f>
        <v>24</v>
      </c>
      <c r="D237" s="13"/>
      <c r="E237" s="13"/>
      <c r="F237" s="220" t="str">
        <f t="shared" si="37"/>
        <v/>
      </c>
      <c r="G237" s="268" t="str">
        <f t="shared" si="38"/>
        <v/>
      </c>
      <c r="H237" s="219" t="str">
        <f t="shared" si="39"/>
        <v>n</v>
      </c>
      <c r="I237" s="211">
        <f>IF(P$175="J",SUMIF(Deelnemers!B:B,H237,Deelnemers!F:F),0)</f>
        <v>0</v>
      </c>
      <c r="J237" s="13"/>
      <c r="K237" s="211" t="str">
        <f t="shared" si="40"/>
        <v/>
      </c>
      <c r="L237" s="220" t="str">
        <f t="shared" si="41"/>
        <v/>
      </c>
      <c r="M237" s="215" t="str">
        <f t="shared" si="45"/>
        <v/>
      </c>
      <c r="N237" s="216" t="str">
        <f t="shared" si="43"/>
        <v/>
      </c>
      <c r="O237" s="221">
        <v>2</v>
      </c>
      <c r="AB237" s="325">
        <f t="shared" si="44"/>
        <v>0</v>
      </c>
    </row>
    <row r="238" spans="1:28" ht="15" customHeight="1" x14ac:dyDescent="0.25">
      <c r="A238" s="218" t="str">
        <f>IF(C238=0,"",IF(I238=0,"",MAX(A$2:A237)+1))</f>
        <v/>
      </c>
      <c r="B238" s="219" t="str">
        <f t="shared" si="36"/>
        <v>Martijn</v>
      </c>
      <c r="C238" s="211">
        <f>IF(P$175="J",SUMIF(Deelnemers!B:B,B238,Deelnemers!F:F),0)</f>
        <v>24</v>
      </c>
      <c r="D238" s="13"/>
      <c r="E238" s="13"/>
      <c r="F238" s="220" t="str">
        <f t="shared" si="37"/>
        <v/>
      </c>
      <c r="G238" s="268" t="str">
        <f t="shared" si="38"/>
        <v/>
      </c>
      <c r="H238" s="219" t="str">
        <f t="shared" si="39"/>
        <v>n</v>
      </c>
      <c r="I238" s="211">
        <f>IF(P$175="J",SUMIF(Deelnemers!B:B,H238,Deelnemers!F:F),0)</f>
        <v>0</v>
      </c>
      <c r="J238" s="13"/>
      <c r="K238" s="211" t="str">
        <f t="shared" si="40"/>
        <v/>
      </c>
      <c r="L238" s="220" t="str">
        <f t="shared" si="41"/>
        <v/>
      </c>
      <c r="M238" s="215" t="str">
        <f t="shared" si="45"/>
        <v/>
      </c>
      <c r="N238" s="216" t="str">
        <f t="shared" si="43"/>
        <v/>
      </c>
      <c r="O238" s="221">
        <v>2</v>
      </c>
      <c r="AB238" s="325">
        <f t="shared" si="44"/>
        <v>0</v>
      </c>
    </row>
    <row r="239" spans="1:28" ht="15" customHeight="1" x14ac:dyDescent="0.25">
      <c r="A239" s="218" t="str">
        <f>IF(C239=0,"",IF(I239=0,"",MAX(A$2:A238)+1))</f>
        <v/>
      </c>
      <c r="B239" s="219" t="str">
        <f t="shared" ref="B239:B302" si="46">B67</f>
        <v>Martijn</v>
      </c>
      <c r="C239" s="211">
        <f>IF(P$175="J",SUMIF(Deelnemers!B:B,B239,Deelnemers!F:F),0)</f>
        <v>24</v>
      </c>
      <c r="D239" s="13"/>
      <c r="E239" s="13"/>
      <c r="F239" s="220" t="str">
        <f t="shared" ref="F239:F302" si="47">IF(D239&gt;0,ROUND(D239/E239,3),"")</f>
        <v/>
      </c>
      <c r="G239" s="268" t="str">
        <f t="shared" ref="G239:G302" si="48">IF(D239&gt;0,IF(C239-D239=0,R$2,IF(D239&lt;C239,ROUND(D239/C239*T$2,1),Q$2)),"")</f>
        <v/>
      </c>
      <c r="H239" s="219" t="str">
        <f t="shared" ref="H239:H302" si="49">H67</f>
        <v>n</v>
      </c>
      <c r="I239" s="211">
        <f>IF(P$175="J",SUMIF(Deelnemers!B:B,H239,Deelnemers!F:F),0)</f>
        <v>0</v>
      </c>
      <c r="J239" s="13"/>
      <c r="K239" s="211" t="str">
        <f t="shared" ref="K239:K302" si="50">IF(E239&gt;0,E239,"")</f>
        <v/>
      </c>
      <c r="L239" s="220" t="str">
        <f t="shared" ref="L239:L302" si="51">IF(J239&gt;0,ROUND(J239/K239,3),"")</f>
        <v/>
      </c>
      <c r="M239" s="215" t="str">
        <f t="shared" ref="M239:M270" si="52">IF(J239&gt;0,IF(I239-J239=0,R$2,IF(J239&lt;I239,ROUND(J239/I239*T$2,1),Q$2)),"")</f>
        <v/>
      </c>
      <c r="N239" s="216" t="str">
        <f t="shared" ref="N239:N302" si="53">IF(E239&gt;0,1,"")</f>
        <v/>
      </c>
      <c r="O239" s="221">
        <v>2</v>
      </c>
      <c r="AB239" s="325">
        <f t="shared" si="44"/>
        <v>0</v>
      </c>
    </row>
    <row r="240" spans="1:28" ht="15" customHeight="1" x14ac:dyDescent="0.25">
      <c r="A240" s="218" t="str">
        <f>IF(C240=0,"",IF(I240=0,"",MAX(A$2:A239)+1))</f>
        <v/>
      </c>
      <c r="B240" s="219" t="str">
        <f t="shared" si="46"/>
        <v>Martijn</v>
      </c>
      <c r="C240" s="211">
        <f>IF(P$175="J",SUMIF(Deelnemers!B:B,B240,Deelnemers!F:F),0)</f>
        <v>24</v>
      </c>
      <c r="D240" s="13"/>
      <c r="E240" s="13"/>
      <c r="F240" s="220" t="str">
        <f t="shared" si="47"/>
        <v/>
      </c>
      <c r="G240" s="268" t="str">
        <f t="shared" si="48"/>
        <v/>
      </c>
      <c r="H240" s="219" t="str">
        <f t="shared" si="49"/>
        <v>n</v>
      </c>
      <c r="I240" s="211">
        <f>IF(P$175="J",SUMIF(Deelnemers!B:B,H240,Deelnemers!F:F),0)</f>
        <v>0</v>
      </c>
      <c r="J240" s="13"/>
      <c r="K240" s="211" t="str">
        <f t="shared" si="50"/>
        <v/>
      </c>
      <c r="L240" s="220" t="str">
        <f t="shared" si="51"/>
        <v/>
      </c>
      <c r="M240" s="215" t="str">
        <f t="shared" si="52"/>
        <v/>
      </c>
      <c r="N240" s="216" t="str">
        <f t="shared" si="53"/>
        <v/>
      </c>
      <c r="O240" s="221">
        <v>2</v>
      </c>
      <c r="AB240" s="325">
        <f t="shared" si="44"/>
        <v>0</v>
      </c>
    </row>
    <row r="241" spans="1:28" ht="15" customHeight="1" x14ac:dyDescent="0.25">
      <c r="A241" s="218">
        <f>IF(C241=0,"",IF(I241=0,"",MAX(A$2:A240)+1))</f>
        <v>156</v>
      </c>
      <c r="B241" s="219" t="str">
        <f t="shared" si="46"/>
        <v>Michael</v>
      </c>
      <c r="C241" s="211">
        <f>IF(P$175="J",SUMIF(Deelnemers!B:B,B241,Deelnemers!F:F),0)</f>
        <v>38</v>
      </c>
      <c r="D241" s="13"/>
      <c r="E241" s="13"/>
      <c r="F241" s="220" t="str">
        <f t="shared" si="47"/>
        <v/>
      </c>
      <c r="G241" s="268" t="str">
        <f t="shared" si="48"/>
        <v/>
      </c>
      <c r="H241" s="219" t="str">
        <f t="shared" si="49"/>
        <v>Peter</v>
      </c>
      <c r="I241" s="211">
        <f>IF(P$175="J",SUMIF(Deelnemers!B:B,H241,Deelnemers!F:F),0)</f>
        <v>70</v>
      </c>
      <c r="J241" s="13"/>
      <c r="K241" s="211" t="str">
        <f t="shared" si="50"/>
        <v/>
      </c>
      <c r="L241" s="220" t="str">
        <f t="shared" si="51"/>
        <v/>
      </c>
      <c r="M241" s="215" t="str">
        <f t="shared" si="52"/>
        <v/>
      </c>
      <c r="N241" s="216" t="str">
        <f t="shared" si="53"/>
        <v/>
      </c>
      <c r="O241" s="221">
        <v>2</v>
      </c>
      <c r="AB241" s="325">
        <f t="shared" si="44"/>
        <v>1</v>
      </c>
    </row>
    <row r="242" spans="1:28" ht="15" customHeight="1" x14ac:dyDescent="0.25">
      <c r="A242" s="218">
        <f>IF(C242=0,"",IF(I242=0,"",MAX(A$2:A241)+1))</f>
        <v>157</v>
      </c>
      <c r="B242" s="219" t="str">
        <f t="shared" si="46"/>
        <v>Michael</v>
      </c>
      <c r="C242" s="211">
        <f>IF(P$175="J",SUMIF(Deelnemers!B:B,B242,Deelnemers!F:F),0)</f>
        <v>38</v>
      </c>
      <c r="D242" s="13"/>
      <c r="E242" s="13"/>
      <c r="F242" s="220" t="str">
        <f t="shared" si="47"/>
        <v/>
      </c>
      <c r="G242" s="268" t="str">
        <f t="shared" si="48"/>
        <v/>
      </c>
      <c r="H242" s="219" t="str">
        <f t="shared" si="49"/>
        <v>Piet</v>
      </c>
      <c r="I242" s="211">
        <f>IF(P$175="J",SUMIF(Deelnemers!B:B,H242,Deelnemers!F:F),0)</f>
        <v>71</v>
      </c>
      <c r="J242" s="13"/>
      <c r="K242" s="211" t="str">
        <f t="shared" si="50"/>
        <v/>
      </c>
      <c r="L242" s="220" t="str">
        <f t="shared" si="51"/>
        <v/>
      </c>
      <c r="M242" s="215" t="str">
        <f t="shared" si="52"/>
        <v/>
      </c>
      <c r="N242" s="216" t="str">
        <f t="shared" si="53"/>
        <v/>
      </c>
      <c r="O242" s="221">
        <v>2</v>
      </c>
      <c r="AB242" s="325">
        <f t="shared" si="44"/>
        <v>1</v>
      </c>
    </row>
    <row r="243" spans="1:28" ht="15" customHeight="1" x14ac:dyDescent="0.25">
      <c r="A243" s="218">
        <f>IF(C243=0,"",IF(I243=0,"",MAX(A$2:A242)+1))</f>
        <v>158</v>
      </c>
      <c r="B243" s="219" t="str">
        <f t="shared" si="46"/>
        <v>Michael</v>
      </c>
      <c r="C243" s="211">
        <f>IF(P$175="J",SUMIF(Deelnemers!B:B,B243,Deelnemers!F:F),0)</f>
        <v>38</v>
      </c>
      <c r="D243" s="13"/>
      <c r="E243" s="13"/>
      <c r="F243" s="220" t="str">
        <f t="shared" si="47"/>
        <v/>
      </c>
      <c r="G243" s="268" t="str">
        <f t="shared" si="48"/>
        <v/>
      </c>
      <c r="H243" s="219" t="str">
        <f t="shared" si="49"/>
        <v>Tukker</v>
      </c>
      <c r="I243" s="211">
        <f>IF(P$175="J",SUMIF(Deelnemers!B:B,H243,Deelnemers!F:F),0)</f>
        <v>37</v>
      </c>
      <c r="J243" s="13"/>
      <c r="K243" s="211" t="str">
        <f t="shared" si="50"/>
        <v/>
      </c>
      <c r="L243" s="220" t="str">
        <f t="shared" si="51"/>
        <v/>
      </c>
      <c r="M243" s="215" t="str">
        <f t="shared" si="52"/>
        <v/>
      </c>
      <c r="N243" s="216" t="str">
        <f t="shared" si="53"/>
        <v/>
      </c>
      <c r="O243" s="221">
        <v>2</v>
      </c>
      <c r="AB243" s="325">
        <f t="shared" si="44"/>
        <v>1</v>
      </c>
    </row>
    <row r="244" spans="1:28" ht="15" customHeight="1" x14ac:dyDescent="0.25">
      <c r="A244" s="218">
        <f>IF(C244=0,"",IF(I244=0,"",MAX(A$2:A243)+1))</f>
        <v>159</v>
      </c>
      <c r="B244" s="219" t="str">
        <f t="shared" si="46"/>
        <v>Michael</v>
      </c>
      <c r="C244" s="211">
        <f>IF(P$175="J",SUMIF(Deelnemers!B:B,B244,Deelnemers!F:F),0)</f>
        <v>38</v>
      </c>
      <c r="D244" s="13"/>
      <c r="E244" s="13"/>
      <c r="F244" s="220" t="str">
        <f t="shared" si="47"/>
        <v/>
      </c>
      <c r="G244" s="268" t="str">
        <f t="shared" si="48"/>
        <v/>
      </c>
      <c r="H244" s="219" t="str">
        <f t="shared" si="49"/>
        <v>Bernard</v>
      </c>
      <c r="I244" s="211">
        <f>IF(P$175="J",SUMIF(Deelnemers!B:B,H244,Deelnemers!F:F),0)</f>
        <v>37</v>
      </c>
      <c r="J244" s="13"/>
      <c r="K244" s="211" t="str">
        <f t="shared" si="50"/>
        <v/>
      </c>
      <c r="L244" s="220" t="str">
        <f t="shared" si="51"/>
        <v/>
      </c>
      <c r="M244" s="215" t="str">
        <f t="shared" si="52"/>
        <v/>
      </c>
      <c r="N244" s="216" t="str">
        <f t="shared" si="53"/>
        <v/>
      </c>
      <c r="O244" s="221">
        <v>2</v>
      </c>
      <c r="AB244" s="325">
        <f t="shared" si="44"/>
        <v>1</v>
      </c>
    </row>
    <row r="245" spans="1:28" ht="15" customHeight="1" x14ac:dyDescent="0.25">
      <c r="A245" s="218">
        <f>IF(C245=0,"",IF(I245=0,"",MAX(A$2:A244)+1))</f>
        <v>160</v>
      </c>
      <c r="B245" s="219" t="str">
        <f t="shared" si="46"/>
        <v>Michael</v>
      </c>
      <c r="C245" s="211">
        <f>IF(P$175="J",SUMIF(Deelnemers!B:B,B245,Deelnemers!F:F),0)</f>
        <v>38</v>
      </c>
      <c r="D245" s="13"/>
      <c r="E245" s="13"/>
      <c r="F245" s="220" t="str">
        <f t="shared" si="47"/>
        <v/>
      </c>
      <c r="G245" s="268" t="str">
        <f t="shared" si="48"/>
        <v/>
      </c>
      <c r="H245" s="219" t="str">
        <f t="shared" si="49"/>
        <v>Jan de Hoorn</v>
      </c>
      <c r="I245" s="211">
        <f>IF(P$175="J",SUMIF(Deelnemers!B:B,H245,Deelnemers!F:F),0)</f>
        <v>33</v>
      </c>
      <c r="J245" s="13"/>
      <c r="K245" s="211" t="str">
        <f t="shared" si="50"/>
        <v/>
      </c>
      <c r="L245" s="220" t="str">
        <f t="shared" si="51"/>
        <v/>
      </c>
      <c r="M245" s="215" t="str">
        <f t="shared" si="52"/>
        <v/>
      </c>
      <c r="N245" s="216" t="str">
        <f t="shared" si="53"/>
        <v/>
      </c>
      <c r="O245" s="221">
        <v>2</v>
      </c>
      <c r="AB245" s="325">
        <f t="shared" si="44"/>
        <v>1</v>
      </c>
    </row>
    <row r="246" spans="1:28" ht="15" customHeight="1" x14ac:dyDescent="0.25">
      <c r="A246" s="218">
        <f>IF(C246=0,"",IF(I246=0,"",MAX(A$2:A245)+1))</f>
        <v>161</v>
      </c>
      <c r="B246" s="219" t="str">
        <f t="shared" si="46"/>
        <v>Michael</v>
      </c>
      <c r="C246" s="211">
        <f>IF(P$175="J",SUMIF(Deelnemers!B:B,B246,Deelnemers!F:F),0)</f>
        <v>38</v>
      </c>
      <c r="D246" s="13"/>
      <c r="E246" s="13"/>
      <c r="F246" s="220" t="str">
        <f t="shared" si="47"/>
        <v/>
      </c>
      <c r="G246" s="268" t="str">
        <f t="shared" si="48"/>
        <v/>
      </c>
      <c r="H246" s="219" t="str">
        <f t="shared" si="49"/>
        <v>Bas</v>
      </c>
      <c r="I246" s="211">
        <f>IF(P$175="J",SUMIF(Deelnemers!B:B,H246,Deelnemers!F:F),0)</f>
        <v>31</v>
      </c>
      <c r="J246" s="13"/>
      <c r="K246" s="211" t="str">
        <f t="shared" si="50"/>
        <v/>
      </c>
      <c r="L246" s="220" t="str">
        <f t="shared" si="51"/>
        <v/>
      </c>
      <c r="M246" s="215" t="str">
        <f t="shared" si="52"/>
        <v/>
      </c>
      <c r="N246" s="216" t="str">
        <f t="shared" si="53"/>
        <v/>
      </c>
      <c r="O246" s="221">
        <v>2</v>
      </c>
      <c r="AB246" s="325">
        <f t="shared" si="44"/>
        <v>1</v>
      </c>
    </row>
    <row r="247" spans="1:28" ht="15" customHeight="1" x14ac:dyDescent="0.25">
      <c r="A247" s="218">
        <f>IF(C247=0,"",IF(I247=0,"",MAX(A$2:A246)+1))</f>
        <v>162</v>
      </c>
      <c r="B247" s="219" t="str">
        <f t="shared" si="46"/>
        <v>Michael</v>
      </c>
      <c r="C247" s="211">
        <f>IF(P$175="J",SUMIF(Deelnemers!B:B,B247,Deelnemers!F:F),0)</f>
        <v>38</v>
      </c>
      <c r="D247" s="13"/>
      <c r="E247" s="13"/>
      <c r="F247" s="220" t="str">
        <f t="shared" si="47"/>
        <v/>
      </c>
      <c r="G247" s="268" t="str">
        <f t="shared" si="48"/>
        <v/>
      </c>
      <c r="H247" s="219" t="str">
        <f t="shared" si="49"/>
        <v>Jan Zuijlen</v>
      </c>
      <c r="I247" s="211">
        <f>IF(P$175="J",SUMIF(Deelnemers!B:B,H247,Deelnemers!F:F),0)</f>
        <v>45</v>
      </c>
      <c r="J247" s="13"/>
      <c r="K247" s="211" t="str">
        <f t="shared" si="50"/>
        <v/>
      </c>
      <c r="L247" s="220" t="str">
        <f t="shared" si="51"/>
        <v/>
      </c>
      <c r="M247" s="215" t="str">
        <f t="shared" si="52"/>
        <v/>
      </c>
      <c r="N247" s="216" t="str">
        <f t="shared" si="53"/>
        <v/>
      </c>
      <c r="O247" s="221">
        <v>2</v>
      </c>
      <c r="AB247" s="325">
        <f t="shared" si="44"/>
        <v>1</v>
      </c>
    </row>
    <row r="248" spans="1:28" ht="15" customHeight="1" x14ac:dyDescent="0.25">
      <c r="A248" s="218">
        <f>IF(C248=0,"",IF(I248=0,"",MAX(A$2:A247)+1))</f>
        <v>163</v>
      </c>
      <c r="B248" s="219" t="str">
        <f t="shared" si="46"/>
        <v>Michael</v>
      </c>
      <c r="C248" s="211">
        <f>IF(P$175="J",SUMIF(Deelnemers!B:B,B248,Deelnemers!F:F),0)</f>
        <v>38</v>
      </c>
      <c r="D248" s="13"/>
      <c r="E248" s="13"/>
      <c r="F248" s="220" t="str">
        <f t="shared" si="47"/>
        <v/>
      </c>
      <c r="G248" s="268" t="str">
        <f t="shared" si="48"/>
        <v/>
      </c>
      <c r="H248" s="219" t="str">
        <f t="shared" si="49"/>
        <v xml:space="preserve">Jordy </v>
      </c>
      <c r="I248" s="211">
        <f>IF(P$175="J",SUMIF(Deelnemers!B:B,H248,Deelnemers!F:F),0)</f>
        <v>50</v>
      </c>
      <c r="J248" s="13"/>
      <c r="K248" s="211" t="str">
        <f t="shared" si="50"/>
        <v/>
      </c>
      <c r="L248" s="220" t="str">
        <f t="shared" si="51"/>
        <v/>
      </c>
      <c r="M248" s="215" t="str">
        <f t="shared" si="52"/>
        <v/>
      </c>
      <c r="N248" s="216" t="str">
        <f t="shared" si="53"/>
        <v/>
      </c>
      <c r="O248" s="221">
        <v>2</v>
      </c>
      <c r="AB248" s="325">
        <f t="shared" si="44"/>
        <v>1</v>
      </c>
    </row>
    <row r="249" spans="1:28" ht="15" customHeight="1" x14ac:dyDescent="0.25">
      <c r="A249" s="218">
        <f>IF(C249=0,"",IF(I249=0,"",MAX(A$2:A248)+1))</f>
        <v>164</v>
      </c>
      <c r="B249" s="219" t="str">
        <f t="shared" si="46"/>
        <v>Michael</v>
      </c>
      <c r="C249" s="211">
        <f>IF(P$175="J",SUMIF(Deelnemers!B:B,B249,Deelnemers!F:F),0)</f>
        <v>38</v>
      </c>
      <c r="D249" s="13"/>
      <c r="E249" s="13"/>
      <c r="F249" s="220" t="str">
        <f t="shared" si="47"/>
        <v/>
      </c>
      <c r="G249" s="268" t="str">
        <f t="shared" si="48"/>
        <v/>
      </c>
      <c r="H249" s="219" t="str">
        <f t="shared" si="49"/>
        <v>Mukesh</v>
      </c>
      <c r="I249" s="211">
        <f>IF(P$175="J",SUMIF(Deelnemers!B:B,H249,Deelnemers!F:F),0)</f>
        <v>56</v>
      </c>
      <c r="J249" s="13"/>
      <c r="K249" s="211" t="str">
        <f t="shared" si="50"/>
        <v/>
      </c>
      <c r="L249" s="220" t="str">
        <f t="shared" si="51"/>
        <v/>
      </c>
      <c r="M249" s="215" t="str">
        <f t="shared" si="52"/>
        <v/>
      </c>
      <c r="N249" s="216" t="str">
        <f t="shared" si="53"/>
        <v/>
      </c>
      <c r="O249" s="221">
        <v>2</v>
      </c>
      <c r="AB249" s="325">
        <f t="shared" si="44"/>
        <v>1</v>
      </c>
    </row>
    <row r="250" spans="1:28" ht="15" customHeight="1" x14ac:dyDescent="0.25">
      <c r="A250" s="218">
        <f>IF(C250=0,"",IF(I250=0,"",MAX(A$2:A249)+1))</f>
        <v>165</v>
      </c>
      <c r="B250" s="219" t="str">
        <f t="shared" si="46"/>
        <v>Michael</v>
      </c>
      <c r="C250" s="211">
        <f>IF(P$175="J",SUMIF(Deelnemers!B:B,B250,Deelnemers!F:F),0)</f>
        <v>38</v>
      </c>
      <c r="D250" s="13"/>
      <c r="E250" s="13"/>
      <c r="F250" s="220" t="str">
        <f t="shared" si="47"/>
        <v/>
      </c>
      <c r="G250" s="268" t="str">
        <f t="shared" si="48"/>
        <v/>
      </c>
      <c r="H250" s="219" t="str">
        <f t="shared" si="49"/>
        <v>Marco</v>
      </c>
      <c r="I250" s="211">
        <f>IF(P$175="J",SUMIF(Deelnemers!B:B,H250,Deelnemers!F:F),0)</f>
        <v>43</v>
      </c>
      <c r="J250" s="13"/>
      <c r="K250" s="211" t="str">
        <f t="shared" si="50"/>
        <v/>
      </c>
      <c r="L250" s="220" t="str">
        <f t="shared" si="51"/>
        <v/>
      </c>
      <c r="M250" s="215" t="str">
        <f t="shared" si="52"/>
        <v/>
      </c>
      <c r="N250" s="216" t="str">
        <f t="shared" si="53"/>
        <v/>
      </c>
      <c r="O250" s="221">
        <v>2</v>
      </c>
      <c r="AB250" s="325">
        <f t="shared" si="44"/>
        <v>1</v>
      </c>
    </row>
    <row r="251" spans="1:28" ht="15" customHeight="1" x14ac:dyDescent="0.25">
      <c r="A251" s="218" t="str">
        <f>IF(C251=0,"",IF(I251=0,"",MAX(A$2:A250)+1))</f>
        <v/>
      </c>
      <c r="B251" s="219" t="str">
        <f t="shared" si="46"/>
        <v>Michael</v>
      </c>
      <c r="C251" s="211">
        <f>IF(P$175="J",SUMIF(Deelnemers!B:B,B251,Deelnemers!F:F),0)</f>
        <v>38</v>
      </c>
      <c r="D251" s="13"/>
      <c r="E251" s="13"/>
      <c r="F251" s="220" t="str">
        <f t="shared" si="47"/>
        <v/>
      </c>
      <c r="G251" s="268" t="str">
        <f t="shared" si="48"/>
        <v/>
      </c>
      <c r="H251" s="219" t="str">
        <f t="shared" si="49"/>
        <v>n</v>
      </c>
      <c r="I251" s="211">
        <f>IF(P$175="J",SUMIF(Deelnemers!B:B,H251,Deelnemers!F:F),0)</f>
        <v>0</v>
      </c>
      <c r="J251" s="13"/>
      <c r="K251" s="211" t="str">
        <f t="shared" si="50"/>
        <v/>
      </c>
      <c r="L251" s="220" t="str">
        <f t="shared" si="51"/>
        <v/>
      </c>
      <c r="M251" s="215" t="str">
        <f t="shared" si="52"/>
        <v/>
      </c>
      <c r="N251" s="216" t="str">
        <f t="shared" si="53"/>
        <v/>
      </c>
      <c r="O251" s="221">
        <v>2</v>
      </c>
      <c r="AB251" s="325">
        <f t="shared" si="44"/>
        <v>0</v>
      </c>
    </row>
    <row r="252" spans="1:28" ht="15" customHeight="1" x14ac:dyDescent="0.25">
      <c r="A252" s="218" t="str">
        <f>IF(C252=0,"",IF(I252=0,"",MAX(A$2:A251)+1))</f>
        <v/>
      </c>
      <c r="B252" s="219" t="str">
        <f t="shared" si="46"/>
        <v>Michael</v>
      </c>
      <c r="C252" s="211">
        <f>IF(P$175="J",SUMIF(Deelnemers!B:B,B252,Deelnemers!F:F),0)</f>
        <v>38</v>
      </c>
      <c r="D252" s="13"/>
      <c r="E252" s="13"/>
      <c r="F252" s="220" t="str">
        <f t="shared" si="47"/>
        <v/>
      </c>
      <c r="G252" s="268" t="str">
        <f t="shared" si="48"/>
        <v/>
      </c>
      <c r="H252" s="219" t="str">
        <f t="shared" si="49"/>
        <v>n</v>
      </c>
      <c r="I252" s="211">
        <f>IF(P$175="J",SUMIF(Deelnemers!B:B,H252,Deelnemers!F:F),0)</f>
        <v>0</v>
      </c>
      <c r="J252" s="13"/>
      <c r="K252" s="211" t="str">
        <f t="shared" si="50"/>
        <v/>
      </c>
      <c r="L252" s="220" t="str">
        <f t="shared" si="51"/>
        <v/>
      </c>
      <c r="M252" s="215" t="str">
        <f t="shared" si="52"/>
        <v/>
      </c>
      <c r="N252" s="216" t="str">
        <f t="shared" si="53"/>
        <v/>
      </c>
      <c r="O252" s="221">
        <v>2</v>
      </c>
      <c r="AB252" s="325">
        <f t="shared" si="44"/>
        <v>0</v>
      </c>
    </row>
    <row r="253" spans="1:28" ht="15" customHeight="1" x14ac:dyDescent="0.25">
      <c r="A253" s="218" t="str">
        <f>IF(C253=0,"",IF(I253=0,"",MAX(A$2:A252)+1))</f>
        <v/>
      </c>
      <c r="B253" s="219" t="str">
        <f t="shared" si="46"/>
        <v>Michael</v>
      </c>
      <c r="C253" s="211">
        <f>IF(P$175="J",SUMIF(Deelnemers!B:B,B253,Deelnemers!F:F),0)</f>
        <v>38</v>
      </c>
      <c r="D253" s="13"/>
      <c r="E253" s="13"/>
      <c r="F253" s="220" t="str">
        <f t="shared" si="47"/>
        <v/>
      </c>
      <c r="G253" s="268" t="str">
        <f t="shared" si="48"/>
        <v/>
      </c>
      <c r="H253" s="219" t="str">
        <f t="shared" si="49"/>
        <v>n</v>
      </c>
      <c r="I253" s="211">
        <f>IF(P$175="J",SUMIF(Deelnemers!B:B,H253,Deelnemers!F:F),0)</f>
        <v>0</v>
      </c>
      <c r="J253" s="13"/>
      <c r="K253" s="211" t="str">
        <f t="shared" si="50"/>
        <v/>
      </c>
      <c r="L253" s="220" t="str">
        <f t="shared" si="51"/>
        <v/>
      </c>
      <c r="M253" s="215" t="str">
        <f t="shared" si="52"/>
        <v/>
      </c>
      <c r="N253" s="216" t="str">
        <f t="shared" si="53"/>
        <v/>
      </c>
      <c r="O253" s="221">
        <v>2</v>
      </c>
      <c r="AB253" s="325">
        <f t="shared" si="44"/>
        <v>0</v>
      </c>
    </row>
    <row r="254" spans="1:28" ht="15" customHeight="1" x14ac:dyDescent="0.25">
      <c r="A254" s="218" t="str">
        <f>IF(C254=0,"",IF(I254=0,"",MAX(A$2:A253)+1))</f>
        <v/>
      </c>
      <c r="B254" s="219" t="str">
        <f t="shared" si="46"/>
        <v>Michael</v>
      </c>
      <c r="C254" s="211">
        <f>IF(P$175="J",SUMIF(Deelnemers!B:B,B254,Deelnemers!F:F),0)</f>
        <v>38</v>
      </c>
      <c r="D254" s="13"/>
      <c r="E254" s="13"/>
      <c r="F254" s="220" t="str">
        <f t="shared" si="47"/>
        <v/>
      </c>
      <c r="G254" s="268" t="str">
        <f t="shared" si="48"/>
        <v/>
      </c>
      <c r="H254" s="219" t="str">
        <f t="shared" si="49"/>
        <v>n</v>
      </c>
      <c r="I254" s="211">
        <f>IF(P$175="J",SUMIF(Deelnemers!B:B,H254,Deelnemers!F:F),0)</f>
        <v>0</v>
      </c>
      <c r="J254" s="13"/>
      <c r="K254" s="211" t="str">
        <f t="shared" si="50"/>
        <v/>
      </c>
      <c r="L254" s="220" t="str">
        <f t="shared" si="51"/>
        <v/>
      </c>
      <c r="M254" s="215" t="str">
        <f t="shared" si="52"/>
        <v/>
      </c>
      <c r="N254" s="216" t="str">
        <f t="shared" si="53"/>
        <v/>
      </c>
      <c r="O254" s="221">
        <v>2</v>
      </c>
      <c r="AB254" s="325">
        <f t="shared" si="44"/>
        <v>0</v>
      </c>
    </row>
    <row r="255" spans="1:28" ht="15" customHeight="1" x14ac:dyDescent="0.25">
      <c r="A255" s="218">
        <f>IF(C255=0,"",IF(I255=0,"",MAX(A$2:A254)+1))</f>
        <v>166</v>
      </c>
      <c r="B255" s="219" t="str">
        <f t="shared" si="46"/>
        <v>Peter</v>
      </c>
      <c r="C255" s="211">
        <f>IF(P$175="J",SUMIF(Deelnemers!B:B,B255,Deelnemers!F:F),0)</f>
        <v>70</v>
      </c>
      <c r="D255" s="13"/>
      <c r="E255" s="13"/>
      <c r="F255" s="220" t="str">
        <f t="shared" si="47"/>
        <v/>
      </c>
      <c r="G255" s="268" t="str">
        <f t="shared" si="48"/>
        <v/>
      </c>
      <c r="H255" s="219" t="str">
        <f t="shared" si="49"/>
        <v>Piet</v>
      </c>
      <c r="I255" s="211">
        <f>IF(P$175="J",SUMIF(Deelnemers!B:B,H255,Deelnemers!F:F),0)</f>
        <v>71</v>
      </c>
      <c r="J255" s="13"/>
      <c r="K255" s="211" t="str">
        <f t="shared" si="50"/>
        <v/>
      </c>
      <c r="L255" s="220" t="str">
        <f t="shared" si="51"/>
        <v/>
      </c>
      <c r="M255" s="215" t="str">
        <f t="shared" si="52"/>
        <v/>
      </c>
      <c r="N255" s="216" t="str">
        <f t="shared" si="53"/>
        <v/>
      </c>
      <c r="O255" s="221">
        <v>2</v>
      </c>
      <c r="AB255" s="325">
        <f t="shared" si="44"/>
        <v>1</v>
      </c>
    </row>
    <row r="256" spans="1:28" ht="15" customHeight="1" x14ac:dyDescent="0.25">
      <c r="A256" s="218">
        <f>IF(C256=0,"",IF(I256=0,"",MAX(A$2:A255)+1))</f>
        <v>167</v>
      </c>
      <c r="B256" s="219" t="str">
        <f t="shared" si="46"/>
        <v>Peter</v>
      </c>
      <c r="C256" s="211">
        <f>IF(P$175="J",SUMIF(Deelnemers!B:B,B256,Deelnemers!F:F),0)</f>
        <v>70</v>
      </c>
      <c r="D256" s="13"/>
      <c r="E256" s="13"/>
      <c r="F256" s="220" t="str">
        <f t="shared" si="47"/>
        <v/>
      </c>
      <c r="G256" s="268" t="str">
        <f t="shared" si="48"/>
        <v/>
      </c>
      <c r="H256" s="219" t="str">
        <f t="shared" si="49"/>
        <v>Tukker</v>
      </c>
      <c r="I256" s="211">
        <f>IF(P$175="J",SUMIF(Deelnemers!B:B,H256,Deelnemers!F:F),0)</f>
        <v>37</v>
      </c>
      <c r="J256" s="13"/>
      <c r="K256" s="211" t="str">
        <f t="shared" si="50"/>
        <v/>
      </c>
      <c r="L256" s="220" t="str">
        <f t="shared" si="51"/>
        <v/>
      </c>
      <c r="M256" s="215" t="str">
        <f t="shared" si="52"/>
        <v/>
      </c>
      <c r="N256" s="216" t="str">
        <f t="shared" si="53"/>
        <v/>
      </c>
      <c r="O256" s="221">
        <v>2</v>
      </c>
      <c r="AB256" s="325">
        <f t="shared" si="44"/>
        <v>1</v>
      </c>
    </row>
    <row r="257" spans="1:28" ht="15" customHeight="1" x14ac:dyDescent="0.25">
      <c r="A257" s="218">
        <f>IF(C257=0,"",IF(I257=0,"",MAX(A$2:A256)+1))</f>
        <v>168</v>
      </c>
      <c r="B257" s="219" t="str">
        <f t="shared" si="46"/>
        <v>Peter</v>
      </c>
      <c r="C257" s="211">
        <f>IF(P$175="J",SUMIF(Deelnemers!B:B,B257,Deelnemers!F:F),0)</f>
        <v>70</v>
      </c>
      <c r="D257" s="13"/>
      <c r="E257" s="13"/>
      <c r="F257" s="220" t="str">
        <f t="shared" si="47"/>
        <v/>
      </c>
      <c r="G257" s="268" t="str">
        <f t="shared" si="48"/>
        <v/>
      </c>
      <c r="H257" s="219" t="str">
        <f t="shared" si="49"/>
        <v>Bernard</v>
      </c>
      <c r="I257" s="211">
        <f>IF(P$175="J",SUMIF(Deelnemers!B:B,H257,Deelnemers!F:F),0)</f>
        <v>37</v>
      </c>
      <c r="J257" s="13"/>
      <c r="K257" s="211" t="str">
        <f t="shared" si="50"/>
        <v/>
      </c>
      <c r="L257" s="220" t="str">
        <f t="shared" si="51"/>
        <v/>
      </c>
      <c r="M257" s="215" t="str">
        <f t="shared" si="52"/>
        <v/>
      </c>
      <c r="N257" s="216" t="str">
        <f t="shared" si="53"/>
        <v/>
      </c>
      <c r="O257" s="221">
        <v>2</v>
      </c>
      <c r="AB257" s="325">
        <f t="shared" si="44"/>
        <v>1</v>
      </c>
    </row>
    <row r="258" spans="1:28" ht="15" customHeight="1" x14ac:dyDescent="0.25">
      <c r="A258" s="218">
        <f>IF(C258=0,"",IF(I258=0,"",MAX(A$2:A257)+1))</f>
        <v>169</v>
      </c>
      <c r="B258" s="219" t="str">
        <f t="shared" si="46"/>
        <v>Peter</v>
      </c>
      <c r="C258" s="211">
        <f>IF(P$175="J",SUMIF(Deelnemers!B:B,B258,Deelnemers!F:F),0)</f>
        <v>70</v>
      </c>
      <c r="D258" s="13"/>
      <c r="E258" s="13"/>
      <c r="F258" s="220" t="str">
        <f t="shared" si="47"/>
        <v/>
      </c>
      <c r="G258" s="268" t="str">
        <f t="shared" si="48"/>
        <v/>
      </c>
      <c r="H258" s="219" t="str">
        <f t="shared" si="49"/>
        <v>Jan de Hoorn</v>
      </c>
      <c r="I258" s="211">
        <f>IF(P$175="J",SUMIF(Deelnemers!B:B,H258,Deelnemers!F:F),0)</f>
        <v>33</v>
      </c>
      <c r="J258" s="13"/>
      <c r="K258" s="211" t="str">
        <f t="shared" si="50"/>
        <v/>
      </c>
      <c r="L258" s="220" t="str">
        <f t="shared" si="51"/>
        <v/>
      </c>
      <c r="M258" s="215" t="str">
        <f t="shared" si="52"/>
        <v/>
      </c>
      <c r="N258" s="216" t="str">
        <f t="shared" si="53"/>
        <v/>
      </c>
      <c r="O258" s="221">
        <v>2</v>
      </c>
      <c r="AB258" s="325">
        <f t="shared" si="44"/>
        <v>1</v>
      </c>
    </row>
    <row r="259" spans="1:28" ht="15" customHeight="1" x14ac:dyDescent="0.25">
      <c r="A259" s="218">
        <f>IF(C259=0,"",IF(I259=0,"",MAX(A$2:A258)+1))</f>
        <v>170</v>
      </c>
      <c r="B259" s="219" t="str">
        <f t="shared" si="46"/>
        <v>Peter</v>
      </c>
      <c r="C259" s="211">
        <f>IF(P$175="J",SUMIF(Deelnemers!B:B,B259,Deelnemers!F:F),0)</f>
        <v>70</v>
      </c>
      <c r="D259" s="13"/>
      <c r="E259" s="13"/>
      <c r="F259" s="220" t="str">
        <f t="shared" si="47"/>
        <v/>
      </c>
      <c r="G259" s="268" t="str">
        <f t="shared" si="48"/>
        <v/>
      </c>
      <c r="H259" s="219" t="str">
        <f t="shared" si="49"/>
        <v>Bas</v>
      </c>
      <c r="I259" s="211">
        <f>IF(P$175="J",SUMIF(Deelnemers!B:B,H259,Deelnemers!F:F),0)</f>
        <v>31</v>
      </c>
      <c r="J259" s="13"/>
      <c r="K259" s="211" t="str">
        <f t="shared" si="50"/>
        <v/>
      </c>
      <c r="L259" s="220" t="str">
        <f t="shared" si="51"/>
        <v/>
      </c>
      <c r="M259" s="215" t="str">
        <f t="shared" si="52"/>
        <v/>
      </c>
      <c r="N259" s="216" t="str">
        <f t="shared" si="53"/>
        <v/>
      </c>
      <c r="O259" s="221">
        <v>2</v>
      </c>
      <c r="AB259" s="325">
        <f t="shared" ref="AB259:AB322" si="54">IF(A259="",0,1)</f>
        <v>1</v>
      </c>
    </row>
    <row r="260" spans="1:28" ht="15" customHeight="1" x14ac:dyDescent="0.25">
      <c r="A260" s="218">
        <f>IF(C260=0,"",IF(I260=0,"",MAX(A$2:A259)+1))</f>
        <v>171</v>
      </c>
      <c r="B260" s="219" t="str">
        <f t="shared" si="46"/>
        <v>Peter</v>
      </c>
      <c r="C260" s="211">
        <f>IF(P$175="J",SUMIF(Deelnemers!B:B,B260,Deelnemers!F:F),0)</f>
        <v>70</v>
      </c>
      <c r="D260" s="13"/>
      <c r="E260" s="13"/>
      <c r="F260" s="220" t="str">
        <f t="shared" si="47"/>
        <v/>
      </c>
      <c r="G260" s="268" t="str">
        <f t="shared" si="48"/>
        <v/>
      </c>
      <c r="H260" s="219" t="str">
        <f t="shared" si="49"/>
        <v>Jan Zuijlen</v>
      </c>
      <c r="I260" s="211">
        <f>IF(P$175="J",SUMIF(Deelnemers!B:B,H260,Deelnemers!F:F),0)</f>
        <v>45</v>
      </c>
      <c r="J260" s="13"/>
      <c r="K260" s="211" t="str">
        <f t="shared" si="50"/>
        <v/>
      </c>
      <c r="L260" s="220" t="str">
        <f t="shared" si="51"/>
        <v/>
      </c>
      <c r="M260" s="215" t="str">
        <f t="shared" si="52"/>
        <v/>
      </c>
      <c r="N260" s="216" t="str">
        <f t="shared" si="53"/>
        <v/>
      </c>
      <c r="O260" s="221">
        <v>2</v>
      </c>
      <c r="AB260" s="325">
        <f t="shared" si="54"/>
        <v>1</v>
      </c>
    </row>
    <row r="261" spans="1:28" ht="15" customHeight="1" x14ac:dyDescent="0.25">
      <c r="A261" s="218">
        <f>IF(C261=0,"",IF(I261=0,"",MAX(A$2:A260)+1))</f>
        <v>172</v>
      </c>
      <c r="B261" s="219" t="str">
        <f t="shared" si="46"/>
        <v>Peter</v>
      </c>
      <c r="C261" s="211">
        <f>IF(P$175="J",SUMIF(Deelnemers!B:B,B261,Deelnemers!F:F),0)</f>
        <v>70</v>
      </c>
      <c r="D261" s="13"/>
      <c r="E261" s="13"/>
      <c r="F261" s="220" t="str">
        <f t="shared" si="47"/>
        <v/>
      </c>
      <c r="G261" s="268" t="str">
        <f t="shared" si="48"/>
        <v/>
      </c>
      <c r="H261" s="219" t="str">
        <f t="shared" si="49"/>
        <v xml:space="preserve">Jordy </v>
      </c>
      <c r="I261" s="211">
        <f>IF(P$175="J",SUMIF(Deelnemers!B:B,H261,Deelnemers!F:F),0)</f>
        <v>50</v>
      </c>
      <c r="J261" s="13"/>
      <c r="K261" s="211" t="str">
        <f t="shared" si="50"/>
        <v/>
      </c>
      <c r="L261" s="220" t="str">
        <f t="shared" si="51"/>
        <v/>
      </c>
      <c r="M261" s="215" t="str">
        <f t="shared" si="52"/>
        <v/>
      </c>
      <c r="N261" s="216" t="str">
        <f t="shared" si="53"/>
        <v/>
      </c>
      <c r="O261" s="221">
        <v>2</v>
      </c>
      <c r="AB261" s="325">
        <f t="shared" si="54"/>
        <v>1</v>
      </c>
    </row>
    <row r="262" spans="1:28" ht="15" customHeight="1" x14ac:dyDescent="0.25">
      <c r="A262" s="218">
        <f>IF(C262=0,"",IF(I262=0,"",MAX(A$2:A261)+1))</f>
        <v>173</v>
      </c>
      <c r="B262" s="219" t="str">
        <f t="shared" si="46"/>
        <v>Peter</v>
      </c>
      <c r="C262" s="211">
        <f>IF(P$175="J",SUMIF(Deelnemers!B:B,B262,Deelnemers!F:F),0)</f>
        <v>70</v>
      </c>
      <c r="D262" s="13"/>
      <c r="E262" s="13"/>
      <c r="F262" s="220" t="str">
        <f t="shared" si="47"/>
        <v/>
      </c>
      <c r="G262" s="268" t="str">
        <f t="shared" si="48"/>
        <v/>
      </c>
      <c r="H262" s="219" t="str">
        <f t="shared" si="49"/>
        <v>Mukesh</v>
      </c>
      <c r="I262" s="211">
        <f>IF(P$175="J",SUMIF(Deelnemers!B:B,H262,Deelnemers!F:F),0)</f>
        <v>56</v>
      </c>
      <c r="J262" s="13"/>
      <c r="K262" s="211" t="str">
        <f t="shared" si="50"/>
        <v/>
      </c>
      <c r="L262" s="220" t="str">
        <f t="shared" si="51"/>
        <v/>
      </c>
      <c r="M262" s="215" t="str">
        <f t="shared" si="52"/>
        <v/>
      </c>
      <c r="N262" s="216" t="str">
        <f t="shared" si="53"/>
        <v/>
      </c>
      <c r="O262" s="221">
        <v>2</v>
      </c>
      <c r="AB262" s="325">
        <f t="shared" si="54"/>
        <v>1</v>
      </c>
    </row>
    <row r="263" spans="1:28" ht="15" customHeight="1" x14ac:dyDescent="0.25">
      <c r="A263" s="218">
        <f>IF(C263=0,"",IF(I263=0,"",MAX(A$2:A262)+1))</f>
        <v>174</v>
      </c>
      <c r="B263" s="219" t="str">
        <f t="shared" si="46"/>
        <v>Peter</v>
      </c>
      <c r="C263" s="211">
        <f>IF(P$175="J",SUMIF(Deelnemers!B:B,B263,Deelnemers!F:F),0)</f>
        <v>70</v>
      </c>
      <c r="D263" s="13"/>
      <c r="E263" s="13"/>
      <c r="F263" s="220" t="str">
        <f t="shared" si="47"/>
        <v/>
      </c>
      <c r="G263" s="268" t="str">
        <f t="shared" si="48"/>
        <v/>
      </c>
      <c r="H263" s="219" t="str">
        <f t="shared" si="49"/>
        <v>Marco</v>
      </c>
      <c r="I263" s="211">
        <f>IF(P$175="J",SUMIF(Deelnemers!B:B,H263,Deelnemers!F:F),0)</f>
        <v>43</v>
      </c>
      <c r="J263" s="13"/>
      <c r="K263" s="211" t="str">
        <f t="shared" si="50"/>
        <v/>
      </c>
      <c r="L263" s="220" t="str">
        <f t="shared" si="51"/>
        <v/>
      </c>
      <c r="M263" s="215" t="str">
        <f t="shared" si="52"/>
        <v/>
      </c>
      <c r="N263" s="216" t="str">
        <f t="shared" si="53"/>
        <v/>
      </c>
      <c r="O263" s="221">
        <v>2</v>
      </c>
      <c r="AB263" s="325">
        <f t="shared" si="54"/>
        <v>1</v>
      </c>
    </row>
    <row r="264" spans="1:28" ht="15" customHeight="1" x14ac:dyDescent="0.25">
      <c r="A264" s="218" t="str">
        <f>IF(C264=0,"",IF(I264=0,"",MAX(A$2:A263)+1))</f>
        <v/>
      </c>
      <c r="B264" s="219" t="str">
        <f t="shared" si="46"/>
        <v>Peter</v>
      </c>
      <c r="C264" s="211">
        <f>IF(P$175="J",SUMIF(Deelnemers!B:B,B264,Deelnemers!F:F),0)</f>
        <v>70</v>
      </c>
      <c r="D264" s="13"/>
      <c r="E264" s="13"/>
      <c r="F264" s="220" t="str">
        <f t="shared" si="47"/>
        <v/>
      </c>
      <c r="G264" s="268" t="str">
        <f t="shared" si="48"/>
        <v/>
      </c>
      <c r="H264" s="219" t="str">
        <f t="shared" si="49"/>
        <v>n</v>
      </c>
      <c r="I264" s="211">
        <f>IF(P$175="J",SUMIF(Deelnemers!B:B,H264,Deelnemers!F:F),0)</f>
        <v>0</v>
      </c>
      <c r="J264" s="13"/>
      <c r="K264" s="211" t="str">
        <f t="shared" si="50"/>
        <v/>
      </c>
      <c r="L264" s="220" t="str">
        <f t="shared" si="51"/>
        <v/>
      </c>
      <c r="M264" s="215" t="str">
        <f t="shared" si="52"/>
        <v/>
      </c>
      <c r="N264" s="216" t="str">
        <f t="shared" si="53"/>
        <v/>
      </c>
      <c r="O264" s="221">
        <v>2</v>
      </c>
      <c r="AB264" s="325">
        <f t="shared" si="54"/>
        <v>0</v>
      </c>
    </row>
    <row r="265" spans="1:28" ht="15" customHeight="1" x14ac:dyDescent="0.25">
      <c r="A265" s="218" t="str">
        <f>IF(C265=0,"",IF(I265=0,"",MAX(A$2:A264)+1))</f>
        <v/>
      </c>
      <c r="B265" s="219" t="str">
        <f t="shared" si="46"/>
        <v>Peter</v>
      </c>
      <c r="C265" s="211">
        <f>IF(P$175="J",SUMIF(Deelnemers!B:B,B265,Deelnemers!F:F),0)</f>
        <v>70</v>
      </c>
      <c r="D265" s="13"/>
      <c r="E265" s="13"/>
      <c r="F265" s="220" t="str">
        <f t="shared" si="47"/>
        <v/>
      </c>
      <c r="G265" s="268" t="str">
        <f t="shared" si="48"/>
        <v/>
      </c>
      <c r="H265" s="219" t="str">
        <f t="shared" si="49"/>
        <v>n</v>
      </c>
      <c r="I265" s="211">
        <f>IF(P$175="J",SUMIF(Deelnemers!B:B,H265,Deelnemers!F:F),0)</f>
        <v>0</v>
      </c>
      <c r="J265" s="13"/>
      <c r="K265" s="211" t="str">
        <f t="shared" si="50"/>
        <v/>
      </c>
      <c r="L265" s="220" t="str">
        <f t="shared" si="51"/>
        <v/>
      </c>
      <c r="M265" s="215" t="str">
        <f t="shared" si="52"/>
        <v/>
      </c>
      <c r="N265" s="216" t="str">
        <f t="shared" si="53"/>
        <v/>
      </c>
      <c r="O265" s="221">
        <v>2</v>
      </c>
      <c r="AB265" s="325">
        <f t="shared" si="54"/>
        <v>0</v>
      </c>
    </row>
    <row r="266" spans="1:28" ht="15" customHeight="1" x14ac:dyDescent="0.25">
      <c r="A266" s="218" t="str">
        <f>IF(C266=0,"",IF(I266=0,"",MAX(A$2:A265)+1))</f>
        <v/>
      </c>
      <c r="B266" s="219" t="str">
        <f t="shared" si="46"/>
        <v>Peter</v>
      </c>
      <c r="C266" s="211">
        <f>IF(P$175="J",SUMIF(Deelnemers!B:B,B266,Deelnemers!F:F),0)</f>
        <v>70</v>
      </c>
      <c r="D266" s="13"/>
      <c r="E266" s="13"/>
      <c r="F266" s="220" t="str">
        <f t="shared" si="47"/>
        <v/>
      </c>
      <c r="G266" s="268" t="str">
        <f t="shared" si="48"/>
        <v/>
      </c>
      <c r="H266" s="219" t="str">
        <f t="shared" si="49"/>
        <v>n</v>
      </c>
      <c r="I266" s="211">
        <f>IF(P$175="J",SUMIF(Deelnemers!B:B,H266,Deelnemers!F:F),0)</f>
        <v>0</v>
      </c>
      <c r="J266" s="13"/>
      <c r="K266" s="211" t="str">
        <f t="shared" si="50"/>
        <v/>
      </c>
      <c r="L266" s="220" t="str">
        <f t="shared" si="51"/>
        <v/>
      </c>
      <c r="M266" s="215" t="str">
        <f t="shared" si="52"/>
        <v/>
      </c>
      <c r="N266" s="216" t="str">
        <f t="shared" si="53"/>
        <v/>
      </c>
      <c r="O266" s="221">
        <v>2</v>
      </c>
      <c r="AB266" s="325">
        <f t="shared" si="54"/>
        <v>0</v>
      </c>
    </row>
    <row r="267" spans="1:28" ht="15" customHeight="1" x14ac:dyDescent="0.25">
      <c r="A267" s="218" t="str">
        <f>IF(C267=0,"",IF(I267=0,"",MAX(A$2:A266)+1))</f>
        <v/>
      </c>
      <c r="B267" s="219" t="str">
        <f t="shared" si="46"/>
        <v>Peter</v>
      </c>
      <c r="C267" s="211">
        <f>IF(P$175="J",SUMIF(Deelnemers!B:B,B267,Deelnemers!F:F),0)</f>
        <v>70</v>
      </c>
      <c r="D267" s="13"/>
      <c r="E267" s="13"/>
      <c r="F267" s="220" t="str">
        <f t="shared" si="47"/>
        <v/>
      </c>
      <c r="G267" s="268" t="str">
        <f t="shared" si="48"/>
        <v/>
      </c>
      <c r="H267" s="219" t="str">
        <f t="shared" si="49"/>
        <v>n</v>
      </c>
      <c r="I267" s="211">
        <f>IF(P$175="J",SUMIF(Deelnemers!B:B,H267,Deelnemers!F:F),0)</f>
        <v>0</v>
      </c>
      <c r="J267" s="13"/>
      <c r="K267" s="211" t="str">
        <f t="shared" si="50"/>
        <v/>
      </c>
      <c r="L267" s="220" t="str">
        <f t="shared" si="51"/>
        <v/>
      </c>
      <c r="M267" s="215" t="str">
        <f t="shared" si="52"/>
        <v/>
      </c>
      <c r="N267" s="216" t="str">
        <f t="shared" si="53"/>
        <v/>
      </c>
      <c r="O267" s="221">
        <v>2</v>
      </c>
      <c r="AB267" s="325">
        <f t="shared" si="54"/>
        <v>0</v>
      </c>
    </row>
    <row r="268" spans="1:28" ht="15" customHeight="1" x14ac:dyDescent="0.25">
      <c r="A268" s="218">
        <f>IF(C268=0,"",IF(I268=0,"",MAX(A$2:A267)+1))</f>
        <v>175</v>
      </c>
      <c r="B268" s="219" t="str">
        <f t="shared" si="46"/>
        <v>Piet</v>
      </c>
      <c r="C268" s="211">
        <f>IF(P$175="J",SUMIF(Deelnemers!B:B,B268,Deelnemers!F:F),0)</f>
        <v>71</v>
      </c>
      <c r="D268" s="13"/>
      <c r="E268" s="13"/>
      <c r="F268" s="220" t="str">
        <f t="shared" si="47"/>
        <v/>
      </c>
      <c r="G268" s="268" t="str">
        <f t="shared" si="48"/>
        <v/>
      </c>
      <c r="H268" s="219" t="str">
        <f t="shared" si="49"/>
        <v>Tukker</v>
      </c>
      <c r="I268" s="211">
        <f>IF(P$175="J",SUMIF(Deelnemers!B:B,H268,Deelnemers!F:F),0)</f>
        <v>37</v>
      </c>
      <c r="J268" s="13"/>
      <c r="K268" s="211" t="str">
        <f t="shared" si="50"/>
        <v/>
      </c>
      <c r="L268" s="220" t="str">
        <f t="shared" si="51"/>
        <v/>
      </c>
      <c r="M268" s="215" t="str">
        <f t="shared" si="52"/>
        <v/>
      </c>
      <c r="N268" s="216" t="str">
        <f t="shared" si="53"/>
        <v/>
      </c>
      <c r="O268" s="221">
        <v>2</v>
      </c>
      <c r="AB268" s="325">
        <f t="shared" si="54"/>
        <v>1</v>
      </c>
    </row>
    <row r="269" spans="1:28" ht="15" customHeight="1" x14ac:dyDescent="0.25">
      <c r="A269" s="218">
        <f>IF(C269=0,"",IF(I269=0,"",MAX(A$2:A268)+1))</f>
        <v>176</v>
      </c>
      <c r="B269" s="219" t="str">
        <f t="shared" si="46"/>
        <v>Piet</v>
      </c>
      <c r="C269" s="211">
        <f>IF(P$175="J",SUMIF(Deelnemers!B:B,B269,Deelnemers!F:F),0)</f>
        <v>71</v>
      </c>
      <c r="D269" s="13"/>
      <c r="E269" s="13"/>
      <c r="F269" s="220" t="str">
        <f t="shared" si="47"/>
        <v/>
      </c>
      <c r="G269" s="268" t="str">
        <f t="shared" si="48"/>
        <v/>
      </c>
      <c r="H269" s="219" t="str">
        <f t="shared" si="49"/>
        <v>Bernard</v>
      </c>
      <c r="I269" s="211">
        <f>IF(P$175="J",SUMIF(Deelnemers!B:B,H269,Deelnemers!F:F),0)</f>
        <v>37</v>
      </c>
      <c r="J269" s="13"/>
      <c r="K269" s="211" t="str">
        <f t="shared" si="50"/>
        <v/>
      </c>
      <c r="L269" s="220" t="str">
        <f t="shared" si="51"/>
        <v/>
      </c>
      <c r="M269" s="215" t="str">
        <f t="shared" si="52"/>
        <v/>
      </c>
      <c r="N269" s="216" t="str">
        <f t="shared" si="53"/>
        <v/>
      </c>
      <c r="O269" s="221">
        <v>2</v>
      </c>
      <c r="AB269" s="325">
        <f t="shared" si="54"/>
        <v>1</v>
      </c>
    </row>
    <row r="270" spans="1:28" ht="15" customHeight="1" x14ac:dyDescent="0.25">
      <c r="A270" s="218">
        <f>IF(C270=0,"",IF(I270=0,"",MAX(A$2:A269)+1))</f>
        <v>177</v>
      </c>
      <c r="B270" s="219" t="str">
        <f t="shared" si="46"/>
        <v>Piet</v>
      </c>
      <c r="C270" s="211">
        <f>IF(P$175="J",SUMIF(Deelnemers!B:B,B270,Deelnemers!F:F),0)</f>
        <v>71</v>
      </c>
      <c r="D270" s="13"/>
      <c r="E270" s="13"/>
      <c r="F270" s="220" t="str">
        <f t="shared" si="47"/>
        <v/>
      </c>
      <c r="G270" s="268" t="str">
        <f t="shared" si="48"/>
        <v/>
      </c>
      <c r="H270" s="219" t="str">
        <f t="shared" si="49"/>
        <v>Jan de Hoorn</v>
      </c>
      <c r="I270" s="211">
        <f>IF(P$175="J",SUMIF(Deelnemers!B:B,H270,Deelnemers!F:F),0)</f>
        <v>33</v>
      </c>
      <c r="J270" s="13"/>
      <c r="K270" s="211" t="str">
        <f t="shared" si="50"/>
        <v/>
      </c>
      <c r="L270" s="220" t="str">
        <f t="shared" si="51"/>
        <v/>
      </c>
      <c r="M270" s="215" t="str">
        <f t="shared" si="52"/>
        <v/>
      </c>
      <c r="N270" s="216" t="str">
        <f t="shared" si="53"/>
        <v/>
      </c>
      <c r="O270" s="221">
        <v>2</v>
      </c>
      <c r="AB270" s="325">
        <f t="shared" si="54"/>
        <v>1</v>
      </c>
    </row>
    <row r="271" spans="1:28" ht="15" customHeight="1" x14ac:dyDescent="0.25">
      <c r="A271" s="218">
        <f>IF(C271=0,"",IF(I271=0,"",MAX(A$2:A270)+1))</f>
        <v>178</v>
      </c>
      <c r="B271" s="219" t="str">
        <f t="shared" si="46"/>
        <v>Piet</v>
      </c>
      <c r="C271" s="211">
        <f>IF(P$175="J",SUMIF(Deelnemers!B:B,B271,Deelnemers!F:F),0)</f>
        <v>71</v>
      </c>
      <c r="D271" s="13"/>
      <c r="E271" s="13"/>
      <c r="F271" s="220" t="str">
        <f t="shared" si="47"/>
        <v/>
      </c>
      <c r="G271" s="268" t="str">
        <f t="shared" si="48"/>
        <v/>
      </c>
      <c r="H271" s="219" t="str">
        <f t="shared" si="49"/>
        <v>Bas</v>
      </c>
      <c r="I271" s="211">
        <f>IF(P$175="J",SUMIF(Deelnemers!B:B,H271,Deelnemers!F:F),0)</f>
        <v>31</v>
      </c>
      <c r="J271" s="13"/>
      <c r="K271" s="211" t="str">
        <f t="shared" si="50"/>
        <v/>
      </c>
      <c r="L271" s="220" t="str">
        <f t="shared" si="51"/>
        <v/>
      </c>
      <c r="M271" s="215" t="str">
        <f t="shared" ref="M271:M302" si="55">IF(J271&gt;0,IF(I271-J271=0,R$2,IF(J271&lt;I271,ROUND(J271/I271*T$2,1),Q$2)),"")</f>
        <v/>
      </c>
      <c r="N271" s="216" t="str">
        <f t="shared" si="53"/>
        <v/>
      </c>
      <c r="O271" s="221">
        <v>2</v>
      </c>
      <c r="AB271" s="325">
        <f t="shared" si="54"/>
        <v>1</v>
      </c>
    </row>
    <row r="272" spans="1:28" ht="15" customHeight="1" x14ac:dyDescent="0.25">
      <c r="A272" s="218">
        <f>IF(C272=0,"",IF(I272=0,"",MAX(A$2:A271)+1))</f>
        <v>179</v>
      </c>
      <c r="B272" s="219" t="str">
        <f t="shared" si="46"/>
        <v>Piet</v>
      </c>
      <c r="C272" s="211">
        <f>IF(P$175="J",SUMIF(Deelnemers!B:B,B272,Deelnemers!F:F),0)</f>
        <v>71</v>
      </c>
      <c r="D272" s="13"/>
      <c r="E272" s="13"/>
      <c r="F272" s="220" t="str">
        <f t="shared" si="47"/>
        <v/>
      </c>
      <c r="G272" s="268" t="str">
        <f t="shared" si="48"/>
        <v/>
      </c>
      <c r="H272" s="219" t="str">
        <f t="shared" si="49"/>
        <v>Jan Zuijlen</v>
      </c>
      <c r="I272" s="211">
        <f>IF(P$175="J",SUMIF(Deelnemers!B:B,H272,Deelnemers!F:F),0)</f>
        <v>45</v>
      </c>
      <c r="J272" s="13"/>
      <c r="K272" s="211" t="str">
        <f t="shared" si="50"/>
        <v/>
      </c>
      <c r="L272" s="220" t="str">
        <f t="shared" si="51"/>
        <v/>
      </c>
      <c r="M272" s="215" t="str">
        <f t="shared" si="55"/>
        <v/>
      </c>
      <c r="N272" s="216" t="str">
        <f t="shared" si="53"/>
        <v/>
      </c>
      <c r="O272" s="221">
        <v>2</v>
      </c>
      <c r="AB272" s="325">
        <f t="shared" si="54"/>
        <v>1</v>
      </c>
    </row>
    <row r="273" spans="1:28" ht="15" customHeight="1" x14ac:dyDescent="0.25">
      <c r="A273" s="218">
        <f>IF(C273=0,"",IF(I273=0,"",MAX(A$2:A272)+1))</f>
        <v>180</v>
      </c>
      <c r="B273" s="219" t="str">
        <f t="shared" si="46"/>
        <v>Piet</v>
      </c>
      <c r="C273" s="211">
        <f>IF(P$175="J",SUMIF(Deelnemers!B:B,B273,Deelnemers!F:F),0)</f>
        <v>71</v>
      </c>
      <c r="D273" s="13"/>
      <c r="E273" s="13"/>
      <c r="F273" s="220" t="str">
        <f t="shared" si="47"/>
        <v/>
      </c>
      <c r="G273" s="268" t="str">
        <f t="shared" si="48"/>
        <v/>
      </c>
      <c r="H273" s="219" t="str">
        <f t="shared" si="49"/>
        <v xml:space="preserve">Jordy </v>
      </c>
      <c r="I273" s="211">
        <f>IF(P$175="J",SUMIF(Deelnemers!B:B,H273,Deelnemers!F:F),0)</f>
        <v>50</v>
      </c>
      <c r="J273" s="13"/>
      <c r="K273" s="211" t="str">
        <f t="shared" si="50"/>
        <v/>
      </c>
      <c r="L273" s="220" t="str">
        <f t="shared" si="51"/>
        <v/>
      </c>
      <c r="M273" s="215" t="str">
        <f t="shared" si="55"/>
        <v/>
      </c>
      <c r="N273" s="216" t="str">
        <f t="shared" si="53"/>
        <v/>
      </c>
      <c r="O273" s="221">
        <v>2</v>
      </c>
      <c r="AB273" s="325">
        <f t="shared" si="54"/>
        <v>1</v>
      </c>
    </row>
    <row r="274" spans="1:28" ht="15" customHeight="1" x14ac:dyDescent="0.25">
      <c r="A274" s="218">
        <f>IF(C274=0,"",IF(I274=0,"",MAX(A$2:A273)+1))</f>
        <v>181</v>
      </c>
      <c r="B274" s="219" t="str">
        <f t="shared" si="46"/>
        <v>Piet</v>
      </c>
      <c r="C274" s="211">
        <f>IF(P$175="J",SUMIF(Deelnemers!B:B,B274,Deelnemers!F:F),0)</f>
        <v>71</v>
      </c>
      <c r="D274" s="13"/>
      <c r="E274" s="13"/>
      <c r="F274" s="220" t="str">
        <f t="shared" si="47"/>
        <v/>
      </c>
      <c r="G274" s="268" t="str">
        <f t="shared" si="48"/>
        <v/>
      </c>
      <c r="H274" s="219" t="str">
        <f t="shared" si="49"/>
        <v>Mukesh</v>
      </c>
      <c r="I274" s="211">
        <f>IF(P$175="J",SUMIF(Deelnemers!B:B,H274,Deelnemers!F:F),0)</f>
        <v>56</v>
      </c>
      <c r="J274" s="13"/>
      <c r="K274" s="211" t="str">
        <f t="shared" si="50"/>
        <v/>
      </c>
      <c r="L274" s="220" t="str">
        <f t="shared" si="51"/>
        <v/>
      </c>
      <c r="M274" s="215" t="str">
        <f t="shared" si="55"/>
        <v/>
      </c>
      <c r="N274" s="216" t="str">
        <f t="shared" si="53"/>
        <v/>
      </c>
      <c r="O274" s="221">
        <v>2</v>
      </c>
      <c r="AB274" s="325">
        <f t="shared" si="54"/>
        <v>1</v>
      </c>
    </row>
    <row r="275" spans="1:28" ht="15" customHeight="1" x14ac:dyDescent="0.25">
      <c r="A275" s="218">
        <f>IF(C275=0,"",IF(I275=0,"",MAX(A$2:A274)+1))</f>
        <v>182</v>
      </c>
      <c r="B275" s="219" t="str">
        <f t="shared" si="46"/>
        <v>Piet</v>
      </c>
      <c r="C275" s="211">
        <f>IF(P$175="J",SUMIF(Deelnemers!B:B,B275,Deelnemers!F:F),0)</f>
        <v>71</v>
      </c>
      <c r="D275" s="13"/>
      <c r="E275" s="13"/>
      <c r="F275" s="220" t="str">
        <f t="shared" si="47"/>
        <v/>
      </c>
      <c r="G275" s="268" t="str">
        <f t="shared" si="48"/>
        <v/>
      </c>
      <c r="H275" s="219" t="str">
        <f t="shared" si="49"/>
        <v>Marco</v>
      </c>
      <c r="I275" s="211">
        <f>IF(P$175="J",SUMIF(Deelnemers!B:B,H275,Deelnemers!F:F),0)</f>
        <v>43</v>
      </c>
      <c r="J275" s="13"/>
      <c r="K275" s="211" t="str">
        <f t="shared" si="50"/>
        <v/>
      </c>
      <c r="L275" s="220" t="str">
        <f t="shared" si="51"/>
        <v/>
      </c>
      <c r="M275" s="215" t="str">
        <f t="shared" si="55"/>
        <v/>
      </c>
      <c r="N275" s="216" t="str">
        <f t="shared" si="53"/>
        <v/>
      </c>
      <c r="O275" s="221">
        <v>2</v>
      </c>
      <c r="AB275" s="325">
        <f t="shared" si="54"/>
        <v>1</v>
      </c>
    </row>
    <row r="276" spans="1:28" ht="15" customHeight="1" x14ac:dyDescent="0.25">
      <c r="A276" s="218" t="str">
        <f>IF(C276=0,"",IF(I276=0,"",MAX(A$2:A275)+1))</f>
        <v/>
      </c>
      <c r="B276" s="219" t="str">
        <f t="shared" si="46"/>
        <v>Piet</v>
      </c>
      <c r="C276" s="211">
        <f>IF(P$175="J",SUMIF(Deelnemers!B:B,B276,Deelnemers!F:F),0)</f>
        <v>71</v>
      </c>
      <c r="D276" s="13"/>
      <c r="E276" s="13"/>
      <c r="F276" s="220" t="str">
        <f t="shared" si="47"/>
        <v/>
      </c>
      <c r="G276" s="268" t="str">
        <f t="shared" si="48"/>
        <v/>
      </c>
      <c r="H276" s="219" t="str">
        <f t="shared" si="49"/>
        <v>n</v>
      </c>
      <c r="I276" s="211">
        <f>IF(P$175="J",SUMIF(Deelnemers!B:B,H276,Deelnemers!F:F),0)</f>
        <v>0</v>
      </c>
      <c r="J276" s="13"/>
      <c r="K276" s="211" t="str">
        <f t="shared" si="50"/>
        <v/>
      </c>
      <c r="L276" s="220" t="str">
        <f t="shared" si="51"/>
        <v/>
      </c>
      <c r="M276" s="215" t="str">
        <f t="shared" si="55"/>
        <v/>
      </c>
      <c r="N276" s="216" t="str">
        <f t="shared" si="53"/>
        <v/>
      </c>
      <c r="O276" s="221">
        <v>2</v>
      </c>
      <c r="AB276" s="325">
        <f t="shared" si="54"/>
        <v>0</v>
      </c>
    </row>
    <row r="277" spans="1:28" ht="15" customHeight="1" x14ac:dyDescent="0.25">
      <c r="A277" s="218" t="str">
        <f>IF(C277=0,"",IF(I277=0,"",MAX(A$2:A276)+1))</f>
        <v/>
      </c>
      <c r="B277" s="219" t="str">
        <f t="shared" si="46"/>
        <v>Piet</v>
      </c>
      <c r="C277" s="211">
        <f>IF(P$175="J",SUMIF(Deelnemers!B:B,B277,Deelnemers!F:F),0)</f>
        <v>71</v>
      </c>
      <c r="D277" s="13"/>
      <c r="E277" s="13"/>
      <c r="F277" s="220" t="str">
        <f t="shared" si="47"/>
        <v/>
      </c>
      <c r="G277" s="268" t="str">
        <f t="shared" si="48"/>
        <v/>
      </c>
      <c r="H277" s="219" t="str">
        <f t="shared" si="49"/>
        <v>n</v>
      </c>
      <c r="I277" s="211">
        <f>IF(P$175="J",SUMIF(Deelnemers!B:B,H277,Deelnemers!F:F),0)</f>
        <v>0</v>
      </c>
      <c r="J277" s="13"/>
      <c r="K277" s="211" t="str">
        <f t="shared" si="50"/>
        <v/>
      </c>
      <c r="L277" s="220" t="str">
        <f t="shared" si="51"/>
        <v/>
      </c>
      <c r="M277" s="215" t="str">
        <f t="shared" si="55"/>
        <v/>
      </c>
      <c r="N277" s="216" t="str">
        <f t="shared" si="53"/>
        <v/>
      </c>
      <c r="O277" s="221">
        <v>2</v>
      </c>
      <c r="AB277" s="325">
        <f t="shared" si="54"/>
        <v>0</v>
      </c>
    </row>
    <row r="278" spans="1:28" ht="15" customHeight="1" x14ac:dyDescent="0.25">
      <c r="A278" s="218" t="str">
        <f>IF(C278=0,"",IF(I278=0,"",MAX(A$2:A277)+1))</f>
        <v/>
      </c>
      <c r="B278" s="219" t="str">
        <f t="shared" si="46"/>
        <v>Piet</v>
      </c>
      <c r="C278" s="211">
        <f>IF(P$175="J",SUMIF(Deelnemers!B:B,B278,Deelnemers!F:F),0)</f>
        <v>71</v>
      </c>
      <c r="D278" s="13"/>
      <c r="E278" s="13"/>
      <c r="F278" s="220" t="str">
        <f t="shared" si="47"/>
        <v/>
      </c>
      <c r="G278" s="268" t="str">
        <f t="shared" si="48"/>
        <v/>
      </c>
      <c r="H278" s="219" t="str">
        <f t="shared" si="49"/>
        <v>n</v>
      </c>
      <c r="I278" s="211">
        <f>IF(P$175="J",SUMIF(Deelnemers!B:B,H278,Deelnemers!F:F),0)</f>
        <v>0</v>
      </c>
      <c r="J278" s="13"/>
      <c r="K278" s="211" t="str">
        <f t="shared" si="50"/>
        <v/>
      </c>
      <c r="L278" s="220" t="str">
        <f t="shared" si="51"/>
        <v/>
      </c>
      <c r="M278" s="215" t="str">
        <f t="shared" si="55"/>
        <v/>
      </c>
      <c r="N278" s="216" t="str">
        <f t="shared" si="53"/>
        <v/>
      </c>
      <c r="O278" s="221">
        <v>2</v>
      </c>
      <c r="AB278" s="325">
        <f t="shared" si="54"/>
        <v>0</v>
      </c>
    </row>
    <row r="279" spans="1:28" ht="15" customHeight="1" x14ac:dyDescent="0.25">
      <c r="A279" s="218" t="str">
        <f>IF(C279=0,"",IF(I279=0,"",MAX(A$2:A278)+1))</f>
        <v/>
      </c>
      <c r="B279" s="219" t="str">
        <f t="shared" si="46"/>
        <v>Piet</v>
      </c>
      <c r="C279" s="211">
        <f>IF(P$175="J",SUMIF(Deelnemers!B:B,B279,Deelnemers!F:F),0)</f>
        <v>71</v>
      </c>
      <c r="D279" s="13"/>
      <c r="E279" s="13"/>
      <c r="F279" s="220" t="str">
        <f t="shared" si="47"/>
        <v/>
      </c>
      <c r="G279" s="268" t="str">
        <f t="shared" si="48"/>
        <v/>
      </c>
      <c r="H279" s="219" t="str">
        <f t="shared" si="49"/>
        <v>n</v>
      </c>
      <c r="I279" s="211">
        <f>IF(P$175="J",SUMIF(Deelnemers!B:B,H279,Deelnemers!F:F),0)</f>
        <v>0</v>
      </c>
      <c r="J279" s="13"/>
      <c r="K279" s="211" t="str">
        <f t="shared" si="50"/>
        <v/>
      </c>
      <c r="L279" s="220" t="str">
        <f t="shared" si="51"/>
        <v/>
      </c>
      <c r="M279" s="215" t="str">
        <f t="shared" si="55"/>
        <v/>
      </c>
      <c r="N279" s="216" t="str">
        <f t="shared" si="53"/>
        <v/>
      </c>
      <c r="O279" s="221">
        <v>2</v>
      </c>
      <c r="AB279" s="325">
        <f t="shared" si="54"/>
        <v>0</v>
      </c>
    </row>
    <row r="280" spans="1:28" ht="15" customHeight="1" x14ac:dyDescent="0.25">
      <c r="A280" s="218">
        <f>IF(C280=0,"",IF(I280=0,"",MAX(A$2:A279)+1))</f>
        <v>183</v>
      </c>
      <c r="B280" s="219" t="str">
        <f t="shared" si="46"/>
        <v>Tukker</v>
      </c>
      <c r="C280" s="211">
        <f>IF(P$175="J",SUMIF(Deelnemers!B:B,B280,Deelnemers!F:F),0)</f>
        <v>37</v>
      </c>
      <c r="D280" s="13"/>
      <c r="E280" s="13"/>
      <c r="F280" s="220" t="str">
        <f t="shared" si="47"/>
        <v/>
      </c>
      <c r="G280" s="268" t="str">
        <f t="shared" si="48"/>
        <v/>
      </c>
      <c r="H280" s="219" t="str">
        <f t="shared" si="49"/>
        <v>Bernard</v>
      </c>
      <c r="I280" s="211">
        <f>IF(P$175="J",SUMIF(Deelnemers!B:B,H280,Deelnemers!F:F),0)</f>
        <v>37</v>
      </c>
      <c r="J280" s="13"/>
      <c r="K280" s="211" t="str">
        <f t="shared" si="50"/>
        <v/>
      </c>
      <c r="L280" s="220" t="str">
        <f t="shared" si="51"/>
        <v/>
      </c>
      <c r="M280" s="215" t="str">
        <f t="shared" si="55"/>
        <v/>
      </c>
      <c r="N280" s="216" t="str">
        <f t="shared" si="53"/>
        <v/>
      </c>
      <c r="O280" s="221">
        <v>2</v>
      </c>
      <c r="AB280" s="325">
        <f t="shared" si="54"/>
        <v>1</v>
      </c>
    </row>
    <row r="281" spans="1:28" ht="15" customHeight="1" x14ac:dyDescent="0.25">
      <c r="A281" s="218">
        <f>IF(C281=0,"",IF(I281=0,"",MAX(A$2:A280)+1))</f>
        <v>184</v>
      </c>
      <c r="B281" s="219" t="str">
        <f t="shared" si="46"/>
        <v>Tukker</v>
      </c>
      <c r="C281" s="211">
        <f>IF(P$175="J",SUMIF(Deelnemers!B:B,B281,Deelnemers!F:F),0)</f>
        <v>37</v>
      </c>
      <c r="D281" s="13"/>
      <c r="E281" s="13"/>
      <c r="F281" s="220" t="str">
        <f t="shared" si="47"/>
        <v/>
      </c>
      <c r="G281" s="268" t="str">
        <f t="shared" si="48"/>
        <v/>
      </c>
      <c r="H281" s="219" t="str">
        <f t="shared" si="49"/>
        <v>Jan de Hoorn</v>
      </c>
      <c r="I281" s="211">
        <f>IF(P$175="J",SUMIF(Deelnemers!B:B,H281,Deelnemers!F:F),0)</f>
        <v>33</v>
      </c>
      <c r="J281" s="13"/>
      <c r="K281" s="211" t="str">
        <f t="shared" si="50"/>
        <v/>
      </c>
      <c r="L281" s="220" t="str">
        <f t="shared" si="51"/>
        <v/>
      </c>
      <c r="M281" s="215" t="str">
        <f t="shared" si="55"/>
        <v/>
      </c>
      <c r="N281" s="216" t="str">
        <f t="shared" si="53"/>
        <v/>
      </c>
      <c r="O281" s="221">
        <v>2</v>
      </c>
      <c r="AB281" s="325">
        <f t="shared" si="54"/>
        <v>1</v>
      </c>
    </row>
    <row r="282" spans="1:28" ht="15" customHeight="1" x14ac:dyDescent="0.25">
      <c r="A282" s="218">
        <f>IF(C282=0,"",IF(I282=0,"",MAX(A$2:A281)+1))</f>
        <v>185</v>
      </c>
      <c r="B282" s="219" t="str">
        <f t="shared" si="46"/>
        <v>Tukker</v>
      </c>
      <c r="C282" s="211">
        <f>IF(P$175="J",SUMIF(Deelnemers!B:B,B282,Deelnemers!F:F),0)</f>
        <v>37</v>
      </c>
      <c r="D282" s="13"/>
      <c r="E282" s="13"/>
      <c r="F282" s="220" t="str">
        <f t="shared" si="47"/>
        <v/>
      </c>
      <c r="G282" s="268" t="str">
        <f t="shared" si="48"/>
        <v/>
      </c>
      <c r="H282" s="219" t="str">
        <f t="shared" si="49"/>
        <v>Bas</v>
      </c>
      <c r="I282" s="211">
        <f>IF(P$175="J",SUMIF(Deelnemers!B:B,H282,Deelnemers!F:F),0)</f>
        <v>31</v>
      </c>
      <c r="J282" s="13"/>
      <c r="K282" s="211" t="str">
        <f t="shared" si="50"/>
        <v/>
      </c>
      <c r="L282" s="220" t="str">
        <f t="shared" si="51"/>
        <v/>
      </c>
      <c r="M282" s="215" t="str">
        <f t="shared" si="55"/>
        <v/>
      </c>
      <c r="N282" s="216" t="str">
        <f t="shared" si="53"/>
        <v/>
      </c>
      <c r="O282" s="221">
        <v>2</v>
      </c>
      <c r="AB282" s="325">
        <f t="shared" si="54"/>
        <v>1</v>
      </c>
    </row>
    <row r="283" spans="1:28" ht="15" customHeight="1" x14ac:dyDescent="0.25">
      <c r="A283" s="218">
        <f>IF(C283=0,"",IF(I283=0,"",MAX(A$2:A282)+1))</f>
        <v>186</v>
      </c>
      <c r="B283" s="219" t="str">
        <f t="shared" si="46"/>
        <v>Tukker</v>
      </c>
      <c r="C283" s="211">
        <f>IF(P$175="J",SUMIF(Deelnemers!B:B,B283,Deelnemers!F:F),0)</f>
        <v>37</v>
      </c>
      <c r="D283" s="13"/>
      <c r="E283" s="13"/>
      <c r="F283" s="220" t="str">
        <f t="shared" si="47"/>
        <v/>
      </c>
      <c r="G283" s="268" t="str">
        <f t="shared" si="48"/>
        <v/>
      </c>
      <c r="H283" s="219" t="str">
        <f t="shared" si="49"/>
        <v>Jan Zuijlen</v>
      </c>
      <c r="I283" s="211">
        <f>IF(P$175="J",SUMIF(Deelnemers!B:B,H283,Deelnemers!F:F),0)</f>
        <v>45</v>
      </c>
      <c r="J283" s="13"/>
      <c r="K283" s="211" t="str">
        <f t="shared" si="50"/>
        <v/>
      </c>
      <c r="L283" s="220" t="str">
        <f t="shared" si="51"/>
        <v/>
      </c>
      <c r="M283" s="215" t="str">
        <f t="shared" si="55"/>
        <v/>
      </c>
      <c r="N283" s="216" t="str">
        <f t="shared" si="53"/>
        <v/>
      </c>
      <c r="O283" s="221">
        <v>2</v>
      </c>
      <c r="AB283" s="325">
        <f t="shared" si="54"/>
        <v>1</v>
      </c>
    </row>
    <row r="284" spans="1:28" ht="15" customHeight="1" x14ac:dyDescent="0.25">
      <c r="A284" s="218">
        <f>IF(C284=0,"",IF(I284=0,"",MAX(A$2:A283)+1))</f>
        <v>187</v>
      </c>
      <c r="B284" s="219" t="str">
        <f t="shared" si="46"/>
        <v>Tukker</v>
      </c>
      <c r="C284" s="211">
        <f>IF(P$175="J",SUMIF(Deelnemers!B:B,B284,Deelnemers!F:F),0)</f>
        <v>37</v>
      </c>
      <c r="D284" s="13"/>
      <c r="E284" s="13"/>
      <c r="F284" s="220" t="str">
        <f t="shared" si="47"/>
        <v/>
      </c>
      <c r="G284" s="268" t="str">
        <f t="shared" si="48"/>
        <v/>
      </c>
      <c r="H284" s="219" t="str">
        <f t="shared" si="49"/>
        <v xml:space="preserve">Jordy </v>
      </c>
      <c r="I284" s="211">
        <f>IF(P$175="J",SUMIF(Deelnemers!B:B,H284,Deelnemers!F:F),0)</f>
        <v>50</v>
      </c>
      <c r="J284" s="13"/>
      <c r="K284" s="211" t="str">
        <f t="shared" si="50"/>
        <v/>
      </c>
      <c r="L284" s="220" t="str">
        <f t="shared" si="51"/>
        <v/>
      </c>
      <c r="M284" s="215" t="str">
        <f t="shared" si="55"/>
        <v/>
      </c>
      <c r="N284" s="216" t="str">
        <f t="shared" si="53"/>
        <v/>
      </c>
      <c r="O284" s="221">
        <v>2</v>
      </c>
      <c r="AB284" s="325">
        <f t="shared" si="54"/>
        <v>1</v>
      </c>
    </row>
    <row r="285" spans="1:28" ht="15" customHeight="1" x14ac:dyDescent="0.25">
      <c r="A285" s="218">
        <f>IF(C285=0,"",IF(I285=0,"",MAX(A$2:A284)+1))</f>
        <v>188</v>
      </c>
      <c r="B285" s="219" t="str">
        <f t="shared" si="46"/>
        <v>Tukker</v>
      </c>
      <c r="C285" s="211">
        <f>IF(P$175="J",SUMIF(Deelnemers!B:B,B285,Deelnemers!F:F),0)</f>
        <v>37</v>
      </c>
      <c r="D285" s="13"/>
      <c r="E285" s="13"/>
      <c r="F285" s="220" t="str">
        <f t="shared" si="47"/>
        <v/>
      </c>
      <c r="G285" s="268" t="str">
        <f t="shared" si="48"/>
        <v/>
      </c>
      <c r="H285" s="219" t="str">
        <f t="shared" si="49"/>
        <v>Mukesh</v>
      </c>
      <c r="I285" s="211">
        <f>IF(P$175="J",SUMIF(Deelnemers!B:B,H285,Deelnemers!F:F),0)</f>
        <v>56</v>
      </c>
      <c r="J285" s="13"/>
      <c r="K285" s="211" t="str">
        <f t="shared" si="50"/>
        <v/>
      </c>
      <c r="L285" s="220" t="str">
        <f t="shared" si="51"/>
        <v/>
      </c>
      <c r="M285" s="215" t="str">
        <f t="shared" si="55"/>
        <v/>
      </c>
      <c r="N285" s="216" t="str">
        <f t="shared" si="53"/>
        <v/>
      </c>
      <c r="O285" s="221">
        <v>2</v>
      </c>
      <c r="AB285" s="325">
        <f t="shared" si="54"/>
        <v>1</v>
      </c>
    </row>
    <row r="286" spans="1:28" ht="15" customHeight="1" x14ac:dyDescent="0.25">
      <c r="A286" s="218">
        <f>IF(C286=0,"",IF(I286=0,"",MAX(A$2:A285)+1))</f>
        <v>189</v>
      </c>
      <c r="B286" s="219" t="str">
        <f t="shared" si="46"/>
        <v>Tukker</v>
      </c>
      <c r="C286" s="211">
        <f>IF(P$175="J",SUMIF(Deelnemers!B:B,B286,Deelnemers!F:F),0)</f>
        <v>37</v>
      </c>
      <c r="D286" s="13"/>
      <c r="E286" s="13"/>
      <c r="F286" s="220" t="str">
        <f t="shared" si="47"/>
        <v/>
      </c>
      <c r="G286" s="268" t="str">
        <f t="shared" si="48"/>
        <v/>
      </c>
      <c r="H286" s="219" t="str">
        <f t="shared" si="49"/>
        <v>Marco</v>
      </c>
      <c r="I286" s="211">
        <f>IF(P$175="J",SUMIF(Deelnemers!B:B,H286,Deelnemers!F:F),0)</f>
        <v>43</v>
      </c>
      <c r="J286" s="13"/>
      <c r="K286" s="211" t="str">
        <f t="shared" si="50"/>
        <v/>
      </c>
      <c r="L286" s="220" t="str">
        <f t="shared" si="51"/>
        <v/>
      </c>
      <c r="M286" s="215" t="str">
        <f t="shared" si="55"/>
        <v/>
      </c>
      <c r="N286" s="216" t="str">
        <f t="shared" si="53"/>
        <v/>
      </c>
      <c r="O286" s="221">
        <v>2</v>
      </c>
      <c r="AB286" s="325">
        <f t="shared" si="54"/>
        <v>1</v>
      </c>
    </row>
    <row r="287" spans="1:28" ht="15" customHeight="1" x14ac:dyDescent="0.25">
      <c r="A287" s="218" t="str">
        <f>IF(C287=0,"",IF(I287=0,"",MAX(A$2:A286)+1))</f>
        <v/>
      </c>
      <c r="B287" s="219" t="str">
        <f t="shared" si="46"/>
        <v>Tukker</v>
      </c>
      <c r="C287" s="211">
        <f>IF(P$175="J",SUMIF(Deelnemers!B:B,B287,Deelnemers!F:F),0)</f>
        <v>37</v>
      </c>
      <c r="D287" s="13"/>
      <c r="E287" s="13"/>
      <c r="F287" s="220" t="str">
        <f t="shared" si="47"/>
        <v/>
      </c>
      <c r="G287" s="268" t="str">
        <f t="shared" si="48"/>
        <v/>
      </c>
      <c r="H287" s="219" t="str">
        <f t="shared" si="49"/>
        <v>n</v>
      </c>
      <c r="I287" s="211">
        <f>IF(P$175="J",SUMIF(Deelnemers!B:B,H287,Deelnemers!F:F),0)</f>
        <v>0</v>
      </c>
      <c r="J287" s="13"/>
      <c r="K287" s="211" t="str">
        <f t="shared" si="50"/>
        <v/>
      </c>
      <c r="L287" s="220" t="str">
        <f t="shared" si="51"/>
        <v/>
      </c>
      <c r="M287" s="215" t="str">
        <f t="shared" si="55"/>
        <v/>
      </c>
      <c r="N287" s="216" t="str">
        <f t="shared" si="53"/>
        <v/>
      </c>
      <c r="O287" s="221">
        <v>2</v>
      </c>
      <c r="AB287" s="325">
        <f t="shared" si="54"/>
        <v>0</v>
      </c>
    </row>
    <row r="288" spans="1:28" ht="15" customHeight="1" x14ac:dyDescent="0.25">
      <c r="A288" s="218" t="str">
        <f>IF(C288=0,"",IF(I288=0,"",MAX(A$2:A287)+1))</f>
        <v/>
      </c>
      <c r="B288" s="219" t="str">
        <f t="shared" si="46"/>
        <v>Tukker</v>
      </c>
      <c r="C288" s="211">
        <f>IF(P$175="J",SUMIF(Deelnemers!B:B,B288,Deelnemers!F:F),0)</f>
        <v>37</v>
      </c>
      <c r="D288" s="13"/>
      <c r="E288" s="13"/>
      <c r="F288" s="220" t="str">
        <f t="shared" si="47"/>
        <v/>
      </c>
      <c r="G288" s="268" t="str">
        <f t="shared" si="48"/>
        <v/>
      </c>
      <c r="H288" s="219" t="str">
        <f t="shared" si="49"/>
        <v>n</v>
      </c>
      <c r="I288" s="211">
        <f>IF(P$175="J",SUMIF(Deelnemers!B:B,H288,Deelnemers!F:F),0)</f>
        <v>0</v>
      </c>
      <c r="J288" s="13"/>
      <c r="K288" s="211" t="str">
        <f t="shared" si="50"/>
        <v/>
      </c>
      <c r="L288" s="220" t="str">
        <f t="shared" si="51"/>
        <v/>
      </c>
      <c r="M288" s="215" t="str">
        <f t="shared" si="55"/>
        <v/>
      </c>
      <c r="N288" s="216" t="str">
        <f t="shared" si="53"/>
        <v/>
      </c>
      <c r="O288" s="221">
        <v>2</v>
      </c>
      <c r="AB288" s="325">
        <f t="shared" si="54"/>
        <v>0</v>
      </c>
    </row>
    <row r="289" spans="1:28" ht="15" customHeight="1" x14ac:dyDescent="0.25">
      <c r="A289" s="218" t="str">
        <f>IF(C289=0,"",IF(I289=0,"",MAX(A$2:A288)+1))</f>
        <v/>
      </c>
      <c r="B289" s="219" t="str">
        <f t="shared" si="46"/>
        <v>Tukker</v>
      </c>
      <c r="C289" s="211">
        <f>IF(P$175="J",SUMIF(Deelnemers!B:B,B289,Deelnemers!F:F),0)</f>
        <v>37</v>
      </c>
      <c r="D289" s="13"/>
      <c r="E289" s="13"/>
      <c r="F289" s="220" t="str">
        <f t="shared" si="47"/>
        <v/>
      </c>
      <c r="G289" s="268" t="str">
        <f t="shared" si="48"/>
        <v/>
      </c>
      <c r="H289" s="219" t="str">
        <f t="shared" si="49"/>
        <v>n</v>
      </c>
      <c r="I289" s="211">
        <f>IF(P$175="J",SUMIF(Deelnemers!B:B,H289,Deelnemers!F:F),0)</f>
        <v>0</v>
      </c>
      <c r="J289" s="13"/>
      <c r="K289" s="211" t="str">
        <f t="shared" si="50"/>
        <v/>
      </c>
      <c r="L289" s="220" t="str">
        <f t="shared" si="51"/>
        <v/>
      </c>
      <c r="M289" s="215" t="str">
        <f t="shared" si="55"/>
        <v/>
      </c>
      <c r="N289" s="216" t="str">
        <f t="shared" si="53"/>
        <v/>
      </c>
      <c r="O289" s="221">
        <v>2</v>
      </c>
      <c r="AB289" s="325">
        <f t="shared" si="54"/>
        <v>0</v>
      </c>
    </row>
    <row r="290" spans="1:28" ht="15" customHeight="1" x14ac:dyDescent="0.25">
      <c r="A290" s="218" t="str">
        <f>IF(C290=0,"",IF(I290=0,"",MAX(A$2:A289)+1))</f>
        <v/>
      </c>
      <c r="B290" s="219" t="str">
        <f t="shared" si="46"/>
        <v>Tukker</v>
      </c>
      <c r="C290" s="211">
        <f>IF(P$175="J",SUMIF(Deelnemers!B:B,B290,Deelnemers!F:F),0)</f>
        <v>37</v>
      </c>
      <c r="D290" s="13"/>
      <c r="E290" s="13"/>
      <c r="F290" s="220" t="str">
        <f t="shared" si="47"/>
        <v/>
      </c>
      <c r="G290" s="268" t="str">
        <f t="shared" si="48"/>
        <v/>
      </c>
      <c r="H290" s="219" t="str">
        <f t="shared" si="49"/>
        <v>n</v>
      </c>
      <c r="I290" s="211">
        <f>IF(P$175="J",SUMIF(Deelnemers!B:B,H290,Deelnemers!F:F),0)</f>
        <v>0</v>
      </c>
      <c r="J290" s="13"/>
      <c r="K290" s="211" t="str">
        <f t="shared" si="50"/>
        <v/>
      </c>
      <c r="L290" s="220" t="str">
        <f t="shared" si="51"/>
        <v/>
      </c>
      <c r="M290" s="215" t="str">
        <f t="shared" si="55"/>
        <v/>
      </c>
      <c r="N290" s="216" t="str">
        <f t="shared" si="53"/>
        <v/>
      </c>
      <c r="O290" s="221">
        <v>2</v>
      </c>
      <c r="AB290" s="325">
        <f t="shared" si="54"/>
        <v>0</v>
      </c>
    </row>
    <row r="291" spans="1:28" ht="15" customHeight="1" x14ac:dyDescent="0.25">
      <c r="A291" s="218">
        <f>IF(C291=0,"",IF(I291=0,"",MAX(A$2:A290)+1))</f>
        <v>190</v>
      </c>
      <c r="B291" s="219" t="str">
        <f t="shared" si="46"/>
        <v>Bernard</v>
      </c>
      <c r="C291" s="211">
        <f>IF(P$175="J",SUMIF(Deelnemers!B:B,B291,Deelnemers!F:F),0)</f>
        <v>37</v>
      </c>
      <c r="D291" s="13"/>
      <c r="E291" s="13"/>
      <c r="F291" s="220" t="str">
        <f t="shared" si="47"/>
        <v/>
      </c>
      <c r="G291" s="268" t="str">
        <f t="shared" si="48"/>
        <v/>
      </c>
      <c r="H291" s="219" t="str">
        <f t="shared" si="49"/>
        <v>Jan de Hoorn</v>
      </c>
      <c r="I291" s="211">
        <f>IF(P$175="J",SUMIF(Deelnemers!B:B,H291,Deelnemers!F:F),0)</f>
        <v>33</v>
      </c>
      <c r="J291" s="13"/>
      <c r="K291" s="211" t="str">
        <f t="shared" si="50"/>
        <v/>
      </c>
      <c r="L291" s="220" t="str">
        <f t="shared" si="51"/>
        <v/>
      </c>
      <c r="M291" s="215" t="str">
        <f t="shared" si="55"/>
        <v/>
      </c>
      <c r="N291" s="216" t="str">
        <f t="shared" si="53"/>
        <v/>
      </c>
      <c r="O291" s="221">
        <v>2</v>
      </c>
      <c r="AB291" s="325">
        <f t="shared" si="54"/>
        <v>1</v>
      </c>
    </row>
    <row r="292" spans="1:28" ht="15" customHeight="1" x14ac:dyDescent="0.25">
      <c r="A292" s="218">
        <f>IF(C292=0,"",IF(I292=0,"",MAX(A$2:A291)+1))</f>
        <v>191</v>
      </c>
      <c r="B292" s="219" t="str">
        <f t="shared" si="46"/>
        <v>Bernard</v>
      </c>
      <c r="C292" s="211">
        <f>IF(P$175="J",SUMIF(Deelnemers!B:B,B292,Deelnemers!F:F),0)</f>
        <v>37</v>
      </c>
      <c r="D292" s="13"/>
      <c r="E292" s="13"/>
      <c r="F292" s="220" t="str">
        <f t="shared" si="47"/>
        <v/>
      </c>
      <c r="G292" s="268" t="str">
        <f t="shared" si="48"/>
        <v/>
      </c>
      <c r="H292" s="219" t="str">
        <f t="shared" si="49"/>
        <v>Bas</v>
      </c>
      <c r="I292" s="211">
        <f>IF(P$175="J",SUMIF(Deelnemers!B:B,H292,Deelnemers!F:F),0)</f>
        <v>31</v>
      </c>
      <c r="J292" s="13"/>
      <c r="K292" s="211" t="str">
        <f t="shared" si="50"/>
        <v/>
      </c>
      <c r="L292" s="220" t="str">
        <f t="shared" si="51"/>
        <v/>
      </c>
      <c r="M292" s="215" t="str">
        <f t="shared" si="55"/>
        <v/>
      </c>
      <c r="N292" s="216" t="str">
        <f t="shared" si="53"/>
        <v/>
      </c>
      <c r="O292" s="221">
        <v>2</v>
      </c>
      <c r="AB292" s="325">
        <f t="shared" si="54"/>
        <v>1</v>
      </c>
    </row>
    <row r="293" spans="1:28" ht="15" customHeight="1" x14ac:dyDescent="0.25">
      <c r="A293" s="218">
        <f>IF(C293=0,"",IF(I293=0,"",MAX(A$2:A292)+1))</f>
        <v>192</v>
      </c>
      <c r="B293" s="219" t="str">
        <f t="shared" si="46"/>
        <v>Bernard</v>
      </c>
      <c r="C293" s="211">
        <f>IF(P$175="J",SUMIF(Deelnemers!B:B,B293,Deelnemers!F:F),0)</f>
        <v>37</v>
      </c>
      <c r="D293" s="13"/>
      <c r="E293" s="13"/>
      <c r="F293" s="220" t="str">
        <f t="shared" si="47"/>
        <v/>
      </c>
      <c r="G293" s="268" t="str">
        <f t="shared" si="48"/>
        <v/>
      </c>
      <c r="H293" s="219" t="str">
        <f t="shared" si="49"/>
        <v>Jan Zuijlen</v>
      </c>
      <c r="I293" s="211">
        <f>IF(P$175="J",SUMIF(Deelnemers!B:B,H293,Deelnemers!F:F),0)</f>
        <v>45</v>
      </c>
      <c r="J293" s="13"/>
      <c r="K293" s="211" t="str">
        <f t="shared" si="50"/>
        <v/>
      </c>
      <c r="L293" s="220" t="str">
        <f t="shared" si="51"/>
        <v/>
      </c>
      <c r="M293" s="215" t="str">
        <f t="shared" si="55"/>
        <v/>
      </c>
      <c r="N293" s="216" t="str">
        <f t="shared" si="53"/>
        <v/>
      </c>
      <c r="O293" s="221">
        <v>2</v>
      </c>
      <c r="AB293" s="325">
        <f t="shared" si="54"/>
        <v>1</v>
      </c>
    </row>
    <row r="294" spans="1:28" ht="15" customHeight="1" x14ac:dyDescent="0.25">
      <c r="A294" s="218">
        <f>IF(C294=0,"",IF(I294=0,"",MAX(A$2:A293)+1))</f>
        <v>193</v>
      </c>
      <c r="B294" s="219" t="str">
        <f t="shared" si="46"/>
        <v>Bernard</v>
      </c>
      <c r="C294" s="211">
        <f>IF(P$175="J",SUMIF(Deelnemers!B:B,B294,Deelnemers!F:F),0)</f>
        <v>37</v>
      </c>
      <c r="D294" s="13"/>
      <c r="E294" s="13"/>
      <c r="F294" s="220" t="str">
        <f t="shared" si="47"/>
        <v/>
      </c>
      <c r="G294" s="268" t="str">
        <f t="shared" si="48"/>
        <v/>
      </c>
      <c r="H294" s="219" t="str">
        <f t="shared" si="49"/>
        <v xml:space="preserve">Jordy </v>
      </c>
      <c r="I294" s="211">
        <f>IF(P$175="J",SUMIF(Deelnemers!B:B,H294,Deelnemers!F:F),0)</f>
        <v>50</v>
      </c>
      <c r="J294" s="13"/>
      <c r="K294" s="211" t="str">
        <f t="shared" si="50"/>
        <v/>
      </c>
      <c r="L294" s="220" t="str">
        <f t="shared" si="51"/>
        <v/>
      </c>
      <c r="M294" s="215" t="str">
        <f t="shared" si="55"/>
        <v/>
      </c>
      <c r="N294" s="216" t="str">
        <f t="shared" si="53"/>
        <v/>
      </c>
      <c r="O294" s="221">
        <v>2</v>
      </c>
      <c r="AB294" s="325">
        <f t="shared" si="54"/>
        <v>1</v>
      </c>
    </row>
    <row r="295" spans="1:28" ht="15" customHeight="1" x14ac:dyDescent="0.25">
      <c r="A295" s="218">
        <f>IF(C295=0,"",IF(I295=0,"",MAX(A$2:A294)+1))</f>
        <v>194</v>
      </c>
      <c r="B295" s="219" t="str">
        <f t="shared" si="46"/>
        <v>Bernard</v>
      </c>
      <c r="C295" s="211">
        <f>IF(P$175="J",SUMIF(Deelnemers!B:B,B295,Deelnemers!F:F),0)</f>
        <v>37</v>
      </c>
      <c r="D295" s="13"/>
      <c r="E295" s="13"/>
      <c r="F295" s="220" t="str">
        <f t="shared" si="47"/>
        <v/>
      </c>
      <c r="G295" s="268" t="str">
        <f t="shared" si="48"/>
        <v/>
      </c>
      <c r="H295" s="219" t="str">
        <f t="shared" si="49"/>
        <v>Mukesh</v>
      </c>
      <c r="I295" s="211">
        <f>IF(P$175="J",SUMIF(Deelnemers!B:B,H295,Deelnemers!F:F),0)</f>
        <v>56</v>
      </c>
      <c r="J295" s="13"/>
      <c r="K295" s="211" t="str">
        <f t="shared" si="50"/>
        <v/>
      </c>
      <c r="L295" s="220" t="str">
        <f t="shared" si="51"/>
        <v/>
      </c>
      <c r="M295" s="215" t="str">
        <f t="shared" si="55"/>
        <v/>
      </c>
      <c r="N295" s="216" t="str">
        <f t="shared" si="53"/>
        <v/>
      </c>
      <c r="O295" s="221">
        <v>2</v>
      </c>
      <c r="AB295" s="325">
        <f t="shared" si="54"/>
        <v>1</v>
      </c>
    </row>
    <row r="296" spans="1:28" ht="15" customHeight="1" x14ac:dyDescent="0.25">
      <c r="A296" s="218">
        <f>IF(C296=0,"",IF(I296=0,"",MAX(A$2:A295)+1))</f>
        <v>195</v>
      </c>
      <c r="B296" s="219" t="str">
        <f t="shared" si="46"/>
        <v>Bernard</v>
      </c>
      <c r="C296" s="211">
        <f>IF(P$175="J",SUMIF(Deelnemers!B:B,B296,Deelnemers!F:F),0)</f>
        <v>37</v>
      </c>
      <c r="D296" s="13"/>
      <c r="E296" s="13"/>
      <c r="F296" s="220" t="str">
        <f t="shared" si="47"/>
        <v/>
      </c>
      <c r="G296" s="268" t="str">
        <f t="shared" si="48"/>
        <v/>
      </c>
      <c r="H296" s="219" t="str">
        <f t="shared" si="49"/>
        <v>Marco</v>
      </c>
      <c r="I296" s="211">
        <f>IF(P$175="J",SUMIF(Deelnemers!B:B,H296,Deelnemers!F:F),0)</f>
        <v>43</v>
      </c>
      <c r="J296" s="13"/>
      <c r="K296" s="211" t="str">
        <f t="shared" si="50"/>
        <v/>
      </c>
      <c r="L296" s="220" t="str">
        <f t="shared" si="51"/>
        <v/>
      </c>
      <c r="M296" s="215" t="str">
        <f t="shared" si="55"/>
        <v/>
      </c>
      <c r="N296" s="216" t="str">
        <f t="shared" si="53"/>
        <v/>
      </c>
      <c r="O296" s="221">
        <v>2</v>
      </c>
      <c r="AB296" s="325">
        <f t="shared" si="54"/>
        <v>1</v>
      </c>
    </row>
    <row r="297" spans="1:28" ht="15" customHeight="1" x14ac:dyDescent="0.25">
      <c r="A297" s="218" t="str">
        <f>IF(C297=0,"",IF(I297=0,"",MAX(A$2:A296)+1))</f>
        <v/>
      </c>
      <c r="B297" s="219" t="str">
        <f t="shared" si="46"/>
        <v>Bernard</v>
      </c>
      <c r="C297" s="211">
        <f>IF(P$175="J",SUMIF(Deelnemers!B:B,B297,Deelnemers!F:F),0)</f>
        <v>37</v>
      </c>
      <c r="D297" s="13"/>
      <c r="E297" s="13"/>
      <c r="F297" s="220" t="str">
        <f t="shared" si="47"/>
        <v/>
      </c>
      <c r="G297" s="268" t="str">
        <f t="shared" si="48"/>
        <v/>
      </c>
      <c r="H297" s="219" t="str">
        <f t="shared" si="49"/>
        <v>n</v>
      </c>
      <c r="I297" s="211">
        <f>IF(P$175="J",SUMIF(Deelnemers!B:B,H297,Deelnemers!F:F),0)</f>
        <v>0</v>
      </c>
      <c r="J297" s="13"/>
      <c r="K297" s="211" t="str">
        <f t="shared" si="50"/>
        <v/>
      </c>
      <c r="L297" s="220" t="str">
        <f t="shared" si="51"/>
        <v/>
      </c>
      <c r="M297" s="215" t="str">
        <f t="shared" si="55"/>
        <v/>
      </c>
      <c r="N297" s="216" t="str">
        <f t="shared" si="53"/>
        <v/>
      </c>
      <c r="O297" s="221">
        <v>2</v>
      </c>
      <c r="AB297" s="325">
        <f t="shared" si="54"/>
        <v>0</v>
      </c>
    </row>
    <row r="298" spans="1:28" ht="15" customHeight="1" x14ac:dyDescent="0.25">
      <c r="A298" s="218" t="str">
        <f>IF(C298=0,"",IF(I298=0,"",MAX(A$2:A297)+1))</f>
        <v/>
      </c>
      <c r="B298" s="219" t="str">
        <f t="shared" si="46"/>
        <v>Bernard</v>
      </c>
      <c r="C298" s="211">
        <f>IF(P$175="J",SUMIF(Deelnemers!B:B,B298,Deelnemers!F:F),0)</f>
        <v>37</v>
      </c>
      <c r="D298" s="13"/>
      <c r="E298" s="13"/>
      <c r="F298" s="220" t="str">
        <f t="shared" si="47"/>
        <v/>
      </c>
      <c r="G298" s="268" t="str">
        <f t="shared" si="48"/>
        <v/>
      </c>
      <c r="H298" s="219" t="str">
        <f t="shared" si="49"/>
        <v>n</v>
      </c>
      <c r="I298" s="211">
        <f>IF(P$175="J",SUMIF(Deelnemers!B:B,H298,Deelnemers!F:F),0)</f>
        <v>0</v>
      </c>
      <c r="J298" s="13"/>
      <c r="K298" s="211" t="str">
        <f t="shared" si="50"/>
        <v/>
      </c>
      <c r="L298" s="220" t="str">
        <f t="shared" si="51"/>
        <v/>
      </c>
      <c r="M298" s="215" t="str">
        <f t="shared" si="55"/>
        <v/>
      </c>
      <c r="N298" s="216" t="str">
        <f t="shared" si="53"/>
        <v/>
      </c>
      <c r="O298" s="221">
        <v>2</v>
      </c>
      <c r="AB298" s="325">
        <f t="shared" si="54"/>
        <v>0</v>
      </c>
    </row>
    <row r="299" spans="1:28" ht="15" customHeight="1" x14ac:dyDescent="0.25">
      <c r="A299" s="218" t="str">
        <f>IF(C299=0,"",IF(I299=0,"",MAX(A$2:A298)+1))</f>
        <v/>
      </c>
      <c r="B299" s="219" t="str">
        <f t="shared" si="46"/>
        <v>Bernard</v>
      </c>
      <c r="C299" s="211">
        <f>IF(P$175="J",SUMIF(Deelnemers!B:B,B299,Deelnemers!F:F),0)</f>
        <v>37</v>
      </c>
      <c r="D299" s="13"/>
      <c r="E299" s="13"/>
      <c r="F299" s="220" t="str">
        <f t="shared" si="47"/>
        <v/>
      </c>
      <c r="G299" s="268" t="str">
        <f t="shared" si="48"/>
        <v/>
      </c>
      <c r="H299" s="219" t="str">
        <f t="shared" si="49"/>
        <v>n</v>
      </c>
      <c r="I299" s="211">
        <f>IF(P$175="J",SUMIF(Deelnemers!B:B,H299,Deelnemers!F:F),0)</f>
        <v>0</v>
      </c>
      <c r="J299" s="13"/>
      <c r="K299" s="211" t="str">
        <f t="shared" si="50"/>
        <v/>
      </c>
      <c r="L299" s="220" t="str">
        <f t="shared" si="51"/>
        <v/>
      </c>
      <c r="M299" s="215" t="str">
        <f t="shared" si="55"/>
        <v/>
      </c>
      <c r="N299" s="216" t="str">
        <f t="shared" si="53"/>
        <v/>
      </c>
      <c r="O299" s="221">
        <v>2</v>
      </c>
      <c r="AB299" s="325">
        <f t="shared" si="54"/>
        <v>0</v>
      </c>
    </row>
    <row r="300" spans="1:28" ht="15" customHeight="1" x14ac:dyDescent="0.25">
      <c r="A300" s="218" t="str">
        <f>IF(C300=0,"",IF(I300=0,"",MAX(A$2:A299)+1))</f>
        <v/>
      </c>
      <c r="B300" s="219" t="str">
        <f t="shared" si="46"/>
        <v>Bernard</v>
      </c>
      <c r="C300" s="211">
        <f>IF(P$175="J",SUMIF(Deelnemers!B:B,B300,Deelnemers!F:F),0)</f>
        <v>37</v>
      </c>
      <c r="D300" s="13"/>
      <c r="E300" s="13"/>
      <c r="F300" s="220" t="str">
        <f t="shared" si="47"/>
        <v/>
      </c>
      <c r="G300" s="268" t="str">
        <f t="shared" si="48"/>
        <v/>
      </c>
      <c r="H300" s="219" t="str">
        <f t="shared" si="49"/>
        <v>n</v>
      </c>
      <c r="I300" s="211">
        <f>IF(P$175="J",SUMIF(Deelnemers!B:B,H300,Deelnemers!F:F),0)</f>
        <v>0</v>
      </c>
      <c r="J300" s="13"/>
      <c r="K300" s="211" t="str">
        <f t="shared" si="50"/>
        <v/>
      </c>
      <c r="L300" s="220" t="str">
        <f t="shared" si="51"/>
        <v/>
      </c>
      <c r="M300" s="215" t="str">
        <f t="shared" si="55"/>
        <v/>
      </c>
      <c r="N300" s="216" t="str">
        <f t="shared" si="53"/>
        <v/>
      </c>
      <c r="O300" s="221">
        <v>2</v>
      </c>
      <c r="AB300" s="325">
        <f t="shared" si="54"/>
        <v>0</v>
      </c>
    </row>
    <row r="301" spans="1:28" ht="15" customHeight="1" x14ac:dyDescent="0.25">
      <c r="A301" s="218">
        <f>IF(C301=0,"",IF(I301=0,"",MAX(A$2:A300)+1))</f>
        <v>196</v>
      </c>
      <c r="B301" s="219" t="str">
        <f t="shared" si="46"/>
        <v>Jan de Hoorn</v>
      </c>
      <c r="C301" s="211">
        <f>IF(P$175="J",SUMIF(Deelnemers!B:B,B301,Deelnemers!F:F),0)</f>
        <v>33</v>
      </c>
      <c r="D301" s="13"/>
      <c r="E301" s="13"/>
      <c r="F301" s="220" t="str">
        <f t="shared" si="47"/>
        <v/>
      </c>
      <c r="G301" s="268" t="str">
        <f t="shared" si="48"/>
        <v/>
      </c>
      <c r="H301" s="219" t="str">
        <f t="shared" si="49"/>
        <v>Bas</v>
      </c>
      <c r="I301" s="211">
        <f>IF(P$175="J",SUMIF(Deelnemers!B:B,H301,Deelnemers!F:F),0)</f>
        <v>31</v>
      </c>
      <c r="J301" s="13"/>
      <c r="K301" s="211" t="str">
        <f t="shared" si="50"/>
        <v/>
      </c>
      <c r="L301" s="220" t="str">
        <f t="shared" si="51"/>
        <v/>
      </c>
      <c r="M301" s="215" t="str">
        <f t="shared" si="55"/>
        <v/>
      </c>
      <c r="N301" s="216" t="str">
        <f t="shared" si="53"/>
        <v/>
      </c>
      <c r="O301" s="221">
        <v>2</v>
      </c>
      <c r="AB301" s="325">
        <f t="shared" si="54"/>
        <v>1</v>
      </c>
    </row>
    <row r="302" spans="1:28" ht="15" customHeight="1" x14ac:dyDescent="0.25">
      <c r="A302" s="218">
        <f>IF(C302=0,"",IF(I302=0,"",MAX(A$2:A301)+1))</f>
        <v>197</v>
      </c>
      <c r="B302" s="219" t="str">
        <f t="shared" si="46"/>
        <v>Jan de Hoorn</v>
      </c>
      <c r="C302" s="211">
        <f>IF(P$175="J",SUMIF(Deelnemers!B:B,B302,Deelnemers!F:F),0)</f>
        <v>33</v>
      </c>
      <c r="D302" s="13"/>
      <c r="E302" s="13"/>
      <c r="F302" s="220" t="str">
        <f t="shared" si="47"/>
        <v/>
      </c>
      <c r="G302" s="268" t="str">
        <f t="shared" si="48"/>
        <v/>
      </c>
      <c r="H302" s="219" t="str">
        <f t="shared" si="49"/>
        <v>Jan Zuijlen</v>
      </c>
      <c r="I302" s="211">
        <f>IF(P$175="J",SUMIF(Deelnemers!B:B,H302,Deelnemers!F:F),0)</f>
        <v>45</v>
      </c>
      <c r="J302" s="13"/>
      <c r="K302" s="211" t="str">
        <f t="shared" si="50"/>
        <v/>
      </c>
      <c r="L302" s="220" t="str">
        <f t="shared" si="51"/>
        <v/>
      </c>
      <c r="M302" s="215" t="str">
        <f t="shared" si="55"/>
        <v/>
      </c>
      <c r="N302" s="216" t="str">
        <f t="shared" si="53"/>
        <v/>
      </c>
      <c r="O302" s="221">
        <v>2</v>
      </c>
      <c r="AB302" s="325">
        <f t="shared" si="54"/>
        <v>1</v>
      </c>
    </row>
    <row r="303" spans="1:28" ht="15" customHeight="1" x14ac:dyDescent="0.25">
      <c r="A303" s="218">
        <f>IF(C303=0,"",IF(I303=0,"",MAX(A$2:A302)+1))</f>
        <v>198</v>
      </c>
      <c r="B303" s="219" t="str">
        <f t="shared" ref="B303:B345" si="56">B131</f>
        <v>Jan de Hoorn</v>
      </c>
      <c r="C303" s="211">
        <f>IF(P$175="J",SUMIF(Deelnemers!B:B,B303,Deelnemers!F:F),0)</f>
        <v>33</v>
      </c>
      <c r="D303" s="13"/>
      <c r="E303" s="13"/>
      <c r="F303" s="220" t="str">
        <f t="shared" ref="F303:F345" si="57">IF(D303&gt;0,ROUND(D303/E303,3),"")</f>
        <v/>
      </c>
      <c r="G303" s="268" t="str">
        <f t="shared" ref="G303:G345" si="58">IF(D303&gt;0,IF(C303-D303=0,R$2,IF(D303&lt;C303,ROUND(D303/C303*T$2,1),Q$2)),"")</f>
        <v/>
      </c>
      <c r="H303" s="219" t="str">
        <f t="shared" ref="H303:H345" si="59">H131</f>
        <v xml:space="preserve">Jordy </v>
      </c>
      <c r="I303" s="211">
        <f>IF(P$175="J",SUMIF(Deelnemers!B:B,H303,Deelnemers!F:F),0)</f>
        <v>50</v>
      </c>
      <c r="J303" s="13"/>
      <c r="K303" s="211" t="str">
        <f t="shared" ref="K303:K345" si="60">IF(E303&gt;0,E303,"")</f>
        <v/>
      </c>
      <c r="L303" s="220" t="str">
        <f t="shared" ref="L303:L345" si="61">IF(J303&gt;0,ROUND(J303/K303,3),"")</f>
        <v/>
      </c>
      <c r="M303" s="215" t="str">
        <f t="shared" ref="M303:M334" si="62">IF(J303&gt;0,IF(I303-J303=0,R$2,IF(J303&lt;I303,ROUND(J303/I303*T$2,1),Q$2)),"")</f>
        <v/>
      </c>
      <c r="N303" s="216" t="str">
        <f t="shared" ref="N303:N345" si="63">IF(E303&gt;0,1,"")</f>
        <v/>
      </c>
      <c r="O303" s="221">
        <v>2</v>
      </c>
      <c r="AB303" s="325">
        <f t="shared" si="54"/>
        <v>1</v>
      </c>
    </row>
    <row r="304" spans="1:28" ht="15" customHeight="1" x14ac:dyDescent="0.25">
      <c r="A304" s="218">
        <f>IF(C304=0,"",IF(I304=0,"",MAX(A$2:A303)+1))</f>
        <v>199</v>
      </c>
      <c r="B304" s="219" t="str">
        <f t="shared" si="56"/>
        <v>Jan de Hoorn</v>
      </c>
      <c r="C304" s="211">
        <f>IF(P$175="J",SUMIF(Deelnemers!B:B,B304,Deelnemers!F:F),0)</f>
        <v>33</v>
      </c>
      <c r="D304" s="13"/>
      <c r="E304" s="13"/>
      <c r="F304" s="220" t="str">
        <f t="shared" si="57"/>
        <v/>
      </c>
      <c r="G304" s="268" t="str">
        <f t="shared" si="58"/>
        <v/>
      </c>
      <c r="H304" s="219" t="str">
        <f t="shared" si="59"/>
        <v>Mukesh</v>
      </c>
      <c r="I304" s="211">
        <f>IF(P$175="J",SUMIF(Deelnemers!B:B,H304,Deelnemers!F:F),0)</f>
        <v>56</v>
      </c>
      <c r="J304" s="13"/>
      <c r="K304" s="211" t="str">
        <f t="shared" si="60"/>
        <v/>
      </c>
      <c r="L304" s="220" t="str">
        <f t="shared" si="61"/>
        <v/>
      </c>
      <c r="M304" s="215" t="str">
        <f t="shared" si="62"/>
        <v/>
      </c>
      <c r="N304" s="216" t="str">
        <f t="shared" si="63"/>
        <v/>
      </c>
      <c r="O304" s="221">
        <v>2</v>
      </c>
      <c r="AB304" s="325">
        <f t="shared" si="54"/>
        <v>1</v>
      </c>
    </row>
    <row r="305" spans="1:28" ht="15" customHeight="1" x14ac:dyDescent="0.25">
      <c r="A305" s="218">
        <f>IF(C305=0,"",IF(I305=0,"",MAX(A$2:A304)+1))</f>
        <v>200</v>
      </c>
      <c r="B305" s="219" t="str">
        <f t="shared" si="56"/>
        <v>Jan de Hoorn</v>
      </c>
      <c r="C305" s="211">
        <f>IF(P$175="J",SUMIF(Deelnemers!B:B,B305,Deelnemers!F:F),0)</f>
        <v>33</v>
      </c>
      <c r="D305" s="13"/>
      <c r="E305" s="13"/>
      <c r="F305" s="220" t="str">
        <f t="shared" si="57"/>
        <v/>
      </c>
      <c r="G305" s="268" t="str">
        <f t="shared" si="58"/>
        <v/>
      </c>
      <c r="H305" s="219" t="str">
        <f t="shared" si="59"/>
        <v>Marco</v>
      </c>
      <c r="I305" s="211">
        <f>IF(P$175="J",SUMIF(Deelnemers!B:B,H305,Deelnemers!F:F),0)</f>
        <v>43</v>
      </c>
      <c r="J305" s="13"/>
      <c r="K305" s="211" t="str">
        <f t="shared" si="60"/>
        <v/>
      </c>
      <c r="L305" s="220" t="str">
        <f t="shared" si="61"/>
        <v/>
      </c>
      <c r="M305" s="215" t="str">
        <f t="shared" si="62"/>
        <v/>
      </c>
      <c r="N305" s="216" t="str">
        <f t="shared" si="63"/>
        <v/>
      </c>
      <c r="O305" s="221">
        <v>2</v>
      </c>
      <c r="AB305" s="325">
        <f t="shared" si="54"/>
        <v>1</v>
      </c>
    </row>
    <row r="306" spans="1:28" ht="15" customHeight="1" x14ac:dyDescent="0.25">
      <c r="A306" s="218" t="str">
        <f>IF(C306=0,"",IF(I306=0,"",MAX(A$2:A305)+1))</f>
        <v/>
      </c>
      <c r="B306" s="219" t="str">
        <f t="shared" si="56"/>
        <v>Jan de Hoorn</v>
      </c>
      <c r="C306" s="211">
        <f>IF(P$175="J",SUMIF(Deelnemers!B:B,B306,Deelnemers!F:F),0)</f>
        <v>33</v>
      </c>
      <c r="D306" s="13"/>
      <c r="E306" s="13"/>
      <c r="F306" s="220" t="str">
        <f t="shared" si="57"/>
        <v/>
      </c>
      <c r="G306" s="268" t="str">
        <f t="shared" si="58"/>
        <v/>
      </c>
      <c r="H306" s="219" t="str">
        <f t="shared" si="59"/>
        <v>n</v>
      </c>
      <c r="I306" s="211">
        <f>IF(P$175="J",SUMIF(Deelnemers!B:B,H306,Deelnemers!F:F),0)</f>
        <v>0</v>
      </c>
      <c r="J306" s="13"/>
      <c r="K306" s="211" t="str">
        <f t="shared" si="60"/>
        <v/>
      </c>
      <c r="L306" s="220" t="str">
        <f t="shared" si="61"/>
        <v/>
      </c>
      <c r="M306" s="215" t="str">
        <f t="shared" si="62"/>
        <v/>
      </c>
      <c r="N306" s="216" t="str">
        <f t="shared" si="63"/>
        <v/>
      </c>
      <c r="O306" s="221">
        <v>2</v>
      </c>
      <c r="AB306" s="325">
        <f t="shared" si="54"/>
        <v>0</v>
      </c>
    </row>
    <row r="307" spans="1:28" ht="15" customHeight="1" x14ac:dyDescent="0.25">
      <c r="A307" s="218" t="str">
        <f>IF(C307=0,"",IF(I307=0,"",MAX(A$2:A306)+1))</f>
        <v/>
      </c>
      <c r="B307" s="219" t="str">
        <f t="shared" si="56"/>
        <v>Jan de Hoorn</v>
      </c>
      <c r="C307" s="211">
        <f>IF(P$175="J",SUMIF(Deelnemers!B:B,B307,Deelnemers!F:F),0)</f>
        <v>33</v>
      </c>
      <c r="D307" s="13"/>
      <c r="E307" s="13"/>
      <c r="F307" s="220" t="str">
        <f t="shared" si="57"/>
        <v/>
      </c>
      <c r="G307" s="268" t="str">
        <f t="shared" si="58"/>
        <v/>
      </c>
      <c r="H307" s="219" t="str">
        <f t="shared" si="59"/>
        <v>n</v>
      </c>
      <c r="I307" s="211">
        <f>IF(P$175="J",SUMIF(Deelnemers!B:B,H307,Deelnemers!F:F),0)</f>
        <v>0</v>
      </c>
      <c r="J307" s="13"/>
      <c r="K307" s="211" t="str">
        <f t="shared" si="60"/>
        <v/>
      </c>
      <c r="L307" s="220" t="str">
        <f t="shared" si="61"/>
        <v/>
      </c>
      <c r="M307" s="215" t="str">
        <f t="shared" si="62"/>
        <v/>
      </c>
      <c r="N307" s="216" t="str">
        <f t="shared" si="63"/>
        <v/>
      </c>
      <c r="O307" s="221">
        <v>2</v>
      </c>
      <c r="AB307" s="325">
        <f t="shared" si="54"/>
        <v>0</v>
      </c>
    </row>
    <row r="308" spans="1:28" ht="15" customHeight="1" x14ac:dyDescent="0.25">
      <c r="A308" s="218" t="str">
        <f>IF(C308=0,"",IF(I308=0,"",MAX(A$2:A307)+1))</f>
        <v/>
      </c>
      <c r="B308" s="219" t="str">
        <f t="shared" si="56"/>
        <v>Jan de Hoorn</v>
      </c>
      <c r="C308" s="211">
        <f>IF(P$175="J",SUMIF(Deelnemers!B:B,B308,Deelnemers!F:F),0)</f>
        <v>33</v>
      </c>
      <c r="D308" s="13"/>
      <c r="E308" s="13"/>
      <c r="F308" s="220" t="str">
        <f t="shared" si="57"/>
        <v/>
      </c>
      <c r="G308" s="268" t="str">
        <f t="shared" si="58"/>
        <v/>
      </c>
      <c r="H308" s="219" t="str">
        <f t="shared" si="59"/>
        <v>n</v>
      </c>
      <c r="I308" s="211">
        <f>IF(P$175="J",SUMIF(Deelnemers!B:B,H308,Deelnemers!F:F),0)</f>
        <v>0</v>
      </c>
      <c r="J308" s="13"/>
      <c r="K308" s="211" t="str">
        <f t="shared" si="60"/>
        <v/>
      </c>
      <c r="L308" s="220" t="str">
        <f t="shared" si="61"/>
        <v/>
      </c>
      <c r="M308" s="215" t="str">
        <f t="shared" si="62"/>
        <v/>
      </c>
      <c r="N308" s="216" t="str">
        <f t="shared" si="63"/>
        <v/>
      </c>
      <c r="O308" s="221">
        <v>2</v>
      </c>
      <c r="AB308" s="325">
        <f t="shared" si="54"/>
        <v>0</v>
      </c>
    </row>
    <row r="309" spans="1:28" ht="15" customHeight="1" x14ac:dyDescent="0.25">
      <c r="A309" s="218" t="str">
        <f>IF(C309=0,"",IF(I309=0,"",MAX(A$2:A308)+1))</f>
        <v/>
      </c>
      <c r="B309" s="219" t="str">
        <f t="shared" si="56"/>
        <v>Jan de Hoorn</v>
      </c>
      <c r="C309" s="211">
        <f>IF(P$175="J",SUMIF(Deelnemers!B:B,B309,Deelnemers!F:F),0)</f>
        <v>33</v>
      </c>
      <c r="D309" s="13"/>
      <c r="E309" s="13"/>
      <c r="F309" s="220" t="str">
        <f t="shared" si="57"/>
        <v/>
      </c>
      <c r="G309" s="268" t="str">
        <f t="shared" si="58"/>
        <v/>
      </c>
      <c r="H309" s="219" t="str">
        <f t="shared" si="59"/>
        <v>n</v>
      </c>
      <c r="I309" s="211">
        <f>IF(P$175="J",SUMIF(Deelnemers!B:B,H309,Deelnemers!F:F),0)</f>
        <v>0</v>
      </c>
      <c r="J309" s="13"/>
      <c r="K309" s="211" t="str">
        <f t="shared" si="60"/>
        <v/>
      </c>
      <c r="L309" s="220" t="str">
        <f t="shared" si="61"/>
        <v/>
      </c>
      <c r="M309" s="215" t="str">
        <f t="shared" si="62"/>
        <v/>
      </c>
      <c r="N309" s="216" t="str">
        <f t="shared" si="63"/>
        <v/>
      </c>
      <c r="O309" s="221">
        <v>2</v>
      </c>
      <c r="AB309" s="325">
        <f t="shared" si="54"/>
        <v>0</v>
      </c>
    </row>
    <row r="310" spans="1:28" ht="15" customHeight="1" x14ac:dyDescent="0.25">
      <c r="A310" s="218">
        <f>IF(C310=0,"",IF(I310=0,"",MAX(A$2:A309)+1))</f>
        <v>201</v>
      </c>
      <c r="B310" s="219" t="str">
        <f t="shared" si="56"/>
        <v>Bas</v>
      </c>
      <c r="C310" s="211">
        <f>IF(P$175="J",SUMIF(Deelnemers!B:B,B310,Deelnemers!F:F),0)</f>
        <v>31</v>
      </c>
      <c r="D310" s="13"/>
      <c r="E310" s="13"/>
      <c r="F310" s="220" t="str">
        <f t="shared" si="57"/>
        <v/>
      </c>
      <c r="G310" s="268" t="str">
        <f t="shared" si="58"/>
        <v/>
      </c>
      <c r="H310" s="219" t="str">
        <f t="shared" si="59"/>
        <v>Jan Zuijlen</v>
      </c>
      <c r="I310" s="211">
        <f>IF(P$175="J",SUMIF(Deelnemers!B:B,H310,Deelnemers!F:F),0)</f>
        <v>45</v>
      </c>
      <c r="J310" s="13"/>
      <c r="K310" s="211" t="str">
        <f t="shared" si="60"/>
        <v/>
      </c>
      <c r="L310" s="220" t="str">
        <f t="shared" si="61"/>
        <v/>
      </c>
      <c r="M310" s="215" t="str">
        <f t="shared" si="62"/>
        <v/>
      </c>
      <c r="N310" s="216" t="str">
        <f t="shared" si="63"/>
        <v/>
      </c>
      <c r="O310" s="221">
        <v>2</v>
      </c>
      <c r="AB310" s="325">
        <f t="shared" si="54"/>
        <v>1</v>
      </c>
    </row>
    <row r="311" spans="1:28" ht="15" customHeight="1" x14ac:dyDescent="0.25">
      <c r="A311" s="218">
        <f>IF(C311=0,"",IF(I311=0,"",MAX(A$2:A310)+1))</f>
        <v>202</v>
      </c>
      <c r="B311" s="219" t="str">
        <f t="shared" si="56"/>
        <v>Bas</v>
      </c>
      <c r="C311" s="211">
        <f>IF(P$175="J",SUMIF(Deelnemers!B:B,B311,Deelnemers!F:F),0)</f>
        <v>31</v>
      </c>
      <c r="D311" s="13"/>
      <c r="E311" s="13"/>
      <c r="F311" s="220" t="str">
        <f t="shared" si="57"/>
        <v/>
      </c>
      <c r="G311" s="268" t="str">
        <f t="shared" si="58"/>
        <v/>
      </c>
      <c r="H311" s="219" t="str">
        <f t="shared" si="59"/>
        <v xml:space="preserve">Jordy </v>
      </c>
      <c r="I311" s="211">
        <f>IF(P$175="J",SUMIF(Deelnemers!B:B,H311,Deelnemers!F:F),0)</f>
        <v>50</v>
      </c>
      <c r="J311" s="13"/>
      <c r="K311" s="211" t="str">
        <f t="shared" si="60"/>
        <v/>
      </c>
      <c r="L311" s="220" t="str">
        <f t="shared" si="61"/>
        <v/>
      </c>
      <c r="M311" s="215" t="str">
        <f t="shared" si="62"/>
        <v/>
      </c>
      <c r="N311" s="216" t="str">
        <f t="shared" si="63"/>
        <v/>
      </c>
      <c r="O311" s="221">
        <v>2</v>
      </c>
      <c r="AB311" s="325">
        <f t="shared" si="54"/>
        <v>1</v>
      </c>
    </row>
    <row r="312" spans="1:28" ht="15" customHeight="1" x14ac:dyDescent="0.25">
      <c r="A312" s="218">
        <f>IF(C312=0,"",IF(I312=0,"",MAX(A$2:A311)+1))</f>
        <v>203</v>
      </c>
      <c r="B312" s="219" t="str">
        <f t="shared" si="56"/>
        <v>Bas</v>
      </c>
      <c r="C312" s="211">
        <f>IF(P$175="J",SUMIF(Deelnemers!B:B,B312,Deelnemers!F:F),0)</f>
        <v>31</v>
      </c>
      <c r="D312" s="13"/>
      <c r="E312" s="13"/>
      <c r="F312" s="220" t="str">
        <f t="shared" si="57"/>
        <v/>
      </c>
      <c r="G312" s="268" t="str">
        <f t="shared" si="58"/>
        <v/>
      </c>
      <c r="H312" s="219" t="str">
        <f t="shared" si="59"/>
        <v>Mukesh</v>
      </c>
      <c r="I312" s="211">
        <f>IF(P$175="J",SUMIF(Deelnemers!B:B,H312,Deelnemers!F:F),0)</f>
        <v>56</v>
      </c>
      <c r="J312" s="13"/>
      <c r="K312" s="211" t="str">
        <f t="shared" si="60"/>
        <v/>
      </c>
      <c r="L312" s="220" t="str">
        <f t="shared" si="61"/>
        <v/>
      </c>
      <c r="M312" s="215" t="str">
        <f t="shared" si="62"/>
        <v/>
      </c>
      <c r="N312" s="216" t="str">
        <f t="shared" si="63"/>
        <v/>
      </c>
      <c r="O312" s="221">
        <v>2</v>
      </c>
      <c r="AB312" s="325">
        <f t="shared" si="54"/>
        <v>1</v>
      </c>
    </row>
    <row r="313" spans="1:28" ht="15" customHeight="1" x14ac:dyDescent="0.25">
      <c r="A313" s="218">
        <f>IF(C313=0,"",IF(I313=0,"",MAX(A$2:A312)+1))</f>
        <v>204</v>
      </c>
      <c r="B313" s="219" t="str">
        <f t="shared" si="56"/>
        <v>Bas</v>
      </c>
      <c r="C313" s="211">
        <f>IF(P$175="J",SUMIF(Deelnemers!B:B,B313,Deelnemers!F:F),0)</f>
        <v>31</v>
      </c>
      <c r="D313" s="13"/>
      <c r="E313" s="13"/>
      <c r="F313" s="220" t="str">
        <f t="shared" si="57"/>
        <v/>
      </c>
      <c r="G313" s="268" t="str">
        <f t="shared" si="58"/>
        <v/>
      </c>
      <c r="H313" s="219" t="str">
        <f t="shared" si="59"/>
        <v>Marco</v>
      </c>
      <c r="I313" s="211">
        <f>IF(P$175="J",SUMIF(Deelnemers!B:B,H313,Deelnemers!F:F),0)</f>
        <v>43</v>
      </c>
      <c r="J313" s="13"/>
      <c r="K313" s="211" t="str">
        <f t="shared" si="60"/>
        <v/>
      </c>
      <c r="L313" s="220" t="str">
        <f t="shared" si="61"/>
        <v/>
      </c>
      <c r="M313" s="215" t="str">
        <f t="shared" si="62"/>
        <v/>
      </c>
      <c r="N313" s="216" t="str">
        <f t="shared" si="63"/>
        <v/>
      </c>
      <c r="O313" s="221">
        <v>2</v>
      </c>
      <c r="AB313" s="325">
        <f t="shared" si="54"/>
        <v>1</v>
      </c>
    </row>
    <row r="314" spans="1:28" ht="15" customHeight="1" x14ac:dyDescent="0.25">
      <c r="A314" s="218" t="str">
        <f>IF(C314=0,"",IF(I314=0,"",MAX(A$2:A313)+1))</f>
        <v/>
      </c>
      <c r="B314" s="219" t="str">
        <f t="shared" si="56"/>
        <v>Bas</v>
      </c>
      <c r="C314" s="211">
        <f>IF(P$175="J",SUMIF(Deelnemers!B:B,B314,Deelnemers!F:F),0)</f>
        <v>31</v>
      </c>
      <c r="D314" s="13"/>
      <c r="E314" s="13"/>
      <c r="F314" s="220" t="str">
        <f t="shared" si="57"/>
        <v/>
      </c>
      <c r="G314" s="268" t="str">
        <f t="shared" si="58"/>
        <v/>
      </c>
      <c r="H314" s="219" t="str">
        <f t="shared" si="59"/>
        <v>n</v>
      </c>
      <c r="I314" s="211">
        <f>IF(P$175="J",SUMIF(Deelnemers!B:B,H314,Deelnemers!F:F),0)</f>
        <v>0</v>
      </c>
      <c r="J314" s="13"/>
      <c r="K314" s="211" t="str">
        <f t="shared" si="60"/>
        <v/>
      </c>
      <c r="L314" s="220" t="str">
        <f t="shared" si="61"/>
        <v/>
      </c>
      <c r="M314" s="215" t="str">
        <f t="shared" si="62"/>
        <v/>
      </c>
      <c r="N314" s="216" t="str">
        <f t="shared" si="63"/>
        <v/>
      </c>
      <c r="O314" s="221">
        <v>2</v>
      </c>
      <c r="AB314" s="325">
        <f t="shared" si="54"/>
        <v>0</v>
      </c>
    </row>
    <row r="315" spans="1:28" ht="15" customHeight="1" x14ac:dyDescent="0.25">
      <c r="A315" s="218" t="str">
        <f>IF(C315=0,"",IF(I315=0,"",MAX(A$2:A314)+1))</f>
        <v/>
      </c>
      <c r="B315" s="219" t="str">
        <f t="shared" si="56"/>
        <v>Bas</v>
      </c>
      <c r="C315" s="211">
        <f>IF(P$175="J",SUMIF(Deelnemers!B:B,B315,Deelnemers!F:F),0)</f>
        <v>31</v>
      </c>
      <c r="D315" s="13"/>
      <c r="E315" s="13"/>
      <c r="F315" s="220" t="str">
        <f t="shared" si="57"/>
        <v/>
      </c>
      <c r="G315" s="268" t="str">
        <f t="shared" si="58"/>
        <v/>
      </c>
      <c r="H315" s="219" t="str">
        <f t="shared" si="59"/>
        <v>n</v>
      </c>
      <c r="I315" s="211">
        <f>IF(P$175="J",SUMIF(Deelnemers!B:B,H315,Deelnemers!F:F),0)</f>
        <v>0</v>
      </c>
      <c r="J315" s="13"/>
      <c r="K315" s="211" t="str">
        <f t="shared" si="60"/>
        <v/>
      </c>
      <c r="L315" s="220" t="str">
        <f t="shared" si="61"/>
        <v/>
      </c>
      <c r="M315" s="215" t="str">
        <f t="shared" si="62"/>
        <v/>
      </c>
      <c r="N315" s="216" t="str">
        <f t="shared" si="63"/>
        <v/>
      </c>
      <c r="O315" s="221">
        <v>2</v>
      </c>
      <c r="AB315" s="325">
        <f t="shared" si="54"/>
        <v>0</v>
      </c>
    </row>
    <row r="316" spans="1:28" ht="15" customHeight="1" x14ac:dyDescent="0.25">
      <c r="A316" s="218" t="str">
        <f>IF(C316=0,"",IF(I316=0,"",MAX(A$2:A315)+1))</f>
        <v/>
      </c>
      <c r="B316" s="219" t="str">
        <f t="shared" si="56"/>
        <v>Bas</v>
      </c>
      <c r="C316" s="211">
        <f>IF(P$175="J",SUMIF(Deelnemers!B:B,B316,Deelnemers!F:F),0)</f>
        <v>31</v>
      </c>
      <c r="D316" s="13"/>
      <c r="E316" s="13"/>
      <c r="F316" s="220" t="str">
        <f t="shared" si="57"/>
        <v/>
      </c>
      <c r="G316" s="268" t="str">
        <f t="shared" si="58"/>
        <v/>
      </c>
      <c r="H316" s="219" t="str">
        <f t="shared" si="59"/>
        <v>n</v>
      </c>
      <c r="I316" s="211">
        <f>IF(P$175="J",SUMIF(Deelnemers!B:B,H316,Deelnemers!F:F),0)</f>
        <v>0</v>
      </c>
      <c r="J316" s="13"/>
      <c r="K316" s="211" t="str">
        <f t="shared" si="60"/>
        <v/>
      </c>
      <c r="L316" s="220" t="str">
        <f t="shared" si="61"/>
        <v/>
      </c>
      <c r="M316" s="215" t="str">
        <f t="shared" si="62"/>
        <v/>
      </c>
      <c r="N316" s="216" t="str">
        <f t="shared" si="63"/>
        <v/>
      </c>
      <c r="O316" s="221">
        <v>2</v>
      </c>
      <c r="AB316" s="325">
        <f t="shared" si="54"/>
        <v>0</v>
      </c>
    </row>
    <row r="317" spans="1:28" ht="15" customHeight="1" x14ac:dyDescent="0.25">
      <c r="A317" s="218" t="str">
        <f>IF(C317=0,"",IF(I317=0,"",MAX(A$2:A316)+1))</f>
        <v/>
      </c>
      <c r="B317" s="219" t="str">
        <f t="shared" si="56"/>
        <v>Bas</v>
      </c>
      <c r="C317" s="211">
        <f>IF(P$175="J",SUMIF(Deelnemers!B:B,B317,Deelnemers!F:F),0)</f>
        <v>31</v>
      </c>
      <c r="D317" s="13"/>
      <c r="E317" s="13"/>
      <c r="F317" s="220" t="str">
        <f t="shared" si="57"/>
        <v/>
      </c>
      <c r="G317" s="268" t="str">
        <f t="shared" si="58"/>
        <v/>
      </c>
      <c r="H317" s="219" t="str">
        <f t="shared" si="59"/>
        <v>n</v>
      </c>
      <c r="I317" s="211">
        <f>IF(P$175="J",SUMIF(Deelnemers!B:B,H317,Deelnemers!F:F),0)</f>
        <v>0</v>
      </c>
      <c r="J317" s="13"/>
      <c r="K317" s="211" t="str">
        <f t="shared" si="60"/>
        <v/>
      </c>
      <c r="L317" s="220" t="str">
        <f t="shared" si="61"/>
        <v/>
      </c>
      <c r="M317" s="215" t="str">
        <f t="shared" si="62"/>
        <v/>
      </c>
      <c r="N317" s="216" t="str">
        <f t="shared" si="63"/>
        <v/>
      </c>
      <c r="O317" s="221">
        <v>2</v>
      </c>
      <c r="AB317" s="325">
        <f t="shared" si="54"/>
        <v>0</v>
      </c>
    </row>
    <row r="318" spans="1:28" ht="15" customHeight="1" x14ac:dyDescent="0.25">
      <c r="A318" s="218">
        <f>IF(C318=0,"",IF(I318=0,"",MAX(A$2:A317)+1))</f>
        <v>205</v>
      </c>
      <c r="B318" s="219" t="str">
        <f t="shared" si="56"/>
        <v>Jan Zuijlen</v>
      </c>
      <c r="C318" s="211">
        <f>IF(P$175="J",SUMIF(Deelnemers!B:B,B318,Deelnemers!F:F),0)</f>
        <v>45</v>
      </c>
      <c r="D318" s="13"/>
      <c r="E318" s="13"/>
      <c r="F318" s="220" t="str">
        <f t="shared" si="57"/>
        <v/>
      </c>
      <c r="G318" s="268" t="str">
        <f t="shared" si="58"/>
        <v/>
      </c>
      <c r="H318" s="219" t="str">
        <f t="shared" si="59"/>
        <v xml:space="preserve">Jordy </v>
      </c>
      <c r="I318" s="211">
        <f>IF(P$175="J",SUMIF(Deelnemers!B:B,H318,Deelnemers!F:F),0)</f>
        <v>50</v>
      </c>
      <c r="J318" s="13"/>
      <c r="K318" s="211" t="str">
        <f t="shared" si="60"/>
        <v/>
      </c>
      <c r="L318" s="220" t="str">
        <f t="shared" si="61"/>
        <v/>
      </c>
      <c r="M318" s="215" t="str">
        <f t="shared" si="62"/>
        <v/>
      </c>
      <c r="N318" s="216" t="str">
        <f t="shared" si="63"/>
        <v/>
      </c>
      <c r="O318" s="221">
        <v>2</v>
      </c>
      <c r="AB318" s="325">
        <f t="shared" si="54"/>
        <v>1</v>
      </c>
    </row>
    <row r="319" spans="1:28" ht="15" customHeight="1" x14ac:dyDescent="0.25">
      <c r="A319" s="218">
        <f>IF(C319=0,"",IF(I319=0,"",MAX(A$2:A318)+1))</f>
        <v>206</v>
      </c>
      <c r="B319" s="219" t="str">
        <f t="shared" si="56"/>
        <v>Jan Zuijlen</v>
      </c>
      <c r="C319" s="211">
        <f>IF(P$175="J",SUMIF(Deelnemers!B:B,B319,Deelnemers!F:F),0)</f>
        <v>45</v>
      </c>
      <c r="D319" s="13"/>
      <c r="E319" s="13"/>
      <c r="F319" s="220" t="str">
        <f t="shared" si="57"/>
        <v/>
      </c>
      <c r="G319" s="268" t="str">
        <f t="shared" si="58"/>
        <v/>
      </c>
      <c r="H319" s="219" t="str">
        <f t="shared" si="59"/>
        <v>Mukesh</v>
      </c>
      <c r="I319" s="211">
        <f>IF(P$175="J",SUMIF(Deelnemers!B:B,H319,Deelnemers!F:F),0)</f>
        <v>56</v>
      </c>
      <c r="J319" s="13"/>
      <c r="K319" s="211" t="str">
        <f t="shared" si="60"/>
        <v/>
      </c>
      <c r="L319" s="220" t="str">
        <f t="shared" si="61"/>
        <v/>
      </c>
      <c r="M319" s="215" t="str">
        <f t="shared" si="62"/>
        <v/>
      </c>
      <c r="N319" s="216" t="str">
        <f t="shared" si="63"/>
        <v/>
      </c>
      <c r="O319" s="221">
        <v>2</v>
      </c>
      <c r="AB319" s="325">
        <f t="shared" si="54"/>
        <v>1</v>
      </c>
    </row>
    <row r="320" spans="1:28" ht="15" customHeight="1" x14ac:dyDescent="0.25">
      <c r="A320" s="218">
        <f>IF(C320=0,"",IF(I320=0,"",MAX(A$2:A319)+1))</f>
        <v>207</v>
      </c>
      <c r="B320" s="219" t="str">
        <f t="shared" si="56"/>
        <v>Jan Zuijlen</v>
      </c>
      <c r="C320" s="211">
        <f>IF(P$175="J",SUMIF(Deelnemers!B:B,B320,Deelnemers!F:F),0)</f>
        <v>45</v>
      </c>
      <c r="D320" s="13"/>
      <c r="E320" s="13"/>
      <c r="F320" s="220" t="str">
        <f t="shared" si="57"/>
        <v/>
      </c>
      <c r="G320" s="268" t="str">
        <f t="shared" si="58"/>
        <v/>
      </c>
      <c r="H320" s="219" t="str">
        <f t="shared" si="59"/>
        <v>Marco</v>
      </c>
      <c r="I320" s="211">
        <f>IF(P$175="J",SUMIF(Deelnemers!B:B,H320,Deelnemers!F:F),0)</f>
        <v>43</v>
      </c>
      <c r="J320" s="13"/>
      <c r="K320" s="211" t="str">
        <f t="shared" si="60"/>
        <v/>
      </c>
      <c r="L320" s="220" t="str">
        <f t="shared" si="61"/>
        <v/>
      </c>
      <c r="M320" s="215" t="str">
        <f t="shared" si="62"/>
        <v/>
      </c>
      <c r="N320" s="216" t="str">
        <f t="shared" si="63"/>
        <v/>
      </c>
      <c r="O320" s="221">
        <v>2</v>
      </c>
      <c r="AB320" s="325">
        <f t="shared" si="54"/>
        <v>1</v>
      </c>
    </row>
    <row r="321" spans="1:28" ht="15" customHeight="1" x14ac:dyDescent="0.25">
      <c r="A321" s="218" t="str">
        <f>IF(C321=0,"",IF(I321=0,"",MAX(A$2:A320)+1))</f>
        <v/>
      </c>
      <c r="B321" s="219" t="str">
        <f t="shared" si="56"/>
        <v>Jan Zuijlen</v>
      </c>
      <c r="C321" s="211">
        <f>IF(P$175="J",SUMIF(Deelnemers!B:B,B321,Deelnemers!F:F),0)</f>
        <v>45</v>
      </c>
      <c r="D321" s="13"/>
      <c r="E321" s="13"/>
      <c r="F321" s="220" t="str">
        <f t="shared" si="57"/>
        <v/>
      </c>
      <c r="G321" s="268" t="str">
        <f t="shared" si="58"/>
        <v/>
      </c>
      <c r="H321" s="219" t="str">
        <f t="shared" si="59"/>
        <v>n</v>
      </c>
      <c r="I321" s="211">
        <f>IF(P$175="J",SUMIF(Deelnemers!B:B,H321,Deelnemers!F:F),0)</f>
        <v>0</v>
      </c>
      <c r="J321" s="13"/>
      <c r="K321" s="211" t="str">
        <f t="shared" si="60"/>
        <v/>
      </c>
      <c r="L321" s="220" t="str">
        <f t="shared" si="61"/>
        <v/>
      </c>
      <c r="M321" s="215" t="str">
        <f t="shared" si="62"/>
        <v/>
      </c>
      <c r="N321" s="216" t="str">
        <f t="shared" si="63"/>
        <v/>
      </c>
      <c r="O321" s="221">
        <v>2</v>
      </c>
      <c r="AB321" s="325">
        <f t="shared" si="54"/>
        <v>0</v>
      </c>
    </row>
    <row r="322" spans="1:28" ht="15" customHeight="1" x14ac:dyDescent="0.25">
      <c r="A322" s="218" t="str">
        <f>IF(C322=0,"",IF(I322=0,"",MAX(A$2:A321)+1))</f>
        <v/>
      </c>
      <c r="B322" s="219" t="str">
        <f t="shared" si="56"/>
        <v>Jan Zuijlen</v>
      </c>
      <c r="C322" s="211">
        <f>IF(P$175="J",SUMIF(Deelnemers!B:B,B322,Deelnemers!F:F),0)</f>
        <v>45</v>
      </c>
      <c r="D322" s="13"/>
      <c r="E322" s="13"/>
      <c r="F322" s="220" t="str">
        <f t="shared" si="57"/>
        <v/>
      </c>
      <c r="G322" s="268" t="str">
        <f t="shared" si="58"/>
        <v/>
      </c>
      <c r="H322" s="219" t="str">
        <f t="shared" si="59"/>
        <v>n</v>
      </c>
      <c r="I322" s="211">
        <f>IF(P$175="J",SUMIF(Deelnemers!B:B,H322,Deelnemers!F:F),0)</f>
        <v>0</v>
      </c>
      <c r="J322" s="13"/>
      <c r="K322" s="211" t="str">
        <f t="shared" si="60"/>
        <v/>
      </c>
      <c r="L322" s="220" t="str">
        <f t="shared" si="61"/>
        <v/>
      </c>
      <c r="M322" s="215" t="str">
        <f t="shared" si="62"/>
        <v/>
      </c>
      <c r="N322" s="216" t="str">
        <f t="shared" si="63"/>
        <v/>
      </c>
      <c r="O322" s="221">
        <v>2</v>
      </c>
      <c r="AB322" s="325">
        <f t="shared" si="54"/>
        <v>0</v>
      </c>
    </row>
    <row r="323" spans="1:28" ht="15" customHeight="1" x14ac:dyDescent="0.25">
      <c r="A323" s="218" t="str">
        <f>IF(C323=0,"",IF(I323=0,"",MAX(A$2:A322)+1))</f>
        <v/>
      </c>
      <c r="B323" s="219" t="str">
        <f t="shared" si="56"/>
        <v>Jan Zuijlen</v>
      </c>
      <c r="C323" s="211">
        <f>IF(P$175="J",SUMIF(Deelnemers!B:B,B323,Deelnemers!F:F),0)</f>
        <v>45</v>
      </c>
      <c r="D323" s="13"/>
      <c r="E323" s="13"/>
      <c r="F323" s="220" t="str">
        <f t="shared" si="57"/>
        <v/>
      </c>
      <c r="G323" s="268" t="str">
        <f t="shared" si="58"/>
        <v/>
      </c>
      <c r="H323" s="219" t="str">
        <f t="shared" si="59"/>
        <v>n</v>
      </c>
      <c r="I323" s="211">
        <f>IF(P$175="J",SUMIF(Deelnemers!B:B,H323,Deelnemers!F:F),0)</f>
        <v>0</v>
      </c>
      <c r="J323" s="13"/>
      <c r="K323" s="211" t="str">
        <f t="shared" si="60"/>
        <v/>
      </c>
      <c r="L323" s="220" t="str">
        <f t="shared" si="61"/>
        <v/>
      </c>
      <c r="M323" s="215" t="str">
        <f t="shared" si="62"/>
        <v/>
      </c>
      <c r="N323" s="216" t="str">
        <f t="shared" si="63"/>
        <v/>
      </c>
      <c r="O323" s="221">
        <v>2</v>
      </c>
      <c r="AB323" s="325">
        <f t="shared" ref="AB323:AB386" si="64">IF(A323="",0,1)</f>
        <v>0</v>
      </c>
    </row>
    <row r="324" spans="1:28" ht="15" customHeight="1" x14ac:dyDescent="0.25">
      <c r="A324" s="218" t="str">
        <f>IF(C324=0,"",IF(I324=0,"",MAX(A$2:A323)+1))</f>
        <v/>
      </c>
      <c r="B324" s="219" t="str">
        <f t="shared" si="56"/>
        <v>Jan Zuijlen</v>
      </c>
      <c r="C324" s="211">
        <f>IF(P$175="J",SUMIF(Deelnemers!B:B,B324,Deelnemers!F:F),0)</f>
        <v>45</v>
      </c>
      <c r="D324" s="13"/>
      <c r="E324" s="13"/>
      <c r="F324" s="220" t="str">
        <f t="shared" si="57"/>
        <v/>
      </c>
      <c r="G324" s="268" t="str">
        <f t="shared" si="58"/>
        <v/>
      </c>
      <c r="H324" s="219" t="str">
        <f t="shared" si="59"/>
        <v>n</v>
      </c>
      <c r="I324" s="211">
        <f>IF(P$175="J",SUMIF(Deelnemers!B:B,H324,Deelnemers!F:F),0)</f>
        <v>0</v>
      </c>
      <c r="J324" s="13"/>
      <c r="K324" s="211" t="str">
        <f t="shared" si="60"/>
        <v/>
      </c>
      <c r="L324" s="220" t="str">
        <f t="shared" si="61"/>
        <v/>
      </c>
      <c r="M324" s="215" t="str">
        <f t="shared" si="62"/>
        <v/>
      </c>
      <c r="N324" s="216" t="str">
        <f t="shared" si="63"/>
        <v/>
      </c>
      <c r="O324" s="221">
        <v>2</v>
      </c>
      <c r="AB324" s="325">
        <f t="shared" si="64"/>
        <v>0</v>
      </c>
    </row>
    <row r="325" spans="1:28" ht="15" customHeight="1" x14ac:dyDescent="0.25">
      <c r="A325" s="218">
        <f>IF(C325=0,"",IF(I325=0,"",MAX(A$2:A324)+1))</f>
        <v>208</v>
      </c>
      <c r="B325" s="219" t="str">
        <f t="shared" si="56"/>
        <v xml:space="preserve">Jordy </v>
      </c>
      <c r="C325" s="211">
        <f>IF(P$175="J",SUMIF(Deelnemers!B:B,B325,Deelnemers!F:F),0)</f>
        <v>50</v>
      </c>
      <c r="D325" s="13"/>
      <c r="E325" s="13"/>
      <c r="F325" s="220" t="str">
        <f t="shared" si="57"/>
        <v/>
      </c>
      <c r="G325" s="268" t="str">
        <f t="shared" si="58"/>
        <v/>
      </c>
      <c r="H325" s="219" t="str">
        <f t="shared" si="59"/>
        <v>Mukesh</v>
      </c>
      <c r="I325" s="211">
        <f>IF(P$175="J",SUMIF(Deelnemers!B:B,H325,Deelnemers!F:F),0)</f>
        <v>56</v>
      </c>
      <c r="J325" s="13"/>
      <c r="K325" s="211" t="str">
        <f t="shared" si="60"/>
        <v/>
      </c>
      <c r="L325" s="220" t="str">
        <f t="shared" si="61"/>
        <v/>
      </c>
      <c r="M325" s="215" t="str">
        <f t="shared" si="62"/>
        <v/>
      </c>
      <c r="N325" s="216" t="str">
        <f t="shared" si="63"/>
        <v/>
      </c>
      <c r="O325" s="221">
        <v>2</v>
      </c>
      <c r="AB325" s="325">
        <f t="shared" si="64"/>
        <v>1</v>
      </c>
    </row>
    <row r="326" spans="1:28" ht="15" customHeight="1" x14ac:dyDescent="0.25">
      <c r="A326" s="218">
        <f>IF(C326=0,"",IF(I326=0,"",MAX(A$2:A325)+1))</f>
        <v>209</v>
      </c>
      <c r="B326" s="219" t="str">
        <f t="shared" si="56"/>
        <v xml:space="preserve">Jordy </v>
      </c>
      <c r="C326" s="211">
        <f>IF(P$175="J",SUMIF(Deelnemers!B:B,B326,Deelnemers!F:F),0)</f>
        <v>50</v>
      </c>
      <c r="D326" s="13"/>
      <c r="E326" s="13"/>
      <c r="F326" s="220" t="str">
        <f t="shared" si="57"/>
        <v/>
      </c>
      <c r="G326" s="268" t="str">
        <f t="shared" si="58"/>
        <v/>
      </c>
      <c r="H326" s="219" t="str">
        <f t="shared" si="59"/>
        <v>Marco</v>
      </c>
      <c r="I326" s="211">
        <f>IF(P$175="J",SUMIF(Deelnemers!B:B,H326,Deelnemers!F:F),0)</f>
        <v>43</v>
      </c>
      <c r="J326" s="13"/>
      <c r="K326" s="211" t="str">
        <f t="shared" si="60"/>
        <v/>
      </c>
      <c r="L326" s="220" t="str">
        <f t="shared" si="61"/>
        <v/>
      </c>
      <c r="M326" s="215" t="str">
        <f t="shared" si="62"/>
        <v/>
      </c>
      <c r="N326" s="216" t="str">
        <f t="shared" si="63"/>
        <v/>
      </c>
      <c r="O326" s="221">
        <v>2</v>
      </c>
      <c r="AB326" s="325">
        <f t="shared" si="64"/>
        <v>1</v>
      </c>
    </row>
    <row r="327" spans="1:28" ht="15" customHeight="1" x14ac:dyDescent="0.25">
      <c r="A327" s="218" t="str">
        <f>IF(C327=0,"",IF(I327=0,"",MAX(A$2:A326)+1))</f>
        <v/>
      </c>
      <c r="B327" s="219" t="str">
        <f t="shared" si="56"/>
        <v xml:space="preserve">Jordy </v>
      </c>
      <c r="C327" s="211">
        <f>IF(P$175="J",SUMIF(Deelnemers!B:B,B327,Deelnemers!F:F),0)</f>
        <v>50</v>
      </c>
      <c r="D327" s="13"/>
      <c r="E327" s="13"/>
      <c r="F327" s="220" t="str">
        <f t="shared" si="57"/>
        <v/>
      </c>
      <c r="G327" s="268" t="str">
        <f t="shared" si="58"/>
        <v/>
      </c>
      <c r="H327" s="219" t="str">
        <f t="shared" si="59"/>
        <v>n</v>
      </c>
      <c r="I327" s="211">
        <f>IF(P$175="J",SUMIF(Deelnemers!B:B,H327,Deelnemers!F:F),0)</f>
        <v>0</v>
      </c>
      <c r="J327" s="13"/>
      <c r="K327" s="211" t="str">
        <f t="shared" si="60"/>
        <v/>
      </c>
      <c r="L327" s="220" t="str">
        <f t="shared" si="61"/>
        <v/>
      </c>
      <c r="M327" s="215" t="str">
        <f t="shared" si="62"/>
        <v/>
      </c>
      <c r="N327" s="216" t="str">
        <f t="shared" si="63"/>
        <v/>
      </c>
      <c r="O327" s="221">
        <v>2</v>
      </c>
      <c r="AB327" s="325">
        <f t="shared" si="64"/>
        <v>0</v>
      </c>
    </row>
    <row r="328" spans="1:28" ht="15" customHeight="1" x14ac:dyDescent="0.25">
      <c r="A328" s="218" t="str">
        <f>IF(C328=0,"",IF(I328=0,"",MAX(A$2:A327)+1))</f>
        <v/>
      </c>
      <c r="B328" s="219" t="str">
        <f t="shared" si="56"/>
        <v xml:space="preserve">Jordy </v>
      </c>
      <c r="C328" s="211">
        <f>IF(P$175="J",SUMIF(Deelnemers!B:B,B328,Deelnemers!F:F),0)</f>
        <v>50</v>
      </c>
      <c r="D328" s="13"/>
      <c r="E328" s="13"/>
      <c r="F328" s="220" t="str">
        <f t="shared" si="57"/>
        <v/>
      </c>
      <c r="G328" s="268" t="str">
        <f t="shared" si="58"/>
        <v/>
      </c>
      <c r="H328" s="219" t="str">
        <f t="shared" si="59"/>
        <v>n</v>
      </c>
      <c r="I328" s="211">
        <f>IF(P$175="J",SUMIF(Deelnemers!B:B,H328,Deelnemers!F:F),0)</f>
        <v>0</v>
      </c>
      <c r="J328" s="13"/>
      <c r="K328" s="211" t="str">
        <f t="shared" si="60"/>
        <v/>
      </c>
      <c r="L328" s="220" t="str">
        <f t="shared" si="61"/>
        <v/>
      </c>
      <c r="M328" s="215" t="str">
        <f t="shared" si="62"/>
        <v/>
      </c>
      <c r="N328" s="216" t="str">
        <f t="shared" si="63"/>
        <v/>
      </c>
      <c r="O328" s="221">
        <v>2</v>
      </c>
      <c r="AB328" s="325">
        <f t="shared" si="64"/>
        <v>0</v>
      </c>
    </row>
    <row r="329" spans="1:28" ht="15" customHeight="1" x14ac:dyDescent="0.25">
      <c r="A329" s="218" t="str">
        <f>IF(C329=0,"",IF(I329=0,"",MAX(A$2:A328)+1))</f>
        <v/>
      </c>
      <c r="B329" s="219" t="str">
        <f t="shared" si="56"/>
        <v xml:space="preserve">Jordy </v>
      </c>
      <c r="C329" s="211">
        <f>IF(P$175="J",SUMIF(Deelnemers!B:B,B329,Deelnemers!F:F),0)</f>
        <v>50</v>
      </c>
      <c r="D329" s="13"/>
      <c r="E329" s="13"/>
      <c r="F329" s="220" t="str">
        <f t="shared" si="57"/>
        <v/>
      </c>
      <c r="G329" s="268" t="str">
        <f t="shared" si="58"/>
        <v/>
      </c>
      <c r="H329" s="219" t="str">
        <f t="shared" si="59"/>
        <v>n</v>
      </c>
      <c r="I329" s="211">
        <f>IF(P$175="J",SUMIF(Deelnemers!B:B,H329,Deelnemers!F:F),0)</f>
        <v>0</v>
      </c>
      <c r="J329" s="13"/>
      <c r="K329" s="211" t="str">
        <f t="shared" si="60"/>
        <v/>
      </c>
      <c r="L329" s="220" t="str">
        <f t="shared" si="61"/>
        <v/>
      </c>
      <c r="M329" s="215" t="str">
        <f t="shared" si="62"/>
        <v/>
      </c>
      <c r="N329" s="216" t="str">
        <f t="shared" si="63"/>
        <v/>
      </c>
      <c r="O329" s="221">
        <v>2</v>
      </c>
      <c r="AB329" s="325">
        <f t="shared" si="64"/>
        <v>0</v>
      </c>
    </row>
    <row r="330" spans="1:28" ht="15" customHeight="1" x14ac:dyDescent="0.25">
      <c r="A330" s="218" t="str">
        <f>IF(C330=0,"",IF(I330=0,"",MAX(A$2:A329)+1))</f>
        <v/>
      </c>
      <c r="B330" s="219" t="str">
        <f t="shared" si="56"/>
        <v xml:space="preserve">Jordy </v>
      </c>
      <c r="C330" s="211">
        <f>IF(P$175="J",SUMIF(Deelnemers!B:B,B330,Deelnemers!F:F),0)</f>
        <v>50</v>
      </c>
      <c r="D330" s="13"/>
      <c r="E330" s="13"/>
      <c r="F330" s="220" t="str">
        <f t="shared" si="57"/>
        <v/>
      </c>
      <c r="G330" s="268" t="str">
        <f t="shared" si="58"/>
        <v/>
      </c>
      <c r="H330" s="219" t="str">
        <f t="shared" si="59"/>
        <v>n</v>
      </c>
      <c r="I330" s="211">
        <f>IF(P$175="J",SUMIF(Deelnemers!B:B,H330,Deelnemers!F:F),0)</f>
        <v>0</v>
      </c>
      <c r="J330" s="13"/>
      <c r="K330" s="211" t="str">
        <f t="shared" si="60"/>
        <v/>
      </c>
      <c r="L330" s="220" t="str">
        <f t="shared" si="61"/>
        <v/>
      </c>
      <c r="M330" s="215" t="str">
        <f t="shared" si="62"/>
        <v/>
      </c>
      <c r="N330" s="216" t="str">
        <f t="shared" si="63"/>
        <v/>
      </c>
      <c r="O330" s="221">
        <v>2</v>
      </c>
      <c r="AB330" s="325">
        <f t="shared" si="64"/>
        <v>0</v>
      </c>
    </row>
    <row r="331" spans="1:28" ht="15" customHeight="1" x14ac:dyDescent="0.25">
      <c r="A331" s="218">
        <f>IF(C331=0,"",IF(I331=0,"",MAX(A$2:A330)+1))</f>
        <v>210</v>
      </c>
      <c r="B331" s="219" t="str">
        <f t="shared" si="56"/>
        <v>Mukesh</v>
      </c>
      <c r="C331" s="211">
        <f>IF(P$175="J",SUMIF(Deelnemers!B:B,B331,Deelnemers!F:F),0)</f>
        <v>56</v>
      </c>
      <c r="D331" s="13"/>
      <c r="E331" s="13"/>
      <c r="F331" s="220" t="str">
        <f t="shared" si="57"/>
        <v/>
      </c>
      <c r="G331" s="268" t="str">
        <f t="shared" si="58"/>
        <v/>
      </c>
      <c r="H331" s="219" t="str">
        <f t="shared" si="59"/>
        <v>Marco</v>
      </c>
      <c r="I331" s="211">
        <f>IF(P$175="J",SUMIF(Deelnemers!B:B,H331,Deelnemers!F:F),0)</f>
        <v>43</v>
      </c>
      <c r="J331" s="13"/>
      <c r="K331" s="211" t="str">
        <f t="shared" si="60"/>
        <v/>
      </c>
      <c r="L331" s="220" t="str">
        <f t="shared" si="61"/>
        <v/>
      </c>
      <c r="M331" s="215" t="str">
        <f t="shared" si="62"/>
        <v/>
      </c>
      <c r="N331" s="216" t="str">
        <f t="shared" si="63"/>
        <v/>
      </c>
      <c r="O331" s="221">
        <v>2</v>
      </c>
      <c r="AB331" s="325">
        <f t="shared" si="64"/>
        <v>1</v>
      </c>
    </row>
    <row r="332" spans="1:28" ht="15" customHeight="1" x14ac:dyDescent="0.25">
      <c r="A332" s="218" t="str">
        <f>IF(C332=0,"",IF(I332=0,"",MAX(A$2:A331)+1))</f>
        <v/>
      </c>
      <c r="B332" s="219" t="str">
        <f t="shared" si="56"/>
        <v>Mukesh</v>
      </c>
      <c r="C332" s="211">
        <f>IF(P$175="J",SUMIF(Deelnemers!B:B,B332,Deelnemers!F:F),0)</f>
        <v>56</v>
      </c>
      <c r="D332" s="13"/>
      <c r="E332" s="13"/>
      <c r="F332" s="220" t="str">
        <f t="shared" si="57"/>
        <v/>
      </c>
      <c r="G332" s="268" t="str">
        <f t="shared" si="58"/>
        <v/>
      </c>
      <c r="H332" s="219" t="str">
        <f t="shared" si="59"/>
        <v>n</v>
      </c>
      <c r="I332" s="211">
        <f>IF(P$175="J",SUMIF(Deelnemers!B:B,H332,Deelnemers!F:F),0)</f>
        <v>0</v>
      </c>
      <c r="J332" s="13"/>
      <c r="K332" s="211" t="str">
        <f t="shared" si="60"/>
        <v/>
      </c>
      <c r="L332" s="220" t="str">
        <f t="shared" si="61"/>
        <v/>
      </c>
      <c r="M332" s="215" t="str">
        <f t="shared" si="62"/>
        <v/>
      </c>
      <c r="N332" s="216" t="str">
        <f t="shared" si="63"/>
        <v/>
      </c>
      <c r="O332" s="221">
        <v>2</v>
      </c>
      <c r="AB332" s="325">
        <f t="shared" si="64"/>
        <v>0</v>
      </c>
    </row>
    <row r="333" spans="1:28" ht="15" customHeight="1" x14ac:dyDescent="0.25">
      <c r="A333" s="218" t="str">
        <f>IF(C333=0,"",IF(I333=0,"",MAX(A$2:A332)+1))</f>
        <v/>
      </c>
      <c r="B333" s="219" t="str">
        <f t="shared" si="56"/>
        <v>Mukesh</v>
      </c>
      <c r="C333" s="211">
        <f>IF(P$175="J",SUMIF(Deelnemers!B:B,B333,Deelnemers!F:F),0)</f>
        <v>56</v>
      </c>
      <c r="D333" s="13"/>
      <c r="E333" s="13"/>
      <c r="F333" s="220" t="str">
        <f t="shared" si="57"/>
        <v/>
      </c>
      <c r="G333" s="268" t="str">
        <f t="shared" si="58"/>
        <v/>
      </c>
      <c r="H333" s="219" t="str">
        <f t="shared" si="59"/>
        <v>n</v>
      </c>
      <c r="I333" s="211">
        <f>IF(P$175="J",SUMIF(Deelnemers!B:B,H333,Deelnemers!F:F),0)</f>
        <v>0</v>
      </c>
      <c r="J333" s="13"/>
      <c r="K333" s="211" t="str">
        <f t="shared" si="60"/>
        <v/>
      </c>
      <c r="L333" s="220" t="str">
        <f t="shared" si="61"/>
        <v/>
      </c>
      <c r="M333" s="215" t="str">
        <f t="shared" si="62"/>
        <v/>
      </c>
      <c r="N333" s="216" t="str">
        <f t="shared" si="63"/>
        <v/>
      </c>
      <c r="O333" s="221">
        <v>2</v>
      </c>
      <c r="AB333" s="325">
        <f t="shared" si="64"/>
        <v>0</v>
      </c>
    </row>
    <row r="334" spans="1:28" ht="15" customHeight="1" x14ac:dyDescent="0.25">
      <c r="A334" s="218" t="str">
        <f>IF(C334=0,"",IF(I334=0,"",MAX(A$2:A333)+1))</f>
        <v/>
      </c>
      <c r="B334" s="219" t="str">
        <f t="shared" si="56"/>
        <v>Mukesh</v>
      </c>
      <c r="C334" s="211">
        <f>IF(P$175="J",SUMIF(Deelnemers!B:B,B334,Deelnemers!F:F),0)</f>
        <v>56</v>
      </c>
      <c r="D334" s="13"/>
      <c r="E334" s="13"/>
      <c r="F334" s="220" t="str">
        <f t="shared" si="57"/>
        <v/>
      </c>
      <c r="G334" s="268" t="str">
        <f t="shared" si="58"/>
        <v/>
      </c>
      <c r="H334" s="219" t="str">
        <f t="shared" si="59"/>
        <v>n</v>
      </c>
      <c r="I334" s="211">
        <f>IF(P$175="J",SUMIF(Deelnemers!B:B,H334,Deelnemers!F:F),0)</f>
        <v>0</v>
      </c>
      <c r="J334" s="13"/>
      <c r="K334" s="211" t="str">
        <f t="shared" si="60"/>
        <v/>
      </c>
      <c r="L334" s="220" t="str">
        <f t="shared" si="61"/>
        <v/>
      </c>
      <c r="M334" s="215" t="str">
        <f t="shared" si="62"/>
        <v/>
      </c>
      <c r="N334" s="216" t="str">
        <f t="shared" si="63"/>
        <v/>
      </c>
      <c r="O334" s="221">
        <v>2</v>
      </c>
      <c r="AB334" s="325">
        <f t="shared" si="64"/>
        <v>0</v>
      </c>
    </row>
    <row r="335" spans="1:28" ht="15" customHeight="1" x14ac:dyDescent="0.25">
      <c r="A335" s="218" t="str">
        <f>IF(C335=0,"",IF(I335=0,"",MAX(A$2:A334)+1))</f>
        <v/>
      </c>
      <c r="B335" s="219" t="str">
        <f t="shared" si="56"/>
        <v>Mukesh</v>
      </c>
      <c r="C335" s="211">
        <f>IF(P$175="J",SUMIF(Deelnemers!B:B,B335,Deelnemers!F:F),0)</f>
        <v>56</v>
      </c>
      <c r="D335" s="13"/>
      <c r="E335" s="13"/>
      <c r="F335" s="220" t="str">
        <f t="shared" si="57"/>
        <v/>
      </c>
      <c r="G335" s="268" t="str">
        <f t="shared" si="58"/>
        <v/>
      </c>
      <c r="H335" s="219" t="str">
        <f t="shared" si="59"/>
        <v>n</v>
      </c>
      <c r="I335" s="211">
        <f>IF(P$175="J",SUMIF(Deelnemers!B:B,H335,Deelnemers!F:F),0)</f>
        <v>0</v>
      </c>
      <c r="J335" s="13"/>
      <c r="K335" s="211" t="str">
        <f t="shared" si="60"/>
        <v/>
      </c>
      <c r="L335" s="220" t="str">
        <f t="shared" si="61"/>
        <v/>
      </c>
      <c r="M335" s="215" t="str">
        <f t="shared" ref="M335:M345" si="65">IF(J335&gt;0,IF(I335-J335=0,R$2,IF(J335&lt;I335,ROUND(J335/I335*T$2,1),Q$2)),"")</f>
        <v/>
      </c>
      <c r="N335" s="216" t="str">
        <f t="shared" si="63"/>
        <v/>
      </c>
      <c r="O335" s="221">
        <v>2</v>
      </c>
      <c r="AB335" s="325">
        <f t="shared" si="64"/>
        <v>0</v>
      </c>
    </row>
    <row r="336" spans="1:28" ht="15" customHeight="1" x14ac:dyDescent="0.25">
      <c r="A336" s="218" t="str">
        <f>IF(C336=0,"",IF(I336=0,"",MAX(A$2:A335)+1))</f>
        <v/>
      </c>
      <c r="B336" s="219" t="str">
        <f t="shared" si="56"/>
        <v>Marco</v>
      </c>
      <c r="C336" s="211">
        <f>IF(P$175="J",SUMIF(Deelnemers!B:B,B336,Deelnemers!F:F),0)</f>
        <v>43</v>
      </c>
      <c r="D336" s="13"/>
      <c r="E336" s="13"/>
      <c r="F336" s="220" t="str">
        <f t="shared" si="57"/>
        <v/>
      </c>
      <c r="G336" s="268" t="str">
        <f t="shared" si="58"/>
        <v/>
      </c>
      <c r="H336" s="219" t="str">
        <f t="shared" si="59"/>
        <v>n</v>
      </c>
      <c r="I336" s="211">
        <f>IF(P$175="J",SUMIF(Deelnemers!B:B,H336,Deelnemers!F:F),0)</f>
        <v>0</v>
      </c>
      <c r="J336" s="13"/>
      <c r="K336" s="211" t="str">
        <f t="shared" si="60"/>
        <v/>
      </c>
      <c r="L336" s="220" t="str">
        <f t="shared" si="61"/>
        <v/>
      </c>
      <c r="M336" s="215" t="str">
        <f t="shared" si="65"/>
        <v/>
      </c>
      <c r="N336" s="216" t="str">
        <f t="shared" si="63"/>
        <v/>
      </c>
      <c r="O336" s="221">
        <v>2</v>
      </c>
      <c r="AB336" s="325">
        <f t="shared" si="64"/>
        <v>0</v>
      </c>
    </row>
    <row r="337" spans="1:28" ht="15" customHeight="1" x14ac:dyDescent="0.25">
      <c r="A337" s="218" t="str">
        <f>IF(C337=0,"",IF(I337=0,"",MAX(A$2:A336)+1))</f>
        <v/>
      </c>
      <c r="B337" s="219" t="str">
        <f t="shared" si="56"/>
        <v>Marco</v>
      </c>
      <c r="C337" s="211">
        <f>IF(P$175="J",SUMIF(Deelnemers!B:B,B337,Deelnemers!F:F),0)</f>
        <v>43</v>
      </c>
      <c r="D337" s="13"/>
      <c r="E337" s="13"/>
      <c r="F337" s="220" t="str">
        <f t="shared" si="57"/>
        <v/>
      </c>
      <c r="G337" s="268" t="str">
        <f t="shared" si="58"/>
        <v/>
      </c>
      <c r="H337" s="219" t="str">
        <f t="shared" si="59"/>
        <v>n</v>
      </c>
      <c r="I337" s="211">
        <f>IF(P$175="J",SUMIF(Deelnemers!B:B,H337,Deelnemers!F:F),0)</f>
        <v>0</v>
      </c>
      <c r="J337" s="13"/>
      <c r="K337" s="211" t="str">
        <f t="shared" si="60"/>
        <v/>
      </c>
      <c r="L337" s="220" t="str">
        <f t="shared" si="61"/>
        <v/>
      </c>
      <c r="M337" s="215" t="str">
        <f t="shared" si="65"/>
        <v/>
      </c>
      <c r="N337" s="216" t="str">
        <f t="shared" si="63"/>
        <v/>
      </c>
      <c r="O337" s="221">
        <v>2</v>
      </c>
      <c r="AB337" s="325">
        <f t="shared" si="64"/>
        <v>0</v>
      </c>
    </row>
    <row r="338" spans="1:28" ht="15" customHeight="1" x14ac:dyDescent="0.25">
      <c r="A338" s="218" t="str">
        <f>IF(C338=0,"",IF(I338=0,"",MAX(A$2:A337)+1))</f>
        <v/>
      </c>
      <c r="B338" s="219" t="str">
        <f t="shared" si="56"/>
        <v>Marco</v>
      </c>
      <c r="C338" s="211">
        <f>IF(P$175="J",SUMIF(Deelnemers!B:B,B338,Deelnemers!F:F),0)</f>
        <v>43</v>
      </c>
      <c r="D338" s="13"/>
      <c r="E338" s="13"/>
      <c r="F338" s="220" t="str">
        <f t="shared" si="57"/>
        <v/>
      </c>
      <c r="G338" s="268" t="str">
        <f t="shared" si="58"/>
        <v/>
      </c>
      <c r="H338" s="219" t="str">
        <f t="shared" si="59"/>
        <v>n</v>
      </c>
      <c r="I338" s="211">
        <f>IF(P$175="J",SUMIF(Deelnemers!B:B,H338,Deelnemers!F:F),0)</f>
        <v>0</v>
      </c>
      <c r="J338" s="13"/>
      <c r="K338" s="211" t="str">
        <f t="shared" si="60"/>
        <v/>
      </c>
      <c r="L338" s="220" t="str">
        <f t="shared" si="61"/>
        <v/>
      </c>
      <c r="M338" s="215" t="str">
        <f t="shared" si="65"/>
        <v/>
      </c>
      <c r="N338" s="216" t="str">
        <f t="shared" si="63"/>
        <v/>
      </c>
      <c r="O338" s="221">
        <v>2</v>
      </c>
      <c r="AB338" s="325">
        <f t="shared" si="64"/>
        <v>0</v>
      </c>
    </row>
    <row r="339" spans="1:28" ht="15" customHeight="1" x14ac:dyDescent="0.25">
      <c r="A339" s="218" t="str">
        <f>IF(C339=0,"",IF(I339=0,"",MAX(A$2:A338)+1))</f>
        <v/>
      </c>
      <c r="B339" s="219" t="str">
        <f t="shared" si="56"/>
        <v>Marco</v>
      </c>
      <c r="C339" s="211">
        <f>IF(P$175="J",SUMIF(Deelnemers!B:B,B339,Deelnemers!F:F),0)</f>
        <v>43</v>
      </c>
      <c r="D339" s="13"/>
      <c r="E339" s="13"/>
      <c r="F339" s="220" t="str">
        <f t="shared" si="57"/>
        <v/>
      </c>
      <c r="G339" s="268" t="str">
        <f t="shared" si="58"/>
        <v/>
      </c>
      <c r="H339" s="219" t="str">
        <f t="shared" si="59"/>
        <v>n</v>
      </c>
      <c r="I339" s="211">
        <f>IF(P$175="J",SUMIF(Deelnemers!B:B,H339,Deelnemers!F:F),0)</f>
        <v>0</v>
      </c>
      <c r="J339" s="13"/>
      <c r="K339" s="211" t="str">
        <f t="shared" si="60"/>
        <v/>
      </c>
      <c r="L339" s="220" t="str">
        <f t="shared" si="61"/>
        <v/>
      </c>
      <c r="M339" s="215" t="str">
        <f t="shared" si="65"/>
        <v/>
      </c>
      <c r="N339" s="216" t="str">
        <f t="shared" si="63"/>
        <v/>
      </c>
      <c r="O339" s="221">
        <v>2</v>
      </c>
      <c r="AB339" s="325">
        <f t="shared" si="64"/>
        <v>0</v>
      </c>
    </row>
    <row r="340" spans="1:28" ht="15" customHeight="1" x14ac:dyDescent="0.25">
      <c r="A340" s="218" t="str">
        <f>IF(C340=0,"",IF(I340=0,"",MAX(A$2:A339)+1))</f>
        <v/>
      </c>
      <c r="B340" s="219" t="str">
        <f t="shared" si="56"/>
        <v>n</v>
      </c>
      <c r="C340" s="211">
        <f>IF(P$175="J",SUMIF(Deelnemers!B:B,B340,Deelnemers!F:F),0)</f>
        <v>0</v>
      </c>
      <c r="D340" s="13"/>
      <c r="E340" s="13"/>
      <c r="F340" s="220" t="str">
        <f t="shared" si="57"/>
        <v/>
      </c>
      <c r="G340" s="268" t="str">
        <f t="shared" si="58"/>
        <v/>
      </c>
      <c r="H340" s="219" t="str">
        <f t="shared" si="59"/>
        <v>n</v>
      </c>
      <c r="I340" s="211">
        <f>IF(P$175="J",SUMIF(Deelnemers!B:B,H340,Deelnemers!F:F),0)</f>
        <v>0</v>
      </c>
      <c r="J340" s="13"/>
      <c r="K340" s="211" t="str">
        <f t="shared" si="60"/>
        <v/>
      </c>
      <c r="L340" s="220" t="str">
        <f t="shared" si="61"/>
        <v/>
      </c>
      <c r="M340" s="215" t="str">
        <f t="shared" si="65"/>
        <v/>
      </c>
      <c r="N340" s="216" t="str">
        <f t="shared" si="63"/>
        <v/>
      </c>
      <c r="O340" s="221">
        <v>2</v>
      </c>
      <c r="AB340" s="325">
        <f t="shared" si="64"/>
        <v>0</v>
      </c>
    </row>
    <row r="341" spans="1:28" ht="15" customHeight="1" x14ac:dyDescent="0.25">
      <c r="A341" s="218" t="str">
        <f>IF(C341=0,"",IF(I341=0,"",MAX(A$2:A340)+1))</f>
        <v/>
      </c>
      <c r="B341" s="219" t="str">
        <f t="shared" si="56"/>
        <v>n</v>
      </c>
      <c r="C341" s="211">
        <f>IF(P$175="J",SUMIF(Deelnemers!B:B,B341,Deelnemers!F:F),0)</f>
        <v>0</v>
      </c>
      <c r="D341" s="13"/>
      <c r="E341" s="13"/>
      <c r="F341" s="220" t="str">
        <f t="shared" si="57"/>
        <v/>
      </c>
      <c r="G341" s="268" t="str">
        <f t="shared" si="58"/>
        <v/>
      </c>
      <c r="H341" s="219" t="str">
        <f t="shared" si="59"/>
        <v>n</v>
      </c>
      <c r="I341" s="211">
        <f>IF(P$175="J",SUMIF(Deelnemers!B:B,H341,Deelnemers!F:F),0)</f>
        <v>0</v>
      </c>
      <c r="J341" s="13"/>
      <c r="K341" s="211" t="str">
        <f t="shared" si="60"/>
        <v/>
      </c>
      <c r="L341" s="220" t="str">
        <f t="shared" si="61"/>
        <v/>
      </c>
      <c r="M341" s="215" t="str">
        <f t="shared" si="65"/>
        <v/>
      </c>
      <c r="N341" s="216" t="str">
        <f t="shared" si="63"/>
        <v/>
      </c>
      <c r="O341" s="221">
        <v>2</v>
      </c>
      <c r="AB341" s="325">
        <f t="shared" si="64"/>
        <v>0</v>
      </c>
    </row>
    <row r="342" spans="1:28" ht="15" customHeight="1" x14ac:dyDescent="0.25">
      <c r="A342" s="218" t="str">
        <f>IF(C342=0,"",IF(I342=0,"",MAX(A$2:A341)+1))</f>
        <v/>
      </c>
      <c r="B342" s="219" t="str">
        <f t="shared" si="56"/>
        <v>n</v>
      </c>
      <c r="C342" s="211">
        <f>IF(P$175="J",SUMIF(Deelnemers!B:B,B342,Deelnemers!F:F),0)</f>
        <v>0</v>
      </c>
      <c r="D342" s="13"/>
      <c r="E342" s="13"/>
      <c r="F342" s="220" t="str">
        <f t="shared" si="57"/>
        <v/>
      </c>
      <c r="G342" s="268" t="str">
        <f t="shared" si="58"/>
        <v/>
      </c>
      <c r="H342" s="219" t="str">
        <f t="shared" si="59"/>
        <v>n</v>
      </c>
      <c r="I342" s="211">
        <f>IF(P$175="J",SUMIF(Deelnemers!B:B,H342,Deelnemers!F:F),0)</f>
        <v>0</v>
      </c>
      <c r="J342" s="13"/>
      <c r="K342" s="211" t="str">
        <f t="shared" si="60"/>
        <v/>
      </c>
      <c r="L342" s="220" t="str">
        <f t="shared" si="61"/>
        <v/>
      </c>
      <c r="M342" s="215" t="str">
        <f t="shared" si="65"/>
        <v/>
      </c>
      <c r="N342" s="216" t="str">
        <f t="shared" si="63"/>
        <v/>
      </c>
      <c r="O342" s="221">
        <v>2</v>
      </c>
      <c r="AB342" s="325">
        <f t="shared" si="64"/>
        <v>0</v>
      </c>
    </row>
    <row r="343" spans="1:28" ht="15" customHeight="1" x14ac:dyDescent="0.25">
      <c r="A343" s="218" t="str">
        <f>IF(C343=0,"",IF(I343=0,"",MAX(A$2:A342)+1))</f>
        <v/>
      </c>
      <c r="B343" s="219" t="str">
        <f t="shared" si="56"/>
        <v>n</v>
      </c>
      <c r="C343" s="211">
        <f>IF(P$175="J",SUMIF(Deelnemers!B:B,B343,Deelnemers!F:F),0)</f>
        <v>0</v>
      </c>
      <c r="D343" s="13"/>
      <c r="E343" s="13"/>
      <c r="F343" s="220" t="str">
        <f t="shared" si="57"/>
        <v/>
      </c>
      <c r="G343" s="268" t="str">
        <f t="shared" si="58"/>
        <v/>
      </c>
      <c r="H343" s="219" t="str">
        <f t="shared" si="59"/>
        <v>n</v>
      </c>
      <c r="I343" s="211">
        <f>IF(P$175="J",SUMIF(Deelnemers!B:B,H343,Deelnemers!F:F),0)</f>
        <v>0</v>
      </c>
      <c r="J343" s="13"/>
      <c r="K343" s="211" t="str">
        <f t="shared" si="60"/>
        <v/>
      </c>
      <c r="L343" s="220" t="str">
        <f t="shared" si="61"/>
        <v/>
      </c>
      <c r="M343" s="215" t="str">
        <f t="shared" si="65"/>
        <v/>
      </c>
      <c r="N343" s="216" t="str">
        <f t="shared" si="63"/>
        <v/>
      </c>
      <c r="O343" s="221">
        <v>2</v>
      </c>
      <c r="AB343" s="325">
        <f t="shared" si="64"/>
        <v>0</v>
      </c>
    </row>
    <row r="344" spans="1:28" ht="15" customHeight="1" x14ac:dyDescent="0.25">
      <c r="A344" s="218" t="str">
        <f>IF(C344=0,"",IF(I344=0,"",MAX(A$2:A343)+1))</f>
        <v/>
      </c>
      <c r="B344" s="219" t="str">
        <f t="shared" si="56"/>
        <v>n</v>
      </c>
      <c r="C344" s="211">
        <f>IF(P$175="J",SUMIF(Deelnemers!B:B,B344,Deelnemers!F:F),0)</f>
        <v>0</v>
      </c>
      <c r="D344" s="13"/>
      <c r="E344" s="13"/>
      <c r="F344" s="220" t="str">
        <f t="shared" si="57"/>
        <v/>
      </c>
      <c r="G344" s="268" t="str">
        <f t="shared" si="58"/>
        <v/>
      </c>
      <c r="H344" s="219" t="str">
        <f t="shared" si="59"/>
        <v>n</v>
      </c>
      <c r="I344" s="211">
        <f>IF(P$175="J",SUMIF(Deelnemers!B:B,H344,Deelnemers!F:F),0)</f>
        <v>0</v>
      </c>
      <c r="J344" s="13"/>
      <c r="K344" s="211" t="str">
        <f t="shared" si="60"/>
        <v/>
      </c>
      <c r="L344" s="220" t="str">
        <f t="shared" si="61"/>
        <v/>
      </c>
      <c r="M344" s="215" t="str">
        <f t="shared" si="65"/>
        <v/>
      </c>
      <c r="N344" s="216" t="str">
        <f t="shared" si="63"/>
        <v/>
      </c>
      <c r="O344" s="221">
        <v>2</v>
      </c>
      <c r="AB344" s="325">
        <f t="shared" si="64"/>
        <v>0</v>
      </c>
    </row>
    <row r="345" spans="1:28" ht="15" customHeight="1" x14ac:dyDescent="0.25">
      <c r="A345" s="218" t="str">
        <f>IF(C345=0,"",IF(I345=0,"",MAX(A$2:A344)+1))</f>
        <v/>
      </c>
      <c r="B345" s="219" t="str">
        <f t="shared" si="56"/>
        <v>n</v>
      </c>
      <c r="C345" s="211">
        <f>IF(P$175="J",SUMIF(Deelnemers!B:B,B345,Deelnemers!F:F),0)</f>
        <v>0</v>
      </c>
      <c r="D345" s="13"/>
      <c r="E345" s="13"/>
      <c r="F345" s="220" t="str">
        <f t="shared" si="57"/>
        <v/>
      </c>
      <c r="G345" s="268" t="str">
        <f t="shared" si="58"/>
        <v/>
      </c>
      <c r="H345" s="219" t="str">
        <f t="shared" si="59"/>
        <v>n</v>
      </c>
      <c r="I345" s="211">
        <f>IF(P$175="J",SUMIF(Deelnemers!B:B,H345,Deelnemers!F:F),0)</f>
        <v>0</v>
      </c>
      <c r="J345" s="13"/>
      <c r="K345" s="211" t="str">
        <f t="shared" si="60"/>
        <v/>
      </c>
      <c r="L345" s="220" t="str">
        <f t="shared" si="61"/>
        <v/>
      </c>
      <c r="M345" s="215" t="str">
        <f t="shared" si="65"/>
        <v/>
      </c>
      <c r="N345" s="216" t="str">
        <f t="shared" si="63"/>
        <v/>
      </c>
      <c r="O345" s="221">
        <v>2</v>
      </c>
      <c r="AB345" s="325">
        <f t="shared" si="64"/>
        <v>0</v>
      </c>
    </row>
    <row r="346" spans="1:28" ht="13.8" thickBot="1" x14ac:dyDescent="0.3">
      <c r="A346" s="222"/>
      <c r="B346" s="223" t="s">
        <v>74</v>
      </c>
      <c r="C346" s="224">
        <f>MAX(A$2:A346)-SUMIF(B:B,"Ronde 1",C:C)</f>
        <v>105</v>
      </c>
      <c r="D346" s="225" t="s">
        <v>78</v>
      </c>
      <c r="E346" s="225"/>
      <c r="F346" s="226"/>
      <c r="G346" s="227"/>
      <c r="H346" s="228" t="s">
        <v>76</v>
      </c>
      <c r="I346" s="229">
        <f>SUM(N175:N346)</f>
        <v>0</v>
      </c>
      <c r="J346" s="225"/>
      <c r="K346" s="230" t="s">
        <v>77</v>
      </c>
      <c r="L346" s="231">
        <f>C346-I346</f>
        <v>105</v>
      </c>
      <c r="M346" s="231"/>
      <c r="N346" s="232"/>
      <c r="O346" s="221">
        <v>2</v>
      </c>
      <c r="AB346" s="325">
        <f t="shared" si="64"/>
        <v>0</v>
      </c>
    </row>
    <row r="347" spans="1:28" ht="15" customHeight="1" thickBot="1" x14ac:dyDescent="0.35">
      <c r="A347" s="233">
        <f>IF(C347=0,"",IF(I347=0,"",MAX(A$2:A346)+1))</f>
        <v>211</v>
      </c>
      <c r="B347" s="234" t="str">
        <f>B3</f>
        <v>Frans</v>
      </c>
      <c r="C347" s="211">
        <f>IF(P$347="J",SUMIF(Deelnemers!B:B,B347,Deelnemers!F:F),0)</f>
        <v>42</v>
      </c>
      <c r="D347" s="17"/>
      <c r="E347" s="18"/>
      <c r="F347" s="236" t="str">
        <f t="shared" ref="F347:F410" si="66">IF(D347&gt;0,ROUND(D347/E347,3),"")</f>
        <v/>
      </c>
      <c r="G347" s="268" t="str">
        <f t="shared" ref="G347:G410" si="67">IF(D347&gt;0,IF(C347-D347=0,R$2,IF(D347&lt;C347,ROUND(D347/C347*T$2,1),Q$2)),"")</f>
        <v/>
      </c>
      <c r="H347" s="234" t="str">
        <f>H3</f>
        <v>Fred</v>
      </c>
      <c r="I347" s="211">
        <f>IF(P$347="J",SUMIF(Deelnemers!B:B,H347,Deelnemers!F:F),0)</f>
        <v>32</v>
      </c>
      <c r="J347" s="18"/>
      <c r="K347" s="235" t="str">
        <f t="shared" ref="K347:K410" si="68">IF(E347&gt;0,E347,"")</f>
        <v/>
      </c>
      <c r="L347" s="236" t="str">
        <f t="shared" ref="L347:L410" si="69">IF(J347&gt;0,ROUND(J347/K347,3),"")</f>
        <v/>
      </c>
      <c r="M347" s="215" t="str">
        <f t="shared" ref="M347:M378" si="70">IF(J347&gt;0,IF(I347-J347=0,R$2,IF(J347&lt;I347,ROUND(J347/I347*T$2,1),Q$2)),"")</f>
        <v/>
      </c>
      <c r="N347" s="237" t="str">
        <f t="shared" ref="N347:N410" si="71">IF(E347&gt;0,1,"")</f>
        <v/>
      </c>
      <c r="O347" s="221">
        <v>3</v>
      </c>
      <c r="P347" s="468" t="s">
        <v>121</v>
      </c>
      <c r="AB347" s="325">
        <f t="shared" si="64"/>
        <v>1</v>
      </c>
    </row>
    <row r="348" spans="1:28" ht="15" customHeight="1" x14ac:dyDescent="0.25">
      <c r="A348" s="218">
        <f>IF(C348=0,"",IF(I348=0,"",MAX(A$2:A347)+1))</f>
        <v>212</v>
      </c>
      <c r="B348" s="234" t="str">
        <f t="shared" ref="B348:B411" si="72">B4</f>
        <v>Frans</v>
      </c>
      <c r="C348" s="211">
        <f>IF(P$347="J",SUMIF(Deelnemers!B:B,B348,Deelnemers!F:F),0)</f>
        <v>42</v>
      </c>
      <c r="D348" s="13"/>
      <c r="E348" s="13"/>
      <c r="F348" s="220" t="str">
        <f t="shared" si="66"/>
        <v/>
      </c>
      <c r="G348" s="268" t="str">
        <f t="shared" si="67"/>
        <v/>
      </c>
      <c r="H348" s="234" t="str">
        <f t="shared" ref="H348:H411" si="73">H4</f>
        <v>Jan Hartog</v>
      </c>
      <c r="I348" s="211">
        <f>IF(P$347="J",SUMIF(Deelnemers!B:B,H348,Deelnemers!F:F),0)</f>
        <v>31</v>
      </c>
      <c r="J348" s="13"/>
      <c r="K348" s="211" t="str">
        <f t="shared" si="68"/>
        <v/>
      </c>
      <c r="L348" s="220" t="str">
        <f t="shared" si="69"/>
        <v/>
      </c>
      <c r="M348" s="215" t="str">
        <f t="shared" si="70"/>
        <v/>
      </c>
      <c r="N348" s="216" t="str">
        <f t="shared" si="71"/>
        <v/>
      </c>
      <c r="O348" s="221">
        <v>3</v>
      </c>
      <c r="AB348" s="325">
        <f t="shared" si="64"/>
        <v>1</v>
      </c>
    </row>
    <row r="349" spans="1:28" ht="15" customHeight="1" x14ac:dyDescent="0.25">
      <c r="A349" s="218">
        <f>IF(C349=0,"",IF(I349=0,"",MAX(A$2:A348)+1))</f>
        <v>213</v>
      </c>
      <c r="B349" s="234" t="str">
        <f t="shared" si="72"/>
        <v>Frans</v>
      </c>
      <c r="C349" s="211">
        <f>IF(P$347="J",SUMIF(Deelnemers!B:B,B349,Deelnemers!F:F),0)</f>
        <v>42</v>
      </c>
      <c r="D349" s="13"/>
      <c r="E349" s="13"/>
      <c r="F349" s="220" t="str">
        <f t="shared" si="66"/>
        <v/>
      </c>
      <c r="G349" s="268" t="str">
        <f t="shared" si="67"/>
        <v/>
      </c>
      <c r="H349" s="234" t="str">
        <f t="shared" si="73"/>
        <v>Martijn</v>
      </c>
      <c r="I349" s="211">
        <f>IF(P$347="J",SUMIF(Deelnemers!B:B,H349,Deelnemers!F:F),0)</f>
        <v>24</v>
      </c>
      <c r="J349" s="13"/>
      <c r="K349" s="211" t="str">
        <f t="shared" si="68"/>
        <v/>
      </c>
      <c r="L349" s="220" t="str">
        <f t="shared" si="69"/>
        <v/>
      </c>
      <c r="M349" s="215" t="str">
        <f t="shared" si="70"/>
        <v/>
      </c>
      <c r="N349" s="216" t="str">
        <f t="shared" si="71"/>
        <v/>
      </c>
      <c r="O349" s="221">
        <v>3</v>
      </c>
      <c r="AB349" s="325">
        <f t="shared" si="64"/>
        <v>1</v>
      </c>
    </row>
    <row r="350" spans="1:28" ht="15" customHeight="1" x14ac:dyDescent="0.25">
      <c r="A350" s="218">
        <f>IF(C350=0,"",IF(I350=0,"",MAX(A$2:A349)+1))</f>
        <v>214</v>
      </c>
      <c r="B350" s="234" t="str">
        <f t="shared" si="72"/>
        <v>Frans</v>
      </c>
      <c r="C350" s="211">
        <f>IF(P$347="J",SUMIF(Deelnemers!B:B,B350,Deelnemers!F:F),0)</f>
        <v>42</v>
      </c>
      <c r="D350" s="13"/>
      <c r="E350" s="13"/>
      <c r="F350" s="220" t="str">
        <f t="shared" si="66"/>
        <v/>
      </c>
      <c r="G350" s="268" t="str">
        <f t="shared" si="67"/>
        <v/>
      </c>
      <c r="H350" s="234" t="str">
        <f t="shared" si="73"/>
        <v>Michael</v>
      </c>
      <c r="I350" s="211">
        <f>IF(P$347="J",SUMIF(Deelnemers!B:B,H350,Deelnemers!F:F),0)</f>
        <v>38</v>
      </c>
      <c r="J350" s="13"/>
      <c r="K350" s="211" t="str">
        <f t="shared" si="68"/>
        <v/>
      </c>
      <c r="L350" s="220" t="str">
        <f t="shared" si="69"/>
        <v/>
      </c>
      <c r="M350" s="215" t="str">
        <f t="shared" si="70"/>
        <v/>
      </c>
      <c r="N350" s="216" t="str">
        <f t="shared" si="71"/>
        <v/>
      </c>
      <c r="O350" s="221">
        <v>3</v>
      </c>
      <c r="AB350" s="325">
        <f t="shared" si="64"/>
        <v>1</v>
      </c>
    </row>
    <row r="351" spans="1:28" ht="15" customHeight="1" x14ac:dyDescent="0.25">
      <c r="A351" s="218">
        <f>IF(C351=0,"",IF(I351=0,"",MAX(A$2:A350)+1))</f>
        <v>215</v>
      </c>
      <c r="B351" s="234" t="str">
        <f t="shared" si="72"/>
        <v>Frans</v>
      </c>
      <c r="C351" s="211">
        <f>IF(P$347="J",SUMIF(Deelnemers!B:B,B351,Deelnemers!F:F),0)</f>
        <v>42</v>
      </c>
      <c r="D351" s="13"/>
      <c r="E351" s="13"/>
      <c r="F351" s="220" t="str">
        <f t="shared" si="66"/>
        <v/>
      </c>
      <c r="G351" s="268" t="str">
        <f t="shared" si="67"/>
        <v/>
      </c>
      <c r="H351" s="234" t="str">
        <f t="shared" si="73"/>
        <v>Peter</v>
      </c>
      <c r="I351" s="211">
        <f>IF(P$347="J",SUMIF(Deelnemers!B:B,H351,Deelnemers!F:F),0)</f>
        <v>70</v>
      </c>
      <c r="J351" s="13"/>
      <c r="K351" s="211" t="str">
        <f t="shared" si="68"/>
        <v/>
      </c>
      <c r="L351" s="220" t="str">
        <f t="shared" si="69"/>
        <v/>
      </c>
      <c r="M351" s="215" t="str">
        <f t="shared" si="70"/>
        <v/>
      </c>
      <c r="N351" s="216" t="str">
        <f t="shared" si="71"/>
        <v/>
      </c>
      <c r="O351" s="221">
        <v>3</v>
      </c>
      <c r="AB351" s="325">
        <f t="shared" si="64"/>
        <v>1</v>
      </c>
    </row>
    <row r="352" spans="1:28" ht="15" customHeight="1" x14ac:dyDescent="0.25">
      <c r="A352" s="218">
        <f>IF(C352=0,"",IF(I352=0,"",MAX(A$2:A351)+1))</f>
        <v>216</v>
      </c>
      <c r="B352" s="234" t="str">
        <f t="shared" si="72"/>
        <v>Frans</v>
      </c>
      <c r="C352" s="211">
        <f>IF(P$347="J",SUMIF(Deelnemers!B:B,B352,Deelnemers!F:F),0)</f>
        <v>42</v>
      </c>
      <c r="D352" s="13"/>
      <c r="E352" s="13"/>
      <c r="F352" s="220" t="str">
        <f t="shared" si="66"/>
        <v/>
      </c>
      <c r="G352" s="268" t="str">
        <f t="shared" si="67"/>
        <v/>
      </c>
      <c r="H352" s="234" t="str">
        <f t="shared" si="73"/>
        <v>Piet</v>
      </c>
      <c r="I352" s="211">
        <f>IF(P$347="J",SUMIF(Deelnemers!B:B,H352,Deelnemers!F:F),0)</f>
        <v>71</v>
      </c>
      <c r="J352" s="13"/>
      <c r="K352" s="211" t="str">
        <f t="shared" si="68"/>
        <v/>
      </c>
      <c r="L352" s="220" t="str">
        <f t="shared" si="69"/>
        <v/>
      </c>
      <c r="M352" s="215" t="str">
        <f t="shared" si="70"/>
        <v/>
      </c>
      <c r="N352" s="216" t="str">
        <f t="shared" si="71"/>
        <v/>
      </c>
      <c r="O352" s="221">
        <v>3</v>
      </c>
      <c r="AB352" s="325">
        <f t="shared" si="64"/>
        <v>1</v>
      </c>
    </row>
    <row r="353" spans="1:28" ht="15" customHeight="1" x14ac:dyDescent="0.25">
      <c r="A353" s="218">
        <f>IF(C353=0,"",IF(I353=0,"",MAX(A$2:A352)+1))</f>
        <v>217</v>
      </c>
      <c r="B353" s="234" t="str">
        <f t="shared" si="72"/>
        <v>Frans</v>
      </c>
      <c r="C353" s="211">
        <f>IF(P$347="J",SUMIF(Deelnemers!B:B,B353,Deelnemers!F:F),0)</f>
        <v>42</v>
      </c>
      <c r="D353" s="13"/>
      <c r="E353" s="13"/>
      <c r="F353" s="220" t="str">
        <f t="shared" si="66"/>
        <v/>
      </c>
      <c r="G353" s="268" t="str">
        <f t="shared" si="67"/>
        <v/>
      </c>
      <c r="H353" s="234" t="str">
        <f t="shared" si="73"/>
        <v>Tukker</v>
      </c>
      <c r="I353" s="211">
        <f>IF(P$347="J",SUMIF(Deelnemers!B:B,H353,Deelnemers!F:F),0)</f>
        <v>37</v>
      </c>
      <c r="J353" s="13"/>
      <c r="K353" s="211" t="str">
        <f t="shared" si="68"/>
        <v/>
      </c>
      <c r="L353" s="220" t="str">
        <f t="shared" si="69"/>
        <v/>
      </c>
      <c r="M353" s="215" t="str">
        <f t="shared" si="70"/>
        <v/>
      </c>
      <c r="N353" s="216" t="str">
        <f t="shared" si="71"/>
        <v/>
      </c>
      <c r="O353" s="221">
        <v>3</v>
      </c>
      <c r="AB353" s="325">
        <f t="shared" si="64"/>
        <v>1</v>
      </c>
    </row>
    <row r="354" spans="1:28" ht="15" customHeight="1" x14ac:dyDescent="0.25">
      <c r="A354" s="218">
        <f>IF(C354=0,"",IF(I354=0,"",MAX(A$2:A353)+1))</f>
        <v>218</v>
      </c>
      <c r="B354" s="234" t="str">
        <f t="shared" si="72"/>
        <v>Frans</v>
      </c>
      <c r="C354" s="211">
        <f>IF(P$347="J",SUMIF(Deelnemers!B:B,B354,Deelnemers!F:F),0)</f>
        <v>42</v>
      </c>
      <c r="D354" s="13"/>
      <c r="E354" s="13"/>
      <c r="F354" s="220" t="str">
        <f t="shared" si="66"/>
        <v/>
      </c>
      <c r="G354" s="268" t="str">
        <f t="shared" si="67"/>
        <v/>
      </c>
      <c r="H354" s="234" t="str">
        <f t="shared" si="73"/>
        <v>Bernard</v>
      </c>
      <c r="I354" s="211">
        <f>IF(P$347="J",SUMIF(Deelnemers!B:B,H354,Deelnemers!F:F),0)</f>
        <v>37</v>
      </c>
      <c r="J354" s="13"/>
      <c r="K354" s="211" t="str">
        <f t="shared" si="68"/>
        <v/>
      </c>
      <c r="L354" s="220" t="str">
        <f t="shared" si="69"/>
        <v/>
      </c>
      <c r="M354" s="215" t="str">
        <f t="shared" si="70"/>
        <v/>
      </c>
      <c r="N354" s="216" t="str">
        <f t="shared" si="71"/>
        <v/>
      </c>
      <c r="O354" s="221">
        <v>3</v>
      </c>
      <c r="AB354" s="325">
        <f t="shared" si="64"/>
        <v>1</v>
      </c>
    </row>
    <row r="355" spans="1:28" ht="15" customHeight="1" x14ac:dyDescent="0.25">
      <c r="A355" s="218">
        <f>IF(C355=0,"",IF(I355=0,"",MAX(A$2:A354)+1))</f>
        <v>219</v>
      </c>
      <c r="B355" s="234" t="str">
        <f t="shared" si="72"/>
        <v>Frans</v>
      </c>
      <c r="C355" s="211">
        <f>IF(P$347="J",SUMIF(Deelnemers!B:B,B355,Deelnemers!F:F),0)</f>
        <v>42</v>
      </c>
      <c r="D355" s="13"/>
      <c r="E355" s="13"/>
      <c r="F355" s="220" t="str">
        <f t="shared" si="66"/>
        <v/>
      </c>
      <c r="G355" s="268" t="str">
        <f t="shared" si="67"/>
        <v/>
      </c>
      <c r="H355" s="234" t="str">
        <f t="shared" si="73"/>
        <v>Jan de Hoorn</v>
      </c>
      <c r="I355" s="211">
        <f>IF(P$347="J",SUMIF(Deelnemers!B:B,H355,Deelnemers!F:F),0)</f>
        <v>33</v>
      </c>
      <c r="J355" s="13"/>
      <c r="K355" s="211" t="str">
        <f t="shared" si="68"/>
        <v/>
      </c>
      <c r="L355" s="220" t="str">
        <f t="shared" si="69"/>
        <v/>
      </c>
      <c r="M355" s="215" t="str">
        <f t="shared" si="70"/>
        <v/>
      </c>
      <c r="N355" s="216" t="str">
        <f t="shared" si="71"/>
        <v/>
      </c>
      <c r="O355" s="221">
        <v>3</v>
      </c>
      <c r="AB355" s="325">
        <f t="shared" si="64"/>
        <v>1</v>
      </c>
    </row>
    <row r="356" spans="1:28" ht="15" customHeight="1" x14ac:dyDescent="0.25">
      <c r="A356" s="218">
        <f>IF(C356=0,"",IF(I356=0,"",MAX(A$2:A355)+1))</f>
        <v>220</v>
      </c>
      <c r="B356" s="234" t="str">
        <f t="shared" si="72"/>
        <v>Frans</v>
      </c>
      <c r="C356" s="211">
        <f>IF(P$347="J",SUMIF(Deelnemers!B:B,B356,Deelnemers!F:F),0)</f>
        <v>42</v>
      </c>
      <c r="D356" s="13"/>
      <c r="E356" s="13"/>
      <c r="F356" s="220" t="str">
        <f t="shared" si="66"/>
        <v/>
      </c>
      <c r="G356" s="268" t="str">
        <f t="shared" si="67"/>
        <v/>
      </c>
      <c r="H356" s="234" t="str">
        <f t="shared" si="73"/>
        <v>Bas</v>
      </c>
      <c r="I356" s="211">
        <f>IF(P$347="J",SUMIF(Deelnemers!B:B,H356,Deelnemers!F:F),0)</f>
        <v>31</v>
      </c>
      <c r="J356" s="13"/>
      <c r="K356" s="211" t="str">
        <f t="shared" si="68"/>
        <v/>
      </c>
      <c r="L356" s="220" t="str">
        <f t="shared" si="69"/>
        <v/>
      </c>
      <c r="M356" s="215" t="str">
        <f t="shared" si="70"/>
        <v/>
      </c>
      <c r="N356" s="216" t="str">
        <f t="shared" si="71"/>
        <v/>
      </c>
      <c r="O356" s="221">
        <v>3</v>
      </c>
      <c r="AB356" s="325">
        <f t="shared" si="64"/>
        <v>1</v>
      </c>
    </row>
    <row r="357" spans="1:28" ht="15" customHeight="1" x14ac:dyDescent="0.25">
      <c r="A357" s="218">
        <f>IF(C357=0,"",IF(I357=0,"",MAX(A$2:A356)+1))</f>
        <v>221</v>
      </c>
      <c r="B357" s="234" t="str">
        <f t="shared" si="72"/>
        <v>Frans</v>
      </c>
      <c r="C357" s="211">
        <f>IF(P$347="J",SUMIF(Deelnemers!B:B,B357,Deelnemers!F:F),0)</f>
        <v>42</v>
      </c>
      <c r="D357" s="13"/>
      <c r="E357" s="13"/>
      <c r="F357" s="220" t="str">
        <f t="shared" si="66"/>
        <v/>
      </c>
      <c r="G357" s="268" t="str">
        <f t="shared" si="67"/>
        <v/>
      </c>
      <c r="H357" s="234" t="str">
        <f t="shared" si="73"/>
        <v>Jan Zuijlen</v>
      </c>
      <c r="I357" s="211">
        <f>IF(P$347="J",SUMIF(Deelnemers!B:B,H357,Deelnemers!F:F),0)</f>
        <v>45</v>
      </c>
      <c r="J357" s="13"/>
      <c r="K357" s="211" t="str">
        <f t="shared" si="68"/>
        <v/>
      </c>
      <c r="L357" s="220" t="str">
        <f t="shared" si="69"/>
        <v/>
      </c>
      <c r="M357" s="215" t="str">
        <f t="shared" si="70"/>
        <v/>
      </c>
      <c r="N357" s="216" t="str">
        <f t="shared" si="71"/>
        <v/>
      </c>
      <c r="O357" s="221">
        <v>3</v>
      </c>
      <c r="AB357" s="325">
        <f t="shared" si="64"/>
        <v>1</v>
      </c>
    </row>
    <row r="358" spans="1:28" ht="15" customHeight="1" x14ac:dyDescent="0.25">
      <c r="A358" s="218">
        <f>IF(C358=0,"",IF(I358=0,"",MAX(A$2:A357)+1))</f>
        <v>222</v>
      </c>
      <c r="B358" s="234" t="str">
        <f t="shared" si="72"/>
        <v>Frans</v>
      </c>
      <c r="C358" s="211">
        <f>IF(P$347="J",SUMIF(Deelnemers!B:B,B358,Deelnemers!F:F),0)</f>
        <v>42</v>
      </c>
      <c r="D358" s="13"/>
      <c r="E358" s="13"/>
      <c r="F358" s="220" t="str">
        <f t="shared" si="66"/>
        <v/>
      </c>
      <c r="G358" s="268" t="str">
        <f t="shared" si="67"/>
        <v/>
      </c>
      <c r="H358" s="234" t="str">
        <f t="shared" si="73"/>
        <v xml:space="preserve">Jordy </v>
      </c>
      <c r="I358" s="211">
        <f>IF(P$347="J",SUMIF(Deelnemers!B:B,H358,Deelnemers!F:F),0)</f>
        <v>50</v>
      </c>
      <c r="J358" s="13"/>
      <c r="K358" s="211" t="str">
        <f t="shared" si="68"/>
        <v/>
      </c>
      <c r="L358" s="220" t="str">
        <f t="shared" si="69"/>
        <v/>
      </c>
      <c r="M358" s="215" t="str">
        <f t="shared" si="70"/>
        <v/>
      </c>
      <c r="N358" s="216" t="str">
        <f t="shared" si="71"/>
        <v/>
      </c>
      <c r="O358" s="221">
        <v>3</v>
      </c>
      <c r="AB358" s="325">
        <f t="shared" si="64"/>
        <v>1</v>
      </c>
    </row>
    <row r="359" spans="1:28" ht="15" customHeight="1" x14ac:dyDescent="0.25">
      <c r="A359" s="218">
        <f>IF(C359=0,"",IF(I359=0,"",MAX(A$2:A358)+1))</f>
        <v>223</v>
      </c>
      <c r="B359" s="234" t="str">
        <f t="shared" si="72"/>
        <v>Frans</v>
      </c>
      <c r="C359" s="211">
        <f>IF(P$347="J",SUMIF(Deelnemers!B:B,B359,Deelnemers!F:F),0)</f>
        <v>42</v>
      </c>
      <c r="D359" s="13"/>
      <c r="E359" s="13"/>
      <c r="F359" s="220" t="str">
        <f t="shared" si="66"/>
        <v/>
      </c>
      <c r="G359" s="268" t="str">
        <f t="shared" si="67"/>
        <v/>
      </c>
      <c r="H359" s="234" t="str">
        <f t="shared" si="73"/>
        <v>Mukesh</v>
      </c>
      <c r="I359" s="211">
        <f>IF(P$347="J",SUMIF(Deelnemers!B:B,H359,Deelnemers!F:F),0)</f>
        <v>56</v>
      </c>
      <c r="J359" s="13"/>
      <c r="K359" s="211" t="str">
        <f t="shared" si="68"/>
        <v/>
      </c>
      <c r="L359" s="220" t="str">
        <f t="shared" si="69"/>
        <v/>
      </c>
      <c r="M359" s="215" t="str">
        <f t="shared" si="70"/>
        <v/>
      </c>
      <c r="N359" s="216" t="str">
        <f t="shared" si="71"/>
        <v/>
      </c>
      <c r="O359" s="221">
        <v>3</v>
      </c>
      <c r="AB359" s="325">
        <f t="shared" si="64"/>
        <v>1</v>
      </c>
    </row>
    <row r="360" spans="1:28" ht="15" customHeight="1" x14ac:dyDescent="0.25">
      <c r="A360" s="218">
        <f>IF(C360=0,"",IF(I360=0,"",MAX(A$2:A359)+1))</f>
        <v>224</v>
      </c>
      <c r="B360" s="234" t="str">
        <f t="shared" si="72"/>
        <v>Frans</v>
      </c>
      <c r="C360" s="211">
        <f>IF(P$347="J",SUMIF(Deelnemers!B:B,B360,Deelnemers!F:F),0)</f>
        <v>42</v>
      </c>
      <c r="D360" s="13"/>
      <c r="E360" s="13"/>
      <c r="F360" s="220" t="str">
        <f t="shared" si="66"/>
        <v/>
      </c>
      <c r="G360" s="268" t="str">
        <f t="shared" si="67"/>
        <v/>
      </c>
      <c r="H360" s="234" t="str">
        <f t="shared" si="73"/>
        <v>Marco</v>
      </c>
      <c r="I360" s="211">
        <f>IF(P$347="J",SUMIF(Deelnemers!B:B,H360,Deelnemers!F:F),0)</f>
        <v>43</v>
      </c>
      <c r="J360" s="13"/>
      <c r="K360" s="211" t="str">
        <f t="shared" si="68"/>
        <v/>
      </c>
      <c r="L360" s="220" t="str">
        <f t="shared" si="69"/>
        <v/>
      </c>
      <c r="M360" s="215" t="str">
        <f t="shared" si="70"/>
        <v/>
      </c>
      <c r="N360" s="216" t="str">
        <f t="shared" si="71"/>
        <v/>
      </c>
      <c r="O360" s="221">
        <v>3</v>
      </c>
      <c r="AB360" s="325">
        <f t="shared" si="64"/>
        <v>1</v>
      </c>
    </row>
    <row r="361" spans="1:28" ht="15" customHeight="1" x14ac:dyDescent="0.25">
      <c r="A361" s="218" t="str">
        <f>IF(C361=0,"",IF(I361=0,"",MAX(A$2:A360)+1))</f>
        <v/>
      </c>
      <c r="B361" s="234" t="str">
        <f t="shared" si="72"/>
        <v>Frans</v>
      </c>
      <c r="C361" s="211">
        <f>IF(P$347="J",SUMIF(Deelnemers!B:B,B361,Deelnemers!F:F),0)</f>
        <v>42</v>
      </c>
      <c r="D361" s="13"/>
      <c r="E361" s="13"/>
      <c r="F361" s="220" t="str">
        <f t="shared" si="66"/>
        <v/>
      </c>
      <c r="G361" s="268" t="str">
        <f t="shared" si="67"/>
        <v/>
      </c>
      <c r="H361" s="234" t="str">
        <f t="shared" si="73"/>
        <v>n</v>
      </c>
      <c r="I361" s="211">
        <f>IF(P$347="J",SUMIF(Deelnemers!B:B,H361,Deelnemers!F:F),0)</f>
        <v>0</v>
      </c>
      <c r="J361" s="13"/>
      <c r="K361" s="211" t="str">
        <f t="shared" si="68"/>
        <v/>
      </c>
      <c r="L361" s="220" t="str">
        <f t="shared" si="69"/>
        <v/>
      </c>
      <c r="M361" s="215" t="str">
        <f t="shared" si="70"/>
        <v/>
      </c>
      <c r="N361" s="216" t="str">
        <f t="shared" si="71"/>
        <v/>
      </c>
      <c r="O361" s="221">
        <v>3</v>
      </c>
      <c r="AB361" s="325">
        <f t="shared" si="64"/>
        <v>0</v>
      </c>
    </row>
    <row r="362" spans="1:28" ht="15" customHeight="1" x14ac:dyDescent="0.25">
      <c r="A362" s="218" t="str">
        <f>IF(C362=0,"",IF(I362=0,"",MAX(A$2:A361)+1))</f>
        <v/>
      </c>
      <c r="B362" s="234" t="str">
        <f t="shared" si="72"/>
        <v>Frans</v>
      </c>
      <c r="C362" s="211">
        <f>IF(P$347="J",SUMIF(Deelnemers!B:B,B362,Deelnemers!F:F),0)</f>
        <v>42</v>
      </c>
      <c r="D362" s="13"/>
      <c r="E362" s="13"/>
      <c r="F362" s="220" t="str">
        <f t="shared" si="66"/>
        <v/>
      </c>
      <c r="G362" s="268" t="str">
        <f t="shared" si="67"/>
        <v/>
      </c>
      <c r="H362" s="234" t="str">
        <f t="shared" si="73"/>
        <v>n</v>
      </c>
      <c r="I362" s="211">
        <f>IF(P$347="J",SUMIF(Deelnemers!B:B,H362,Deelnemers!F:F),0)</f>
        <v>0</v>
      </c>
      <c r="J362" s="13"/>
      <c r="K362" s="211" t="str">
        <f t="shared" si="68"/>
        <v/>
      </c>
      <c r="L362" s="220" t="str">
        <f t="shared" si="69"/>
        <v/>
      </c>
      <c r="M362" s="215" t="str">
        <f t="shared" si="70"/>
        <v/>
      </c>
      <c r="N362" s="216" t="str">
        <f t="shared" si="71"/>
        <v/>
      </c>
      <c r="O362" s="221">
        <v>3</v>
      </c>
      <c r="AB362" s="325">
        <f t="shared" si="64"/>
        <v>0</v>
      </c>
    </row>
    <row r="363" spans="1:28" ht="15" customHeight="1" x14ac:dyDescent="0.25">
      <c r="A363" s="218" t="str">
        <f>IF(C363=0,"",IF(I363=0,"",MAX(A$2:A362)+1))</f>
        <v/>
      </c>
      <c r="B363" s="234" t="str">
        <f t="shared" si="72"/>
        <v>Frans</v>
      </c>
      <c r="C363" s="211">
        <f>IF(P$347="J",SUMIF(Deelnemers!B:B,B363,Deelnemers!F:F),0)</f>
        <v>42</v>
      </c>
      <c r="D363" s="13"/>
      <c r="E363" s="13"/>
      <c r="F363" s="220" t="str">
        <f t="shared" si="66"/>
        <v/>
      </c>
      <c r="G363" s="268" t="str">
        <f t="shared" si="67"/>
        <v/>
      </c>
      <c r="H363" s="234" t="str">
        <f t="shared" si="73"/>
        <v>n</v>
      </c>
      <c r="I363" s="211">
        <f>IF(P$347="J",SUMIF(Deelnemers!B:B,H363,Deelnemers!F:F),0)</f>
        <v>0</v>
      </c>
      <c r="J363" s="13"/>
      <c r="K363" s="211" t="str">
        <f t="shared" si="68"/>
        <v/>
      </c>
      <c r="L363" s="220" t="str">
        <f t="shared" si="69"/>
        <v/>
      </c>
      <c r="M363" s="215" t="str">
        <f t="shared" si="70"/>
        <v/>
      </c>
      <c r="N363" s="216" t="str">
        <f t="shared" si="71"/>
        <v/>
      </c>
      <c r="O363" s="221">
        <v>3</v>
      </c>
      <c r="AB363" s="325">
        <f t="shared" si="64"/>
        <v>0</v>
      </c>
    </row>
    <row r="364" spans="1:28" ht="15" customHeight="1" x14ac:dyDescent="0.25">
      <c r="A364" s="218" t="str">
        <f>IF(C364=0,"",IF(I364=0,"",MAX(A$2:A363)+1))</f>
        <v/>
      </c>
      <c r="B364" s="234" t="str">
        <f t="shared" si="72"/>
        <v>Frans</v>
      </c>
      <c r="C364" s="211">
        <f>IF(P$347="J",SUMIF(Deelnemers!B:B,B364,Deelnemers!F:F),0)</f>
        <v>42</v>
      </c>
      <c r="D364" s="13"/>
      <c r="E364" s="13"/>
      <c r="F364" s="220" t="str">
        <f t="shared" si="66"/>
        <v/>
      </c>
      <c r="G364" s="268" t="str">
        <f t="shared" si="67"/>
        <v/>
      </c>
      <c r="H364" s="234" t="str">
        <f t="shared" si="73"/>
        <v>n</v>
      </c>
      <c r="I364" s="211">
        <f>IF(P$347="J",SUMIF(Deelnemers!B:B,H364,Deelnemers!F:F),0)</f>
        <v>0</v>
      </c>
      <c r="J364" s="13"/>
      <c r="K364" s="211" t="str">
        <f t="shared" si="68"/>
        <v/>
      </c>
      <c r="L364" s="220" t="str">
        <f t="shared" si="69"/>
        <v/>
      </c>
      <c r="M364" s="215" t="str">
        <f t="shared" si="70"/>
        <v/>
      </c>
      <c r="N364" s="216" t="str">
        <f t="shared" si="71"/>
        <v/>
      </c>
      <c r="O364" s="221">
        <v>3</v>
      </c>
      <c r="AB364" s="325">
        <f t="shared" si="64"/>
        <v>0</v>
      </c>
    </row>
    <row r="365" spans="1:28" ht="15" customHeight="1" x14ac:dyDescent="0.25">
      <c r="A365" s="218">
        <f>IF(C365=0,"",IF(I365=0,"",MAX(A$2:A364)+1))</f>
        <v>225</v>
      </c>
      <c r="B365" s="234" t="str">
        <f t="shared" si="72"/>
        <v>Fred</v>
      </c>
      <c r="C365" s="211">
        <f>IF(P$347="J",SUMIF(Deelnemers!B:B,B365,Deelnemers!F:F),0)</f>
        <v>32</v>
      </c>
      <c r="D365" s="13"/>
      <c r="E365" s="13"/>
      <c r="F365" s="220" t="str">
        <f t="shared" si="66"/>
        <v/>
      </c>
      <c r="G365" s="268" t="str">
        <f t="shared" si="67"/>
        <v/>
      </c>
      <c r="H365" s="234" t="str">
        <f t="shared" si="73"/>
        <v>Jan Hartog</v>
      </c>
      <c r="I365" s="211">
        <f>IF(P$347="J",SUMIF(Deelnemers!B:B,H365,Deelnemers!F:F),0)</f>
        <v>31</v>
      </c>
      <c r="J365" s="13"/>
      <c r="K365" s="211" t="str">
        <f t="shared" si="68"/>
        <v/>
      </c>
      <c r="L365" s="220" t="str">
        <f t="shared" si="69"/>
        <v/>
      </c>
      <c r="M365" s="215" t="str">
        <f t="shared" si="70"/>
        <v/>
      </c>
      <c r="N365" s="216" t="str">
        <f t="shared" si="71"/>
        <v/>
      </c>
      <c r="O365" s="221">
        <v>3</v>
      </c>
      <c r="AB365" s="325">
        <f t="shared" si="64"/>
        <v>1</v>
      </c>
    </row>
    <row r="366" spans="1:28" ht="15" customHeight="1" x14ac:dyDescent="0.25">
      <c r="A366" s="218">
        <f>IF(C366=0,"",IF(I366=0,"",MAX(A$2:A365)+1))</f>
        <v>226</v>
      </c>
      <c r="B366" s="234" t="str">
        <f t="shared" si="72"/>
        <v>Fred</v>
      </c>
      <c r="C366" s="211">
        <f>IF(P$347="J",SUMIF(Deelnemers!B:B,B366,Deelnemers!F:F),0)</f>
        <v>32</v>
      </c>
      <c r="D366" s="13"/>
      <c r="E366" s="13"/>
      <c r="F366" s="220" t="str">
        <f t="shared" si="66"/>
        <v/>
      </c>
      <c r="G366" s="268" t="str">
        <f t="shared" si="67"/>
        <v/>
      </c>
      <c r="H366" s="234" t="str">
        <f t="shared" si="73"/>
        <v>Martijn</v>
      </c>
      <c r="I366" s="211">
        <f>IF(P$347="J",SUMIF(Deelnemers!B:B,H366,Deelnemers!F:F),0)</f>
        <v>24</v>
      </c>
      <c r="J366" s="13"/>
      <c r="K366" s="211" t="str">
        <f t="shared" si="68"/>
        <v/>
      </c>
      <c r="L366" s="220" t="str">
        <f t="shared" si="69"/>
        <v/>
      </c>
      <c r="M366" s="215" t="str">
        <f t="shared" si="70"/>
        <v/>
      </c>
      <c r="N366" s="216" t="str">
        <f t="shared" si="71"/>
        <v/>
      </c>
      <c r="O366" s="221">
        <v>3</v>
      </c>
      <c r="AB366" s="325">
        <f t="shared" si="64"/>
        <v>1</v>
      </c>
    </row>
    <row r="367" spans="1:28" ht="15" customHeight="1" x14ac:dyDescent="0.25">
      <c r="A367" s="218">
        <f>IF(C367=0,"",IF(I367=0,"",MAX(A$2:A366)+1))</f>
        <v>227</v>
      </c>
      <c r="B367" s="234" t="str">
        <f t="shared" si="72"/>
        <v>Fred</v>
      </c>
      <c r="C367" s="211">
        <f>IF(P$347="J",SUMIF(Deelnemers!B:B,B367,Deelnemers!F:F),0)</f>
        <v>32</v>
      </c>
      <c r="D367" s="13"/>
      <c r="E367" s="13"/>
      <c r="F367" s="220" t="str">
        <f t="shared" si="66"/>
        <v/>
      </c>
      <c r="G367" s="268" t="str">
        <f t="shared" si="67"/>
        <v/>
      </c>
      <c r="H367" s="234" t="str">
        <f t="shared" si="73"/>
        <v>Michael</v>
      </c>
      <c r="I367" s="211">
        <f>IF(P$347="J",SUMIF(Deelnemers!B:B,H367,Deelnemers!F:F),0)</f>
        <v>38</v>
      </c>
      <c r="J367" s="13"/>
      <c r="K367" s="211" t="str">
        <f t="shared" si="68"/>
        <v/>
      </c>
      <c r="L367" s="220" t="str">
        <f t="shared" si="69"/>
        <v/>
      </c>
      <c r="M367" s="215" t="str">
        <f t="shared" si="70"/>
        <v/>
      </c>
      <c r="N367" s="216" t="str">
        <f t="shared" si="71"/>
        <v/>
      </c>
      <c r="O367" s="221">
        <v>3</v>
      </c>
      <c r="AB367" s="325">
        <f t="shared" si="64"/>
        <v>1</v>
      </c>
    </row>
    <row r="368" spans="1:28" ht="15" customHeight="1" x14ac:dyDescent="0.25">
      <c r="A368" s="218">
        <f>IF(C368=0,"",IF(I368=0,"",MAX(A$2:A367)+1))</f>
        <v>228</v>
      </c>
      <c r="B368" s="234" t="str">
        <f t="shared" si="72"/>
        <v>Fred</v>
      </c>
      <c r="C368" s="211">
        <f>IF(P$347="J",SUMIF(Deelnemers!B:B,B368,Deelnemers!F:F),0)</f>
        <v>32</v>
      </c>
      <c r="D368" s="13"/>
      <c r="E368" s="13"/>
      <c r="F368" s="220" t="str">
        <f t="shared" si="66"/>
        <v/>
      </c>
      <c r="G368" s="268" t="str">
        <f t="shared" si="67"/>
        <v/>
      </c>
      <c r="H368" s="234" t="str">
        <f t="shared" si="73"/>
        <v>Peter</v>
      </c>
      <c r="I368" s="211">
        <f>IF(P$347="J",SUMIF(Deelnemers!B:B,H368,Deelnemers!F:F),0)</f>
        <v>70</v>
      </c>
      <c r="J368" s="13"/>
      <c r="K368" s="211" t="str">
        <f t="shared" si="68"/>
        <v/>
      </c>
      <c r="L368" s="220" t="str">
        <f t="shared" si="69"/>
        <v/>
      </c>
      <c r="M368" s="215" t="str">
        <f t="shared" si="70"/>
        <v/>
      </c>
      <c r="N368" s="216" t="str">
        <f t="shared" si="71"/>
        <v/>
      </c>
      <c r="O368" s="221">
        <v>3</v>
      </c>
      <c r="AB368" s="325">
        <f t="shared" si="64"/>
        <v>1</v>
      </c>
    </row>
    <row r="369" spans="1:28" ht="15" customHeight="1" x14ac:dyDescent="0.25">
      <c r="A369" s="218">
        <f>IF(C369=0,"",IF(I369=0,"",MAX(A$2:A368)+1))</f>
        <v>229</v>
      </c>
      <c r="B369" s="234" t="str">
        <f t="shared" si="72"/>
        <v>Fred</v>
      </c>
      <c r="C369" s="211">
        <f>IF(P$347="J",SUMIF(Deelnemers!B:B,B369,Deelnemers!F:F),0)</f>
        <v>32</v>
      </c>
      <c r="D369" s="13"/>
      <c r="E369" s="13"/>
      <c r="F369" s="220" t="str">
        <f t="shared" si="66"/>
        <v/>
      </c>
      <c r="G369" s="268" t="str">
        <f t="shared" si="67"/>
        <v/>
      </c>
      <c r="H369" s="234" t="str">
        <f t="shared" si="73"/>
        <v>Piet</v>
      </c>
      <c r="I369" s="211">
        <f>IF(P$347="J",SUMIF(Deelnemers!B:B,H369,Deelnemers!F:F),0)</f>
        <v>71</v>
      </c>
      <c r="J369" s="13"/>
      <c r="K369" s="211" t="str">
        <f t="shared" si="68"/>
        <v/>
      </c>
      <c r="L369" s="220" t="str">
        <f t="shared" si="69"/>
        <v/>
      </c>
      <c r="M369" s="215" t="str">
        <f t="shared" si="70"/>
        <v/>
      </c>
      <c r="N369" s="216" t="str">
        <f t="shared" si="71"/>
        <v/>
      </c>
      <c r="O369" s="221">
        <v>3</v>
      </c>
      <c r="AB369" s="325">
        <f t="shared" si="64"/>
        <v>1</v>
      </c>
    </row>
    <row r="370" spans="1:28" ht="15" customHeight="1" x14ac:dyDescent="0.25">
      <c r="A370" s="218">
        <f>IF(C370=0,"",IF(I370=0,"",MAX(A$2:A369)+1))</f>
        <v>230</v>
      </c>
      <c r="B370" s="234" t="str">
        <f t="shared" si="72"/>
        <v>Fred</v>
      </c>
      <c r="C370" s="211">
        <f>IF(P$347="J",SUMIF(Deelnemers!B:B,B370,Deelnemers!F:F),0)</f>
        <v>32</v>
      </c>
      <c r="D370" s="13"/>
      <c r="E370" s="13"/>
      <c r="F370" s="220" t="str">
        <f t="shared" si="66"/>
        <v/>
      </c>
      <c r="G370" s="268" t="str">
        <f t="shared" si="67"/>
        <v/>
      </c>
      <c r="H370" s="234" t="str">
        <f t="shared" si="73"/>
        <v>Tukker</v>
      </c>
      <c r="I370" s="211">
        <f>IF(P$347="J",SUMIF(Deelnemers!B:B,H370,Deelnemers!F:F),0)</f>
        <v>37</v>
      </c>
      <c r="J370" s="13"/>
      <c r="K370" s="211" t="str">
        <f t="shared" si="68"/>
        <v/>
      </c>
      <c r="L370" s="220" t="str">
        <f t="shared" si="69"/>
        <v/>
      </c>
      <c r="M370" s="215" t="str">
        <f t="shared" si="70"/>
        <v/>
      </c>
      <c r="N370" s="216" t="str">
        <f t="shared" si="71"/>
        <v/>
      </c>
      <c r="O370" s="221">
        <v>3</v>
      </c>
      <c r="AB370" s="325">
        <f t="shared" si="64"/>
        <v>1</v>
      </c>
    </row>
    <row r="371" spans="1:28" ht="15" customHeight="1" x14ac:dyDescent="0.25">
      <c r="A371" s="218">
        <f>IF(C371=0,"",IF(I371=0,"",MAX(A$2:A370)+1))</f>
        <v>231</v>
      </c>
      <c r="B371" s="234" t="str">
        <f t="shared" si="72"/>
        <v>Fred</v>
      </c>
      <c r="C371" s="211">
        <f>IF(P$347="J",SUMIF(Deelnemers!B:B,B371,Deelnemers!F:F),0)</f>
        <v>32</v>
      </c>
      <c r="D371" s="13"/>
      <c r="E371" s="13"/>
      <c r="F371" s="220" t="str">
        <f t="shared" si="66"/>
        <v/>
      </c>
      <c r="G371" s="268" t="str">
        <f t="shared" si="67"/>
        <v/>
      </c>
      <c r="H371" s="234" t="str">
        <f t="shared" si="73"/>
        <v>Bernard</v>
      </c>
      <c r="I371" s="211">
        <f>IF(P$347="J",SUMIF(Deelnemers!B:B,H371,Deelnemers!F:F),0)</f>
        <v>37</v>
      </c>
      <c r="J371" s="13"/>
      <c r="K371" s="211" t="str">
        <f t="shared" si="68"/>
        <v/>
      </c>
      <c r="L371" s="220" t="str">
        <f t="shared" si="69"/>
        <v/>
      </c>
      <c r="M371" s="215" t="str">
        <f t="shared" si="70"/>
        <v/>
      </c>
      <c r="N371" s="216" t="str">
        <f t="shared" si="71"/>
        <v/>
      </c>
      <c r="O371" s="221">
        <v>3</v>
      </c>
      <c r="AB371" s="325">
        <f t="shared" si="64"/>
        <v>1</v>
      </c>
    </row>
    <row r="372" spans="1:28" ht="15" customHeight="1" x14ac:dyDescent="0.25">
      <c r="A372" s="218">
        <f>IF(C372=0,"",IF(I372=0,"",MAX(A$2:A371)+1))</f>
        <v>232</v>
      </c>
      <c r="B372" s="234" t="str">
        <f t="shared" si="72"/>
        <v>Fred</v>
      </c>
      <c r="C372" s="211">
        <f>IF(P$347="J",SUMIF(Deelnemers!B:B,B372,Deelnemers!F:F),0)</f>
        <v>32</v>
      </c>
      <c r="D372" s="13"/>
      <c r="E372" s="13"/>
      <c r="F372" s="220" t="str">
        <f t="shared" si="66"/>
        <v/>
      </c>
      <c r="G372" s="268" t="str">
        <f t="shared" si="67"/>
        <v/>
      </c>
      <c r="H372" s="234" t="str">
        <f t="shared" si="73"/>
        <v>Jan de Hoorn</v>
      </c>
      <c r="I372" s="211">
        <f>IF(P$347="J",SUMIF(Deelnemers!B:B,H372,Deelnemers!F:F),0)</f>
        <v>33</v>
      </c>
      <c r="J372" s="13"/>
      <c r="K372" s="211" t="str">
        <f t="shared" si="68"/>
        <v/>
      </c>
      <c r="L372" s="220" t="str">
        <f t="shared" si="69"/>
        <v/>
      </c>
      <c r="M372" s="215" t="str">
        <f t="shared" si="70"/>
        <v/>
      </c>
      <c r="N372" s="216" t="str">
        <f t="shared" si="71"/>
        <v/>
      </c>
      <c r="O372" s="221">
        <v>3</v>
      </c>
      <c r="AB372" s="325">
        <f t="shared" si="64"/>
        <v>1</v>
      </c>
    </row>
    <row r="373" spans="1:28" ht="15" customHeight="1" x14ac:dyDescent="0.25">
      <c r="A373" s="218">
        <f>IF(C373=0,"",IF(I373=0,"",MAX(A$2:A372)+1))</f>
        <v>233</v>
      </c>
      <c r="B373" s="234" t="str">
        <f t="shared" si="72"/>
        <v>Fred</v>
      </c>
      <c r="C373" s="211">
        <f>IF(P$347="J",SUMIF(Deelnemers!B:B,B373,Deelnemers!F:F),0)</f>
        <v>32</v>
      </c>
      <c r="D373" s="13"/>
      <c r="E373" s="13"/>
      <c r="F373" s="220" t="str">
        <f t="shared" si="66"/>
        <v/>
      </c>
      <c r="G373" s="268" t="str">
        <f t="shared" si="67"/>
        <v/>
      </c>
      <c r="H373" s="234" t="str">
        <f t="shared" si="73"/>
        <v>Bas</v>
      </c>
      <c r="I373" s="211">
        <f>IF(P$347="J",SUMIF(Deelnemers!B:B,H373,Deelnemers!F:F),0)</f>
        <v>31</v>
      </c>
      <c r="J373" s="13"/>
      <c r="K373" s="211" t="str">
        <f t="shared" si="68"/>
        <v/>
      </c>
      <c r="L373" s="220" t="str">
        <f t="shared" si="69"/>
        <v/>
      </c>
      <c r="M373" s="215" t="str">
        <f t="shared" si="70"/>
        <v/>
      </c>
      <c r="N373" s="216" t="str">
        <f t="shared" si="71"/>
        <v/>
      </c>
      <c r="O373" s="221">
        <v>3</v>
      </c>
      <c r="AB373" s="325">
        <f t="shared" si="64"/>
        <v>1</v>
      </c>
    </row>
    <row r="374" spans="1:28" ht="15" customHeight="1" x14ac:dyDescent="0.25">
      <c r="A374" s="218">
        <f>IF(C374=0,"",IF(I374=0,"",MAX(A$2:A373)+1))</f>
        <v>234</v>
      </c>
      <c r="B374" s="234" t="str">
        <f t="shared" si="72"/>
        <v>Fred</v>
      </c>
      <c r="C374" s="211">
        <f>IF(P$347="J",SUMIF(Deelnemers!B:B,B374,Deelnemers!F:F),0)</f>
        <v>32</v>
      </c>
      <c r="D374" s="13"/>
      <c r="E374" s="13"/>
      <c r="F374" s="220" t="str">
        <f t="shared" si="66"/>
        <v/>
      </c>
      <c r="G374" s="268" t="str">
        <f t="shared" si="67"/>
        <v/>
      </c>
      <c r="H374" s="234" t="str">
        <f t="shared" si="73"/>
        <v>Jan Zuijlen</v>
      </c>
      <c r="I374" s="211">
        <f>IF(P$347="J",SUMIF(Deelnemers!B:B,H374,Deelnemers!F:F),0)</f>
        <v>45</v>
      </c>
      <c r="J374" s="13"/>
      <c r="K374" s="211" t="str">
        <f t="shared" si="68"/>
        <v/>
      </c>
      <c r="L374" s="220" t="str">
        <f t="shared" si="69"/>
        <v/>
      </c>
      <c r="M374" s="215" t="str">
        <f t="shared" si="70"/>
        <v/>
      </c>
      <c r="N374" s="216" t="str">
        <f t="shared" si="71"/>
        <v/>
      </c>
      <c r="O374" s="221">
        <v>3</v>
      </c>
      <c r="AB374" s="325">
        <f t="shared" si="64"/>
        <v>1</v>
      </c>
    </row>
    <row r="375" spans="1:28" ht="15" customHeight="1" x14ac:dyDescent="0.25">
      <c r="A375" s="218">
        <f>IF(C375=0,"",IF(I375=0,"",MAX(A$2:A374)+1))</f>
        <v>235</v>
      </c>
      <c r="B375" s="234" t="str">
        <f t="shared" si="72"/>
        <v>Fred</v>
      </c>
      <c r="C375" s="211">
        <f>IF(P$347="J",SUMIF(Deelnemers!B:B,B375,Deelnemers!F:F),0)</f>
        <v>32</v>
      </c>
      <c r="D375" s="13"/>
      <c r="E375" s="13"/>
      <c r="F375" s="220" t="str">
        <f t="shared" si="66"/>
        <v/>
      </c>
      <c r="G375" s="268" t="str">
        <f t="shared" si="67"/>
        <v/>
      </c>
      <c r="H375" s="234" t="str">
        <f t="shared" si="73"/>
        <v xml:space="preserve">Jordy </v>
      </c>
      <c r="I375" s="211">
        <f>IF(P$347="J",SUMIF(Deelnemers!B:B,H375,Deelnemers!F:F),0)</f>
        <v>50</v>
      </c>
      <c r="J375" s="13"/>
      <c r="K375" s="211" t="str">
        <f t="shared" si="68"/>
        <v/>
      </c>
      <c r="L375" s="220" t="str">
        <f t="shared" si="69"/>
        <v/>
      </c>
      <c r="M375" s="215" t="str">
        <f t="shared" si="70"/>
        <v/>
      </c>
      <c r="N375" s="216" t="str">
        <f t="shared" si="71"/>
        <v/>
      </c>
      <c r="O375" s="221">
        <v>3</v>
      </c>
      <c r="AB375" s="325">
        <f t="shared" si="64"/>
        <v>1</v>
      </c>
    </row>
    <row r="376" spans="1:28" ht="15" customHeight="1" x14ac:dyDescent="0.25">
      <c r="A376" s="218">
        <f>IF(C376=0,"",IF(I376=0,"",MAX(A$2:A375)+1))</f>
        <v>236</v>
      </c>
      <c r="B376" s="234" t="str">
        <f t="shared" si="72"/>
        <v>Fred</v>
      </c>
      <c r="C376" s="211">
        <f>IF(P$347="J",SUMIF(Deelnemers!B:B,B376,Deelnemers!F:F),0)</f>
        <v>32</v>
      </c>
      <c r="D376" s="13"/>
      <c r="E376" s="13"/>
      <c r="F376" s="220" t="str">
        <f t="shared" si="66"/>
        <v/>
      </c>
      <c r="G376" s="268" t="str">
        <f t="shared" si="67"/>
        <v/>
      </c>
      <c r="H376" s="234" t="str">
        <f t="shared" si="73"/>
        <v>Mukesh</v>
      </c>
      <c r="I376" s="211">
        <f>IF(P$347="J",SUMIF(Deelnemers!B:B,H376,Deelnemers!F:F),0)</f>
        <v>56</v>
      </c>
      <c r="J376" s="13"/>
      <c r="K376" s="211" t="str">
        <f t="shared" si="68"/>
        <v/>
      </c>
      <c r="L376" s="220" t="str">
        <f t="shared" si="69"/>
        <v/>
      </c>
      <c r="M376" s="215" t="str">
        <f t="shared" si="70"/>
        <v/>
      </c>
      <c r="N376" s="216" t="str">
        <f t="shared" si="71"/>
        <v/>
      </c>
      <c r="O376" s="221">
        <v>3</v>
      </c>
      <c r="AB376" s="325">
        <f t="shared" si="64"/>
        <v>1</v>
      </c>
    </row>
    <row r="377" spans="1:28" ht="15" customHeight="1" x14ac:dyDescent="0.25">
      <c r="A377" s="218">
        <f>IF(C377=0,"",IF(I377=0,"",MAX(A$2:A376)+1))</f>
        <v>237</v>
      </c>
      <c r="B377" s="234" t="str">
        <f t="shared" si="72"/>
        <v>Fred</v>
      </c>
      <c r="C377" s="211">
        <f>IF(P$347="J",SUMIF(Deelnemers!B:B,B377,Deelnemers!F:F),0)</f>
        <v>32</v>
      </c>
      <c r="D377" s="13"/>
      <c r="E377" s="13"/>
      <c r="F377" s="220" t="str">
        <f t="shared" si="66"/>
        <v/>
      </c>
      <c r="G377" s="268" t="str">
        <f t="shared" si="67"/>
        <v/>
      </c>
      <c r="H377" s="234" t="str">
        <f t="shared" si="73"/>
        <v>Marco</v>
      </c>
      <c r="I377" s="211">
        <f>IF(P$347="J",SUMIF(Deelnemers!B:B,H377,Deelnemers!F:F),0)</f>
        <v>43</v>
      </c>
      <c r="J377" s="13"/>
      <c r="K377" s="211" t="str">
        <f t="shared" si="68"/>
        <v/>
      </c>
      <c r="L377" s="220" t="str">
        <f t="shared" si="69"/>
        <v/>
      </c>
      <c r="M377" s="215" t="str">
        <f t="shared" si="70"/>
        <v/>
      </c>
      <c r="N377" s="216" t="str">
        <f t="shared" si="71"/>
        <v/>
      </c>
      <c r="O377" s="221">
        <v>3</v>
      </c>
      <c r="AB377" s="325">
        <f t="shared" si="64"/>
        <v>1</v>
      </c>
    </row>
    <row r="378" spans="1:28" ht="15" customHeight="1" x14ac:dyDescent="0.25">
      <c r="A378" s="218" t="str">
        <f>IF(C378=0,"",IF(I378=0,"",MAX(A$2:A377)+1))</f>
        <v/>
      </c>
      <c r="B378" s="234" t="str">
        <f t="shared" si="72"/>
        <v>Fred</v>
      </c>
      <c r="C378" s="211">
        <f>IF(P$347="J",SUMIF(Deelnemers!B:B,B378,Deelnemers!F:F),0)</f>
        <v>32</v>
      </c>
      <c r="D378" s="13"/>
      <c r="E378" s="13"/>
      <c r="F378" s="220" t="str">
        <f t="shared" si="66"/>
        <v/>
      </c>
      <c r="G378" s="268" t="str">
        <f t="shared" si="67"/>
        <v/>
      </c>
      <c r="H378" s="234" t="str">
        <f t="shared" si="73"/>
        <v>n</v>
      </c>
      <c r="I378" s="211">
        <f>IF(P$347="J",SUMIF(Deelnemers!B:B,H378,Deelnemers!F:F),0)</f>
        <v>0</v>
      </c>
      <c r="J378" s="13"/>
      <c r="K378" s="211" t="str">
        <f t="shared" si="68"/>
        <v/>
      </c>
      <c r="L378" s="220" t="str">
        <f t="shared" si="69"/>
        <v/>
      </c>
      <c r="M378" s="215" t="str">
        <f t="shared" si="70"/>
        <v/>
      </c>
      <c r="N378" s="216" t="str">
        <f t="shared" si="71"/>
        <v/>
      </c>
      <c r="O378" s="221">
        <v>3</v>
      </c>
      <c r="AB378" s="325">
        <f t="shared" si="64"/>
        <v>0</v>
      </c>
    </row>
    <row r="379" spans="1:28" ht="15" customHeight="1" x14ac:dyDescent="0.25">
      <c r="A379" s="218" t="str">
        <f>IF(C379=0,"",IF(I379=0,"",MAX(A$2:A378)+1))</f>
        <v/>
      </c>
      <c r="B379" s="234" t="str">
        <f t="shared" si="72"/>
        <v>Fred</v>
      </c>
      <c r="C379" s="211">
        <f>IF(P$347="J",SUMIF(Deelnemers!B:B,B379,Deelnemers!F:F),0)</f>
        <v>32</v>
      </c>
      <c r="D379" s="13"/>
      <c r="E379" s="13"/>
      <c r="F379" s="220" t="str">
        <f t="shared" si="66"/>
        <v/>
      </c>
      <c r="G379" s="268" t="str">
        <f t="shared" si="67"/>
        <v/>
      </c>
      <c r="H379" s="234" t="str">
        <f t="shared" si="73"/>
        <v>n</v>
      </c>
      <c r="I379" s="211">
        <f>IF(P$347="J",SUMIF(Deelnemers!B:B,H379,Deelnemers!F:F),0)</f>
        <v>0</v>
      </c>
      <c r="J379" s="13"/>
      <c r="K379" s="211" t="str">
        <f t="shared" si="68"/>
        <v/>
      </c>
      <c r="L379" s="220" t="str">
        <f t="shared" si="69"/>
        <v/>
      </c>
      <c r="M379" s="215" t="str">
        <f t="shared" ref="M379:M410" si="74">IF(J379&gt;0,IF(I379-J379=0,R$2,IF(J379&lt;I379,ROUND(J379/I379*T$2,1),Q$2)),"")</f>
        <v/>
      </c>
      <c r="N379" s="216" t="str">
        <f t="shared" si="71"/>
        <v/>
      </c>
      <c r="O379" s="221">
        <v>3</v>
      </c>
      <c r="AB379" s="325">
        <f t="shared" si="64"/>
        <v>0</v>
      </c>
    </row>
    <row r="380" spans="1:28" ht="15" customHeight="1" x14ac:dyDescent="0.25">
      <c r="A380" s="218" t="str">
        <f>IF(C380=0,"",IF(I380=0,"",MAX(A$2:A379)+1))</f>
        <v/>
      </c>
      <c r="B380" s="234" t="str">
        <f t="shared" si="72"/>
        <v>Fred</v>
      </c>
      <c r="C380" s="211">
        <f>IF(P$347="J",SUMIF(Deelnemers!B:B,B380,Deelnemers!F:F),0)</f>
        <v>32</v>
      </c>
      <c r="D380" s="13"/>
      <c r="E380" s="13"/>
      <c r="F380" s="220" t="str">
        <f t="shared" si="66"/>
        <v/>
      </c>
      <c r="G380" s="268" t="str">
        <f t="shared" si="67"/>
        <v/>
      </c>
      <c r="H380" s="234" t="str">
        <f t="shared" si="73"/>
        <v>n</v>
      </c>
      <c r="I380" s="211">
        <f>IF(P$347="J",SUMIF(Deelnemers!B:B,H380,Deelnemers!F:F),0)</f>
        <v>0</v>
      </c>
      <c r="J380" s="13"/>
      <c r="K380" s="211" t="str">
        <f t="shared" si="68"/>
        <v/>
      </c>
      <c r="L380" s="220" t="str">
        <f t="shared" si="69"/>
        <v/>
      </c>
      <c r="M380" s="215" t="str">
        <f t="shared" si="74"/>
        <v/>
      </c>
      <c r="N380" s="216" t="str">
        <f t="shared" si="71"/>
        <v/>
      </c>
      <c r="O380" s="221">
        <v>3</v>
      </c>
      <c r="AB380" s="325">
        <f t="shared" si="64"/>
        <v>0</v>
      </c>
    </row>
    <row r="381" spans="1:28" ht="15" customHeight="1" x14ac:dyDescent="0.25">
      <c r="A381" s="218" t="str">
        <f>IF(C381=0,"",IF(I381=0,"",MAX(A$2:A380)+1))</f>
        <v/>
      </c>
      <c r="B381" s="234" t="str">
        <f t="shared" si="72"/>
        <v>Fred</v>
      </c>
      <c r="C381" s="211">
        <f>IF(P$347="J",SUMIF(Deelnemers!B:B,B381,Deelnemers!F:F),0)</f>
        <v>32</v>
      </c>
      <c r="D381" s="13"/>
      <c r="E381" s="13"/>
      <c r="F381" s="220" t="str">
        <f t="shared" si="66"/>
        <v/>
      </c>
      <c r="G381" s="268" t="str">
        <f t="shared" si="67"/>
        <v/>
      </c>
      <c r="H381" s="234" t="str">
        <f t="shared" si="73"/>
        <v>n</v>
      </c>
      <c r="I381" s="211">
        <f>IF(P$347="J",SUMIF(Deelnemers!B:B,H381,Deelnemers!F:F),0)</f>
        <v>0</v>
      </c>
      <c r="J381" s="13"/>
      <c r="K381" s="211" t="str">
        <f t="shared" si="68"/>
        <v/>
      </c>
      <c r="L381" s="220" t="str">
        <f t="shared" si="69"/>
        <v/>
      </c>
      <c r="M381" s="215" t="str">
        <f t="shared" si="74"/>
        <v/>
      </c>
      <c r="N381" s="216" t="str">
        <f t="shared" si="71"/>
        <v/>
      </c>
      <c r="O381" s="221">
        <v>3</v>
      </c>
      <c r="AB381" s="325">
        <f t="shared" si="64"/>
        <v>0</v>
      </c>
    </row>
    <row r="382" spans="1:28" ht="15" customHeight="1" x14ac:dyDescent="0.25">
      <c r="A382" s="218">
        <f>IF(C382=0,"",IF(I382=0,"",MAX(A$2:A381)+1))</f>
        <v>238</v>
      </c>
      <c r="B382" s="234" t="str">
        <f t="shared" si="72"/>
        <v>Jan Hartog</v>
      </c>
      <c r="C382" s="211">
        <f>IF(P$347="J",SUMIF(Deelnemers!B:B,B382,Deelnemers!F:F),0)</f>
        <v>31</v>
      </c>
      <c r="D382" s="13"/>
      <c r="E382" s="13"/>
      <c r="F382" s="220" t="str">
        <f t="shared" si="66"/>
        <v/>
      </c>
      <c r="G382" s="268" t="str">
        <f t="shared" si="67"/>
        <v/>
      </c>
      <c r="H382" s="234" t="str">
        <f t="shared" si="73"/>
        <v>Martijn</v>
      </c>
      <c r="I382" s="211">
        <f>IF(P$347="J",SUMIF(Deelnemers!B:B,H382,Deelnemers!F:F),0)</f>
        <v>24</v>
      </c>
      <c r="J382" s="13"/>
      <c r="K382" s="211" t="str">
        <f t="shared" si="68"/>
        <v/>
      </c>
      <c r="L382" s="220" t="str">
        <f t="shared" si="69"/>
        <v/>
      </c>
      <c r="M382" s="215" t="str">
        <f t="shared" si="74"/>
        <v/>
      </c>
      <c r="N382" s="216" t="str">
        <f t="shared" si="71"/>
        <v/>
      </c>
      <c r="O382" s="221">
        <v>3</v>
      </c>
      <c r="AB382" s="325">
        <f t="shared" si="64"/>
        <v>1</v>
      </c>
    </row>
    <row r="383" spans="1:28" ht="15" customHeight="1" x14ac:dyDescent="0.25">
      <c r="A383" s="218">
        <f>IF(C383=0,"",IF(I383=0,"",MAX(A$2:A382)+1))</f>
        <v>239</v>
      </c>
      <c r="B383" s="234" t="str">
        <f t="shared" si="72"/>
        <v>Jan Hartog</v>
      </c>
      <c r="C383" s="211">
        <f>IF(P$347="J",SUMIF(Deelnemers!B:B,B383,Deelnemers!F:F),0)</f>
        <v>31</v>
      </c>
      <c r="D383" s="13"/>
      <c r="E383" s="13"/>
      <c r="F383" s="220" t="str">
        <f t="shared" si="66"/>
        <v/>
      </c>
      <c r="G383" s="268" t="str">
        <f t="shared" si="67"/>
        <v/>
      </c>
      <c r="H383" s="234" t="str">
        <f t="shared" si="73"/>
        <v>Michael</v>
      </c>
      <c r="I383" s="211">
        <f>IF(P$347="J",SUMIF(Deelnemers!B:B,H383,Deelnemers!F:F),0)</f>
        <v>38</v>
      </c>
      <c r="J383" s="13"/>
      <c r="K383" s="211" t="str">
        <f t="shared" si="68"/>
        <v/>
      </c>
      <c r="L383" s="220" t="str">
        <f t="shared" si="69"/>
        <v/>
      </c>
      <c r="M383" s="215" t="str">
        <f t="shared" si="74"/>
        <v/>
      </c>
      <c r="N383" s="216" t="str">
        <f t="shared" si="71"/>
        <v/>
      </c>
      <c r="O383" s="221">
        <v>3</v>
      </c>
      <c r="AB383" s="325">
        <f t="shared" si="64"/>
        <v>1</v>
      </c>
    </row>
    <row r="384" spans="1:28" ht="15" customHeight="1" x14ac:dyDescent="0.25">
      <c r="A384" s="218">
        <f>IF(C384=0,"",IF(I384=0,"",MAX(A$2:A383)+1))</f>
        <v>240</v>
      </c>
      <c r="B384" s="234" t="str">
        <f t="shared" si="72"/>
        <v>Jan Hartog</v>
      </c>
      <c r="C384" s="211">
        <f>IF(P$347="J",SUMIF(Deelnemers!B:B,B384,Deelnemers!F:F),0)</f>
        <v>31</v>
      </c>
      <c r="D384" s="13"/>
      <c r="E384" s="13"/>
      <c r="F384" s="220" t="str">
        <f t="shared" si="66"/>
        <v/>
      </c>
      <c r="G384" s="268" t="str">
        <f t="shared" si="67"/>
        <v/>
      </c>
      <c r="H384" s="234" t="str">
        <f t="shared" si="73"/>
        <v>Peter</v>
      </c>
      <c r="I384" s="211">
        <f>IF(P$347="J",SUMIF(Deelnemers!B:B,H384,Deelnemers!F:F),0)</f>
        <v>70</v>
      </c>
      <c r="J384" s="13"/>
      <c r="K384" s="211" t="str">
        <f t="shared" si="68"/>
        <v/>
      </c>
      <c r="L384" s="220" t="str">
        <f t="shared" si="69"/>
        <v/>
      </c>
      <c r="M384" s="215" t="str">
        <f t="shared" si="74"/>
        <v/>
      </c>
      <c r="N384" s="216" t="str">
        <f t="shared" si="71"/>
        <v/>
      </c>
      <c r="O384" s="221">
        <v>3</v>
      </c>
      <c r="AB384" s="325">
        <f t="shared" si="64"/>
        <v>1</v>
      </c>
    </row>
    <row r="385" spans="1:28" ht="15" customHeight="1" x14ac:dyDescent="0.25">
      <c r="A385" s="218">
        <f>IF(C385=0,"",IF(I385=0,"",MAX(A$2:A384)+1))</f>
        <v>241</v>
      </c>
      <c r="B385" s="234" t="str">
        <f t="shared" si="72"/>
        <v>Jan Hartog</v>
      </c>
      <c r="C385" s="211">
        <f>IF(P$347="J",SUMIF(Deelnemers!B:B,B385,Deelnemers!F:F),0)</f>
        <v>31</v>
      </c>
      <c r="D385" s="13"/>
      <c r="E385" s="13"/>
      <c r="F385" s="220" t="str">
        <f t="shared" si="66"/>
        <v/>
      </c>
      <c r="G385" s="268" t="str">
        <f t="shared" si="67"/>
        <v/>
      </c>
      <c r="H385" s="234" t="str">
        <f t="shared" si="73"/>
        <v>Piet</v>
      </c>
      <c r="I385" s="211">
        <f>IF(P$347="J",SUMIF(Deelnemers!B:B,H385,Deelnemers!F:F),0)</f>
        <v>71</v>
      </c>
      <c r="J385" s="13"/>
      <c r="K385" s="211" t="str">
        <f t="shared" si="68"/>
        <v/>
      </c>
      <c r="L385" s="220" t="str">
        <f t="shared" si="69"/>
        <v/>
      </c>
      <c r="M385" s="215" t="str">
        <f t="shared" si="74"/>
        <v/>
      </c>
      <c r="N385" s="216" t="str">
        <f t="shared" si="71"/>
        <v/>
      </c>
      <c r="O385" s="221">
        <v>3</v>
      </c>
      <c r="AB385" s="325">
        <f t="shared" si="64"/>
        <v>1</v>
      </c>
    </row>
    <row r="386" spans="1:28" ht="15" customHeight="1" x14ac:dyDescent="0.25">
      <c r="A386" s="218">
        <f>IF(C386=0,"",IF(I386=0,"",MAX(A$2:A385)+1))</f>
        <v>242</v>
      </c>
      <c r="B386" s="234" t="str">
        <f t="shared" si="72"/>
        <v>Jan Hartog</v>
      </c>
      <c r="C386" s="211">
        <f>IF(P$347="J",SUMIF(Deelnemers!B:B,B386,Deelnemers!F:F),0)</f>
        <v>31</v>
      </c>
      <c r="D386" s="13"/>
      <c r="E386" s="13"/>
      <c r="F386" s="220" t="str">
        <f t="shared" si="66"/>
        <v/>
      </c>
      <c r="G386" s="268" t="str">
        <f t="shared" si="67"/>
        <v/>
      </c>
      <c r="H386" s="234" t="str">
        <f t="shared" si="73"/>
        <v>Tukker</v>
      </c>
      <c r="I386" s="211">
        <f>IF(P$347="J",SUMIF(Deelnemers!B:B,H386,Deelnemers!F:F),0)</f>
        <v>37</v>
      </c>
      <c r="J386" s="13"/>
      <c r="K386" s="211" t="str">
        <f t="shared" si="68"/>
        <v/>
      </c>
      <c r="L386" s="220" t="str">
        <f t="shared" si="69"/>
        <v/>
      </c>
      <c r="M386" s="215" t="str">
        <f t="shared" si="74"/>
        <v/>
      </c>
      <c r="N386" s="216" t="str">
        <f t="shared" si="71"/>
        <v/>
      </c>
      <c r="O386" s="221">
        <v>3</v>
      </c>
      <c r="AB386" s="325">
        <f t="shared" si="64"/>
        <v>1</v>
      </c>
    </row>
    <row r="387" spans="1:28" ht="15" customHeight="1" x14ac:dyDescent="0.25">
      <c r="A387" s="218">
        <f>IF(C387=0,"",IF(I387=0,"",MAX(A$2:A386)+1))</f>
        <v>243</v>
      </c>
      <c r="B387" s="234" t="str">
        <f t="shared" si="72"/>
        <v>Jan Hartog</v>
      </c>
      <c r="C387" s="211">
        <f>IF(P$347="J",SUMIF(Deelnemers!B:B,B387,Deelnemers!F:F),0)</f>
        <v>31</v>
      </c>
      <c r="D387" s="13"/>
      <c r="E387" s="13"/>
      <c r="F387" s="220" t="str">
        <f t="shared" si="66"/>
        <v/>
      </c>
      <c r="G387" s="268" t="str">
        <f t="shared" si="67"/>
        <v/>
      </c>
      <c r="H387" s="234" t="str">
        <f t="shared" si="73"/>
        <v>Bernard</v>
      </c>
      <c r="I387" s="211">
        <f>IF(P$347="J",SUMIF(Deelnemers!B:B,H387,Deelnemers!F:F),0)</f>
        <v>37</v>
      </c>
      <c r="J387" s="13"/>
      <c r="K387" s="211" t="str">
        <f t="shared" si="68"/>
        <v/>
      </c>
      <c r="L387" s="220" t="str">
        <f t="shared" si="69"/>
        <v/>
      </c>
      <c r="M387" s="215" t="str">
        <f t="shared" si="74"/>
        <v/>
      </c>
      <c r="N387" s="216" t="str">
        <f t="shared" si="71"/>
        <v/>
      </c>
      <c r="O387" s="221">
        <v>3</v>
      </c>
      <c r="AB387" s="325">
        <f t="shared" ref="AB387:AB450" si="75">IF(A387="",0,1)</f>
        <v>1</v>
      </c>
    </row>
    <row r="388" spans="1:28" ht="15" customHeight="1" x14ac:dyDescent="0.25">
      <c r="A388" s="218">
        <f>IF(C388=0,"",IF(I388=0,"",MAX(A$2:A387)+1))</f>
        <v>244</v>
      </c>
      <c r="B388" s="234" t="str">
        <f t="shared" si="72"/>
        <v>Jan Hartog</v>
      </c>
      <c r="C388" s="211">
        <f>IF(P$347="J",SUMIF(Deelnemers!B:B,B388,Deelnemers!F:F),0)</f>
        <v>31</v>
      </c>
      <c r="D388" s="13"/>
      <c r="E388" s="13"/>
      <c r="F388" s="220" t="str">
        <f t="shared" si="66"/>
        <v/>
      </c>
      <c r="G388" s="268" t="str">
        <f t="shared" si="67"/>
        <v/>
      </c>
      <c r="H388" s="234" t="str">
        <f t="shared" si="73"/>
        <v>Jan de Hoorn</v>
      </c>
      <c r="I388" s="211">
        <f>IF(P$347="J",SUMIF(Deelnemers!B:B,H388,Deelnemers!F:F),0)</f>
        <v>33</v>
      </c>
      <c r="J388" s="13"/>
      <c r="K388" s="211" t="str">
        <f t="shared" si="68"/>
        <v/>
      </c>
      <c r="L388" s="220" t="str">
        <f t="shared" si="69"/>
        <v/>
      </c>
      <c r="M388" s="215" t="str">
        <f t="shared" si="74"/>
        <v/>
      </c>
      <c r="N388" s="216" t="str">
        <f t="shared" si="71"/>
        <v/>
      </c>
      <c r="O388" s="221">
        <v>3</v>
      </c>
      <c r="AB388" s="325">
        <f t="shared" si="75"/>
        <v>1</v>
      </c>
    </row>
    <row r="389" spans="1:28" ht="15" customHeight="1" x14ac:dyDescent="0.25">
      <c r="A389" s="218">
        <f>IF(C389=0,"",IF(I389=0,"",MAX(A$2:A388)+1))</f>
        <v>245</v>
      </c>
      <c r="B389" s="234" t="str">
        <f t="shared" si="72"/>
        <v>Jan Hartog</v>
      </c>
      <c r="C389" s="211">
        <f>IF(P$347="J",SUMIF(Deelnemers!B:B,B389,Deelnemers!F:F),0)</f>
        <v>31</v>
      </c>
      <c r="D389" s="13"/>
      <c r="E389" s="13"/>
      <c r="F389" s="220" t="str">
        <f t="shared" si="66"/>
        <v/>
      </c>
      <c r="G389" s="268" t="str">
        <f t="shared" si="67"/>
        <v/>
      </c>
      <c r="H389" s="234" t="str">
        <f t="shared" si="73"/>
        <v>Bas</v>
      </c>
      <c r="I389" s="211">
        <f>IF(P$347="J",SUMIF(Deelnemers!B:B,H389,Deelnemers!F:F),0)</f>
        <v>31</v>
      </c>
      <c r="J389" s="13"/>
      <c r="K389" s="211" t="str">
        <f t="shared" si="68"/>
        <v/>
      </c>
      <c r="L389" s="220" t="str">
        <f t="shared" si="69"/>
        <v/>
      </c>
      <c r="M389" s="215" t="str">
        <f t="shared" si="74"/>
        <v/>
      </c>
      <c r="N389" s="216" t="str">
        <f t="shared" si="71"/>
        <v/>
      </c>
      <c r="O389" s="221">
        <v>3</v>
      </c>
      <c r="AB389" s="325">
        <f t="shared" si="75"/>
        <v>1</v>
      </c>
    </row>
    <row r="390" spans="1:28" ht="15" customHeight="1" x14ac:dyDescent="0.25">
      <c r="A390" s="218">
        <f>IF(C390=0,"",IF(I390=0,"",MAX(A$2:A389)+1))</f>
        <v>246</v>
      </c>
      <c r="B390" s="234" t="str">
        <f t="shared" si="72"/>
        <v>Jan Hartog</v>
      </c>
      <c r="C390" s="211">
        <f>IF(P$347="J",SUMIF(Deelnemers!B:B,B390,Deelnemers!F:F),0)</f>
        <v>31</v>
      </c>
      <c r="D390" s="13"/>
      <c r="E390" s="13"/>
      <c r="F390" s="220" t="str">
        <f t="shared" si="66"/>
        <v/>
      </c>
      <c r="G390" s="268" t="str">
        <f t="shared" si="67"/>
        <v/>
      </c>
      <c r="H390" s="234" t="str">
        <f t="shared" si="73"/>
        <v>Jan Zuijlen</v>
      </c>
      <c r="I390" s="211">
        <f>IF(P$347="J",SUMIF(Deelnemers!B:B,H390,Deelnemers!F:F),0)</f>
        <v>45</v>
      </c>
      <c r="J390" s="13"/>
      <c r="K390" s="211" t="str">
        <f t="shared" si="68"/>
        <v/>
      </c>
      <c r="L390" s="220" t="str">
        <f t="shared" si="69"/>
        <v/>
      </c>
      <c r="M390" s="215" t="str">
        <f t="shared" si="74"/>
        <v/>
      </c>
      <c r="N390" s="216" t="str">
        <f t="shared" si="71"/>
        <v/>
      </c>
      <c r="O390" s="221">
        <v>3</v>
      </c>
      <c r="AB390" s="325">
        <f t="shared" si="75"/>
        <v>1</v>
      </c>
    </row>
    <row r="391" spans="1:28" ht="15" customHeight="1" x14ac:dyDescent="0.25">
      <c r="A391" s="218">
        <f>IF(C391=0,"",IF(I391=0,"",MAX(A$2:A390)+1))</f>
        <v>247</v>
      </c>
      <c r="B391" s="234" t="str">
        <f t="shared" si="72"/>
        <v>Jan Hartog</v>
      </c>
      <c r="C391" s="211">
        <f>IF(P$347="J",SUMIF(Deelnemers!B:B,B391,Deelnemers!F:F),0)</f>
        <v>31</v>
      </c>
      <c r="D391" s="13"/>
      <c r="E391" s="13"/>
      <c r="F391" s="220" t="str">
        <f t="shared" si="66"/>
        <v/>
      </c>
      <c r="G391" s="268" t="str">
        <f t="shared" si="67"/>
        <v/>
      </c>
      <c r="H391" s="234" t="str">
        <f t="shared" si="73"/>
        <v xml:space="preserve">Jordy </v>
      </c>
      <c r="I391" s="211">
        <f>IF(P$347="J",SUMIF(Deelnemers!B:B,H391,Deelnemers!F:F),0)</f>
        <v>50</v>
      </c>
      <c r="J391" s="13"/>
      <c r="K391" s="211" t="str">
        <f t="shared" si="68"/>
        <v/>
      </c>
      <c r="L391" s="220" t="str">
        <f t="shared" si="69"/>
        <v/>
      </c>
      <c r="M391" s="215" t="str">
        <f t="shared" si="74"/>
        <v/>
      </c>
      <c r="N391" s="216" t="str">
        <f t="shared" si="71"/>
        <v/>
      </c>
      <c r="O391" s="221">
        <v>3</v>
      </c>
      <c r="AB391" s="325">
        <f t="shared" si="75"/>
        <v>1</v>
      </c>
    </row>
    <row r="392" spans="1:28" ht="15" customHeight="1" x14ac:dyDescent="0.25">
      <c r="A392" s="218">
        <f>IF(C392=0,"",IF(I392=0,"",MAX(A$2:A391)+1))</f>
        <v>248</v>
      </c>
      <c r="B392" s="234" t="str">
        <f t="shared" si="72"/>
        <v>Jan Hartog</v>
      </c>
      <c r="C392" s="211">
        <f>IF(P$347="J",SUMIF(Deelnemers!B:B,B392,Deelnemers!F:F),0)</f>
        <v>31</v>
      </c>
      <c r="D392" s="13"/>
      <c r="E392" s="13"/>
      <c r="F392" s="220" t="str">
        <f t="shared" si="66"/>
        <v/>
      </c>
      <c r="G392" s="268" t="str">
        <f t="shared" si="67"/>
        <v/>
      </c>
      <c r="H392" s="234" t="str">
        <f t="shared" si="73"/>
        <v>Mukesh</v>
      </c>
      <c r="I392" s="211">
        <f>IF(P$347="J",SUMIF(Deelnemers!B:B,H392,Deelnemers!F:F),0)</f>
        <v>56</v>
      </c>
      <c r="J392" s="13"/>
      <c r="K392" s="211" t="str">
        <f t="shared" si="68"/>
        <v/>
      </c>
      <c r="L392" s="220" t="str">
        <f t="shared" si="69"/>
        <v/>
      </c>
      <c r="M392" s="215" t="str">
        <f t="shared" si="74"/>
        <v/>
      </c>
      <c r="N392" s="216" t="str">
        <f t="shared" si="71"/>
        <v/>
      </c>
      <c r="O392" s="221">
        <v>3</v>
      </c>
      <c r="AB392" s="325">
        <f t="shared" si="75"/>
        <v>1</v>
      </c>
    </row>
    <row r="393" spans="1:28" ht="15" customHeight="1" x14ac:dyDescent="0.25">
      <c r="A393" s="218">
        <f>IF(C393=0,"",IF(I393=0,"",MAX(A$2:A392)+1))</f>
        <v>249</v>
      </c>
      <c r="B393" s="234" t="str">
        <f t="shared" si="72"/>
        <v>Jan Hartog</v>
      </c>
      <c r="C393" s="211">
        <f>IF(P$347="J",SUMIF(Deelnemers!B:B,B393,Deelnemers!F:F),0)</f>
        <v>31</v>
      </c>
      <c r="D393" s="13"/>
      <c r="E393" s="13"/>
      <c r="F393" s="220" t="str">
        <f t="shared" si="66"/>
        <v/>
      </c>
      <c r="G393" s="268" t="str">
        <f t="shared" si="67"/>
        <v/>
      </c>
      <c r="H393" s="234" t="str">
        <f t="shared" si="73"/>
        <v>Marco</v>
      </c>
      <c r="I393" s="211">
        <f>IF(P$347="J",SUMIF(Deelnemers!B:B,H393,Deelnemers!F:F),0)</f>
        <v>43</v>
      </c>
      <c r="J393" s="13"/>
      <c r="K393" s="211" t="str">
        <f t="shared" si="68"/>
        <v/>
      </c>
      <c r="L393" s="220" t="str">
        <f t="shared" si="69"/>
        <v/>
      </c>
      <c r="M393" s="215" t="str">
        <f t="shared" si="74"/>
        <v/>
      </c>
      <c r="N393" s="216" t="str">
        <f t="shared" si="71"/>
        <v/>
      </c>
      <c r="O393" s="221">
        <v>3</v>
      </c>
      <c r="AB393" s="325">
        <f t="shared" si="75"/>
        <v>1</v>
      </c>
    </row>
    <row r="394" spans="1:28" ht="15" customHeight="1" x14ac:dyDescent="0.25">
      <c r="A394" s="218" t="str">
        <f>IF(C394=0,"",IF(I394=0,"",MAX(A$2:A393)+1))</f>
        <v/>
      </c>
      <c r="B394" s="234" t="str">
        <f t="shared" si="72"/>
        <v>Jan Hartog</v>
      </c>
      <c r="C394" s="211">
        <f>IF(P$347="J",SUMIF(Deelnemers!B:B,B394,Deelnemers!F:F),0)</f>
        <v>31</v>
      </c>
      <c r="D394" s="13"/>
      <c r="E394" s="13"/>
      <c r="F394" s="220" t="str">
        <f t="shared" si="66"/>
        <v/>
      </c>
      <c r="G394" s="268" t="str">
        <f t="shared" si="67"/>
        <v/>
      </c>
      <c r="H394" s="234" t="str">
        <f t="shared" si="73"/>
        <v>n</v>
      </c>
      <c r="I394" s="211">
        <f>IF(P$347="J",SUMIF(Deelnemers!B:B,H394,Deelnemers!F:F),0)</f>
        <v>0</v>
      </c>
      <c r="J394" s="13"/>
      <c r="K394" s="211" t="str">
        <f t="shared" si="68"/>
        <v/>
      </c>
      <c r="L394" s="220" t="str">
        <f t="shared" si="69"/>
        <v/>
      </c>
      <c r="M394" s="215" t="str">
        <f t="shared" si="74"/>
        <v/>
      </c>
      <c r="N394" s="216" t="str">
        <f t="shared" si="71"/>
        <v/>
      </c>
      <c r="O394" s="221">
        <v>3</v>
      </c>
      <c r="AB394" s="325">
        <f t="shared" si="75"/>
        <v>0</v>
      </c>
    </row>
    <row r="395" spans="1:28" ht="15" customHeight="1" x14ac:dyDescent="0.25">
      <c r="A395" s="218" t="str">
        <f>IF(C395=0,"",IF(I395=0,"",MAX(A$2:A394)+1))</f>
        <v/>
      </c>
      <c r="B395" s="234" t="str">
        <f t="shared" si="72"/>
        <v>Jan Hartog</v>
      </c>
      <c r="C395" s="211">
        <f>IF(P$347="J",SUMIF(Deelnemers!B:B,B395,Deelnemers!F:F),0)</f>
        <v>31</v>
      </c>
      <c r="D395" s="13"/>
      <c r="E395" s="13"/>
      <c r="F395" s="220" t="str">
        <f t="shared" si="66"/>
        <v/>
      </c>
      <c r="G395" s="268" t="str">
        <f t="shared" si="67"/>
        <v/>
      </c>
      <c r="H395" s="234" t="str">
        <f t="shared" si="73"/>
        <v>n</v>
      </c>
      <c r="I395" s="211">
        <f>IF(P$347="J",SUMIF(Deelnemers!B:B,H395,Deelnemers!F:F),0)</f>
        <v>0</v>
      </c>
      <c r="J395" s="13"/>
      <c r="K395" s="211" t="str">
        <f t="shared" si="68"/>
        <v/>
      </c>
      <c r="L395" s="220" t="str">
        <f t="shared" si="69"/>
        <v/>
      </c>
      <c r="M395" s="215" t="str">
        <f t="shared" si="74"/>
        <v/>
      </c>
      <c r="N395" s="216" t="str">
        <f t="shared" si="71"/>
        <v/>
      </c>
      <c r="O395" s="221">
        <v>3</v>
      </c>
      <c r="AB395" s="325">
        <f t="shared" si="75"/>
        <v>0</v>
      </c>
    </row>
    <row r="396" spans="1:28" ht="15" customHeight="1" x14ac:dyDescent="0.25">
      <c r="A396" s="218" t="str">
        <f>IF(C396=0,"",IF(I396=0,"",MAX(A$2:A395)+1))</f>
        <v/>
      </c>
      <c r="B396" s="234" t="str">
        <f t="shared" si="72"/>
        <v>Jan Hartog</v>
      </c>
      <c r="C396" s="211">
        <f>IF(P$347="J",SUMIF(Deelnemers!B:B,B396,Deelnemers!F:F),0)</f>
        <v>31</v>
      </c>
      <c r="D396" s="13"/>
      <c r="E396" s="13"/>
      <c r="F396" s="220" t="str">
        <f t="shared" si="66"/>
        <v/>
      </c>
      <c r="G396" s="268" t="str">
        <f t="shared" si="67"/>
        <v/>
      </c>
      <c r="H396" s="234" t="str">
        <f t="shared" si="73"/>
        <v>n</v>
      </c>
      <c r="I396" s="211">
        <f>IF(P$347="J",SUMIF(Deelnemers!B:B,H396,Deelnemers!F:F),0)</f>
        <v>0</v>
      </c>
      <c r="J396" s="13"/>
      <c r="K396" s="211" t="str">
        <f t="shared" si="68"/>
        <v/>
      </c>
      <c r="L396" s="220" t="str">
        <f t="shared" si="69"/>
        <v/>
      </c>
      <c r="M396" s="215" t="str">
        <f t="shared" si="74"/>
        <v/>
      </c>
      <c r="N396" s="216" t="str">
        <f t="shared" si="71"/>
        <v/>
      </c>
      <c r="O396" s="221">
        <v>3</v>
      </c>
      <c r="AB396" s="325">
        <f t="shared" si="75"/>
        <v>0</v>
      </c>
    </row>
    <row r="397" spans="1:28" ht="15" customHeight="1" x14ac:dyDescent="0.25">
      <c r="A397" s="218" t="str">
        <f>IF(C397=0,"",IF(I397=0,"",MAX(A$2:A396)+1))</f>
        <v/>
      </c>
      <c r="B397" s="234" t="str">
        <f t="shared" si="72"/>
        <v>Jan Hartog</v>
      </c>
      <c r="C397" s="211">
        <f>IF(P$347="J",SUMIF(Deelnemers!B:B,B397,Deelnemers!F:F),0)</f>
        <v>31</v>
      </c>
      <c r="D397" s="13"/>
      <c r="E397" s="13"/>
      <c r="F397" s="220" t="str">
        <f t="shared" si="66"/>
        <v/>
      </c>
      <c r="G397" s="268" t="str">
        <f t="shared" si="67"/>
        <v/>
      </c>
      <c r="H397" s="234" t="str">
        <f t="shared" si="73"/>
        <v>n</v>
      </c>
      <c r="I397" s="211">
        <f>IF(P$347="J",SUMIF(Deelnemers!B:B,H397,Deelnemers!F:F),0)</f>
        <v>0</v>
      </c>
      <c r="J397" s="13"/>
      <c r="K397" s="211" t="str">
        <f t="shared" si="68"/>
        <v/>
      </c>
      <c r="L397" s="220" t="str">
        <f t="shared" si="69"/>
        <v/>
      </c>
      <c r="M397" s="215" t="str">
        <f t="shared" si="74"/>
        <v/>
      </c>
      <c r="N397" s="216" t="str">
        <f t="shared" si="71"/>
        <v/>
      </c>
      <c r="O397" s="221">
        <v>3</v>
      </c>
      <c r="AB397" s="325">
        <f t="shared" si="75"/>
        <v>0</v>
      </c>
    </row>
    <row r="398" spans="1:28" ht="15" customHeight="1" x14ac:dyDescent="0.25">
      <c r="A398" s="218">
        <f>IF(C398=0,"",IF(I398=0,"",MAX(A$2:A397)+1))</f>
        <v>250</v>
      </c>
      <c r="B398" s="234" t="str">
        <f t="shared" si="72"/>
        <v>Martijn</v>
      </c>
      <c r="C398" s="211">
        <f>IF(P$347="J",SUMIF(Deelnemers!B:B,B398,Deelnemers!F:F),0)</f>
        <v>24</v>
      </c>
      <c r="D398" s="13"/>
      <c r="E398" s="13"/>
      <c r="F398" s="220" t="str">
        <f t="shared" si="66"/>
        <v/>
      </c>
      <c r="G398" s="268" t="str">
        <f t="shared" si="67"/>
        <v/>
      </c>
      <c r="H398" s="234" t="str">
        <f t="shared" si="73"/>
        <v>Michael</v>
      </c>
      <c r="I398" s="211">
        <f>IF(P$347="J",SUMIF(Deelnemers!B:B,H398,Deelnemers!F:F),0)</f>
        <v>38</v>
      </c>
      <c r="J398" s="13"/>
      <c r="K398" s="211" t="str">
        <f t="shared" si="68"/>
        <v/>
      </c>
      <c r="L398" s="220" t="str">
        <f t="shared" si="69"/>
        <v/>
      </c>
      <c r="M398" s="215" t="str">
        <f t="shared" si="74"/>
        <v/>
      </c>
      <c r="N398" s="216" t="str">
        <f t="shared" si="71"/>
        <v/>
      </c>
      <c r="O398" s="221">
        <v>3</v>
      </c>
      <c r="AB398" s="325">
        <f t="shared" si="75"/>
        <v>1</v>
      </c>
    </row>
    <row r="399" spans="1:28" ht="15" customHeight="1" x14ac:dyDescent="0.25">
      <c r="A399" s="218">
        <f>IF(C399=0,"",IF(I399=0,"",MAX(A$2:A398)+1))</f>
        <v>251</v>
      </c>
      <c r="B399" s="234" t="str">
        <f t="shared" si="72"/>
        <v>Martijn</v>
      </c>
      <c r="C399" s="211">
        <f>IF(P$347="J",SUMIF(Deelnemers!B:B,B399,Deelnemers!F:F),0)</f>
        <v>24</v>
      </c>
      <c r="D399" s="13"/>
      <c r="E399" s="13"/>
      <c r="F399" s="220" t="str">
        <f t="shared" si="66"/>
        <v/>
      </c>
      <c r="G399" s="268" t="str">
        <f t="shared" si="67"/>
        <v/>
      </c>
      <c r="H399" s="234" t="str">
        <f t="shared" si="73"/>
        <v>Peter</v>
      </c>
      <c r="I399" s="211">
        <f>IF(P$347="J",SUMIF(Deelnemers!B:B,H399,Deelnemers!F:F),0)</f>
        <v>70</v>
      </c>
      <c r="J399" s="13"/>
      <c r="K399" s="211" t="str">
        <f t="shared" si="68"/>
        <v/>
      </c>
      <c r="L399" s="220" t="str">
        <f t="shared" si="69"/>
        <v/>
      </c>
      <c r="M399" s="215" t="str">
        <f t="shared" si="74"/>
        <v/>
      </c>
      <c r="N399" s="216" t="str">
        <f t="shared" si="71"/>
        <v/>
      </c>
      <c r="O399" s="221">
        <v>3</v>
      </c>
      <c r="AB399" s="325">
        <f t="shared" si="75"/>
        <v>1</v>
      </c>
    </row>
    <row r="400" spans="1:28" ht="15" customHeight="1" x14ac:dyDescent="0.25">
      <c r="A400" s="218">
        <f>IF(C400=0,"",IF(I400=0,"",MAX(A$2:A399)+1))</f>
        <v>252</v>
      </c>
      <c r="B400" s="234" t="str">
        <f t="shared" si="72"/>
        <v>Martijn</v>
      </c>
      <c r="C400" s="211">
        <f>IF(P$347="J",SUMIF(Deelnemers!B:B,B400,Deelnemers!F:F),0)</f>
        <v>24</v>
      </c>
      <c r="D400" s="13"/>
      <c r="E400" s="13"/>
      <c r="F400" s="220" t="str">
        <f t="shared" si="66"/>
        <v/>
      </c>
      <c r="G400" s="268" t="str">
        <f t="shared" si="67"/>
        <v/>
      </c>
      <c r="H400" s="234" t="str">
        <f t="shared" si="73"/>
        <v>Piet</v>
      </c>
      <c r="I400" s="211">
        <f>IF(P$347="J",SUMIF(Deelnemers!B:B,H400,Deelnemers!F:F),0)</f>
        <v>71</v>
      </c>
      <c r="J400" s="13"/>
      <c r="K400" s="211" t="str">
        <f t="shared" si="68"/>
        <v/>
      </c>
      <c r="L400" s="220" t="str">
        <f t="shared" si="69"/>
        <v/>
      </c>
      <c r="M400" s="215" t="str">
        <f t="shared" si="74"/>
        <v/>
      </c>
      <c r="N400" s="216" t="str">
        <f t="shared" si="71"/>
        <v/>
      </c>
      <c r="O400" s="221">
        <v>3</v>
      </c>
      <c r="AB400" s="325">
        <f t="shared" si="75"/>
        <v>1</v>
      </c>
    </row>
    <row r="401" spans="1:28" ht="15" customHeight="1" x14ac:dyDescent="0.25">
      <c r="A401" s="218">
        <f>IF(C401=0,"",IF(I401=0,"",MAX(A$2:A400)+1))</f>
        <v>253</v>
      </c>
      <c r="B401" s="234" t="str">
        <f t="shared" si="72"/>
        <v>Martijn</v>
      </c>
      <c r="C401" s="211">
        <f>IF(P$347="J",SUMIF(Deelnemers!B:B,B401,Deelnemers!F:F),0)</f>
        <v>24</v>
      </c>
      <c r="D401" s="13"/>
      <c r="E401" s="13"/>
      <c r="F401" s="220" t="str">
        <f t="shared" si="66"/>
        <v/>
      </c>
      <c r="G401" s="268" t="str">
        <f t="shared" si="67"/>
        <v/>
      </c>
      <c r="H401" s="234" t="str">
        <f t="shared" si="73"/>
        <v>Tukker</v>
      </c>
      <c r="I401" s="211">
        <f>IF(P$347="J",SUMIF(Deelnemers!B:B,H401,Deelnemers!F:F),0)</f>
        <v>37</v>
      </c>
      <c r="J401" s="13"/>
      <c r="K401" s="211" t="str">
        <f t="shared" si="68"/>
        <v/>
      </c>
      <c r="L401" s="220" t="str">
        <f t="shared" si="69"/>
        <v/>
      </c>
      <c r="M401" s="215" t="str">
        <f t="shared" si="74"/>
        <v/>
      </c>
      <c r="N401" s="216" t="str">
        <f t="shared" si="71"/>
        <v/>
      </c>
      <c r="O401" s="221">
        <v>3</v>
      </c>
      <c r="AB401" s="325">
        <f t="shared" si="75"/>
        <v>1</v>
      </c>
    </row>
    <row r="402" spans="1:28" ht="15" customHeight="1" x14ac:dyDescent="0.25">
      <c r="A402" s="218">
        <f>IF(C402=0,"",IF(I402=0,"",MAX(A$2:A401)+1))</f>
        <v>254</v>
      </c>
      <c r="B402" s="234" t="str">
        <f t="shared" si="72"/>
        <v>Martijn</v>
      </c>
      <c r="C402" s="211">
        <f>IF(P$347="J",SUMIF(Deelnemers!B:B,B402,Deelnemers!F:F),0)</f>
        <v>24</v>
      </c>
      <c r="D402" s="13"/>
      <c r="E402" s="13"/>
      <c r="F402" s="220" t="str">
        <f t="shared" si="66"/>
        <v/>
      </c>
      <c r="G402" s="268" t="str">
        <f t="shared" si="67"/>
        <v/>
      </c>
      <c r="H402" s="234" t="str">
        <f t="shared" si="73"/>
        <v>Bernard</v>
      </c>
      <c r="I402" s="211">
        <f>IF(P$347="J",SUMIF(Deelnemers!B:B,H402,Deelnemers!F:F),0)</f>
        <v>37</v>
      </c>
      <c r="J402" s="13"/>
      <c r="K402" s="211" t="str">
        <f t="shared" si="68"/>
        <v/>
      </c>
      <c r="L402" s="220" t="str">
        <f t="shared" si="69"/>
        <v/>
      </c>
      <c r="M402" s="215" t="str">
        <f t="shared" si="74"/>
        <v/>
      </c>
      <c r="N402" s="216" t="str">
        <f t="shared" si="71"/>
        <v/>
      </c>
      <c r="O402" s="221">
        <v>3</v>
      </c>
      <c r="AB402" s="325">
        <f t="shared" si="75"/>
        <v>1</v>
      </c>
    </row>
    <row r="403" spans="1:28" ht="15" customHeight="1" x14ac:dyDescent="0.25">
      <c r="A403" s="218">
        <f>IF(C403=0,"",IF(I403=0,"",MAX(A$2:A402)+1))</f>
        <v>255</v>
      </c>
      <c r="B403" s="234" t="str">
        <f t="shared" si="72"/>
        <v>Martijn</v>
      </c>
      <c r="C403" s="211">
        <f>IF(P$347="J",SUMIF(Deelnemers!B:B,B403,Deelnemers!F:F),0)</f>
        <v>24</v>
      </c>
      <c r="D403" s="13"/>
      <c r="E403" s="13"/>
      <c r="F403" s="220" t="str">
        <f t="shared" si="66"/>
        <v/>
      </c>
      <c r="G403" s="268" t="str">
        <f t="shared" si="67"/>
        <v/>
      </c>
      <c r="H403" s="234" t="str">
        <f t="shared" si="73"/>
        <v>Jan de Hoorn</v>
      </c>
      <c r="I403" s="211">
        <f>IF(P$347="J",SUMIF(Deelnemers!B:B,H403,Deelnemers!F:F),0)</f>
        <v>33</v>
      </c>
      <c r="J403" s="13"/>
      <c r="K403" s="211" t="str">
        <f t="shared" si="68"/>
        <v/>
      </c>
      <c r="L403" s="220" t="str">
        <f t="shared" si="69"/>
        <v/>
      </c>
      <c r="M403" s="215" t="str">
        <f t="shared" si="74"/>
        <v/>
      </c>
      <c r="N403" s="216" t="str">
        <f t="shared" si="71"/>
        <v/>
      </c>
      <c r="O403" s="221">
        <v>3</v>
      </c>
      <c r="AB403" s="325">
        <f t="shared" si="75"/>
        <v>1</v>
      </c>
    </row>
    <row r="404" spans="1:28" ht="15" customHeight="1" x14ac:dyDescent="0.25">
      <c r="A404" s="218">
        <f>IF(C404=0,"",IF(I404=0,"",MAX(A$2:A403)+1))</f>
        <v>256</v>
      </c>
      <c r="B404" s="234" t="str">
        <f t="shared" si="72"/>
        <v>Martijn</v>
      </c>
      <c r="C404" s="211">
        <f>IF(P$347="J",SUMIF(Deelnemers!B:B,B404,Deelnemers!F:F),0)</f>
        <v>24</v>
      </c>
      <c r="D404" s="13"/>
      <c r="E404" s="13"/>
      <c r="F404" s="220" t="str">
        <f t="shared" si="66"/>
        <v/>
      </c>
      <c r="G404" s="268" t="str">
        <f t="shared" si="67"/>
        <v/>
      </c>
      <c r="H404" s="234" t="str">
        <f t="shared" si="73"/>
        <v>Bas</v>
      </c>
      <c r="I404" s="211">
        <f>IF(P$347="J",SUMIF(Deelnemers!B:B,H404,Deelnemers!F:F),0)</f>
        <v>31</v>
      </c>
      <c r="J404" s="13"/>
      <c r="K404" s="211" t="str">
        <f t="shared" si="68"/>
        <v/>
      </c>
      <c r="L404" s="220" t="str">
        <f t="shared" si="69"/>
        <v/>
      </c>
      <c r="M404" s="215" t="str">
        <f t="shared" si="74"/>
        <v/>
      </c>
      <c r="N404" s="216" t="str">
        <f t="shared" si="71"/>
        <v/>
      </c>
      <c r="O404" s="221">
        <v>3</v>
      </c>
      <c r="AB404" s="325">
        <f t="shared" si="75"/>
        <v>1</v>
      </c>
    </row>
    <row r="405" spans="1:28" ht="15" customHeight="1" x14ac:dyDescent="0.25">
      <c r="A405" s="218">
        <f>IF(C405=0,"",IF(I405=0,"",MAX(A$2:A404)+1))</f>
        <v>257</v>
      </c>
      <c r="B405" s="234" t="str">
        <f t="shared" si="72"/>
        <v>Martijn</v>
      </c>
      <c r="C405" s="211">
        <f>IF(P$347="J",SUMIF(Deelnemers!B:B,B405,Deelnemers!F:F),0)</f>
        <v>24</v>
      </c>
      <c r="D405" s="13"/>
      <c r="E405" s="13"/>
      <c r="F405" s="220" t="str">
        <f t="shared" si="66"/>
        <v/>
      </c>
      <c r="G405" s="268" t="str">
        <f t="shared" si="67"/>
        <v/>
      </c>
      <c r="H405" s="234" t="str">
        <f t="shared" si="73"/>
        <v>Jan Zuijlen</v>
      </c>
      <c r="I405" s="211">
        <f>IF(P$347="J",SUMIF(Deelnemers!B:B,H405,Deelnemers!F:F),0)</f>
        <v>45</v>
      </c>
      <c r="J405" s="13"/>
      <c r="K405" s="211" t="str">
        <f t="shared" si="68"/>
        <v/>
      </c>
      <c r="L405" s="220" t="str">
        <f t="shared" si="69"/>
        <v/>
      </c>
      <c r="M405" s="215" t="str">
        <f t="shared" si="74"/>
        <v/>
      </c>
      <c r="N405" s="216" t="str">
        <f t="shared" si="71"/>
        <v/>
      </c>
      <c r="O405" s="221">
        <v>3</v>
      </c>
      <c r="AB405" s="325">
        <f t="shared" si="75"/>
        <v>1</v>
      </c>
    </row>
    <row r="406" spans="1:28" ht="15" customHeight="1" x14ac:dyDescent="0.25">
      <c r="A406" s="218">
        <f>IF(C406=0,"",IF(I406=0,"",MAX(A$2:A405)+1))</f>
        <v>258</v>
      </c>
      <c r="B406" s="234" t="str">
        <f t="shared" si="72"/>
        <v>Martijn</v>
      </c>
      <c r="C406" s="211">
        <f>IF(P$347="J",SUMIF(Deelnemers!B:B,B406,Deelnemers!F:F),0)</f>
        <v>24</v>
      </c>
      <c r="D406" s="13"/>
      <c r="E406" s="13"/>
      <c r="F406" s="220" t="str">
        <f t="shared" si="66"/>
        <v/>
      </c>
      <c r="G406" s="268" t="str">
        <f t="shared" si="67"/>
        <v/>
      </c>
      <c r="H406" s="234" t="str">
        <f t="shared" si="73"/>
        <v xml:space="preserve">Jordy </v>
      </c>
      <c r="I406" s="211">
        <f>IF(P$347="J",SUMIF(Deelnemers!B:B,H406,Deelnemers!F:F),0)</f>
        <v>50</v>
      </c>
      <c r="J406" s="13"/>
      <c r="K406" s="211" t="str">
        <f t="shared" si="68"/>
        <v/>
      </c>
      <c r="L406" s="220" t="str">
        <f t="shared" si="69"/>
        <v/>
      </c>
      <c r="M406" s="215" t="str">
        <f t="shared" si="74"/>
        <v/>
      </c>
      <c r="N406" s="216" t="str">
        <f t="shared" si="71"/>
        <v/>
      </c>
      <c r="O406" s="221">
        <v>3</v>
      </c>
      <c r="AB406" s="325">
        <f t="shared" si="75"/>
        <v>1</v>
      </c>
    </row>
    <row r="407" spans="1:28" ht="15" customHeight="1" x14ac:dyDescent="0.25">
      <c r="A407" s="218">
        <f>IF(C407=0,"",IF(I407=0,"",MAX(A$2:A406)+1))</f>
        <v>259</v>
      </c>
      <c r="B407" s="234" t="str">
        <f t="shared" si="72"/>
        <v>Martijn</v>
      </c>
      <c r="C407" s="211">
        <f>IF(P$347="J",SUMIF(Deelnemers!B:B,B407,Deelnemers!F:F),0)</f>
        <v>24</v>
      </c>
      <c r="D407" s="13"/>
      <c r="E407" s="13"/>
      <c r="F407" s="220" t="str">
        <f t="shared" si="66"/>
        <v/>
      </c>
      <c r="G407" s="268" t="str">
        <f t="shared" si="67"/>
        <v/>
      </c>
      <c r="H407" s="234" t="str">
        <f t="shared" si="73"/>
        <v>Mukesh</v>
      </c>
      <c r="I407" s="211">
        <f>IF(P$347="J",SUMIF(Deelnemers!B:B,H407,Deelnemers!F:F),0)</f>
        <v>56</v>
      </c>
      <c r="J407" s="13"/>
      <c r="K407" s="211" t="str">
        <f t="shared" si="68"/>
        <v/>
      </c>
      <c r="L407" s="220" t="str">
        <f t="shared" si="69"/>
        <v/>
      </c>
      <c r="M407" s="215" t="str">
        <f t="shared" si="74"/>
        <v/>
      </c>
      <c r="N407" s="216" t="str">
        <f t="shared" si="71"/>
        <v/>
      </c>
      <c r="O407" s="221">
        <v>3</v>
      </c>
      <c r="AB407" s="325">
        <f t="shared" si="75"/>
        <v>1</v>
      </c>
    </row>
    <row r="408" spans="1:28" ht="15" customHeight="1" x14ac:dyDescent="0.25">
      <c r="A408" s="218">
        <f>IF(C408=0,"",IF(I408=0,"",MAX(A$2:A407)+1))</f>
        <v>260</v>
      </c>
      <c r="B408" s="234" t="str">
        <f t="shared" si="72"/>
        <v>Martijn</v>
      </c>
      <c r="C408" s="211">
        <f>IF(P$347="J",SUMIF(Deelnemers!B:B,B408,Deelnemers!F:F),0)</f>
        <v>24</v>
      </c>
      <c r="D408" s="13"/>
      <c r="E408" s="13"/>
      <c r="F408" s="220" t="str">
        <f t="shared" si="66"/>
        <v/>
      </c>
      <c r="G408" s="268" t="str">
        <f t="shared" si="67"/>
        <v/>
      </c>
      <c r="H408" s="234" t="str">
        <f t="shared" si="73"/>
        <v>Marco</v>
      </c>
      <c r="I408" s="211">
        <f>IF(P$347="J",SUMIF(Deelnemers!B:B,H408,Deelnemers!F:F),0)</f>
        <v>43</v>
      </c>
      <c r="J408" s="13"/>
      <c r="K408" s="211" t="str">
        <f t="shared" si="68"/>
        <v/>
      </c>
      <c r="L408" s="220" t="str">
        <f t="shared" si="69"/>
        <v/>
      </c>
      <c r="M408" s="215" t="str">
        <f t="shared" si="74"/>
        <v/>
      </c>
      <c r="N408" s="216" t="str">
        <f t="shared" si="71"/>
        <v/>
      </c>
      <c r="O408" s="221">
        <v>3</v>
      </c>
      <c r="AB408" s="325">
        <f t="shared" si="75"/>
        <v>1</v>
      </c>
    </row>
    <row r="409" spans="1:28" ht="15" customHeight="1" x14ac:dyDescent="0.25">
      <c r="A409" s="218" t="str">
        <f>IF(C409=0,"",IF(I409=0,"",MAX(A$2:A408)+1))</f>
        <v/>
      </c>
      <c r="B409" s="234" t="str">
        <f t="shared" si="72"/>
        <v>Martijn</v>
      </c>
      <c r="C409" s="211">
        <f>IF(P$347="J",SUMIF(Deelnemers!B:B,B409,Deelnemers!F:F),0)</f>
        <v>24</v>
      </c>
      <c r="D409" s="13"/>
      <c r="E409" s="13"/>
      <c r="F409" s="220" t="str">
        <f t="shared" si="66"/>
        <v/>
      </c>
      <c r="G409" s="268" t="str">
        <f t="shared" si="67"/>
        <v/>
      </c>
      <c r="H409" s="234" t="str">
        <f t="shared" si="73"/>
        <v>n</v>
      </c>
      <c r="I409" s="211">
        <f>IF(P$347="J",SUMIF(Deelnemers!B:B,H409,Deelnemers!F:F),0)</f>
        <v>0</v>
      </c>
      <c r="J409" s="13"/>
      <c r="K409" s="211" t="str">
        <f t="shared" si="68"/>
        <v/>
      </c>
      <c r="L409" s="220" t="str">
        <f t="shared" si="69"/>
        <v/>
      </c>
      <c r="M409" s="215" t="str">
        <f t="shared" si="74"/>
        <v/>
      </c>
      <c r="N409" s="216" t="str">
        <f t="shared" si="71"/>
        <v/>
      </c>
      <c r="O409" s="221">
        <v>3</v>
      </c>
      <c r="AB409" s="325">
        <f t="shared" si="75"/>
        <v>0</v>
      </c>
    </row>
    <row r="410" spans="1:28" ht="15" customHeight="1" x14ac:dyDescent="0.25">
      <c r="A410" s="218" t="str">
        <f>IF(C410=0,"",IF(I410=0,"",MAX(A$2:A409)+1))</f>
        <v/>
      </c>
      <c r="B410" s="234" t="str">
        <f t="shared" si="72"/>
        <v>Martijn</v>
      </c>
      <c r="C410" s="211">
        <f>IF(P$347="J",SUMIF(Deelnemers!B:B,B410,Deelnemers!F:F),0)</f>
        <v>24</v>
      </c>
      <c r="D410" s="13"/>
      <c r="E410" s="13"/>
      <c r="F410" s="220" t="str">
        <f t="shared" si="66"/>
        <v/>
      </c>
      <c r="G410" s="268" t="str">
        <f t="shared" si="67"/>
        <v/>
      </c>
      <c r="H410" s="234" t="str">
        <f t="shared" si="73"/>
        <v>n</v>
      </c>
      <c r="I410" s="211">
        <f>IF(P$347="J",SUMIF(Deelnemers!B:B,H410,Deelnemers!F:F),0)</f>
        <v>0</v>
      </c>
      <c r="J410" s="13"/>
      <c r="K410" s="211" t="str">
        <f t="shared" si="68"/>
        <v/>
      </c>
      <c r="L410" s="220" t="str">
        <f t="shared" si="69"/>
        <v/>
      </c>
      <c r="M410" s="215" t="str">
        <f t="shared" si="74"/>
        <v/>
      </c>
      <c r="N410" s="216" t="str">
        <f t="shared" si="71"/>
        <v/>
      </c>
      <c r="O410" s="221">
        <v>3</v>
      </c>
      <c r="AB410" s="325">
        <f t="shared" si="75"/>
        <v>0</v>
      </c>
    </row>
    <row r="411" spans="1:28" ht="15" customHeight="1" x14ac:dyDescent="0.25">
      <c r="A411" s="218" t="str">
        <f>IF(C411=0,"",IF(I411=0,"",MAX(A$2:A410)+1))</f>
        <v/>
      </c>
      <c r="B411" s="234" t="str">
        <f t="shared" si="72"/>
        <v>Martijn</v>
      </c>
      <c r="C411" s="211">
        <f>IF(P$347="J",SUMIF(Deelnemers!B:B,B411,Deelnemers!F:F),0)</f>
        <v>24</v>
      </c>
      <c r="D411" s="13"/>
      <c r="E411" s="13"/>
      <c r="F411" s="220" t="str">
        <f t="shared" ref="F411:F474" si="76">IF(D411&gt;0,ROUND(D411/E411,3),"")</f>
        <v/>
      </c>
      <c r="G411" s="268" t="str">
        <f t="shared" ref="G411:G474" si="77">IF(D411&gt;0,IF(C411-D411=0,R$2,IF(D411&lt;C411,ROUND(D411/C411*T$2,1),Q$2)),"")</f>
        <v/>
      </c>
      <c r="H411" s="234" t="str">
        <f t="shared" si="73"/>
        <v>n</v>
      </c>
      <c r="I411" s="211">
        <f>IF(P$347="J",SUMIF(Deelnemers!B:B,H411,Deelnemers!F:F),0)</f>
        <v>0</v>
      </c>
      <c r="J411" s="13"/>
      <c r="K411" s="211" t="str">
        <f t="shared" ref="K411:K474" si="78">IF(E411&gt;0,E411,"")</f>
        <v/>
      </c>
      <c r="L411" s="220" t="str">
        <f t="shared" ref="L411:L474" si="79">IF(J411&gt;0,ROUND(J411/K411,3),"")</f>
        <v/>
      </c>
      <c r="M411" s="215" t="str">
        <f t="shared" ref="M411:M442" si="80">IF(J411&gt;0,IF(I411-J411=0,R$2,IF(J411&lt;I411,ROUND(J411/I411*T$2,1),Q$2)),"")</f>
        <v/>
      </c>
      <c r="N411" s="216" t="str">
        <f t="shared" ref="N411:N474" si="81">IF(E411&gt;0,1,"")</f>
        <v/>
      </c>
      <c r="O411" s="221">
        <v>3</v>
      </c>
      <c r="AB411" s="325">
        <f t="shared" si="75"/>
        <v>0</v>
      </c>
    </row>
    <row r="412" spans="1:28" ht="15" customHeight="1" x14ac:dyDescent="0.25">
      <c r="A412" s="218" t="str">
        <f>IF(C412=0,"",IF(I412=0,"",MAX(A$2:A411)+1))</f>
        <v/>
      </c>
      <c r="B412" s="234" t="str">
        <f t="shared" ref="B412:B475" si="82">B68</f>
        <v>Martijn</v>
      </c>
      <c r="C412" s="211">
        <f>IF(P$347="J",SUMIF(Deelnemers!B:B,B412,Deelnemers!F:F),0)</f>
        <v>24</v>
      </c>
      <c r="D412" s="13"/>
      <c r="E412" s="13"/>
      <c r="F412" s="220" t="str">
        <f t="shared" si="76"/>
        <v/>
      </c>
      <c r="G412" s="268" t="str">
        <f t="shared" si="77"/>
        <v/>
      </c>
      <c r="H412" s="234" t="str">
        <f t="shared" ref="H412:H475" si="83">H68</f>
        <v>n</v>
      </c>
      <c r="I412" s="211">
        <f>IF(P$347="J",SUMIF(Deelnemers!B:B,H412,Deelnemers!F:F),0)</f>
        <v>0</v>
      </c>
      <c r="J412" s="13"/>
      <c r="K412" s="211" t="str">
        <f t="shared" si="78"/>
        <v/>
      </c>
      <c r="L412" s="220" t="str">
        <f t="shared" si="79"/>
        <v/>
      </c>
      <c r="M412" s="215" t="str">
        <f t="shared" si="80"/>
        <v/>
      </c>
      <c r="N412" s="216" t="str">
        <f t="shared" si="81"/>
        <v/>
      </c>
      <c r="O412" s="221">
        <v>3</v>
      </c>
      <c r="AB412" s="325">
        <f t="shared" si="75"/>
        <v>0</v>
      </c>
    </row>
    <row r="413" spans="1:28" ht="15" customHeight="1" x14ac:dyDescent="0.25">
      <c r="A413" s="218">
        <f>IF(C413=0,"",IF(I413=0,"",MAX(A$2:A412)+1))</f>
        <v>261</v>
      </c>
      <c r="B413" s="234" t="str">
        <f t="shared" si="82"/>
        <v>Michael</v>
      </c>
      <c r="C413" s="211">
        <f>IF(P$347="J",SUMIF(Deelnemers!B:B,B413,Deelnemers!F:F),0)</f>
        <v>38</v>
      </c>
      <c r="D413" s="13"/>
      <c r="E413" s="13"/>
      <c r="F413" s="220" t="str">
        <f t="shared" si="76"/>
        <v/>
      </c>
      <c r="G413" s="268" t="str">
        <f t="shared" si="77"/>
        <v/>
      </c>
      <c r="H413" s="234" t="str">
        <f t="shared" si="83"/>
        <v>Peter</v>
      </c>
      <c r="I413" s="211">
        <f>IF(P$347="J",SUMIF(Deelnemers!B:B,H413,Deelnemers!F:F),0)</f>
        <v>70</v>
      </c>
      <c r="J413" s="13"/>
      <c r="K413" s="211" t="str">
        <f t="shared" si="78"/>
        <v/>
      </c>
      <c r="L413" s="220" t="str">
        <f t="shared" si="79"/>
        <v/>
      </c>
      <c r="M413" s="215" t="str">
        <f t="shared" si="80"/>
        <v/>
      </c>
      <c r="N413" s="216" t="str">
        <f t="shared" si="81"/>
        <v/>
      </c>
      <c r="O413" s="221">
        <v>3</v>
      </c>
      <c r="AB413" s="325">
        <f t="shared" si="75"/>
        <v>1</v>
      </c>
    </row>
    <row r="414" spans="1:28" ht="15" customHeight="1" x14ac:dyDescent="0.25">
      <c r="A414" s="218">
        <f>IF(C414=0,"",IF(I414=0,"",MAX(A$2:A413)+1))</f>
        <v>262</v>
      </c>
      <c r="B414" s="234" t="str">
        <f t="shared" si="82"/>
        <v>Michael</v>
      </c>
      <c r="C414" s="211">
        <f>IF(P$347="J",SUMIF(Deelnemers!B:B,B414,Deelnemers!F:F),0)</f>
        <v>38</v>
      </c>
      <c r="D414" s="13"/>
      <c r="E414" s="13"/>
      <c r="F414" s="220" t="str">
        <f t="shared" si="76"/>
        <v/>
      </c>
      <c r="G414" s="268" t="str">
        <f t="shared" si="77"/>
        <v/>
      </c>
      <c r="H414" s="234" t="str">
        <f t="shared" si="83"/>
        <v>Piet</v>
      </c>
      <c r="I414" s="211">
        <f>IF(P$347="J",SUMIF(Deelnemers!B:B,H414,Deelnemers!F:F),0)</f>
        <v>71</v>
      </c>
      <c r="J414" s="13"/>
      <c r="K414" s="211" t="str">
        <f t="shared" si="78"/>
        <v/>
      </c>
      <c r="L414" s="220" t="str">
        <f t="shared" si="79"/>
        <v/>
      </c>
      <c r="M414" s="215" t="str">
        <f t="shared" si="80"/>
        <v/>
      </c>
      <c r="N414" s="216" t="str">
        <f t="shared" si="81"/>
        <v/>
      </c>
      <c r="O414" s="221">
        <v>3</v>
      </c>
      <c r="AB414" s="325">
        <f t="shared" si="75"/>
        <v>1</v>
      </c>
    </row>
    <row r="415" spans="1:28" ht="15" customHeight="1" x14ac:dyDescent="0.25">
      <c r="A415" s="218">
        <f>IF(C415=0,"",IF(I415=0,"",MAX(A$2:A414)+1))</f>
        <v>263</v>
      </c>
      <c r="B415" s="234" t="str">
        <f t="shared" si="82"/>
        <v>Michael</v>
      </c>
      <c r="C415" s="211">
        <f>IF(P$347="J",SUMIF(Deelnemers!B:B,B415,Deelnemers!F:F),0)</f>
        <v>38</v>
      </c>
      <c r="D415" s="13"/>
      <c r="E415" s="13"/>
      <c r="F415" s="220" t="str">
        <f t="shared" si="76"/>
        <v/>
      </c>
      <c r="G415" s="268" t="str">
        <f t="shared" si="77"/>
        <v/>
      </c>
      <c r="H415" s="234" t="str">
        <f t="shared" si="83"/>
        <v>Tukker</v>
      </c>
      <c r="I415" s="211">
        <f>IF(P$347="J",SUMIF(Deelnemers!B:B,H415,Deelnemers!F:F),0)</f>
        <v>37</v>
      </c>
      <c r="J415" s="13"/>
      <c r="K415" s="211" t="str">
        <f t="shared" si="78"/>
        <v/>
      </c>
      <c r="L415" s="220" t="str">
        <f t="shared" si="79"/>
        <v/>
      </c>
      <c r="M415" s="215" t="str">
        <f t="shared" si="80"/>
        <v/>
      </c>
      <c r="N415" s="216" t="str">
        <f t="shared" si="81"/>
        <v/>
      </c>
      <c r="O415" s="221">
        <v>3</v>
      </c>
      <c r="AB415" s="325">
        <f t="shared" si="75"/>
        <v>1</v>
      </c>
    </row>
    <row r="416" spans="1:28" ht="15" customHeight="1" x14ac:dyDescent="0.25">
      <c r="A416" s="218">
        <f>IF(C416=0,"",IF(I416=0,"",MAX(A$2:A415)+1))</f>
        <v>264</v>
      </c>
      <c r="B416" s="234" t="str">
        <f t="shared" si="82"/>
        <v>Michael</v>
      </c>
      <c r="C416" s="211">
        <f>IF(P$347="J",SUMIF(Deelnemers!B:B,B416,Deelnemers!F:F),0)</f>
        <v>38</v>
      </c>
      <c r="D416" s="13"/>
      <c r="E416" s="13"/>
      <c r="F416" s="220" t="str">
        <f t="shared" si="76"/>
        <v/>
      </c>
      <c r="G416" s="268" t="str">
        <f t="shared" si="77"/>
        <v/>
      </c>
      <c r="H416" s="234" t="str">
        <f t="shared" si="83"/>
        <v>Bernard</v>
      </c>
      <c r="I416" s="211">
        <f>IF(P$347="J",SUMIF(Deelnemers!B:B,H416,Deelnemers!F:F),0)</f>
        <v>37</v>
      </c>
      <c r="J416" s="13"/>
      <c r="K416" s="211" t="str">
        <f t="shared" si="78"/>
        <v/>
      </c>
      <c r="L416" s="220" t="str">
        <f t="shared" si="79"/>
        <v/>
      </c>
      <c r="M416" s="215" t="str">
        <f t="shared" si="80"/>
        <v/>
      </c>
      <c r="N416" s="216" t="str">
        <f t="shared" si="81"/>
        <v/>
      </c>
      <c r="O416" s="221">
        <v>3</v>
      </c>
      <c r="AB416" s="325">
        <f t="shared" si="75"/>
        <v>1</v>
      </c>
    </row>
    <row r="417" spans="1:28" ht="15" customHeight="1" x14ac:dyDescent="0.25">
      <c r="A417" s="218">
        <f>IF(C417=0,"",IF(I417=0,"",MAX(A$2:A416)+1))</f>
        <v>265</v>
      </c>
      <c r="B417" s="234" t="str">
        <f t="shared" si="82"/>
        <v>Michael</v>
      </c>
      <c r="C417" s="211">
        <f>IF(P$347="J",SUMIF(Deelnemers!B:B,B417,Deelnemers!F:F),0)</f>
        <v>38</v>
      </c>
      <c r="D417" s="13"/>
      <c r="E417" s="13"/>
      <c r="F417" s="220" t="str">
        <f t="shared" si="76"/>
        <v/>
      </c>
      <c r="G417" s="268" t="str">
        <f t="shared" si="77"/>
        <v/>
      </c>
      <c r="H417" s="234" t="str">
        <f t="shared" si="83"/>
        <v>Jan de Hoorn</v>
      </c>
      <c r="I417" s="211">
        <f>IF(P$347="J",SUMIF(Deelnemers!B:B,H417,Deelnemers!F:F),0)</f>
        <v>33</v>
      </c>
      <c r="J417" s="13"/>
      <c r="K417" s="211" t="str">
        <f t="shared" si="78"/>
        <v/>
      </c>
      <c r="L417" s="220" t="str">
        <f t="shared" si="79"/>
        <v/>
      </c>
      <c r="M417" s="215" t="str">
        <f t="shared" si="80"/>
        <v/>
      </c>
      <c r="N417" s="216" t="str">
        <f t="shared" si="81"/>
        <v/>
      </c>
      <c r="O417" s="221">
        <v>3</v>
      </c>
      <c r="AB417" s="325">
        <f t="shared" si="75"/>
        <v>1</v>
      </c>
    </row>
    <row r="418" spans="1:28" ht="15" customHeight="1" x14ac:dyDescent="0.25">
      <c r="A418" s="218">
        <f>IF(C418=0,"",IF(I418=0,"",MAX(A$2:A417)+1))</f>
        <v>266</v>
      </c>
      <c r="B418" s="234" t="str">
        <f t="shared" si="82"/>
        <v>Michael</v>
      </c>
      <c r="C418" s="211">
        <f>IF(P$347="J",SUMIF(Deelnemers!B:B,B418,Deelnemers!F:F),0)</f>
        <v>38</v>
      </c>
      <c r="D418" s="13"/>
      <c r="E418" s="13"/>
      <c r="F418" s="220" t="str">
        <f t="shared" si="76"/>
        <v/>
      </c>
      <c r="G418" s="268" t="str">
        <f t="shared" si="77"/>
        <v/>
      </c>
      <c r="H418" s="234" t="str">
        <f t="shared" si="83"/>
        <v>Bas</v>
      </c>
      <c r="I418" s="211">
        <f>IF(P$347="J",SUMIF(Deelnemers!B:B,H418,Deelnemers!F:F),0)</f>
        <v>31</v>
      </c>
      <c r="J418" s="13"/>
      <c r="K418" s="211" t="str">
        <f t="shared" si="78"/>
        <v/>
      </c>
      <c r="L418" s="220" t="str">
        <f t="shared" si="79"/>
        <v/>
      </c>
      <c r="M418" s="215" t="str">
        <f t="shared" si="80"/>
        <v/>
      </c>
      <c r="N418" s="216" t="str">
        <f t="shared" si="81"/>
        <v/>
      </c>
      <c r="O418" s="221">
        <v>3</v>
      </c>
      <c r="AB418" s="325">
        <f t="shared" si="75"/>
        <v>1</v>
      </c>
    </row>
    <row r="419" spans="1:28" ht="15" customHeight="1" x14ac:dyDescent="0.25">
      <c r="A419" s="218">
        <f>IF(C419=0,"",IF(I419=0,"",MAX(A$2:A418)+1))</f>
        <v>267</v>
      </c>
      <c r="B419" s="234" t="str">
        <f t="shared" si="82"/>
        <v>Michael</v>
      </c>
      <c r="C419" s="211">
        <f>IF(P$347="J",SUMIF(Deelnemers!B:B,B419,Deelnemers!F:F),0)</f>
        <v>38</v>
      </c>
      <c r="D419" s="13"/>
      <c r="E419" s="13"/>
      <c r="F419" s="220" t="str">
        <f t="shared" si="76"/>
        <v/>
      </c>
      <c r="G419" s="268" t="str">
        <f t="shared" si="77"/>
        <v/>
      </c>
      <c r="H419" s="234" t="str">
        <f t="shared" si="83"/>
        <v>Jan Zuijlen</v>
      </c>
      <c r="I419" s="211">
        <f>IF(P$347="J",SUMIF(Deelnemers!B:B,H419,Deelnemers!F:F),0)</f>
        <v>45</v>
      </c>
      <c r="J419" s="13"/>
      <c r="K419" s="211" t="str">
        <f t="shared" si="78"/>
        <v/>
      </c>
      <c r="L419" s="220" t="str">
        <f t="shared" si="79"/>
        <v/>
      </c>
      <c r="M419" s="215" t="str">
        <f t="shared" si="80"/>
        <v/>
      </c>
      <c r="N419" s="216" t="str">
        <f t="shared" si="81"/>
        <v/>
      </c>
      <c r="O419" s="221">
        <v>3</v>
      </c>
      <c r="AB419" s="325">
        <f t="shared" si="75"/>
        <v>1</v>
      </c>
    </row>
    <row r="420" spans="1:28" ht="15" customHeight="1" x14ac:dyDescent="0.25">
      <c r="A420" s="218">
        <f>IF(C420=0,"",IF(I420=0,"",MAX(A$2:A419)+1))</f>
        <v>268</v>
      </c>
      <c r="B420" s="234" t="str">
        <f t="shared" si="82"/>
        <v>Michael</v>
      </c>
      <c r="C420" s="211">
        <f>IF(P$347="J",SUMIF(Deelnemers!B:B,B420,Deelnemers!F:F),0)</f>
        <v>38</v>
      </c>
      <c r="D420" s="13"/>
      <c r="E420" s="13"/>
      <c r="F420" s="220" t="str">
        <f t="shared" si="76"/>
        <v/>
      </c>
      <c r="G420" s="268" t="str">
        <f t="shared" si="77"/>
        <v/>
      </c>
      <c r="H420" s="234" t="str">
        <f t="shared" si="83"/>
        <v xml:space="preserve">Jordy </v>
      </c>
      <c r="I420" s="211">
        <f>IF(P$347="J",SUMIF(Deelnemers!B:B,H420,Deelnemers!F:F),0)</f>
        <v>50</v>
      </c>
      <c r="J420" s="13"/>
      <c r="K420" s="211" t="str">
        <f t="shared" si="78"/>
        <v/>
      </c>
      <c r="L420" s="220" t="str">
        <f t="shared" si="79"/>
        <v/>
      </c>
      <c r="M420" s="215" t="str">
        <f t="shared" si="80"/>
        <v/>
      </c>
      <c r="N420" s="216" t="str">
        <f t="shared" si="81"/>
        <v/>
      </c>
      <c r="O420" s="221">
        <v>3</v>
      </c>
      <c r="AB420" s="325">
        <f t="shared" si="75"/>
        <v>1</v>
      </c>
    </row>
    <row r="421" spans="1:28" ht="15" customHeight="1" x14ac:dyDescent="0.25">
      <c r="A421" s="218">
        <f>IF(C421=0,"",IF(I421=0,"",MAX(A$2:A420)+1))</f>
        <v>269</v>
      </c>
      <c r="B421" s="234" t="str">
        <f t="shared" si="82"/>
        <v>Michael</v>
      </c>
      <c r="C421" s="211">
        <f>IF(P$347="J",SUMIF(Deelnemers!B:B,B421,Deelnemers!F:F),0)</f>
        <v>38</v>
      </c>
      <c r="D421" s="13"/>
      <c r="E421" s="13"/>
      <c r="F421" s="220" t="str">
        <f t="shared" si="76"/>
        <v/>
      </c>
      <c r="G421" s="268" t="str">
        <f t="shared" si="77"/>
        <v/>
      </c>
      <c r="H421" s="234" t="str">
        <f t="shared" si="83"/>
        <v>Mukesh</v>
      </c>
      <c r="I421" s="211">
        <f>IF(P$347="J",SUMIF(Deelnemers!B:B,H421,Deelnemers!F:F),0)</f>
        <v>56</v>
      </c>
      <c r="J421" s="13"/>
      <c r="K421" s="211" t="str">
        <f t="shared" si="78"/>
        <v/>
      </c>
      <c r="L421" s="220" t="str">
        <f t="shared" si="79"/>
        <v/>
      </c>
      <c r="M421" s="215" t="str">
        <f t="shared" si="80"/>
        <v/>
      </c>
      <c r="N421" s="216" t="str">
        <f t="shared" si="81"/>
        <v/>
      </c>
      <c r="O421" s="221">
        <v>3</v>
      </c>
      <c r="AB421" s="325">
        <f t="shared" si="75"/>
        <v>1</v>
      </c>
    </row>
    <row r="422" spans="1:28" ht="15" customHeight="1" x14ac:dyDescent="0.25">
      <c r="A422" s="218">
        <f>IF(C422=0,"",IF(I422=0,"",MAX(A$2:A421)+1))</f>
        <v>270</v>
      </c>
      <c r="B422" s="234" t="str">
        <f t="shared" si="82"/>
        <v>Michael</v>
      </c>
      <c r="C422" s="211">
        <f>IF(P$347="J",SUMIF(Deelnemers!B:B,B422,Deelnemers!F:F),0)</f>
        <v>38</v>
      </c>
      <c r="D422" s="13"/>
      <c r="E422" s="13"/>
      <c r="F422" s="220" t="str">
        <f t="shared" si="76"/>
        <v/>
      </c>
      <c r="G422" s="268" t="str">
        <f t="shared" si="77"/>
        <v/>
      </c>
      <c r="H422" s="234" t="str">
        <f t="shared" si="83"/>
        <v>Marco</v>
      </c>
      <c r="I422" s="211">
        <f>IF(P$347="J",SUMIF(Deelnemers!B:B,H422,Deelnemers!F:F),0)</f>
        <v>43</v>
      </c>
      <c r="J422" s="13"/>
      <c r="K422" s="211" t="str">
        <f t="shared" si="78"/>
        <v/>
      </c>
      <c r="L422" s="220" t="str">
        <f t="shared" si="79"/>
        <v/>
      </c>
      <c r="M422" s="215" t="str">
        <f t="shared" si="80"/>
        <v/>
      </c>
      <c r="N422" s="216" t="str">
        <f t="shared" si="81"/>
        <v/>
      </c>
      <c r="O422" s="221">
        <v>3</v>
      </c>
      <c r="AB422" s="325">
        <f t="shared" si="75"/>
        <v>1</v>
      </c>
    </row>
    <row r="423" spans="1:28" ht="15" customHeight="1" x14ac:dyDescent="0.25">
      <c r="A423" s="218" t="str">
        <f>IF(C423=0,"",IF(I423=0,"",MAX(A$2:A422)+1))</f>
        <v/>
      </c>
      <c r="B423" s="234" t="str">
        <f t="shared" si="82"/>
        <v>Michael</v>
      </c>
      <c r="C423" s="211">
        <f>IF(P$347="J",SUMIF(Deelnemers!B:B,B423,Deelnemers!F:F),0)</f>
        <v>38</v>
      </c>
      <c r="D423" s="13"/>
      <c r="E423" s="13"/>
      <c r="F423" s="220" t="str">
        <f t="shared" si="76"/>
        <v/>
      </c>
      <c r="G423" s="268" t="str">
        <f t="shared" si="77"/>
        <v/>
      </c>
      <c r="H423" s="234" t="str">
        <f t="shared" si="83"/>
        <v>n</v>
      </c>
      <c r="I423" s="211">
        <f>IF(P$347="J",SUMIF(Deelnemers!B:B,H423,Deelnemers!F:F),0)</f>
        <v>0</v>
      </c>
      <c r="J423" s="13"/>
      <c r="K423" s="211" t="str">
        <f t="shared" si="78"/>
        <v/>
      </c>
      <c r="L423" s="220" t="str">
        <f t="shared" si="79"/>
        <v/>
      </c>
      <c r="M423" s="215" t="str">
        <f t="shared" si="80"/>
        <v/>
      </c>
      <c r="N423" s="216" t="str">
        <f t="shared" si="81"/>
        <v/>
      </c>
      <c r="O423" s="221">
        <v>3</v>
      </c>
      <c r="AB423" s="325">
        <f t="shared" si="75"/>
        <v>0</v>
      </c>
    </row>
    <row r="424" spans="1:28" ht="15" customHeight="1" x14ac:dyDescent="0.25">
      <c r="A424" s="218" t="str">
        <f>IF(C424=0,"",IF(I424=0,"",MAX(A$2:A423)+1))</f>
        <v/>
      </c>
      <c r="B424" s="234" t="str">
        <f t="shared" si="82"/>
        <v>Michael</v>
      </c>
      <c r="C424" s="211">
        <f>IF(P$347="J",SUMIF(Deelnemers!B:B,B424,Deelnemers!F:F),0)</f>
        <v>38</v>
      </c>
      <c r="D424" s="13"/>
      <c r="E424" s="13"/>
      <c r="F424" s="220" t="str">
        <f t="shared" si="76"/>
        <v/>
      </c>
      <c r="G424" s="268" t="str">
        <f t="shared" si="77"/>
        <v/>
      </c>
      <c r="H424" s="234" t="str">
        <f t="shared" si="83"/>
        <v>n</v>
      </c>
      <c r="I424" s="211">
        <f>IF(P$347="J",SUMIF(Deelnemers!B:B,H424,Deelnemers!F:F),0)</f>
        <v>0</v>
      </c>
      <c r="J424" s="13"/>
      <c r="K424" s="211" t="str">
        <f t="shared" si="78"/>
        <v/>
      </c>
      <c r="L424" s="220" t="str">
        <f t="shared" si="79"/>
        <v/>
      </c>
      <c r="M424" s="215" t="str">
        <f t="shared" si="80"/>
        <v/>
      </c>
      <c r="N424" s="216" t="str">
        <f t="shared" si="81"/>
        <v/>
      </c>
      <c r="O424" s="221">
        <v>3</v>
      </c>
      <c r="AB424" s="325">
        <f t="shared" si="75"/>
        <v>0</v>
      </c>
    </row>
    <row r="425" spans="1:28" ht="15" customHeight="1" x14ac:dyDescent="0.25">
      <c r="A425" s="218" t="str">
        <f>IF(C425=0,"",IF(I425=0,"",MAX(A$2:A424)+1))</f>
        <v/>
      </c>
      <c r="B425" s="234" t="str">
        <f t="shared" si="82"/>
        <v>Michael</v>
      </c>
      <c r="C425" s="211">
        <f>IF(P$347="J",SUMIF(Deelnemers!B:B,B425,Deelnemers!F:F),0)</f>
        <v>38</v>
      </c>
      <c r="D425" s="13"/>
      <c r="E425" s="13"/>
      <c r="F425" s="220" t="str">
        <f t="shared" si="76"/>
        <v/>
      </c>
      <c r="G425" s="268" t="str">
        <f t="shared" si="77"/>
        <v/>
      </c>
      <c r="H425" s="234" t="str">
        <f t="shared" si="83"/>
        <v>n</v>
      </c>
      <c r="I425" s="211">
        <f>IF(P$347="J",SUMIF(Deelnemers!B:B,H425,Deelnemers!F:F),0)</f>
        <v>0</v>
      </c>
      <c r="J425" s="13"/>
      <c r="K425" s="211" t="str">
        <f t="shared" si="78"/>
        <v/>
      </c>
      <c r="L425" s="220" t="str">
        <f t="shared" si="79"/>
        <v/>
      </c>
      <c r="M425" s="215" t="str">
        <f t="shared" si="80"/>
        <v/>
      </c>
      <c r="N425" s="216" t="str">
        <f t="shared" si="81"/>
        <v/>
      </c>
      <c r="O425" s="221">
        <v>3</v>
      </c>
      <c r="AB425" s="325">
        <f t="shared" si="75"/>
        <v>0</v>
      </c>
    </row>
    <row r="426" spans="1:28" ht="15" customHeight="1" x14ac:dyDescent="0.25">
      <c r="A426" s="218" t="str">
        <f>IF(C426=0,"",IF(I426=0,"",MAX(A$2:A425)+1))</f>
        <v/>
      </c>
      <c r="B426" s="234" t="str">
        <f t="shared" si="82"/>
        <v>Michael</v>
      </c>
      <c r="C426" s="211">
        <f>IF(P$347="J",SUMIF(Deelnemers!B:B,B426,Deelnemers!F:F),0)</f>
        <v>38</v>
      </c>
      <c r="D426" s="13"/>
      <c r="E426" s="13"/>
      <c r="F426" s="220" t="str">
        <f t="shared" si="76"/>
        <v/>
      </c>
      <c r="G426" s="268" t="str">
        <f t="shared" si="77"/>
        <v/>
      </c>
      <c r="H426" s="234" t="str">
        <f t="shared" si="83"/>
        <v>n</v>
      </c>
      <c r="I426" s="211">
        <f>IF(P$347="J",SUMIF(Deelnemers!B:B,H426,Deelnemers!F:F),0)</f>
        <v>0</v>
      </c>
      <c r="J426" s="13"/>
      <c r="K426" s="211" t="str">
        <f t="shared" si="78"/>
        <v/>
      </c>
      <c r="L426" s="220" t="str">
        <f t="shared" si="79"/>
        <v/>
      </c>
      <c r="M426" s="215" t="str">
        <f t="shared" si="80"/>
        <v/>
      </c>
      <c r="N426" s="216" t="str">
        <f t="shared" si="81"/>
        <v/>
      </c>
      <c r="O426" s="221">
        <v>3</v>
      </c>
      <c r="AB426" s="325">
        <f t="shared" si="75"/>
        <v>0</v>
      </c>
    </row>
    <row r="427" spans="1:28" ht="15" customHeight="1" x14ac:dyDescent="0.25">
      <c r="A427" s="218">
        <f>IF(C427=0,"",IF(I427=0,"",MAX(A$2:A426)+1))</f>
        <v>271</v>
      </c>
      <c r="B427" s="234" t="str">
        <f t="shared" si="82"/>
        <v>Peter</v>
      </c>
      <c r="C427" s="211">
        <f>IF(P$347="J",SUMIF(Deelnemers!B:B,B427,Deelnemers!F:F),0)</f>
        <v>70</v>
      </c>
      <c r="D427" s="13"/>
      <c r="E427" s="13"/>
      <c r="F427" s="220" t="str">
        <f t="shared" si="76"/>
        <v/>
      </c>
      <c r="G427" s="268" t="str">
        <f t="shared" si="77"/>
        <v/>
      </c>
      <c r="H427" s="234" t="str">
        <f t="shared" si="83"/>
        <v>Piet</v>
      </c>
      <c r="I427" s="211">
        <f>IF(P$347="J",SUMIF(Deelnemers!B:B,H427,Deelnemers!F:F),0)</f>
        <v>71</v>
      </c>
      <c r="J427" s="13"/>
      <c r="K427" s="211" t="str">
        <f t="shared" si="78"/>
        <v/>
      </c>
      <c r="L427" s="220" t="str">
        <f t="shared" si="79"/>
        <v/>
      </c>
      <c r="M427" s="215" t="str">
        <f t="shared" si="80"/>
        <v/>
      </c>
      <c r="N427" s="216" t="str">
        <f t="shared" si="81"/>
        <v/>
      </c>
      <c r="O427" s="221">
        <v>3</v>
      </c>
      <c r="AB427" s="325">
        <f t="shared" si="75"/>
        <v>1</v>
      </c>
    </row>
    <row r="428" spans="1:28" ht="15" customHeight="1" x14ac:dyDescent="0.25">
      <c r="A428" s="218">
        <f>IF(C428=0,"",IF(I428=0,"",MAX(A$2:A427)+1))</f>
        <v>272</v>
      </c>
      <c r="B428" s="234" t="str">
        <f t="shared" si="82"/>
        <v>Peter</v>
      </c>
      <c r="C428" s="211">
        <f>IF(P$347="J",SUMIF(Deelnemers!B:B,B428,Deelnemers!F:F),0)</f>
        <v>70</v>
      </c>
      <c r="D428" s="13"/>
      <c r="E428" s="13"/>
      <c r="F428" s="220" t="str">
        <f t="shared" si="76"/>
        <v/>
      </c>
      <c r="G428" s="268" t="str">
        <f t="shared" si="77"/>
        <v/>
      </c>
      <c r="H428" s="234" t="str">
        <f t="shared" si="83"/>
        <v>Tukker</v>
      </c>
      <c r="I428" s="211">
        <f>IF(P$347="J",SUMIF(Deelnemers!B:B,H428,Deelnemers!F:F),0)</f>
        <v>37</v>
      </c>
      <c r="J428" s="13"/>
      <c r="K428" s="211" t="str">
        <f t="shared" si="78"/>
        <v/>
      </c>
      <c r="L428" s="220" t="str">
        <f t="shared" si="79"/>
        <v/>
      </c>
      <c r="M428" s="215" t="str">
        <f t="shared" si="80"/>
        <v/>
      </c>
      <c r="N428" s="216" t="str">
        <f t="shared" si="81"/>
        <v/>
      </c>
      <c r="O428" s="221">
        <v>3</v>
      </c>
      <c r="AB428" s="325">
        <f t="shared" si="75"/>
        <v>1</v>
      </c>
    </row>
    <row r="429" spans="1:28" ht="15" customHeight="1" x14ac:dyDescent="0.25">
      <c r="A429" s="218">
        <f>IF(C429=0,"",IF(I429=0,"",MAX(A$2:A428)+1))</f>
        <v>273</v>
      </c>
      <c r="B429" s="234" t="str">
        <f t="shared" si="82"/>
        <v>Peter</v>
      </c>
      <c r="C429" s="211">
        <f>IF(P$347="J",SUMIF(Deelnemers!B:B,B429,Deelnemers!F:F),0)</f>
        <v>70</v>
      </c>
      <c r="D429" s="13"/>
      <c r="E429" s="13"/>
      <c r="F429" s="220" t="str">
        <f t="shared" si="76"/>
        <v/>
      </c>
      <c r="G429" s="268" t="str">
        <f t="shared" si="77"/>
        <v/>
      </c>
      <c r="H429" s="234" t="str">
        <f t="shared" si="83"/>
        <v>Bernard</v>
      </c>
      <c r="I429" s="211">
        <f>IF(P$347="J",SUMIF(Deelnemers!B:B,H429,Deelnemers!F:F),0)</f>
        <v>37</v>
      </c>
      <c r="J429" s="13"/>
      <c r="K429" s="211" t="str">
        <f t="shared" si="78"/>
        <v/>
      </c>
      <c r="L429" s="220" t="str">
        <f t="shared" si="79"/>
        <v/>
      </c>
      <c r="M429" s="215" t="str">
        <f t="shared" si="80"/>
        <v/>
      </c>
      <c r="N429" s="216" t="str">
        <f t="shared" si="81"/>
        <v/>
      </c>
      <c r="O429" s="221">
        <v>3</v>
      </c>
      <c r="AB429" s="325">
        <f t="shared" si="75"/>
        <v>1</v>
      </c>
    </row>
    <row r="430" spans="1:28" ht="15" customHeight="1" x14ac:dyDescent="0.25">
      <c r="A430" s="218">
        <f>IF(C430=0,"",IF(I430=0,"",MAX(A$2:A429)+1))</f>
        <v>274</v>
      </c>
      <c r="B430" s="234" t="str">
        <f t="shared" si="82"/>
        <v>Peter</v>
      </c>
      <c r="C430" s="211">
        <f>IF(P$347="J",SUMIF(Deelnemers!B:B,B430,Deelnemers!F:F),0)</f>
        <v>70</v>
      </c>
      <c r="D430" s="13"/>
      <c r="E430" s="13"/>
      <c r="F430" s="220" t="str">
        <f t="shared" si="76"/>
        <v/>
      </c>
      <c r="G430" s="268" t="str">
        <f t="shared" si="77"/>
        <v/>
      </c>
      <c r="H430" s="234" t="str">
        <f t="shared" si="83"/>
        <v>Jan de Hoorn</v>
      </c>
      <c r="I430" s="211">
        <f>IF(P$347="J",SUMIF(Deelnemers!B:B,H430,Deelnemers!F:F),0)</f>
        <v>33</v>
      </c>
      <c r="J430" s="13"/>
      <c r="K430" s="211" t="str">
        <f t="shared" si="78"/>
        <v/>
      </c>
      <c r="L430" s="220" t="str">
        <f t="shared" si="79"/>
        <v/>
      </c>
      <c r="M430" s="215" t="str">
        <f t="shared" si="80"/>
        <v/>
      </c>
      <c r="N430" s="216" t="str">
        <f t="shared" si="81"/>
        <v/>
      </c>
      <c r="O430" s="221">
        <v>3</v>
      </c>
      <c r="AB430" s="325">
        <f t="shared" si="75"/>
        <v>1</v>
      </c>
    </row>
    <row r="431" spans="1:28" ht="15" customHeight="1" x14ac:dyDescent="0.25">
      <c r="A431" s="218">
        <f>IF(C431=0,"",IF(I431=0,"",MAX(A$2:A430)+1))</f>
        <v>275</v>
      </c>
      <c r="B431" s="234" t="str">
        <f t="shared" si="82"/>
        <v>Peter</v>
      </c>
      <c r="C431" s="211">
        <f>IF(P$347="J",SUMIF(Deelnemers!B:B,B431,Deelnemers!F:F),0)</f>
        <v>70</v>
      </c>
      <c r="D431" s="13"/>
      <c r="E431" s="13"/>
      <c r="F431" s="220" t="str">
        <f t="shared" si="76"/>
        <v/>
      </c>
      <c r="G431" s="268" t="str">
        <f t="shared" si="77"/>
        <v/>
      </c>
      <c r="H431" s="234" t="str">
        <f t="shared" si="83"/>
        <v>Bas</v>
      </c>
      <c r="I431" s="211">
        <f>IF(P$347="J",SUMIF(Deelnemers!B:B,H431,Deelnemers!F:F),0)</f>
        <v>31</v>
      </c>
      <c r="J431" s="13"/>
      <c r="K431" s="211" t="str">
        <f t="shared" si="78"/>
        <v/>
      </c>
      <c r="L431" s="220" t="str">
        <f t="shared" si="79"/>
        <v/>
      </c>
      <c r="M431" s="215" t="str">
        <f t="shared" si="80"/>
        <v/>
      </c>
      <c r="N431" s="216" t="str">
        <f t="shared" si="81"/>
        <v/>
      </c>
      <c r="O431" s="221">
        <v>3</v>
      </c>
      <c r="AB431" s="325">
        <f t="shared" si="75"/>
        <v>1</v>
      </c>
    </row>
    <row r="432" spans="1:28" ht="15" customHeight="1" x14ac:dyDescent="0.25">
      <c r="A432" s="218">
        <f>IF(C432=0,"",IF(I432=0,"",MAX(A$2:A431)+1))</f>
        <v>276</v>
      </c>
      <c r="B432" s="234" t="str">
        <f t="shared" si="82"/>
        <v>Peter</v>
      </c>
      <c r="C432" s="211">
        <f>IF(P$347="J",SUMIF(Deelnemers!B:B,B432,Deelnemers!F:F),0)</f>
        <v>70</v>
      </c>
      <c r="D432" s="13"/>
      <c r="E432" s="13"/>
      <c r="F432" s="220" t="str">
        <f t="shared" si="76"/>
        <v/>
      </c>
      <c r="G432" s="268" t="str">
        <f t="shared" si="77"/>
        <v/>
      </c>
      <c r="H432" s="234" t="str">
        <f t="shared" si="83"/>
        <v>Jan Zuijlen</v>
      </c>
      <c r="I432" s="211">
        <f>IF(P$347="J",SUMIF(Deelnemers!B:B,H432,Deelnemers!F:F),0)</f>
        <v>45</v>
      </c>
      <c r="J432" s="13"/>
      <c r="K432" s="211" t="str">
        <f t="shared" si="78"/>
        <v/>
      </c>
      <c r="L432" s="220" t="str">
        <f t="shared" si="79"/>
        <v/>
      </c>
      <c r="M432" s="215" t="str">
        <f t="shared" si="80"/>
        <v/>
      </c>
      <c r="N432" s="216" t="str">
        <f t="shared" si="81"/>
        <v/>
      </c>
      <c r="O432" s="221">
        <v>3</v>
      </c>
      <c r="AB432" s="325">
        <f t="shared" si="75"/>
        <v>1</v>
      </c>
    </row>
    <row r="433" spans="1:28" ht="15" customHeight="1" x14ac:dyDescent="0.25">
      <c r="A433" s="218">
        <f>IF(C433=0,"",IF(I433=0,"",MAX(A$2:A432)+1))</f>
        <v>277</v>
      </c>
      <c r="B433" s="234" t="str">
        <f t="shared" si="82"/>
        <v>Peter</v>
      </c>
      <c r="C433" s="211">
        <f>IF(P$347="J",SUMIF(Deelnemers!B:B,B433,Deelnemers!F:F),0)</f>
        <v>70</v>
      </c>
      <c r="D433" s="13"/>
      <c r="E433" s="13"/>
      <c r="F433" s="220" t="str">
        <f t="shared" si="76"/>
        <v/>
      </c>
      <c r="G433" s="268" t="str">
        <f t="shared" si="77"/>
        <v/>
      </c>
      <c r="H433" s="234" t="str">
        <f t="shared" si="83"/>
        <v xml:space="preserve">Jordy </v>
      </c>
      <c r="I433" s="211">
        <f>IF(P$347="J",SUMIF(Deelnemers!B:B,H433,Deelnemers!F:F),0)</f>
        <v>50</v>
      </c>
      <c r="J433" s="13"/>
      <c r="K433" s="211" t="str">
        <f t="shared" si="78"/>
        <v/>
      </c>
      <c r="L433" s="220" t="str">
        <f t="shared" si="79"/>
        <v/>
      </c>
      <c r="M433" s="215" t="str">
        <f t="shared" si="80"/>
        <v/>
      </c>
      <c r="N433" s="216" t="str">
        <f t="shared" si="81"/>
        <v/>
      </c>
      <c r="O433" s="221">
        <v>3</v>
      </c>
      <c r="AB433" s="325">
        <f t="shared" si="75"/>
        <v>1</v>
      </c>
    </row>
    <row r="434" spans="1:28" ht="15" customHeight="1" x14ac:dyDescent="0.25">
      <c r="A434" s="218">
        <f>IF(C434=0,"",IF(I434=0,"",MAX(A$2:A433)+1))</f>
        <v>278</v>
      </c>
      <c r="B434" s="234" t="str">
        <f t="shared" si="82"/>
        <v>Peter</v>
      </c>
      <c r="C434" s="211">
        <f>IF(P$347="J",SUMIF(Deelnemers!B:B,B434,Deelnemers!F:F),0)</f>
        <v>70</v>
      </c>
      <c r="D434" s="13"/>
      <c r="E434" s="13"/>
      <c r="F434" s="220" t="str">
        <f t="shared" si="76"/>
        <v/>
      </c>
      <c r="G434" s="268" t="str">
        <f t="shared" si="77"/>
        <v/>
      </c>
      <c r="H434" s="234" t="str">
        <f t="shared" si="83"/>
        <v>Mukesh</v>
      </c>
      <c r="I434" s="211">
        <f>IF(P$347="J",SUMIF(Deelnemers!B:B,H434,Deelnemers!F:F),0)</f>
        <v>56</v>
      </c>
      <c r="J434" s="13"/>
      <c r="K434" s="211" t="str">
        <f t="shared" si="78"/>
        <v/>
      </c>
      <c r="L434" s="220" t="str">
        <f t="shared" si="79"/>
        <v/>
      </c>
      <c r="M434" s="215" t="str">
        <f t="shared" si="80"/>
        <v/>
      </c>
      <c r="N434" s="216" t="str">
        <f t="shared" si="81"/>
        <v/>
      </c>
      <c r="O434" s="221">
        <v>3</v>
      </c>
      <c r="AB434" s="325">
        <f t="shared" si="75"/>
        <v>1</v>
      </c>
    </row>
    <row r="435" spans="1:28" ht="15" customHeight="1" x14ac:dyDescent="0.25">
      <c r="A435" s="218">
        <f>IF(C435=0,"",IF(I435=0,"",MAX(A$2:A434)+1))</f>
        <v>279</v>
      </c>
      <c r="B435" s="234" t="str">
        <f t="shared" si="82"/>
        <v>Peter</v>
      </c>
      <c r="C435" s="211">
        <f>IF(P$347="J",SUMIF(Deelnemers!B:B,B435,Deelnemers!F:F),0)</f>
        <v>70</v>
      </c>
      <c r="D435" s="13"/>
      <c r="E435" s="13"/>
      <c r="F435" s="220" t="str">
        <f t="shared" si="76"/>
        <v/>
      </c>
      <c r="G435" s="268" t="str">
        <f t="shared" si="77"/>
        <v/>
      </c>
      <c r="H435" s="234" t="str">
        <f t="shared" si="83"/>
        <v>Marco</v>
      </c>
      <c r="I435" s="211">
        <f>IF(P$347="J",SUMIF(Deelnemers!B:B,H435,Deelnemers!F:F),0)</f>
        <v>43</v>
      </c>
      <c r="J435" s="13"/>
      <c r="K435" s="211" t="str">
        <f t="shared" si="78"/>
        <v/>
      </c>
      <c r="L435" s="220" t="str">
        <f t="shared" si="79"/>
        <v/>
      </c>
      <c r="M435" s="215" t="str">
        <f t="shared" si="80"/>
        <v/>
      </c>
      <c r="N435" s="216" t="str">
        <f t="shared" si="81"/>
        <v/>
      </c>
      <c r="O435" s="221">
        <v>3</v>
      </c>
      <c r="AB435" s="325">
        <f t="shared" si="75"/>
        <v>1</v>
      </c>
    </row>
    <row r="436" spans="1:28" ht="15" customHeight="1" x14ac:dyDescent="0.25">
      <c r="A436" s="218" t="str">
        <f>IF(C436=0,"",IF(I436=0,"",MAX(A$2:A435)+1))</f>
        <v/>
      </c>
      <c r="B436" s="234" t="str">
        <f t="shared" si="82"/>
        <v>Peter</v>
      </c>
      <c r="C436" s="211">
        <f>IF(P$347="J",SUMIF(Deelnemers!B:B,B436,Deelnemers!F:F),0)</f>
        <v>70</v>
      </c>
      <c r="D436" s="13"/>
      <c r="E436" s="13"/>
      <c r="F436" s="220" t="str">
        <f t="shared" si="76"/>
        <v/>
      </c>
      <c r="G436" s="268" t="str">
        <f t="shared" si="77"/>
        <v/>
      </c>
      <c r="H436" s="234" t="str">
        <f t="shared" si="83"/>
        <v>n</v>
      </c>
      <c r="I436" s="211">
        <f>IF(P$347="J",SUMIF(Deelnemers!B:B,H436,Deelnemers!F:F),0)</f>
        <v>0</v>
      </c>
      <c r="J436" s="13"/>
      <c r="K436" s="211" t="str">
        <f t="shared" si="78"/>
        <v/>
      </c>
      <c r="L436" s="220" t="str">
        <f t="shared" si="79"/>
        <v/>
      </c>
      <c r="M436" s="215" t="str">
        <f t="shared" si="80"/>
        <v/>
      </c>
      <c r="N436" s="216" t="str">
        <f t="shared" si="81"/>
        <v/>
      </c>
      <c r="O436" s="221">
        <v>3</v>
      </c>
      <c r="AB436" s="325">
        <f t="shared" si="75"/>
        <v>0</v>
      </c>
    </row>
    <row r="437" spans="1:28" ht="15" customHeight="1" x14ac:dyDescent="0.25">
      <c r="A437" s="218" t="str">
        <f>IF(C437=0,"",IF(I437=0,"",MAX(A$2:A436)+1))</f>
        <v/>
      </c>
      <c r="B437" s="234" t="str">
        <f t="shared" si="82"/>
        <v>Peter</v>
      </c>
      <c r="C437" s="211">
        <f>IF(P$347="J",SUMIF(Deelnemers!B:B,B437,Deelnemers!F:F),0)</f>
        <v>70</v>
      </c>
      <c r="D437" s="13"/>
      <c r="E437" s="13"/>
      <c r="F437" s="220" t="str">
        <f t="shared" si="76"/>
        <v/>
      </c>
      <c r="G437" s="268" t="str">
        <f t="shared" si="77"/>
        <v/>
      </c>
      <c r="H437" s="234" t="str">
        <f t="shared" si="83"/>
        <v>n</v>
      </c>
      <c r="I437" s="211">
        <f>IF(P$347="J",SUMIF(Deelnemers!B:B,H437,Deelnemers!F:F),0)</f>
        <v>0</v>
      </c>
      <c r="J437" s="13"/>
      <c r="K437" s="211" t="str">
        <f t="shared" si="78"/>
        <v/>
      </c>
      <c r="L437" s="220" t="str">
        <f t="shared" si="79"/>
        <v/>
      </c>
      <c r="M437" s="215" t="str">
        <f t="shared" si="80"/>
        <v/>
      </c>
      <c r="N437" s="216" t="str">
        <f t="shared" si="81"/>
        <v/>
      </c>
      <c r="O437" s="221">
        <v>3</v>
      </c>
      <c r="AB437" s="325">
        <f t="shared" si="75"/>
        <v>0</v>
      </c>
    </row>
    <row r="438" spans="1:28" ht="15" customHeight="1" x14ac:dyDescent="0.25">
      <c r="A438" s="218" t="str">
        <f>IF(C438=0,"",IF(I438=0,"",MAX(A$2:A437)+1))</f>
        <v/>
      </c>
      <c r="B438" s="234" t="str">
        <f t="shared" si="82"/>
        <v>Peter</v>
      </c>
      <c r="C438" s="211">
        <f>IF(P$347="J",SUMIF(Deelnemers!B:B,B438,Deelnemers!F:F),0)</f>
        <v>70</v>
      </c>
      <c r="D438" s="13"/>
      <c r="E438" s="13"/>
      <c r="F438" s="220" t="str">
        <f t="shared" si="76"/>
        <v/>
      </c>
      <c r="G438" s="268" t="str">
        <f t="shared" si="77"/>
        <v/>
      </c>
      <c r="H438" s="234" t="str">
        <f t="shared" si="83"/>
        <v>n</v>
      </c>
      <c r="I438" s="211">
        <f>IF(P$347="J",SUMIF(Deelnemers!B:B,H438,Deelnemers!F:F),0)</f>
        <v>0</v>
      </c>
      <c r="J438" s="13"/>
      <c r="K438" s="211" t="str">
        <f t="shared" si="78"/>
        <v/>
      </c>
      <c r="L438" s="220" t="str">
        <f t="shared" si="79"/>
        <v/>
      </c>
      <c r="M438" s="215" t="str">
        <f t="shared" si="80"/>
        <v/>
      </c>
      <c r="N438" s="216" t="str">
        <f t="shared" si="81"/>
        <v/>
      </c>
      <c r="O438" s="221">
        <v>3</v>
      </c>
      <c r="AB438" s="325">
        <f t="shared" si="75"/>
        <v>0</v>
      </c>
    </row>
    <row r="439" spans="1:28" ht="15" customHeight="1" x14ac:dyDescent="0.25">
      <c r="A439" s="218" t="str">
        <f>IF(C439=0,"",IF(I439=0,"",MAX(A$2:A438)+1))</f>
        <v/>
      </c>
      <c r="B439" s="234" t="str">
        <f t="shared" si="82"/>
        <v>Peter</v>
      </c>
      <c r="C439" s="211">
        <f>IF(P$347="J",SUMIF(Deelnemers!B:B,B439,Deelnemers!F:F),0)</f>
        <v>70</v>
      </c>
      <c r="D439" s="13"/>
      <c r="E439" s="13"/>
      <c r="F439" s="220" t="str">
        <f t="shared" si="76"/>
        <v/>
      </c>
      <c r="G439" s="268" t="str">
        <f t="shared" si="77"/>
        <v/>
      </c>
      <c r="H439" s="234" t="str">
        <f t="shared" si="83"/>
        <v>n</v>
      </c>
      <c r="I439" s="211">
        <f>IF(P$347="J",SUMIF(Deelnemers!B:B,H439,Deelnemers!F:F),0)</f>
        <v>0</v>
      </c>
      <c r="J439" s="13"/>
      <c r="K439" s="211" t="str">
        <f t="shared" si="78"/>
        <v/>
      </c>
      <c r="L439" s="220" t="str">
        <f t="shared" si="79"/>
        <v/>
      </c>
      <c r="M439" s="215" t="str">
        <f t="shared" si="80"/>
        <v/>
      </c>
      <c r="N439" s="216" t="str">
        <f t="shared" si="81"/>
        <v/>
      </c>
      <c r="O439" s="221">
        <v>3</v>
      </c>
      <c r="AB439" s="325">
        <f t="shared" si="75"/>
        <v>0</v>
      </c>
    </row>
    <row r="440" spans="1:28" ht="15" customHeight="1" x14ac:dyDescent="0.25">
      <c r="A440" s="218">
        <f>IF(C440=0,"",IF(I440=0,"",MAX(A$2:A439)+1))</f>
        <v>280</v>
      </c>
      <c r="B440" s="234" t="str">
        <f t="shared" si="82"/>
        <v>Piet</v>
      </c>
      <c r="C440" s="211">
        <f>IF(P$347="J",SUMIF(Deelnemers!B:B,B440,Deelnemers!F:F),0)</f>
        <v>71</v>
      </c>
      <c r="D440" s="13"/>
      <c r="E440" s="13"/>
      <c r="F440" s="220" t="str">
        <f t="shared" si="76"/>
        <v/>
      </c>
      <c r="G440" s="268" t="str">
        <f t="shared" si="77"/>
        <v/>
      </c>
      <c r="H440" s="234" t="str">
        <f t="shared" si="83"/>
        <v>Tukker</v>
      </c>
      <c r="I440" s="211">
        <f>IF(P$347="J",SUMIF(Deelnemers!B:B,H440,Deelnemers!F:F),0)</f>
        <v>37</v>
      </c>
      <c r="J440" s="13"/>
      <c r="K440" s="211" t="str">
        <f t="shared" si="78"/>
        <v/>
      </c>
      <c r="L440" s="220" t="str">
        <f t="shared" si="79"/>
        <v/>
      </c>
      <c r="M440" s="215" t="str">
        <f t="shared" si="80"/>
        <v/>
      </c>
      <c r="N440" s="216" t="str">
        <f t="shared" si="81"/>
        <v/>
      </c>
      <c r="O440" s="221">
        <v>3</v>
      </c>
      <c r="AB440" s="325">
        <f t="shared" si="75"/>
        <v>1</v>
      </c>
    </row>
    <row r="441" spans="1:28" ht="15" customHeight="1" x14ac:dyDescent="0.25">
      <c r="A441" s="218">
        <f>IF(C441=0,"",IF(I441=0,"",MAX(A$2:A440)+1))</f>
        <v>281</v>
      </c>
      <c r="B441" s="234" t="str">
        <f t="shared" si="82"/>
        <v>Piet</v>
      </c>
      <c r="C441" s="211">
        <f>IF(P$347="J",SUMIF(Deelnemers!B:B,B441,Deelnemers!F:F),0)</f>
        <v>71</v>
      </c>
      <c r="D441" s="13"/>
      <c r="E441" s="13"/>
      <c r="F441" s="220" t="str">
        <f t="shared" si="76"/>
        <v/>
      </c>
      <c r="G441" s="268" t="str">
        <f t="shared" si="77"/>
        <v/>
      </c>
      <c r="H441" s="234" t="str">
        <f t="shared" si="83"/>
        <v>Bernard</v>
      </c>
      <c r="I441" s="211">
        <f>IF(P$347="J",SUMIF(Deelnemers!B:B,H441,Deelnemers!F:F),0)</f>
        <v>37</v>
      </c>
      <c r="J441" s="13"/>
      <c r="K441" s="211" t="str">
        <f t="shared" si="78"/>
        <v/>
      </c>
      <c r="L441" s="220" t="str">
        <f t="shared" si="79"/>
        <v/>
      </c>
      <c r="M441" s="215" t="str">
        <f t="shared" si="80"/>
        <v/>
      </c>
      <c r="N441" s="216" t="str">
        <f t="shared" si="81"/>
        <v/>
      </c>
      <c r="O441" s="221">
        <v>3</v>
      </c>
      <c r="AB441" s="325">
        <f t="shared" si="75"/>
        <v>1</v>
      </c>
    </row>
    <row r="442" spans="1:28" ht="15" customHeight="1" x14ac:dyDescent="0.25">
      <c r="A442" s="218">
        <f>IF(C442=0,"",IF(I442=0,"",MAX(A$2:A441)+1))</f>
        <v>282</v>
      </c>
      <c r="B442" s="234" t="str">
        <f t="shared" si="82"/>
        <v>Piet</v>
      </c>
      <c r="C442" s="211">
        <f>IF(P$347="J",SUMIF(Deelnemers!B:B,B442,Deelnemers!F:F),0)</f>
        <v>71</v>
      </c>
      <c r="D442" s="13"/>
      <c r="E442" s="13"/>
      <c r="F442" s="220" t="str">
        <f t="shared" si="76"/>
        <v/>
      </c>
      <c r="G442" s="268" t="str">
        <f t="shared" si="77"/>
        <v/>
      </c>
      <c r="H442" s="234" t="str">
        <f t="shared" si="83"/>
        <v>Jan de Hoorn</v>
      </c>
      <c r="I442" s="211">
        <f>IF(P$347="J",SUMIF(Deelnemers!B:B,H442,Deelnemers!F:F),0)</f>
        <v>33</v>
      </c>
      <c r="J442" s="13"/>
      <c r="K442" s="211" t="str">
        <f t="shared" si="78"/>
        <v/>
      </c>
      <c r="L442" s="220" t="str">
        <f t="shared" si="79"/>
        <v/>
      </c>
      <c r="M442" s="215" t="str">
        <f t="shared" si="80"/>
        <v/>
      </c>
      <c r="N442" s="216" t="str">
        <f t="shared" si="81"/>
        <v/>
      </c>
      <c r="O442" s="221">
        <v>3</v>
      </c>
      <c r="AB442" s="325">
        <f t="shared" si="75"/>
        <v>1</v>
      </c>
    </row>
    <row r="443" spans="1:28" ht="15" customHeight="1" x14ac:dyDescent="0.25">
      <c r="A443" s="218">
        <f>IF(C443=0,"",IF(I443=0,"",MAX(A$2:A442)+1))</f>
        <v>283</v>
      </c>
      <c r="B443" s="234" t="str">
        <f t="shared" si="82"/>
        <v>Piet</v>
      </c>
      <c r="C443" s="211">
        <f>IF(P$347="J",SUMIF(Deelnemers!B:B,B443,Deelnemers!F:F),0)</f>
        <v>71</v>
      </c>
      <c r="D443" s="13"/>
      <c r="E443" s="13"/>
      <c r="F443" s="220" t="str">
        <f t="shared" si="76"/>
        <v/>
      </c>
      <c r="G443" s="268" t="str">
        <f t="shared" si="77"/>
        <v/>
      </c>
      <c r="H443" s="234" t="str">
        <f t="shared" si="83"/>
        <v>Bas</v>
      </c>
      <c r="I443" s="211">
        <f>IF(P$347="J",SUMIF(Deelnemers!B:B,H443,Deelnemers!F:F),0)</f>
        <v>31</v>
      </c>
      <c r="J443" s="13"/>
      <c r="K443" s="211" t="str">
        <f t="shared" si="78"/>
        <v/>
      </c>
      <c r="L443" s="220" t="str">
        <f t="shared" si="79"/>
        <v/>
      </c>
      <c r="M443" s="215" t="str">
        <f t="shared" ref="M443:M474" si="84">IF(J443&gt;0,IF(I443-J443=0,R$2,IF(J443&lt;I443,ROUND(J443/I443*T$2,1),Q$2)),"")</f>
        <v/>
      </c>
      <c r="N443" s="216" t="str">
        <f t="shared" si="81"/>
        <v/>
      </c>
      <c r="O443" s="221">
        <v>3</v>
      </c>
      <c r="AB443" s="325">
        <f t="shared" si="75"/>
        <v>1</v>
      </c>
    </row>
    <row r="444" spans="1:28" ht="15" customHeight="1" x14ac:dyDescent="0.25">
      <c r="A444" s="218">
        <f>IF(C444=0,"",IF(I444=0,"",MAX(A$2:A443)+1))</f>
        <v>284</v>
      </c>
      <c r="B444" s="234" t="str">
        <f t="shared" si="82"/>
        <v>Piet</v>
      </c>
      <c r="C444" s="211">
        <f>IF(P$347="J",SUMIF(Deelnemers!B:B,B444,Deelnemers!F:F),0)</f>
        <v>71</v>
      </c>
      <c r="D444" s="13"/>
      <c r="E444" s="13"/>
      <c r="F444" s="220" t="str">
        <f t="shared" si="76"/>
        <v/>
      </c>
      <c r="G444" s="268" t="str">
        <f t="shared" si="77"/>
        <v/>
      </c>
      <c r="H444" s="234" t="str">
        <f t="shared" si="83"/>
        <v>Jan Zuijlen</v>
      </c>
      <c r="I444" s="211">
        <f>IF(P$347="J",SUMIF(Deelnemers!B:B,H444,Deelnemers!F:F),0)</f>
        <v>45</v>
      </c>
      <c r="J444" s="13"/>
      <c r="K444" s="211" t="str">
        <f t="shared" si="78"/>
        <v/>
      </c>
      <c r="L444" s="220" t="str">
        <f t="shared" si="79"/>
        <v/>
      </c>
      <c r="M444" s="215" t="str">
        <f t="shared" si="84"/>
        <v/>
      </c>
      <c r="N444" s="216" t="str">
        <f t="shared" si="81"/>
        <v/>
      </c>
      <c r="O444" s="221">
        <v>3</v>
      </c>
      <c r="AB444" s="325">
        <f t="shared" si="75"/>
        <v>1</v>
      </c>
    </row>
    <row r="445" spans="1:28" ht="15" customHeight="1" x14ac:dyDescent="0.25">
      <c r="A445" s="218">
        <f>IF(C445=0,"",IF(I445=0,"",MAX(A$2:A444)+1))</f>
        <v>285</v>
      </c>
      <c r="B445" s="234" t="str">
        <f t="shared" si="82"/>
        <v>Piet</v>
      </c>
      <c r="C445" s="211">
        <f>IF(P$347="J",SUMIF(Deelnemers!B:B,B445,Deelnemers!F:F),0)</f>
        <v>71</v>
      </c>
      <c r="D445" s="13"/>
      <c r="E445" s="13"/>
      <c r="F445" s="220" t="str">
        <f t="shared" si="76"/>
        <v/>
      </c>
      <c r="G445" s="268" t="str">
        <f t="shared" si="77"/>
        <v/>
      </c>
      <c r="H445" s="234" t="str">
        <f t="shared" si="83"/>
        <v xml:space="preserve">Jordy </v>
      </c>
      <c r="I445" s="211">
        <f>IF(P$347="J",SUMIF(Deelnemers!B:B,H445,Deelnemers!F:F),0)</f>
        <v>50</v>
      </c>
      <c r="J445" s="13"/>
      <c r="K445" s="211" t="str">
        <f t="shared" si="78"/>
        <v/>
      </c>
      <c r="L445" s="220" t="str">
        <f t="shared" si="79"/>
        <v/>
      </c>
      <c r="M445" s="215" t="str">
        <f t="shared" si="84"/>
        <v/>
      </c>
      <c r="N445" s="216" t="str">
        <f t="shared" si="81"/>
        <v/>
      </c>
      <c r="O445" s="221">
        <v>3</v>
      </c>
      <c r="AB445" s="325">
        <f t="shared" si="75"/>
        <v>1</v>
      </c>
    </row>
    <row r="446" spans="1:28" ht="15" customHeight="1" x14ac:dyDescent="0.25">
      <c r="A446" s="218">
        <f>IF(C446=0,"",IF(I446=0,"",MAX(A$2:A445)+1))</f>
        <v>286</v>
      </c>
      <c r="B446" s="234" t="str">
        <f t="shared" si="82"/>
        <v>Piet</v>
      </c>
      <c r="C446" s="211">
        <f>IF(P$347="J",SUMIF(Deelnemers!B:B,B446,Deelnemers!F:F),0)</f>
        <v>71</v>
      </c>
      <c r="D446" s="13"/>
      <c r="E446" s="13"/>
      <c r="F446" s="220" t="str">
        <f t="shared" si="76"/>
        <v/>
      </c>
      <c r="G446" s="268" t="str">
        <f t="shared" si="77"/>
        <v/>
      </c>
      <c r="H446" s="234" t="str">
        <f t="shared" si="83"/>
        <v>Mukesh</v>
      </c>
      <c r="I446" s="211">
        <f>IF(P$347="J",SUMIF(Deelnemers!B:B,H446,Deelnemers!F:F),0)</f>
        <v>56</v>
      </c>
      <c r="J446" s="13"/>
      <c r="K446" s="211" t="str">
        <f t="shared" si="78"/>
        <v/>
      </c>
      <c r="L446" s="220" t="str">
        <f t="shared" si="79"/>
        <v/>
      </c>
      <c r="M446" s="215" t="str">
        <f t="shared" si="84"/>
        <v/>
      </c>
      <c r="N446" s="216" t="str">
        <f t="shared" si="81"/>
        <v/>
      </c>
      <c r="O446" s="221">
        <v>3</v>
      </c>
      <c r="AB446" s="325">
        <f t="shared" si="75"/>
        <v>1</v>
      </c>
    </row>
    <row r="447" spans="1:28" ht="15" customHeight="1" x14ac:dyDescent="0.25">
      <c r="A447" s="218">
        <f>IF(C447=0,"",IF(I447=0,"",MAX(A$2:A446)+1))</f>
        <v>287</v>
      </c>
      <c r="B447" s="234" t="str">
        <f t="shared" si="82"/>
        <v>Piet</v>
      </c>
      <c r="C447" s="211">
        <f>IF(P$347="J",SUMIF(Deelnemers!B:B,B447,Deelnemers!F:F),0)</f>
        <v>71</v>
      </c>
      <c r="D447" s="13"/>
      <c r="E447" s="13"/>
      <c r="F447" s="220" t="str">
        <f t="shared" si="76"/>
        <v/>
      </c>
      <c r="G447" s="268" t="str">
        <f t="shared" si="77"/>
        <v/>
      </c>
      <c r="H447" s="234" t="str">
        <f t="shared" si="83"/>
        <v>Marco</v>
      </c>
      <c r="I447" s="211">
        <f>IF(P$347="J",SUMIF(Deelnemers!B:B,H447,Deelnemers!F:F),0)</f>
        <v>43</v>
      </c>
      <c r="J447" s="13"/>
      <c r="K447" s="211" t="str">
        <f t="shared" si="78"/>
        <v/>
      </c>
      <c r="L447" s="220" t="str">
        <f t="shared" si="79"/>
        <v/>
      </c>
      <c r="M447" s="215" t="str">
        <f t="shared" si="84"/>
        <v/>
      </c>
      <c r="N447" s="216" t="str">
        <f t="shared" si="81"/>
        <v/>
      </c>
      <c r="O447" s="221">
        <v>3</v>
      </c>
      <c r="AB447" s="325">
        <f t="shared" si="75"/>
        <v>1</v>
      </c>
    </row>
    <row r="448" spans="1:28" ht="15" customHeight="1" x14ac:dyDescent="0.25">
      <c r="A448" s="218" t="str">
        <f>IF(C448=0,"",IF(I448=0,"",MAX(A$2:A447)+1))</f>
        <v/>
      </c>
      <c r="B448" s="234" t="str">
        <f t="shared" si="82"/>
        <v>Piet</v>
      </c>
      <c r="C448" s="211">
        <f>IF(P$347="J",SUMIF(Deelnemers!B:B,B448,Deelnemers!F:F),0)</f>
        <v>71</v>
      </c>
      <c r="D448" s="13"/>
      <c r="E448" s="13"/>
      <c r="F448" s="220" t="str">
        <f t="shared" si="76"/>
        <v/>
      </c>
      <c r="G448" s="268" t="str">
        <f t="shared" si="77"/>
        <v/>
      </c>
      <c r="H448" s="234" t="str">
        <f t="shared" si="83"/>
        <v>n</v>
      </c>
      <c r="I448" s="211">
        <f>IF(P$347="J",SUMIF(Deelnemers!B:B,H448,Deelnemers!F:F),0)</f>
        <v>0</v>
      </c>
      <c r="J448" s="13"/>
      <c r="K448" s="211" t="str">
        <f t="shared" si="78"/>
        <v/>
      </c>
      <c r="L448" s="220" t="str">
        <f t="shared" si="79"/>
        <v/>
      </c>
      <c r="M448" s="215" t="str">
        <f t="shared" si="84"/>
        <v/>
      </c>
      <c r="N448" s="216" t="str">
        <f t="shared" si="81"/>
        <v/>
      </c>
      <c r="O448" s="221">
        <v>3</v>
      </c>
      <c r="AB448" s="325">
        <f t="shared" si="75"/>
        <v>0</v>
      </c>
    </row>
    <row r="449" spans="1:28" ht="15" customHeight="1" x14ac:dyDescent="0.25">
      <c r="A449" s="218" t="str">
        <f>IF(C449=0,"",IF(I449=0,"",MAX(A$2:A448)+1))</f>
        <v/>
      </c>
      <c r="B449" s="234" t="str">
        <f t="shared" si="82"/>
        <v>Piet</v>
      </c>
      <c r="C449" s="211">
        <f>IF(P$347="J",SUMIF(Deelnemers!B:B,B449,Deelnemers!F:F),0)</f>
        <v>71</v>
      </c>
      <c r="D449" s="13"/>
      <c r="E449" s="13"/>
      <c r="F449" s="220" t="str">
        <f t="shared" si="76"/>
        <v/>
      </c>
      <c r="G449" s="268" t="str">
        <f t="shared" si="77"/>
        <v/>
      </c>
      <c r="H449" s="234" t="str">
        <f t="shared" si="83"/>
        <v>n</v>
      </c>
      <c r="I449" s="211">
        <f>IF(P$347="J",SUMIF(Deelnemers!B:B,H449,Deelnemers!F:F),0)</f>
        <v>0</v>
      </c>
      <c r="J449" s="13"/>
      <c r="K449" s="211" t="str">
        <f t="shared" si="78"/>
        <v/>
      </c>
      <c r="L449" s="220" t="str">
        <f t="shared" si="79"/>
        <v/>
      </c>
      <c r="M449" s="215" t="str">
        <f t="shared" si="84"/>
        <v/>
      </c>
      <c r="N449" s="216" t="str">
        <f t="shared" si="81"/>
        <v/>
      </c>
      <c r="O449" s="221">
        <v>3</v>
      </c>
      <c r="AB449" s="325">
        <f t="shared" si="75"/>
        <v>0</v>
      </c>
    </row>
    <row r="450" spans="1:28" ht="15" customHeight="1" x14ac:dyDescent="0.25">
      <c r="A450" s="218" t="str">
        <f>IF(C450=0,"",IF(I450=0,"",MAX(A$2:A449)+1))</f>
        <v/>
      </c>
      <c r="B450" s="234" t="str">
        <f t="shared" si="82"/>
        <v>Piet</v>
      </c>
      <c r="C450" s="211">
        <f>IF(P$347="J",SUMIF(Deelnemers!B:B,B450,Deelnemers!F:F),0)</f>
        <v>71</v>
      </c>
      <c r="D450" s="13"/>
      <c r="E450" s="13"/>
      <c r="F450" s="220" t="str">
        <f t="shared" si="76"/>
        <v/>
      </c>
      <c r="G450" s="268" t="str">
        <f t="shared" si="77"/>
        <v/>
      </c>
      <c r="H450" s="234" t="str">
        <f t="shared" si="83"/>
        <v>n</v>
      </c>
      <c r="I450" s="211">
        <f>IF(P$347="J",SUMIF(Deelnemers!B:B,H450,Deelnemers!F:F),0)</f>
        <v>0</v>
      </c>
      <c r="J450" s="13"/>
      <c r="K450" s="211" t="str">
        <f t="shared" si="78"/>
        <v/>
      </c>
      <c r="L450" s="220" t="str">
        <f t="shared" si="79"/>
        <v/>
      </c>
      <c r="M450" s="215" t="str">
        <f t="shared" si="84"/>
        <v/>
      </c>
      <c r="N450" s="216" t="str">
        <f t="shared" si="81"/>
        <v/>
      </c>
      <c r="O450" s="221">
        <v>3</v>
      </c>
      <c r="AB450" s="325">
        <f t="shared" si="75"/>
        <v>0</v>
      </c>
    </row>
    <row r="451" spans="1:28" ht="15" customHeight="1" x14ac:dyDescent="0.25">
      <c r="A451" s="218" t="str">
        <f>IF(C451=0,"",IF(I451=0,"",MAX(A$2:A450)+1))</f>
        <v/>
      </c>
      <c r="B451" s="234" t="str">
        <f t="shared" si="82"/>
        <v>Piet</v>
      </c>
      <c r="C451" s="211">
        <f>IF(P$347="J",SUMIF(Deelnemers!B:B,B451,Deelnemers!F:F),0)</f>
        <v>71</v>
      </c>
      <c r="D451" s="13"/>
      <c r="E451" s="13"/>
      <c r="F451" s="220" t="str">
        <f t="shared" si="76"/>
        <v/>
      </c>
      <c r="G451" s="268" t="str">
        <f t="shared" si="77"/>
        <v/>
      </c>
      <c r="H451" s="234" t="str">
        <f t="shared" si="83"/>
        <v>n</v>
      </c>
      <c r="I451" s="211">
        <f>IF(P$347="J",SUMIF(Deelnemers!B:B,H451,Deelnemers!F:F),0)</f>
        <v>0</v>
      </c>
      <c r="J451" s="13"/>
      <c r="K451" s="211" t="str">
        <f t="shared" si="78"/>
        <v/>
      </c>
      <c r="L451" s="220" t="str">
        <f t="shared" si="79"/>
        <v/>
      </c>
      <c r="M451" s="215" t="str">
        <f t="shared" si="84"/>
        <v/>
      </c>
      <c r="N451" s="216" t="str">
        <f t="shared" si="81"/>
        <v/>
      </c>
      <c r="O451" s="221">
        <v>3</v>
      </c>
      <c r="AB451" s="325">
        <f t="shared" ref="AB451:AB514" si="85">IF(A451="",0,1)</f>
        <v>0</v>
      </c>
    </row>
    <row r="452" spans="1:28" ht="15" customHeight="1" x14ac:dyDescent="0.25">
      <c r="A452" s="218">
        <f>IF(C452=0,"",IF(I452=0,"",MAX(A$2:A451)+1))</f>
        <v>288</v>
      </c>
      <c r="B452" s="234" t="str">
        <f t="shared" si="82"/>
        <v>Tukker</v>
      </c>
      <c r="C452" s="211">
        <f>IF(P$347="J",SUMIF(Deelnemers!B:B,B452,Deelnemers!F:F),0)</f>
        <v>37</v>
      </c>
      <c r="D452" s="13"/>
      <c r="E452" s="13"/>
      <c r="F452" s="220" t="str">
        <f t="shared" si="76"/>
        <v/>
      </c>
      <c r="G452" s="268" t="str">
        <f t="shared" si="77"/>
        <v/>
      </c>
      <c r="H452" s="234" t="str">
        <f t="shared" si="83"/>
        <v>Bernard</v>
      </c>
      <c r="I452" s="211">
        <f>IF(P$347="J",SUMIF(Deelnemers!B:B,H452,Deelnemers!F:F),0)</f>
        <v>37</v>
      </c>
      <c r="J452" s="13"/>
      <c r="K452" s="211" t="str">
        <f t="shared" si="78"/>
        <v/>
      </c>
      <c r="L452" s="220" t="str">
        <f t="shared" si="79"/>
        <v/>
      </c>
      <c r="M452" s="215" t="str">
        <f t="shared" si="84"/>
        <v/>
      </c>
      <c r="N452" s="216" t="str">
        <f t="shared" si="81"/>
        <v/>
      </c>
      <c r="O452" s="221">
        <v>3</v>
      </c>
      <c r="AB452" s="325">
        <f t="shared" si="85"/>
        <v>1</v>
      </c>
    </row>
    <row r="453" spans="1:28" ht="15" customHeight="1" x14ac:dyDescent="0.25">
      <c r="A453" s="218">
        <f>IF(C453=0,"",IF(I453=0,"",MAX(A$2:A452)+1))</f>
        <v>289</v>
      </c>
      <c r="B453" s="234" t="str">
        <f t="shared" si="82"/>
        <v>Tukker</v>
      </c>
      <c r="C453" s="211">
        <f>IF(P$347="J",SUMIF(Deelnemers!B:B,B453,Deelnemers!F:F),0)</f>
        <v>37</v>
      </c>
      <c r="D453" s="13"/>
      <c r="E453" s="13"/>
      <c r="F453" s="220" t="str">
        <f t="shared" si="76"/>
        <v/>
      </c>
      <c r="G453" s="268" t="str">
        <f t="shared" si="77"/>
        <v/>
      </c>
      <c r="H453" s="234" t="str">
        <f t="shared" si="83"/>
        <v>Jan de Hoorn</v>
      </c>
      <c r="I453" s="211">
        <f>IF(P$347="J",SUMIF(Deelnemers!B:B,H453,Deelnemers!F:F),0)</f>
        <v>33</v>
      </c>
      <c r="J453" s="13"/>
      <c r="K453" s="211" t="str">
        <f t="shared" si="78"/>
        <v/>
      </c>
      <c r="L453" s="220" t="str">
        <f t="shared" si="79"/>
        <v/>
      </c>
      <c r="M453" s="215" t="str">
        <f t="shared" si="84"/>
        <v/>
      </c>
      <c r="N453" s="216" t="str">
        <f t="shared" si="81"/>
        <v/>
      </c>
      <c r="O453" s="221">
        <v>3</v>
      </c>
      <c r="AB453" s="325">
        <f t="shared" si="85"/>
        <v>1</v>
      </c>
    </row>
    <row r="454" spans="1:28" ht="15" customHeight="1" x14ac:dyDescent="0.25">
      <c r="A454" s="218">
        <f>IF(C454=0,"",IF(I454=0,"",MAX(A$2:A453)+1))</f>
        <v>290</v>
      </c>
      <c r="B454" s="234" t="str">
        <f t="shared" si="82"/>
        <v>Tukker</v>
      </c>
      <c r="C454" s="211">
        <f>IF(P$347="J",SUMIF(Deelnemers!B:B,B454,Deelnemers!F:F),0)</f>
        <v>37</v>
      </c>
      <c r="D454" s="13"/>
      <c r="E454" s="13"/>
      <c r="F454" s="220" t="str">
        <f t="shared" si="76"/>
        <v/>
      </c>
      <c r="G454" s="268" t="str">
        <f t="shared" si="77"/>
        <v/>
      </c>
      <c r="H454" s="234" t="str">
        <f t="shared" si="83"/>
        <v>Bas</v>
      </c>
      <c r="I454" s="211">
        <f>IF(P$347="J",SUMIF(Deelnemers!B:B,H454,Deelnemers!F:F),0)</f>
        <v>31</v>
      </c>
      <c r="J454" s="13"/>
      <c r="K454" s="211" t="str">
        <f t="shared" si="78"/>
        <v/>
      </c>
      <c r="L454" s="220" t="str">
        <f t="shared" si="79"/>
        <v/>
      </c>
      <c r="M454" s="215" t="str">
        <f t="shared" si="84"/>
        <v/>
      </c>
      <c r="N454" s="216" t="str">
        <f t="shared" si="81"/>
        <v/>
      </c>
      <c r="O454" s="221">
        <v>3</v>
      </c>
      <c r="AB454" s="325">
        <f t="shared" si="85"/>
        <v>1</v>
      </c>
    </row>
    <row r="455" spans="1:28" ht="15" customHeight="1" x14ac:dyDescent="0.25">
      <c r="A455" s="218">
        <f>IF(C455=0,"",IF(I455=0,"",MAX(A$2:A454)+1))</f>
        <v>291</v>
      </c>
      <c r="B455" s="234" t="str">
        <f t="shared" si="82"/>
        <v>Tukker</v>
      </c>
      <c r="C455" s="211">
        <f>IF(P$347="J",SUMIF(Deelnemers!B:B,B455,Deelnemers!F:F),0)</f>
        <v>37</v>
      </c>
      <c r="D455" s="13"/>
      <c r="E455" s="13"/>
      <c r="F455" s="220" t="str">
        <f t="shared" si="76"/>
        <v/>
      </c>
      <c r="G455" s="268" t="str">
        <f t="shared" si="77"/>
        <v/>
      </c>
      <c r="H455" s="234" t="str">
        <f t="shared" si="83"/>
        <v>Jan Zuijlen</v>
      </c>
      <c r="I455" s="211">
        <f>IF(P$347="J",SUMIF(Deelnemers!B:B,H455,Deelnemers!F:F),0)</f>
        <v>45</v>
      </c>
      <c r="J455" s="13"/>
      <c r="K455" s="211" t="str">
        <f t="shared" si="78"/>
        <v/>
      </c>
      <c r="L455" s="220" t="str">
        <f t="shared" si="79"/>
        <v/>
      </c>
      <c r="M455" s="215" t="str">
        <f t="shared" si="84"/>
        <v/>
      </c>
      <c r="N455" s="216" t="str">
        <f t="shared" si="81"/>
        <v/>
      </c>
      <c r="O455" s="221">
        <v>3</v>
      </c>
      <c r="AB455" s="325">
        <f t="shared" si="85"/>
        <v>1</v>
      </c>
    </row>
    <row r="456" spans="1:28" ht="15" customHeight="1" x14ac:dyDescent="0.25">
      <c r="A456" s="218">
        <f>IF(C456=0,"",IF(I456=0,"",MAX(A$2:A455)+1))</f>
        <v>292</v>
      </c>
      <c r="B456" s="234" t="str">
        <f t="shared" si="82"/>
        <v>Tukker</v>
      </c>
      <c r="C456" s="211">
        <f>IF(P$347="J",SUMIF(Deelnemers!B:B,B456,Deelnemers!F:F),0)</f>
        <v>37</v>
      </c>
      <c r="D456" s="13"/>
      <c r="E456" s="13"/>
      <c r="F456" s="220" t="str">
        <f t="shared" si="76"/>
        <v/>
      </c>
      <c r="G456" s="268" t="str">
        <f t="shared" si="77"/>
        <v/>
      </c>
      <c r="H456" s="234" t="str">
        <f t="shared" si="83"/>
        <v xml:space="preserve">Jordy </v>
      </c>
      <c r="I456" s="211">
        <f>IF(P$347="J",SUMIF(Deelnemers!B:B,H456,Deelnemers!F:F),0)</f>
        <v>50</v>
      </c>
      <c r="J456" s="13"/>
      <c r="K456" s="211" t="str">
        <f t="shared" si="78"/>
        <v/>
      </c>
      <c r="L456" s="220" t="str">
        <f t="shared" si="79"/>
        <v/>
      </c>
      <c r="M456" s="215" t="str">
        <f t="shared" si="84"/>
        <v/>
      </c>
      <c r="N456" s="216" t="str">
        <f t="shared" si="81"/>
        <v/>
      </c>
      <c r="O456" s="221">
        <v>3</v>
      </c>
      <c r="AB456" s="325">
        <f t="shared" si="85"/>
        <v>1</v>
      </c>
    </row>
    <row r="457" spans="1:28" ht="15" customHeight="1" x14ac:dyDescent="0.25">
      <c r="A457" s="218">
        <f>IF(C457=0,"",IF(I457=0,"",MAX(A$2:A456)+1))</f>
        <v>293</v>
      </c>
      <c r="B457" s="234" t="str">
        <f t="shared" si="82"/>
        <v>Tukker</v>
      </c>
      <c r="C457" s="211">
        <f>IF(P$347="J",SUMIF(Deelnemers!B:B,B457,Deelnemers!F:F),0)</f>
        <v>37</v>
      </c>
      <c r="D457" s="13"/>
      <c r="E457" s="13"/>
      <c r="F457" s="220" t="str">
        <f t="shared" si="76"/>
        <v/>
      </c>
      <c r="G457" s="268" t="str">
        <f t="shared" si="77"/>
        <v/>
      </c>
      <c r="H457" s="234" t="str">
        <f t="shared" si="83"/>
        <v>Mukesh</v>
      </c>
      <c r="I457" s="211">
        <f>IF(P$347="J",SUMIF(Deelnemers!B:B,H457,Deelnemers!F:F),0)</f>
        <v>56</v>
      </c>
      <c r="J457" s="13"/>
      <c r="K457" s="211" t="str">
        <f t="shared" si="78"/>
        <v/>
      </c>
      <c r="L457" s="220" t="str">
        <f t="shared" si="79"/>
        <v/>
      </c>
      <c r="M457" s="215" t="str">
        <f t="shared" si="84"/>
        <v/>
      </c>
      <c r="N457" s="216" t="str">
        <f t="shared" si="81"/>
        <v/>
      </c>
      <c r="O457" s="221">
        <v>3</v>
      </c>
      <c r="AB457" s="325">
        <f t="shared" si="85"/>
        <v>1</v>
      </c>
    </row>
    <row r="458" spans="1:28" ht="15" customHeight="1" x14ac:dyDescent="0.25">
      <c r="A458" s="218">
        <f>IF(C458=0,"",IF(I458=0,"",MAX(A$2:A457)+1))</f>
        <v>294</v>
      </c>
      <c r="B458" s="234" t="str">
        <f t="shared" si="82"/>
        <v>Tukker</v>
      </c>
      <c r="C458" s="211">
        <f>IF(P$347="J",SUMIF(Deelnemers!B:B,B458,Deelnemers!F:F),0)</f>
        <v>37</v>
      </c>
      <c r="D458" s="13"/>
      <c r="E458" s="13"/>
      <c r="F458" s="220" t="str">
        <f t="shared" si="76"/>
        <v/>
      </c>
      <c r="G458" s="268" t="str">
        <f t="shared" si="77"/>
        <v/>
      </c>
      <c r="H458" s="234" t="str">
        <f t="shared" si="83"/>
        <v>Marco</v>
      </c>
      <c r="I458" s="211">
        <f>IF(P$347="J",SUMIF(Deelnemers!B:B,H458,Deelnemers!F:F),0)</f>
        <v>43</v>
      </c>
      <c r="J458" s="13"/>
      <c r="K458" s="211" t="str">
        <f t="shared" si="78"/>
        <v/>
      </c>
      <c r="L458" s="220" t="str">
        <f t="shared" si="79"/>
        <v/>
      </c>
      <c r="M458" s="215" t="str">
        <f t="shared" si="84"/>
        <v/>
      </c>
      <c r="N458" s="216" t="str">
        <f t="shared" si="81"/>
        <v/>
      </c>
      <c r="O458" s="221">
        <v>3</v>
      </c>
      <c r="AB458" s="325">
        <f t="shared" si="85"/>
        <v>1</v>
      </c>
    </row>
    <row r="459" spans="1:28" ht="15" customHeight="1" x14ac:dyDescent="0.25">
      <c r="A459" s="218" t="str">
        <f>IF(C459=0,"",IF(I459=0,"",MAX(A$2:A458)+1))</f>
        <v/>
      </c>
      <c r="B459" s="234" t="str">
        <f t="shared" si="82"/>
        <v>Tukker</v>
      </c>
      <c r="C459" s="211">
        <f>IF(P$347="J",SUMIF(Deelnemers!B:B,B459,Deelnemers!F:F),0)</f>
        <v>37</v>
      </c>
      <c r="D459" s="13"/>
      <c r="E459" s="13"/>
      <c r="F459" s="220" t="str">
        <f t="shared" si="76"/>
        <v/>
      </c>
      <c r="G459" s="268" t="str">
        <f t="shared" si="77"/>
        <v/>
      </c>
      <c r="H459" s="234" t="str">
        <f t="shared" si="83"/>
        <v>n</v>
      </c>
      <c r="I459" s="211">
        <f>IF(P$347="J",SUMIF(Deelnemers!B:B,H459,Deelnemers!F:F),0)</f>
        <v>0</v>
      </c>
      <c r="J459" s="13"/>
      <c r="K459" s="211" t="str">
        <f t="shared" si="78"/>
        <v/>
      </c>
      <c r="L459" s="220" t="str">
        <f t="shared" si="79"/>
        <v/>
      </c>
      <c r="M459" s="215" t="str">
        <f t="shared" si="84"/>
        <v/>
      </c>
      <c r="N459" s="216" t="str">
        <f t="shared" si="81"/>
        <v/>
      </c>
      <c r="O459" s="221">
        <v>3</v>
      </c>
      <c r="AB459" s="325">
        <f t="shared" si="85"/>
        <v>0</v>
      </c>
    </row>
    <row r="460" spans="1:28" ht="15" customHeight="1" x14ac:dyDescent="0.25">
      <c r="A460" s="218" t="str">
        <f>IF(C460=0,"",IF(I460=0,"",MAX(A$2:A459)+1))</f>
        <v/>
      </c>
      <c r="B460" s="234" t="str">
        <f t="shared" si="82"/>
        <v>Tukker</v>
      </c>
      <c r="C460" s="211">
        <f>IF(P$347="J",SUMIF(Deelnemers!B:B,B460,Deelnemers!F:F),0)</f>
        <v>37</v>
      </c>
      <c r="D460" s="13"/>
      <c r="E460" s="13"/>
      <c r="F460" s="220" t="str">
        <f t="shared" si="76"/>
        <v/>
      </c>
      <c r="G460" s="268" t="str">
        <f t="shared" si="77"/>
        <v/>
      </c>
      <c r="H460" s="234" t="str">
        <f t="shared" si="83"/>
        <v>n</v>
      </c>
      <c r="I460" s="211">
        <f>IF(P$347="J",SUMIF(Deelnemers!B:B,H460,Deelnemers!F:F),0)</f>
        <v>0</v>
      </c>
      <c r="J460" s="13"/>
      <c r="K460" s="211" t="str">
        <f t="shared" si="78"/>
        <v/>
      </c>
      <c r="L460" s="220" t="str">
        <f t="shared" si="79"/>
        <v/>
      </c>
      <c r="M460" s="215" t="str">
        <f t="shared" si="84"/>
        <v/>
      </c>
      <c r="N460" s="216" t="str">
        <f t="shared" si="81"/>
        <v/>
      </c>
      <c r="O460" s="221">
        <v>3</v>
      </c>
      <c r="AB460" s="325">
        <f t="shared" si="85"/>
        <v>0</v>
      </c>
    </row>
    <row r="461" spans="1:28" ht="15" customHeight="1" x14ac:dyDescent="0.25">
      <c r="A461" s="218" t="str">
        <f>IF(C461=0,"",IF(I461=0,"",MAX(A$2:A460)+1))</f>
        <v/>
      </c>
      <c r="B461" s="234" t="str">
        <f t="shared" si="82"/>
        <v>Tukker</v>
      </c>
      <c r="C461" s="211">
        <f>IF(P$347="J",SUMIF(Deelnemers!B:B,B461,Deelnemers!F:F),0)</f>
        <v>37</v>
      </c>
      <c r="D461" s="13"/>
      <c r="E461" s="13"/>
      <c r="F461" s="220" t="str">
        <f t="shared" si="76"/>
        <v/>
      </c>
      <c r="G461" s="268" t="str">
        <f t="shared" si="77"/>
        <v/>
      </c>
      <c r="H461" s="234" t="str">
        <f t="shared" si="83"/>
        <v>n</v>
      </c>
      <c r="I461" s="211">
        <f>IF(P$347="J",SUMIF(Deelnemers!B:B,H461,Deelnemers!F:F),0)</f>
        <v>0</v>
      </c>
      <c r="J461" s="13"/>
      <c r="K461" s="211" t="str">
        <f t="shared" si="78"/>
        <v/>
      </c>
      <c r="L461" s="220" t="str">
        <f t="shared" si="79"/>
        <v/>
      </c>
      <c r="M461" s="215" t="str">
        <f t="shared" si="84"/>
        <v/>
      </c>
      <c r="N461" s="216" t="str">
        <f t="shared" si="81"/>
        <v/>
      </c>
      <c r="O461" s="221">
        <v>3</v>
      </c>
      <c r="AB461" s="325">
        <f t="shared" si="85"/>
        <v>0</v>
      </c>
    </row>
    <row r="462" spans="1:28" ht="15" customHeight="1" x14ac:dyDescent="0.25">
      <c r="A462" s="218" t="str">
        <f>IF(C462=0,"",IF(I462=0,"",MAX(A$2:A461)+1))</f>
        <v/>
      </c>
      <c r="B462" s="234" t="str">
        <f t="shared" si="82"/>
        <v>Tukker</v>
      </c>
      <c r="C462" s="211">
        <f>IF(P$347="J",SUMIF(Deelnemers!B:B,B462,Deelnemers!F:F),0)</f>
        <v>37</v>
      </c>
      <c r="D462" s="13"/>
      <c r="E462" s="13"/>
      <c r="F462" s="220" t="str">
        <f t="shared" si="76"/>
        <v/>
      </c>
      <c r="G462" s="268" t="str">
        <f t="shared" si="77"/>
        <v/>
      </c>
      <c r="H462" s="234" t="str">
        <f t="shared" si="83"/>
        <v>n</v>
      </c>
      <c r="I462" s="211">
        <f>IF(P$347="J",SUMIF(Deelnemers!B:B,H462,Deelnemers!F:F),0)</f>
        <v>0</v>
      </c>
      <c r="J462" s="13"/>
      <c r="K462" s="211" t="str">
        <f t="shared" si="78"/>
        <v/>
      </c>
      <c r="L462" s="220" t="str">
        <f t="shared" si="79"/>
        <v/>
      </c>
      <c r="M462" s="215" t="str">
        <f t="shared" si="84"/>
        <v/>
      </c>
      <c r="N462" s="216" t="str">
        <f t="shared" si="81"/>
        <v/>
      </c>
      <c r="O462" s="221">
        <v>3</v>
      </c>
      <c r="AB462" s="325">
        <f t="shared" si="85"/>
        <v>0</v>
      </c>
    </row>
    <row r="463" spans="1:28" ht="15" customHeight="1" x14ac:dyDescent="0.25">
      <c r="A463" s="218">
        <f>IF(C463=0,"",IF(I463=0,"",MAX(A$2:A462)+1))</f>
        <v>295</v>
      </c>
      <c r="B463" s="234" t="str">
        <f t="shared" si="82"/>
        <v>Bernard</v>
      </c>
      <c r="C463" s="211">
        <f>IF(P$347="J",SUMIF(Deelnemers!B:B,B463,Deelnemers!F:F),0)</f>
        <v>37</v>
      </c>
      <c r="D463" s="13"/>
      <c r="E463" s="13"/>
      <c r="F463" s="220" t="str">
        <f t="shared" si="76"/>
        <v/>
      </c>
      <c r="G463" s="268" t="str">
        <f t="shared" si="77"/>
        <v/>
      </c>
      <c r="H463" s="234" t="str">
        <f t="shared" si="83"/>
        <v>Jan de Hoorn</v>
      </c>
      <c r="I463" s="211">
        <f>IF(P$347="J",SUMIF(Deelnemers!B:B,H463,Deelnemers!F:F),0)</f>
        <v>33</v>
      </c>
      <c r="J463" s="13"/>
      <c r="K463" s="211" t="str">
        <f t="shared" si="78"/>
        <v/>
      </c>
      <c r="L463" s="220" t="str">
        <f t="shared" si="79"/>
        <v/>
      </c>
      <c r="M463" s="215" t="str">
        <f t="shared" si="84"/>
        <v/>
      </c>
      <c r="N463" s="216" t="str">
        <f t="shared" si="81"/>
        <v/>
      </c>
      <c r="O463" s="221">
        <v>3</v>
      </c>
      <c r="AB463" s="325">
        <f t="shared" si="85"/>
        <v>1</v>
      </c>
    </row>
    <row r="464" spans="1:28" ht="15" customHeight="1" x14ac:dyDescent="0.25">
      <c r="A464" s="218">
        <f>IF(C464=0,"",IF(I464=0,"",MAX(A$2:A463)+1))</f>
        <v>296</v>
      </c>
      <c r="B464" s="234" t="str">
        <f t="shared" si="82"/>
        <v>Bernard</v>
      </c>
      <c r="C464" s="211">
        <f>IF(P$347="J",SUMIF(Deelnemers!B:B,B464,Deelnemers!F:F),0)</f>
        <v>37</v>
      </c>
      <c r="D464" s="13"/>
      <c r="E464" s="13"/>
      <c r="F464" s="220" t="str">
        <f t="shared" si="76"/>
        <v/>
      </c>
      <c r="G464" s="268" t="str">
        <f t="shared" si="77"/>
        <v/>
      </c>
      <c r="H464" s="234" t="str">
        <f t="shared" si="83"/>
        <v>Bas</v>
      </c>
      <c r="I464" s="211">
        <f>IF(P$347="J",SUMIF(Deelnemers!B:B,H464,Deelnemers!F:F),0)</f>
        <v>31</v>
      </c>
      <c r="J464" s="13"/>
      <c r="K464" s="211" t="str">
        <f t="shared" si="78"/>
        <v/>
      </c>
      <c r="L464" s="220" t="str">
        <f t="shared" si="79"/>
        <v/>
      </c>
      <c r="M464" s="215" t="str">
        <f t="shared" si="84"/>
        <v/>
      </c>
      <c r="N464" s="216" t="str">
        <f t="shared" si="81"/>
        <v/>
      </c>
      <c r="O464" s="221">
        <v>3</v>
      </c>
      <c r="AB464" s="325">
        <f t="shared" si="85"/>
        <v>1</v>
      </c>
    </row>
    <row r="465" spans="1:28" ht="15" customHeight="1" x14ac:dyDescent="0.25">
      <c r="A465" s="218">
        <f>IF(C465=0,"",IF(I465=0,"",MAX(A$2:A464)+1))</f>
        <v>297</v>
      </c>
      <c r="B465" s="234" t="str">
        <f t="shared" si="82"/>
        <v>Bernard</v>
      </c>
      <c r="C465" s="211">
        <f>IF(P$347="J",SUMIF(Deelnemers!B:B,B465,Deelnemers!F:F),0)</f>
        <v>37</v>
      </c>
      <c r="D465" s="13"/>
      <c r="E465" s="13"/>
      <c r="F465" s="220" t="str">
        <f t="shared" si="76"/>
        <v/>
      </c>
      <c r="G465" s="268" t="str">
        <f t="shared" si="77"/>
        <v/>
      </c>
      <c r="H465" s="234" t="str">
        <f t="shared" si="83"/>
        <v>Jan Zuijlen</v>
      </c>
      <c r="I465" s="211">
        <f>IF(P$347="J",SUMIF(Deelnemers!B:B,H465,Deelnemers!F:F),0)</f>
        <v>45</v>
      </c>
      <c r="J465" s="13"/>
      <c r="K465" s="211" t="str">
        <f t="shared" si="78"/>
        <v/>
      </c>
      <c r="L465" s="220" t="str">
        <f t="shared" si="79"/>
        <v/>
      </c>
      <c r="M465" s="215" t="str">
        <f t="shared" si="84"/>
        <v/>
      </c>
      <c r="N465" s="216" t="str">
        <f t="shared" si="81"/>
        <v/>
      </c>
      <c r="O465" s="221">
        <v>3</v>
      </c>
      <c r="AB465" s="325">
        <f t="shared" si="85"/>
        <v>1</v>
      </c>
    </row>
    <row r="466" spans="1:28" ht="15" customHeight="1" x14ac:dyDescent="0.25">
      <c r="A466" s="218">
        <f>IF(C466=0,"",IF(I466=0,"",MAX(A$2:A465)+1))</f>
        <v>298</v>
      </c>
      <c r="B466" s="234" t="str">
        <f t="shared" si="82"/>
        <v>Bernard</v>
      </c>
      <c r="C466" s="211">
        <f>IF(P$347="J",SUMIF(Deelnemers!B:B,B466,Deelnemers!F:F),0)</f>
        <v>37</v>
      </c>
      <c r="D466" s="13"/>
      <c r="E466" s="13"/>
      <c r="F466" s="220" t="str">
        <f t="shared" si="76"/>
        <v/>
      </c>
      <c r="G466" s="268" t="str">
        <f t="shared" si="77"/>
        <v/>
      </c>
      <c r="H466" s="234" t="str">
        <f t="shared" si="83"/>
        <v xml:space="preserve">Jordy </v>
      </c>
      <c r="I466" s="211">
        <f>IF(P$347="J",SUMIF(Deelnemers!B:B,H466,Deelnemers!F:F),0)</f>
        <v>50</v>
      </c>
      <c r="J466" s="13"/>
      <c r="K466" s="211" t="str">
        <f t="shared" si="78"/>
        <v/>
      </c>
      <c r="L466" s="220" t="str">
        <f t="shared" si="79"/>
        <v/>
      </c>
      <c r="M466" s="215" t="str">
        <f t="shared" si="84"/>
        <v/>
      </c>
      <c r="N466" s="216" t="str">
        <f t="shared" si="81"/>
        <v/>
      </c>
      <c r="O466" s="221">
        <v>3</v>
      </c>
      <c r="AB466" s="325">
        <f t="shared" si="85"/>
        <v>1</v>
      </c>
    </row>
    <row r="467" spans="1:28" ht="15" customHeight="1" x14ac:dyDescent="0.25">
      <c r="A467" s="218">
        <f>IF(C467=0,"",IF(I467=0,"",MAX(A$2:A466)+1))</f>
        <v>299</v>
      </c>
      <c r="B467" s="234" t="str">
        <f t="shared" si="82"/>
        <v>Bernard</v>
      </c>
      <c r="C467" s="211">
        <f>IF(P$347="J",SUMIF(Deelnemers!B:B,B467,Deelnemers!F:F),0)</f>
        <v>37</v>
      </c>
      <c r="D467" s="13"/>
      <c r="E467" s="13"/>
      <c r="F467" s="220" t="str">
        <f t="shared" si="76"/>
        <v/>
      </c>
      <c r="G467" s="268" t="str">
        <f t="shared" si="77"/>
        <v/>
      </c>
      <c r="H467" s="234" t="str">
        <f t="shared" si="83"/>
        <v>Mukesh</v>
      </c>
      <c r="I467" s="211">
        <f>IF(P$347="J",SUMIF(Deelnemers!B:B,H467,Deelnemers!F:F),0)</f>
        <v>56</v>
      </c>
      <c r="J467" s="13"/>
      <c r="K467" s="211" t="str">
        <f t="shared" si="78"/>
        <v/>
      </c>
      <c r="L467" s="220" t="str">
        <f t="shared" si="79"/>
        <v/>
      </c>
      <c r="M467" s="215" t="str">
        <f t="shared" si="84"/>
        <v/>
      </c>
      <c r="N467" s="216" t="str">
        <f t="shared" si="81"/>
        <v/>
      </c>
      <c r="O467" s="221">
        <v>3</v>
      </c>
      <c r="AB467" s="325">
        <f t="shared" si="85"/>
        <v>1</v>
      </c>
    </row>
    <row r="468" spans="1:28" ht="15" customHeight="1" x14ac:dyDescent="0.25">
      <c r="A468" s="218">
        <f>IF(C468=0,"",IF(I468=0,"",MAX(A$2:A467)+1))</f>
        <v>300</v>
      </c>
      <c r="B468" s="234" t="str">
        <f t="shared" si="82"/>
        <v>Bernard</v>
      </c>
      <c r="C468" s="211">
        <f>IF(P$347="J",SUMIF(Deelnemers!B:B,B468,Deelnemers!F:F),0)</f>
        <v>37</v>
      </c>
      <c r="D468" s="13"/>
      <c r="E468" s="13"/>
      <c r="F468" s="220" t="str">
        <f t="shared" si="76"/>
        <v/>
      </c>
      <c r="G468" s="268" t="str">
        <f t="shared" si="77"/>
        <v/>
      </c>
      <c r="H468" s="234" t="str">
        <f t="shared" si="83"/>
        <v>Marco</v>
      </c>
      <c r="I468" s="211">
        <f>IF(P$347="J",SUMIF(Deelnemers!B:B,H468,Deelnemers!F:F),0)</f>
        <v>43</v>
      </c>
      <c r="J468" s="13"/>
      <c r="K468" s="211" t="str">
        <f t="shared" si="78"/>
        <v/>
      </c>
      <c r="L468" s="220" t="str">
        <f t="shared" si="79"/>
        <v/>
      </c>
      <c r="M468" s="215" t="str">
        <f t="shared" si="84"/>
        <v/>
      </c>
      <c r="N468" s="216" t="str">
        <f t="shared" si="81"/>
        <v/>
      </c>
      <c r="O468" s="221">
        <v>3</v>
      </c>
      <c r="AB468" s="325">
        <f t="shared" si="85"/>
        <v>1</v>
      </c>
    </row>
    <row r="469" spans="1:28" ht="15" customHeight="1" x14ac:dyDescent="0.25">
      <c r="A469" s="218" t="str">
        <f>IF(C469=0,"",IF(I469=0,"",MAX(A$2:A468)+1))</f>
        <v/>
      </c>
      <c r="B469" s="234" t="str">
        <f t="shared" si="82"/>
        <v>Bernard</v>
      </c>
      <c r="C469" s="211">
        <f>IF(P$347="J",SUMIF(Deelnemers!B:B,B469,Deelnemers!F:F),0)</f>
        <v>37</v>
      </c>
      <c r="D469" s="13"/>
      <c r="E469" s="13"/>
      <c r="F469" s="220" t="str">
        <f t="shared" si="76"/>
        <v/>
      </c>
      <c r="G469" s="268" t="str">
        <f t="shared" si="77"/>
        <v/>
      </c>
      <c r="H469" s="234" t="str">
        <f t="shared" si="83"/>
        <v>n</v>
      </c>
      <c r="I469" s="211">
        <f>IF(P$347="J",SUMIF(Deelnemers!B:B,H469,Deelnemers!F:F),0)</f>
        <v>0</v>
      </c>
      <c r="J469" s="13"/>
      <c r="K469" s="211" t="str">
        <f t="shared" si="78"/>
        <v/>
      </c>
      <c r="L469" s="220" t="str">
        <f t="shared" si="79"/>
        <v/>
      </c>
      <c r="M469" s="215" t="str">
        <f t="shared" si="84"/>
        <v/>
      </c>
      <c r="N469" s="216" t="str">
        <f t="shared" si="81"/>
        <v/>
      </c>
      <c r="O469" s="221">
        <v>3</v>
      </c>
      <c r="AB469" s="325">
        <f t="shared" si="85"/>
        <v>0</v>
      </c>
    </row>
    <row r="470" spans="1:28" ht="15" customHeight="1" x14ac:dyDescent="0.25">
      <c r="A470" s="218" t="str">
        <f>IF(C470=0,"",IF(I470=0,"",MAX(A$2:A469)+1))</f>
        <v/>
      </c>
      <c r="B470" s="234" t="str">
        <f t="shared" si="82"/>
        <v>Bernard</v>
      </c>
      <c r="C470" s="211">
        <f>IF(P$347="J",SUMIF(Deelnemers!B:B,B470,Deelnemers!F:F),0)</f>
        <v>37</v>
      </c>
      <c r="D470" s="13"/>
      <c r="E470" s="13"/>
      <c r="F470" s="220" t="str">
        <f t="shared" si="76"/>
        <v/>
      </c>
      <c r="G470" s="268" t="str">
        <f t="shared" si="77"/>
        <v/>
      </c>
      <c r="H470" s="234" t="str">
        <f t="shared" si="83"/>
        <v>n</v>
      </c>
      <c r="I470" s="211">
        <f>IF(P$347="J",SUMIF(Deelnemers!B:B,H470,Deelnemers!F:F),0)</f>
        <v>0</v>
      </c>
      <c r="J470" s="13"/>
      <c r="K470" s="211" t="str">
        <f t="shared" si="78"/>
        <v/>
      </c>
      <c r="L470" s="220" t="str">
        <f t="shared" si="79"/>
        <v/>
      </c>
      <c r="M470" s="215" t="str">
        <f t="shared" si="84"/>
        <v/>
      </c>
      <c r="N470" s="216" t="str">
        <f t="shared" si="81"/>
        <v/>
      </c>
      <c r="O470" s="221">
        <v>3</v>
      </c>
      <c r="AB470" s="325">
        <f t="shared" si="85"/>
        <v>0</v>
      </c>
    </row>
    <row r="471" spans="1:28" ht="15" customHeight="1" x14ac:dyDescent="0.25">
      <c r="A471" s="218" t="str">
        <f>IF(C471=0,"",IF(I471=0,"",MAX(A$2:A470)+1))</f>
        <v/>
      </c>
      <c r="B471" s="234" t="str">
        <f t="shared" si="82"/>
        <v>Bernard</v>
      </c>
      <c r="C471" s="211">
        <f>IF(P$347="J",SUMIF(Deelnemers!B:B,B471,Deelnemers!F:F),0)</f>
        <v>37</v>
      </c>
      <c r="D471" s="13"/>
      <c r="E471" s="13"/>
      <c r="F471" s="220" t="str">
        <f t="shared" si="76"/>
        <v/>
      </c>
      <c r="G471" s="268" t="str">
        <f t="shared" si="77"/>
        <v/>
      </c>
      <c r="H471" s="234" t="str">
        <f t="shared" si="83"/>
        <v>n</v>
      </c>
      <c r="I471" s="211">
        <f>IF(P$347="J",SUMIF(Deelnemers!B:B,H471,Deelnemers!F:F),0)</f>
        <v>0</v>
      </c>
      <c r="J471" s="13"/>
      <c r="K471" s="211" t="str">
        <f t="shared" si="78"/>
        <v/>
      </c>
      <c r="L471" s="220" t="str">
        <f t="shared" si="79"/>
        <v/>
      </c>
      <c r="M471" s="215" t="str">
        <f t="shared" si="84"/>
        <v/>
      </c>
      <c r="N471" s="216" t="str">
        <f t="shared" si="81"/>
        <v/>
      </c>
      <c r="O471" s="221">
        <v>3</v>
      </c>
      <c r="AB471" s="325">
        <f t="shared" si="85"/>
        <v>0</v>
      </c>
    </row>
    <row r="472" spans="1:28" ht="15" customHeight="1" x14ac:dyDescent="0.25">
      <c r="A472" s="218" t="str">
        <f>IF(C472=0,"",IF(I472=0,"",MAX(A$2:A471)+1))</f>
        <v/>
      </c>
      <c r="B472" s="234" t="str">
        <f t="shared" si="82"/>
        <v>Bernard</v>
      </c>
      <c r="C472" s="211">
        <f>IF(P$347="J",SUMIF(Deelnemers!B:B,B472,Deelnemers!F:F),0)</f>
        <v>37</v>
      </c>
      <c r="D472" s="13"/>
      <c r="E472" s="13"/>
      <c r="F472" s="220" t="str">
        <f t="shared" si="76"/>
        <v/>
      </c>
      <c r="G472" s="268" t="str">
        <f t="shared" si="77"/>
        <v/>
      </c>
      <c r="H472" s="234" t="str">
        <f t="shared" si="83"/>
        <v>n</v>
      </c>
      <c r="I472" s="211">
        <f>IF(P$347="J",SUMIF(Deelnemers!B:B,H472,Deelnemers!F:F),0)</f>
        <v>0</v>
      </c>
      <c r="J472" s="13"/>
      <c r="K472" s="211" t="str">
        <f t="shared" si="78"/>
        <v/>
      </c>
      <c r="L472" s="220" t="str">
        <f t="shared" si="79"/>
        <v/>
      </c>
      <c r="M472" s="215" t="str">
        <f t="shared" si="84"/>
        <v/>
      </c>
      <c r="N472" s="216" t="str">
        <f t="shared" si="81"/>
        <v/>
      </c>
      <c r="O472" s="221">
        <v>3</v>
      </c>
      <c r="AB472" s="325">
        <f t="shared" si="85"/>
        <v>0</v>
      </c>
    </row>
    <row r="473" spans="1:28" ht="15" customHeight="1" x14ac:dyDescent="0.25">
      <c r="A473" s="218">
        <f>IF(C473=0,"",IF(I473=0,"",MAX(A$2:A472)+1))</f>
        <v>301</v>
      </c>
      <c r="B473" s="234" t="str">
        <f t="shared" si="82"/>
        <v>Jan de Hoorn</v>
      </c>
      <c r="C473" s="211">
        <f>IF(P$347="J",SUMIF(Deelnemers!B:B,B473,Deelnemers!F:F),0)</f>
        <v>33</v>
      </c>
      <c r="D473" s="13"/>
      <c r="E473" s="13"/>
      <c r="F473" s="220" t="str">
        <f t="shared" si="76"/>
        <v/>
      </c>
      <c r="G473" s="268" t="str">
        <f t="shared" si="77"/>
        <v/>
      </c>
      <c r="H473" s="234" t="str">
        <f t="shared" si="83"/>
        <v>Bas</v>
      </c>
      <c r="I473" s="211">
        <f>IF(P$347="J",SUMIF(Deelnemers!B:B,H473,Deelnemers!F:F),0)</f>
        <v>31</v>
      </c>
      <c r="J473" s="13"/>
      <c r="K473" s="211" t="str">
        <f t="shared" si="78"/>
        <v/>
      </c>
      <c r="L473" s="220" t="str">
        <f t="shared" si="79"/>
        <v/>
      </c>
      <c r="M473" s="215" t="str">
        <f t="shared" si="84"/>
        <v/>
      </c>
      <c r="N473" s="216" t="str">
        <f t="shared" si="81"/>
        <v/>
      </c>
      <c r="O473" s="221">
        <v>3</v>
      </c>
      <c r="AB473" s="325">
        <f t="shared" si="85"/>
        <v>1</v>
      </c>
    </row>
    <row r="474" spans="1:28" ht="15" customHeight="1" x14ac:dyDescent="0.25">
      <c r="A474" s="218">
        <f>IF(C474=0,"",IF(I474=0,"",MAX(A$2:A473)+1))</f>
        <v>302</v>
      </c>
      <c r="B474" s="234" t="str">
        <f t="shared" si="82"/>
        <v>Jan de Hoorn</v>
      </c>
      <c r="C474" s="211">
        <f>IF(P$347="J",SUMIF(Deelnemers!B:B,B474,Deelnemers!F:F),0)</f>
        <v>33</v>
      </c>
      <c r="D474" s="13"/>
      <c r="E474" s="13"/>
      <c r="F474" s="220" t="str">
        <f t="shared" si="76"/>
        <v/>
      </c>
      <c r="G474" s="268" t="str">
        <f t="shared" si="77"/>
        <v/>
      </c>
      <c r="H474" s="234" t="str">
        <f t="shared" si="83"/>
        <v>Jan Zuijlen</v>
      </c>
      <c r="I474" s="211">
        <f>IF(P$347="J",SUMIF(Deelnemers!B:B,H474,Deelnemers!F:F),0)</f>
        <v>45</v>
      </c>
      <c r="J474" s="13"/>
      <c r="K474" s="211" t="str">
        <f t="shared" si="78"/>
        <v/>
      </c>
      <c r="L474" s="220" t="str">
        <f t="shared" si="79"/>
        <v/>
      </c>
      <c r="M474" s="215" t="str">
        <f t="shared" si="84"/>
        <v/>
      </c>
      <c r="N474" s="216" t="str">
        <f t="shared" si="81"/>
        <v/>
      </c>
      <c r="O474" s="221">
        <v>3</v>
      </c>
      <c r="AB474" s="325">
        <f t="shared" si="85"/>
        <v>1</v>
      </c>
    </row>
    <row r="475" spans="1:28" ht="15" customHeight="1" x14ac:dyDescent="0.25">
      <c r="A475" s="218">
        <f>IF(C475=0,"",IF(I475=0,"",MAX(A$2:A474)+1))</f>
        <v>303</v>
      </c>
      <c r="B475" s="234" t="str">
        <f t="shared" si="82"/>
        <v>Jan de Hoorn</v>
      </c>
      <c r="C475" s="211">
        <f>IF(P$347="J",SUMIF(Deelnemers!B:B,B475,Deelnemers!F:F),0)</f>
        <v>33</v>
      </c>
      <c r="D475" s="13"/>
      <c r="E475" s="13"/>
      <c r="F475" s="220" t="str">
        <f t="shared" ref="F475:F517" si="86">IF(D475&gt;0,ROUND(D475/E475,3),"")</f>
        <v/>
      </c>
      <c r="G475" s="268" t="str">
        <f t="shared" ref="G475:G517" si="87">IF(D475&gt;0,IF(C475-D475=0,R$2,IF(D475&lt;C475,ROUND(D475/C475*T$2,1),Q$2)),"")</f>
        <v/>
      </c>
      <c r="H475" s="234" t="str">
        <f t="shared" si="83"/>
        <v xml:space="preserve">Jordy </v>
      </c>
      <c r="I475" s="211">
        <f>IF(P$347="J",SUMIF(Deelnemers!B:B,H475,Deelnemers!F:F),0)</f>
        <v>50</v>
      </c>
      <c r="J475" s="13"/>
      <c r="K475" s="211" t="str">
        <f t="shared" ref="K475:K517" si="88">IF(E475&gt;0,E475,"")</f>
        <v/>
      </c>
      <c r="L475" s="220" t="str">
        <f t="shared" ref="L475:L517" si="89">IF(J475&gt;0,ROUND(J475/K475,3),"")</f>
        <v/>
      </c>
      <c r="M475" s="215" t="str">
        <f t="shared" ref="M475:M506" si="90">IF(J475&gt;0,IF(I475-J475=0,R$2,IF(J475&lt;I475,ROUND(J475/I475*T$2,1),Q$2)),"")</f>
        <v/>
      </c>
      <c r="N475" s="216" t="str">
        <f t="shared" ref="N475:N517" si="91">IF(E475&gt;0,1,"")</f>
        <v/>
      </c>
      <c r="O475" s="221">
        <v>3</v>
      </c>
      <c r="AB475" s="325">
        <f t="shared" si="85"/>
        <v>1</v>
      </c>
    </row>
    <row r="476" spans="1:28" ht="15" customHeight="1" x14ac:dyDescent="0.25">
      <c r="A476" s="218">
        <f>IF(C476=0,"",IF(I476=0,"",MAX(A$2:A475)+1))</f>
        <v>304</v>
      </c>
      <c r="B476" s="234" t="str">
        <f t="shared" ref="B476:B517" si="92">B132</f>
        <v>Jan de Hoorn</v>
      </c>
      <c r="C476" s="211">
        <f>IF(P$347="J",SUMIF(Deelnemers!B:B,B476,Deelnemers!F:F),0)</f>
        <v>33</v>
      </c>
      <c r="D476" s="13"/>
      <c r="E476" s="13"/>
      <c r="F476" s="220" t="str">
        <f t="shared" si="86"/>
        <v/>
      </c>
      <c r="G476" s="268" t="str">
        <f t="shared" si="87"/>
        <v/>
      </c>
      <c r="H476" s="234" t="str">
        <f t="shared" ref="H476:H517" si="93">H132</f>
        <v>Mukesh</v>
      </c>
      <c r="I476" s="211">
        <f>IF(P$347="J",SUMIF(Deelnemers!B:B,H476,Deelnemers!F:F),0)</f>
        <v>56</v>
      </c>
      <c r="J476" s="13"/>
      <c r="K476" s="211" t="str">
        <f t="shared" si="88"/>
        <v/>
      </c>
      <c r="L476" s="220" t="str">
        <f t="shared" si="89"/>
        <v/>
      </c>
      <c r="M476" s="215" t="str">
        <f t="shared" si="90"/>
        <v/>
      </c>
      <c r="N476" s="216" t="str">
        <f t="shared" si="91"/>
        <v/>
      </c>
      <c r="O476" s="221">
        <v>3</v>
      </c>
      <c r="AB476" s="325">
        <f t="shared" si="85"/>
        <v>1</v>
      </c>
    </row>
    <row r="477" spans="1:28" ht="15" customHeight="1" x14ac:dyDescent="0.25">
      <c r="A477" s="218">
        <f>IF(C477=0,"",IF(I477=0,"",MAX(A$2:A476)+1))</f>
        <v>305</v>
      </c>
      <c r="B477" s="234" t="str">
        <f t="shared" si="92"/>
        <v>Jan de Hoorn</v>
      </c>
      <c r="C477" s="211">
        <f>IF(P$347="J",SUMIF(Deelnemers!B:B,B477,Deelnemers!F:F),0)</f>
        <v>33</v>
      </c>
      <c r="D477" s="13"/>
      <c r="E477" s="13"/>
      <c r="F477" s="220" t="str">
        <f t="shared" si="86"/>
        <v/>
      </c>
      <c r="G477" s="268" t="str">
        <f t="shared" si="87"/>
        <v/>
      </c>
      <c r="H477" s="234" t="str">
        <f t="shared" si="93"/>
        <v>Marco</v>
      </c>
      <c r="I477" s="211">
        <f>IF(P$347="J",SUMIF(Deelnemers!B:B,H477,Deelnemers!F:F),0)</f>
        <v>43</v>
      </c>
      <c r="J477" s="13"/>
      <c r="K477" s="211" t="str">
        <f t="shared" si="88"/>
        <v/>
      </c>
      <c r="L477" s="220" t="str">
        <f t="shared" si="89"/>
        <v/>
      </c>
      <c r="M477" s="215" t="str">
        <f t="shared" si="90"/>
        <v/>
      </c>
      <c r="N477" s="216" t="str">
        <f t="shared" si="91"/>
        <v/>
      </c>
      <c r="O477" s="221">
        <v>3</v>
      </c>
      <c r="AB477" s="325">
        <f t="shared" si="85"/>
        <v>1</v>
      </c>
    </row>
    <row r="478" spans="1:28" ht="15" customHeight="1" x14ac:dyDescent="0.25">
      <c r="A478" s="218" t="str">
        <f>IF(C478=0,"",IF(I478=0,"",MAX(A$2:A477)+1))</f>
        <v/>
      </c>
      <c r="B478" s="234" t="str">
        <f t="shared" si="92"/>
        <v>Jan de Hoorn</v>
      </c>
      <c r="C478" s="211">
        <f>IF(P$347="J",SUMIF(Deelnemers!B:B,B478,Deelnemers!F:F),0)</f>
        <v>33</v>
      </c>
      <c r="D478" s="13"/>
      <c r="E478" s="13"/>
      <c r="F478" s="220" t="str">
        <f t="shared" si="86"/>
        <v/>
      </c>
      <c r="G478" s="268" t="str">
        <f t="shared" si="87"/>
        <v/>
      </c>
      <c r="H478" s="234" t="str">
        <f t="shared" si="93"/>
        <v>n</v>
      </c>
      <c r="I478" s="211">
        <f>IF(P$347="J",SUMIF(Deelnemers!B:B,H478,Deelnemers!F:F),0)</f>
        <v>0</v>
      </c>
      <c r="J478" s="13"/>
      <c r="K478" s="211" t="str">
        <f t="shared" si="88"/>
        <v/>
      </c>
      <c r="L478" s="220" t="str">
        <f t="shared" si="89"/>
        <v/>
      </c>
      <c r="M478" s="215" t="str">
        <f t="shared" si="90"/>
        <v/>
      </c>
      <c r="N478" s="216" t="str">
        <f t="shared" si="91"/>
        <v/>
      </c>
      <c r="O478" s="221">
        <v>3</v>
      </c>
      <c r="AB478" s="325">
        <f t="shared" si="85"/>
        <v>0</v>
      </c>
    </row>
    <row r="479" spans="1:28" ht="15" customHeight="1" x14ac:dyDescent="0.25">
      <c r="A479" s="218" t="str">
        <f>IF(C479=0,"",IF(I479=0,"",MAX(A$2:A478)+1))</f>
        <v/>
      </c>
      <c r="B479" s="234" t="str">
        <f t="shared" si="92"/>
        <v>Jan de Hoorn</v>
      </c>
      <c r="C479" s="211">
        <f>IF(P$347="J",SUMIF(Deelnemers!B:B,B479,Deelnemers!F:F),0)</f>
        <v>33</v>
      </c>
      <c r="D479" s="13"/>
      <c r="E479" s="13"/>
      <c r="F479" s="220" t="str">
        <f t="shared" si="86"/>
        <v/>
      </c>
      <c r="G479" s="268" t="str">
        <f t="shared" si="87"/>
        <v/>
      </c>
      <c r="H479" s="234" t="str">
        <f t="shared" si="93"/>
        <v>n</v>
      </c>
      <c r="I479" s="211">
        <f>IF(P$347="J",SUMIF(Deelnemers!B:B,H479,Deelnemers!F:F),0)</f>
        <v>0</v>
      </c>
      <c r="J479" s="13"/>
      <c r="K479" s="211" t="str">
        <f t="shared" si="88"/>
        <v/>
      </c>
      <c r="L479" s="220" t="str">
        <f t="shared" si="89"/>
        <v/>
      </c>
      <c r="M479" s="215" t="str">
        <f t="shared" si="90"/>
        <v/>
      </c>
      <c r="N479" s="216" t="str">
        <f t="shared" si="91"/>
        <v/>
      </c>
      <c r="O479" s="221">
        <v>3</v>
      </c>
      <c r="AB479" s="325">
        <f t="shared" si="85"/>
        <v>0</v>
      </c>
    </row>
    <row r="480" spans="1:28" ht="15" customHeight="1" x14ac:dyDescent="0.25">
      <c r="A480" s="218" t="str">
        <f>IF(C480=0,"",IF(I480=0,"",MAX(A$2:A479)+1))</f>
        <v/>
      </c>
      <c r="B480" s="234" t="str">
        <f t="shared" si="92"/>
        <v>Jan de Hoorn</v>
      </c>
      <c r="C480" s="211">
        <f>IF(P$347="J",SUMIF(Deelnemers!B:B,B480,Deelnemers!F:F),0)</f>
        <v>33</v>
      </c>
      <c r="D480" s="13"/>
      <c r="E480" s="13"/>
      <c r="F480" s="220" t="str">
        <f t="shared" si="86"/>
        <v/>
      </c>
      <c r="G480" s="268" t="str">
        <f t="shared" si="87"/>
        <v/>
      </c>
      <c r="H480" s="234" t="str">
        <f t="shared" si="93"/>
        <v>n</v>
      </c>
      <c r="I480" s="211">
        <f>IF(P$347="J",SUMIF(Deelnemers!B:B,H480,Deelnemers!F:F),0)</f>
        <v>0</v>
      </c>
      <c r="J480" s="13"/>
      <c r="K480" s="211" t="str">
        <f t="shared" si="88"/>
        <v/>
      </c>
      <c r="L480" s="220" t="str">
        <f t="shared" si="89"/>
        <v/>
      </c>
      <c r="M480" s="215" t="str">
        <f t="shared" si="90"/>
        <v/>
      </c>
      <c r="N480" s="216" t="str">
        <f t="shared" si="91"/>
        <v/>
      </c>
      <c r="O480" s="221">
        <v>3</v>
      </c>
      <c r="AB480" s="325">
        <f t="shared" si="85"/>
        <v>0</v>
      </c>
    </row>
    <row r="481" spans="1:28" ht="15" customHeight="1" x14ac:dyDescent="0.25">
      <c r="A481" s="218" t="str">
        <f>IF(C481=0,"",IF(I481=0,"",MAX(A$2:A480)+1))</f>
        <v/>
      </c>
      <c r="B481" s="234" t="str">
        <f t="shared" si="92"/>
        <v>Jan de Hoorn</v>
      </c>
      <c r="C481" s="211">
        <f>IF(P$347="J",SUMIF(Deelnemers!B:B,B481,Deelnemers!F:F),0)</f>
        <v>33</v>
      </c>
      <c r="D481" s="13"/>
      <c r="E481" s="13"/>
      <c r="F481" s="220" t="str">
        <f t="shared" si="86"/>
        <v/>
      </c>
      <c r="G481" s="268" t="str">
        <f t="shared" si="87"/>
        <v/>
      </c>
      <c r="H481" s="234" t="str">
        <f t="shared" si="93"/>
        <v>n</v>
      </c>
      <c r="I481" s="211">
        <f>IF(P$347="J",SUMIF(Deelnemers!B:B,H481,Deelnemers!F:F),0)</f>
        <v>0</v>
      </c>
      <c r="J481" s="13"/>
      <c r="K481" s="211" t="str">
        <f t="shared" si="88"/>
        <v/>
      </c>
      <c r="L481" s="220" t="str">
        <f t="shared" si="89"/>
        <v/>
      </c>
      <c r="M481" s="215" t="str">
        <f t="shared" si="90"/>
        <v/>
      </c>
      <c r="N481" s="216" t="str">
        <f t="shared" si="91"/>
        <v/>
      </c>
      <c r="O481" s="221">
        <v>3</v>
      </c>
      <c r="AB481" s="325">
        <f t="shared" si="85"/>
        <v>0</v>
      </c>
    </row>
    <row r="482" spans="1:28" ht="15" customHeight="1" x14ac:dyDescent="0.25">
      <c r="A482" s="218">
        <f>IF(C482=0,"",IF(I482=0,"",MAX(A$2:A481)+1))</f>
        <v>306</v>
      </c>
      <c r="B482" s="234" t="str">
        <f t="shared" si="92"/>
        <v>Bas</v>
      </c>
      <c r="C482" s="211">
        <f>IF(P$347="J",SUMIF(Deelnemers!B:B,B482,Deelnemers!F:F),0)</f>
        <v>31</v>
      </c>
      <c r="D482" s="13"/>
      <c r="E482" s="13"/>
      <c r="F482" s="220" t="str">
        <f t="shared" si="86"/>
        <v/>
      </c>
      <c r="G482" s="268" t="str">
        <f t="shared" si="87"/>
        <v/>
      </c>
      <c r="H482" s="234" t="str">
        <f t="shared" si="93"/>
        <v>Jan Zuijlen</v>
      </c>
      <c r="I482" s="211">
        <f>IF(P$347="J",SUMIF(Deelnemers!B:B,H482,Deelnemers!F:F),0)</f>
        <v>45</v>
      </c>
      <c r="J482" s="13"/>
      <c r="K482" s="211" t="str">
        <f t="shared" si="88"/>
        <v/>
      </c>
      <c r="L482" s="220" t="str">
        <f t="shared" si="89"/>
        <v/>
      </c>
      <c r="M482" s="215" t="str">
        <f t="shared" si="90"/>
        <v/>
      </c>
      <c r="N482" s="216" t="str">
        <f t="shared" si="91"/>
        <v/>
      </c>
      <c r="O482" s="221">
        <v>3</v>
      </c>
      <c r="AB482" s="325">
        <f t="shared" si="85"/>
        <v>1</v>
      </c>
    </row>
    <row r="483" spans="1:28" ht="15" customHeight="1" x14ac:dyDescent="0.25">
      <c r="A483" s="218">
        <f>IF(C483=0,"",IF(I483=0,"",MAX(A$2:A482)+1))</f>
        <v>307</v>
      </c>
      <c r="B483" s="234" t="str">
        <f t="shared" si="92"/>
        <v>Bas</v>
      </c>
      <c r="C483" s="211">
        <f>IF(P$347="J",SUMIF(Deelnemers!B:B,B483,Deelnemers!F:F),0)</f>
        <v>31</v>
      </c>
      <c r="D483" s="13"/>
      <c r="E483" s="13"/>
      <c r="F483" s="220" t="str">
        <f t="shared" si="86"/>
        <v/>
      </c>
      <c r="G483" s="268" t="str">
        <f t="shared" si="87"/>
        <v/>
      </c>
      <c r="H483" s="234" t="str">
        <f t="shared" si="93"/>
        <v xml:space="preserve">Jordy </v>
      </c>
      <c r="I483" s="211">
        <f>IF(P$347="J",SUMIF(Deelnemers!B:B,H483,Deelnemers!F:F),0)</f>
        <v>50</v>
      </c>
      <c r="J483" s="13"/>
      <c r="K483" s="211" t="str">
        <f t="shared" si="88"/>
        <v/>
      </c>
      <c r="L483" s="220" t="str">
        <f t="shared" si="89"/>
        <v/>
      </c>
      <c r="M483" s="215" t="str">
        <f t="shared" si="90"/>
        <v/>
      </c>
      <c r="N483" s="216" t="str">
        <f t="shared" si="91"/>
        <v/>
      </c>
      <c r="O483" s="221">
        <v>3</v>
      </c>
      <c r="AB483" s="325">
        <f t="shared" si="85"/>
        <v>1</v>
      </c>
    </row>
    <row r="484" spans="1:28" ht="15" customHeight="1" x14ac:dyDescent="0.25">
      <c r="A484" s="218">
        <f>IF(C484=0,"",IF(I484=0,"",MAX(A$2:A483)+1))</f>
        <v>308</v>
      </c>
      <c r="B484" s="234" t="str">
        <f t="shared" si="92"/>
        <v>Bas</v>
      </c>
      <c r="C484" s="211">
        <f>IF(P$347="J",SUMIF(Deelnemers!B:B,B484,Deelnemers!F:F),0)</f>
        <v>31</v>
      </c>
      <c r="D484" s="13"/>
      <c r="E484" s="13"/>
      <c r="F484" s="220" t="str">
        <f t="shared" si="86"/>
        <v/>
      </c>
      <c r="G484" s="268" t="str">
        <f t="shared" si="87"/>
        <v/>
      </c>
      <c r="H484" s="234" t="str">
        <f t="shared" si="93"/>
        <v>Mukesh</v>
      </c>
      <c r="I484" s="211">
        <f>IF(P$347="J",SUMIF(Deelnemers!B:B,H484,Deelnemers!F:F),0)</f>
        <v>56</v>
      </c>
      <c r="J484" s="13"/>
      <c r="K484" s="211" t="str">
        <f t="shared" si="88"/>
        <v/>
      </c>
      <c r="L484" s="220" t="str">
        <f t="shared" si="89"/>
        <v/>
      </c>
      <c r="M484" s="215" t="str">
        <f t="shared" si="90"/>
        <v/>
      </c>
      <c r="N484" s="216" t="str">
        <f t="shared" si="91"/>
        <v/>
      </c>
      <c r="O484" s="221">
        <v>3</v>
      </c>
      <c r="AB484" s="325">
        <f t="shared" si="85"/>
        <v>1</v>
      </c>
    </row>
    <row r="485" spans="1:28" ht="15" customHeight="1" x14ac:dyDescent="0.25">
      <c r="A485" s="218">
        <f>IF(C485=0,"",IF(I485=0,"",MAX(A$2:A484)+1))</f>
        <v>309</v>
      </c>
      <c r="B485" s="234" t="str">
        <f t="shared" si="92"/>
        <v>Bas</v>
      </c>
      <c r="C485" s="211">
        <f>IF(P$347="J",SUMIF(Deelnemers!B:B,B485,Deelnemers!F:F),0)</f>
        <v>31</v>
      </c>
      <c r="D485" s="13"/>
      <c r="E485" s="13"/>
      <c r="F485" s="220" t="str">
        <f t="shared" si="86"/>
        <v/>
      </c>
      <c r="G485" s="268" t="str">
        <f t="shared" si="87"/>
        <v/>
      </c>
      <c r="H485" s="234" t="str">
        <f t="shared" si="93"/>
        <v>Marco</v>
      </c>
      <c r="I485" s="211">
        <f>IF(P$347="J",SUMIF(Deelnemers!B:B,H485,Deelnemers!F:F),0)</f>
        <v>43</v>
      </c>
      <c r="J485" s="13"/>
      <c r="K485" s="211" t="str">
        <f t="shared" si="88"/>
        <v/>
      </c>
      <c r="L485" s="220" t="str">
        <f t="shared" si="89"/>
        <v/>
      </c>
      <c r="M485" s="215" t="str">
        <f t="shared" si="90"/>
        <v/>
      </c>
      <c r="N485" s="216" t="str">
        <f t="shared" si="91"/>
        <v/>
      </c>
      <c r="O485" s="221">
        <v>3</v>
      </c>
      <c r="AB485" s="325">
        <f t="shared" si="85"/>
        <v>1</v>
      </c>
    </row>
    <row r="486" spans="1:28" ht="15" customHeight="1" x14ac:dyDescent="0.25">
      <c r="A486" s="218" t="str">
        <f>IF(C486=0,"",IF(I486=0,"",MAX(A$2:A485)+1))</f>
        <v/>
      </c>
      <c r="B486" s="234" t="str">
        <f t="shared" si="92"/>
        <v>Bas</v>
      </c>
      <c r="C486" s="211">
        <f>IF(P$347="J",SUMIF(Deelnemers!B:B,B486,Deelnemers!F:F),0)</f>
        <v>31</v>
      </c>
      <c r="D486" s="13"/>
      <c r="E486" s="13"/>
      <c r="F486" s="220" t="str">
        <f t="shared" si="86"/>
        <v/>
      </c>
      <c r="G486" s="268" t="str">
        <f t="shared" si="87"/>
        <v/>
      </c>
      <c r="H486" s="234" t="str">
        <f t="shared" si="93"/>
        <v>n</v>
      </c>
      <c r="I486" s="211">
        <f>IF(P$347="J",SUMIF(Deelnemers!B:B,H486,Deelnemers!F:F),0)</f>
        <v>0</v>
      </c>
      <c r="J486" s="13"/>
      <c r="K486" s="211" t="str">
        <f t="shared" si="88"/>
        <v/>
      </c>
      <c r="L486" s="220" t="str">
        <f t="shared" si="89"/>
        <v/>
      </c>
      <c r="M486" s="215" t="str">
        <f t="shared" si="90"/>
        <v/>
      </c>
      <c r="N486" s="216" t="str">
        <f t="shared" si="91"/>
        <v/>
      </c>
      <c r="O486" s="221">
        <v>3</v>
      </c>
      <c r="AB486" s="325">
        <f t="shared" si="85"/>
        <v>0</v>
      </c>
    </row>
    <row r="487" spans="1:28" ht="15" customHeight="1" x14ac:dyDescent="0.25">
      <c r="A487" s="218" t="str">
        <f>IF(C487=0,"",IF(I487=0,"",MAX(A$2:A486)+1))</f>
        <v/>
      </c>
      <c r="B487" s="234" t="str">
        <f t="shared" si="92"/>
        <v>Bas</v>
      </c>
      <c r="C487" s="211">
        <f>IF(P$347="J",SUMIF(Deelnemers!B:B,B487,Deelnemers!F:F),0)</f>
        <v>31</v>
      </c>
      <c r="D487" s="13"/>
      <c r="E487" s="13"/>
      <c r="F487" s="220" t="str">
        <f t="shared" si="86"/>
        <v/>
      </c>
      <c r="G487" s="268" t="str">
        <f t="shared" si="87"/>
        <v/>
      </c>
      <c r="H487" s="234" t="str">
        <f t="shared" si="93"/>
        <v>n</v>
      </c>
      <c r="I487" s="211">
        <f>IF(P$347="J",SUMIF(Deelnemers!B:B,H487,Deelnemers!F:F),0)</f>
        <v>0</v>
      </c>
      <c r="J487" s="13"/>
      <c r="K487" s="211" t="str">
        <f t="shared" si="88"/>
        <v/>
      </c>
      <c r="L487" s="220" t="str">
        <f t="shared" si="89"/>
        <v/>
      </c>
      <c r="M487" s="215" t="str">
        <f t="shared" si="90"/>
        <v/>
      </c>
      <c r="N487" s="216" t="str">
        <f t="shared" si="91"/>
        <v/>
      </c>
      <c r="O487" s="221">
        <v>3</v>
      </c>
      <c r="AB487" s="325">
        <f t="shared" si="85"/>
        <v>0</v>
      </c>
    </row>
    <row r="488" spans="1:28" ht="15" customHeight="1" x14ac:dyDescent="0.25">
      <c r="A488" s="218" t="str">
        <f>IF(C488=0,"",IF(I488=0,"",MAX(A$2:A487)+1))</f>
        <v/>
      </c>
      <c r="B488" s="234" t="str">
        <f t="shared" si="92"/>
        <v>Bas</v>
      </c>
      <c r="C488" s="211">
        <f>IF(P$347="J",SUMIF(Deelnemers!B:B,B488,Deelnemers!F:F),0)</f>
        <v>31</v>
      </c>
      <c r="D488" s="13"/>
      <c r="E488" s="13"/>
      <c r="F488" s="220" t="str">
        <f t="shared" si="86"/>
        <v/>
      </c>
      <c r="G488" s="268" t="str">
        <f t="shared" si="87"/>
        <v/>
      </c>
      <c r="H488" s="234" t="str">
        <f t="shared" si="93"/>
        <v>n</v>
      </c>
      <c r="I488" s="211">
        <f>IF(P$347="J",SUMIF(Deelnemers!B:B,H488,Deelnemers!F:F),0)</f>
        <v>0</v>
      </c>
      <c r="J488" s="13"/>
      <c r="K488" s="211" t="str">
        <f t="shared" si="88"/>
        <v/>
      </c>
      <c r="L488" s="220" t="str">
        <f t="shared" si="89"/>
        <v/>
      </c>
      <c r="M488" s="215" t="str">
        <f t="shared" si="90"/>
        <v/>
      </c>
      <c r="N488" s="216" t="str">
        <f t="shared" si="91"/>
        <v/>
      </c>
      <c r="O488" s="221">
        <v>3</v>
      </c>
      <c r="AB488" s="325">
        <f t="shared" si="85"/>
        <v>0</v>
      </c>
    </row>
    <row r="489" spans="1:28" ht="15" customHeight="1" x14ac:dyDescent="0.25">
      <c r="A489" s="218" t="str">
        <f>IF(C489=0,"",IF(I489=0,"",MAX(A$2:A488)+1))</f>
        <v/>
      </c>
      <c r="B489" s="234" t="str">
        <f t="shared" si="92"/>
        <v>Bas</v>
      </c>
      <c r="C489" s="211">
        <f>IF(P$347="J",SUMIF(Deelnemers!B:B,B489,Deelnemers!F:F),0)</f>
        <v>31</v>
      </c>
      <c r="D489" s="13"/>
      <c r="E489" s="13"/>
      <c r="F489" s="220" t="str">
        <f t="shared" si="86"/>
        <v/>
      </c>
      <c r="G489" s="268" t="str">
        <f t="shared" si="87"/>
        <v/>
      </c>
      <c r="H489" s="234" t="str">
        <f t="shared" si="93"/>
        <v>n</v>
      </c>
      <c r="I489" s="211">
        <f>IF(P$347="J",SUMIF(Deelnemers!B:B,H489,Deelnemers!F:F),0)</f>
        <v>0</v>
      </c>
      <c r="J489" s="13"/>
      <c r="K489" s="211" t="str">
        <f t="shared" si="88"/>
        <v/>
      </c>
      <c r="L489" s="220" t="str">
        <f t="shared" si="89"/>
        <v/>
      </c>
      <c r="M489" s="215" t="str">
        <f t="shared" si="90"/>
        <v/>
      </c>
      <c r="N489" s="216" t="str">
        <f t="shared" si="91"/>
        <v/>
      </c>
      <c r="O489" s="221">
        <v>3</v>
      </c>
      <c r="AB489" s="325">
        <f t="shared" si="85"/>
        <v>0</v>
      </c>
    </row>
    <row r="490" spans="1:28" ht="15" customHeight="1" x14ac:dyDescent="0.25">
      <c r="A490" s="218">
        <f>IF(C490=0,"",IF(I490=0,"",MAX(A$2:A489)+1))</f>
        <v>310</v>
      </c>
      <c r="B490" s="234" t="str">
        <f t="shared" si="92"/>
        <v>Jan Zuijlen</v>
      </c>
      <c r="C490" s="211">
        <f>IF(P$347="J",SUMIF(Deelnemers!B:B,B490,Deelnemers!F:F),0)</f>
        <v>45</v>
      </c>
      <c r="D490" s="13"/>
      <c r="E490" s="13"/>
      <c r="F490" s="220" t="str">
        <f t="shared" si="86"/>
        <v/>
      </c>
      <c r="G490" s="268" t="str">
        <f t="shared" si="87"/>
        <v/>
      </c>
      <c r="H490" s="234" t="str">
        <f t="shared" si="93"/>
        <v xml:space="preserve">Jordy </v>
      </c>
      <c r="I490" s="211">
        <f>IF(P$347="J",SUMIF(Deelnemers!B:B,H490,Deelnemers!F:F),0)</f>
        <v>50</v>
      </c>
      <c r="J490" s="13"/>
      <c r="K490" s="211" t="str">
        <f t="shared" si="88"/>
        <v/>
      </c>
      <c r="L490" s="220" t="str">
        <f t="shared" si="89"/>
        <v/>
      </c>
      <c r="M490" s="215" t="str">
        <f t="shared" si="90"/>
        <v/>
      </c>
      <c r="N490" s="216" t="str">
        <f t="shared" si="91"/>
        <v/>
      </c>
      <c r="O490" s="221">
        <v>3</v>
      </c>
      <c r="AB490" s="325">
        <f t="shared" si="85"/>
        <v>1</v>
      </c>
    </row>
    <row r="491" spans="1:28" ht="15" customHeight="1" x14ac:dyDescent="0.25">
      <c r="A491" s="218">
        <f>IF(C491=0,"",IF(I491=0,"",MAX(A$2:A490)+1))</f>
        <v>311</v>
      </c>
      <c r="B491" s="234" t="str">
        <f t="shared" si="92"/>
        <v>Jan Zuijlen</v>
      </c>
      <c r="C491" s="211">
        <f>IF(P$347="J",SUMIF(Deelnemers!B:B,B491,Deelnemers!F:F),0)</f>
        <v>45</v>
      </c>
      <c r="D491" s="13"/>
      <c r="E491" s="13"/>
      <c r="F491" s="220" t="str">
        <f t="shared" si="86"/>
        <v/>
      </c>
      <c r="G491" s="268" t="str">
        <f t="shared" si="87"/>
        <v/>
      </c>
      <c r="H491" s="234" t="str">
        <f t="shared" si="93"/>
        <v>Mukesh</v>
      </c>
      <c r="I491" s="211">
        <f>IF(P$347="J",SUMIF(Deelnemers!B:B,H491,Deelnemers!F:F),0)</f>
        <v>56</v>
      </c>
      <c r="J491" s="13"/>
      <c r="K491" s="211" t="str">
        <f t="shared" si="88"/>
        <v/>
      </c>
      <c r="L491" s="220" t="str">
        <f t="shared" si="89"/>
        <v/>
      </c>
      <c r="M491" s="215" t="str">
        <f t="shared" si="90"/>
        <v/>
      </c>
      <c r="N491" s="216" t="str">
        <f t="shared" si="91"/>
        <v/>
      </c>
      <c r="O491" s="221">
        <v>3</v>
      </c>
      <c r="AB491" s="325">
        <f t="shared" si="85"/>
        <v>1</v>
      </c>
    </row>
    <row r="492" spans="1:28" ht="15" customHeight="1" x14ac:dyDescent="0.25">
      <c r="A492" s="218">
        <f>IF(C492=0,"",IF(I492=0,"",MAX(A$2:A491)+1))</f>
        <v>312</v>
      </c>
      <c r="B492" s="234" t="str">
        <f t="shared" si="92"/>
        <v>Jan Zuijlen</v>
      </c>
      <c r="C492" s="211">
        <f>IF(P$347="J",SUMIF(Deelnemers!B:B,B492,Deelnemers!F:F),0)</f>
        <v>45</v>
      </c>
      <c r="D492" s="13"/>
      <c r="E492" s="13"/>
      <c r="F492" s="220" t="str">
        <f t="shared" si="86"/>
        <v/>
      </c>
      <c r="G492" s="268" t="str">
        <f t="shared" si="87"/>
        <v/>
      </c>
      <c r="H492" s="234" t="str">
        <f t="shared" si="93"/>
        <v>Marco</v>
      </c>
      <c r="I492" s="211">
        <f>IF(P$347="J",SUMIF(Deelnemers!B:B,H492,Deelnemers!F:F),0)</f>
        <v>43</v>
      </c>
      <c r="J492" s="13"/>
      <c r="K492" s="211" t="str">
        <f t="shared" si="88"/>
        <v/>
      </c>
      <c r="L492" s="220" t="str">
        <f t="shared" si="89"/>
        <v/>
      </c>
      <c r="M492" s="215" t="str">
        <f t="shared" si="90"/>
        <v/>
      </c>
      <c r="N492" s="216" t="str">
        <f t="shared" si="91"/>
        <v/>
      </c>
      <c r="O492" s="221">
        <v>3</v>
      </c>
      <c r="AB492" s="325">
        <f t="shared" si="85"/>
        <v>1</v>
      </c>
    </row>
    <row r="493" spans="1:28" ht="15" customHeight="1" x14ac:dyDescent="0.25">
      <c r="A493" s="218" t="str">
        <f>IF(C493=0,"",IF(I493=0,"",MAX(A$2:A492)+1))</f>
        <v/>
      </c>
      <c r="B493" s="234" t="str">
        <f t="shared" si="92"/>
        <v>Jan Zuijlen</v>
      </c>
      <c r="C493" s="211">
        <f>IF(P$347="J",SUMIF(Deelnemers!B:B,B493,Deelnemers!F:F),0)</f>
        <v>45</v>
      </c>
      <c r="D493" s="13"/>
      <c r="E493" s="13"/>
      <c r="F493" s="220" t="str">
        <f t="shared" si="86"/>
        <v/>
      </c>
      <c r="G493" s="268" t="str">
        <f t="shared" si="87"/>
        <v/>
      </c>
      <c r="H493" s="234" t="str">
        <f t="shared" si="93"/>
        <v>n</v>
      </c>
      <c r="I493" s="211">
        <f>IF(P$347="J",SUMIF(Deelnemers!B:B,H493,Deelnemers!F:F),0)</f>
        <v>0</v>
      </c>
      <c r="J493" s="13"/>
      <c r="K493" s="211" t="str">
        <f t="shared" si="88"/>
        <v/>
      </c>
      <c r="L493" s="220" t="str">
        <f t="shared" si="89"/>
        <v/>
      </c>
      <c r="M493" s="215" t="str">
        <f t="shared" si="90"/>
        <v/>
      </c>
      <c r="N493" s="216" t="str">
        <f t="shared" si="91"/>
        <v/>
      </c>
      <c r="O493" s="221">
        <v>3</v>
      </c>
      <c r="AB493" s="325">
        <f t="shared" si="85"/>
        <v>0</v>
      </c>
    </row>
    <row r="494" spans="1:28" ht="15" customHeight="1" x14ac:dyDescent="0.25">
      <c r="A494" s="218" t="str">
        <f>IF(C494=0,"",IF(I494=0,"",MAX(A$2:A493)+1))</f>
        <v/>
      </c>
      <c r="B494" s="234" t="str">
        <f t="shared" si="92"/>
        <v>Jan Zuijlen</v>
      </c>
      <c r="C494" s="211">
        <f>IF(P$347="J",SUMIF(Deelnemers!B:B,B494,Deelnemers!F:F),0)</f>
        <v>45</v>
      </c>
      <c r="D494" s="13"/>
      <c r="E494" s="13"/>
      <c r="F494" s="220" t="str">
        <f t="shared" si="86"/>
        <v/>
      </c>
      <c r="G494" s="268" t="str">
        <f t="shared" si="87"/>
        <v/>
      </c>
      <c r="H494" s="234" t="str">
        <f t="shared" si="93"/>
        <v>n</v>
      </c>
      <c r="I494" s="211">
        <f>IF(P$347="J",SUMIF(Deelnemers!B:B,H494,Deelnemers!F:F),0)</f>
        <v>0</v>
      </c>
      <c r="J494" s="13"/>
      <c r="K494" s="211" t="str">
        <f t="shared" si="88"/>
        <v/>
      </c>
      <c r="L494" s="220" t="str">
        <f t="shared" si="89"/>
        <v/>
      </c>
      <c r="M494" s="215" t="str">
        <f t="shared" si="90"/>
        <v/>
      </c>
      <c r="N494" s="216" t="str">
        <f t="shared" si="91"/>
        <v/>
      </c>
      <c r="O494" s="221">
        <v>3</v>
      </c>
      <c r="AB494" s="325">
        <f t="shared" si="85"/>
        <v>0</v>
      </c>
    </row>
    <row r="495" spans="1:28" ht="15" customHeight="1" x14ac:dyDescent="0.25">
      <c r="A495" s="218" t="str">
        <f>IF(C495=0,"",IF(I495=0,"",MAX(A$2:A494)+1))</f>
        <v/>
      </c>
      <c r="B495" s="234" t="str">
        <f t="shared" si="92"/>
        <v>Jan Zuijlen</v>
      </c>
      <c r="C495" s="211">
        <f>IF(P$347="J",SUMIF(Deelnemers!B:B,B495,Deelnemers!F:F),0)</f>
        <v>45</v>
      </c>
      <c r="D495" s="13"/>
      <c r="E495" s="13"/>
      <c r="F495" s="220" t="str">
        <f t="shared" si="86"/>
        <v/>
      </c>
      <c r="G495" s="268" t="str">
        <f t="shared" si="87"/>
        <v/>
      </c>
      <c r="H495" s="234" t="str">
        <f t="shared" si="93"/>
        <v>n</v>
      </c>
      <c r="I495" s="211">
        <f>IF(P$347="J",SUMIF(Deelnemers!B:B,H495,Deelnemers!F:F),0)</f>
        <v>0</v>
      </c>
      <c r="J495" s="13"/>
      <c r="K495" s="211" t="str">
        <f t="shared" si="88"/>
        <v/>
      </c>
      <c r="L495" s="220" t="str">
        <f t="shared" si="89"/>
        <v/>
      </c>
      <c r="M495" s="215" t="str">
        <f t="shared" si="90"/>
        <v/>
      </c>
      <c r="N495" s="216" t="str">
        <f t="shared" si="91"/>
        <v/>
      </c>
      <c r="O495" s="221">
        <v>3</v>
      </c>
      <c r="AB495" s="325">
        <f t="shared" si="85"/>
        <v>0</v>
      </c>
    </row>
    <row r="496" spans="1:28" ht="15" customHeight="1" x14ac:dyDescent="0.25">
      <c r="A496" s="218" t="str">
        <f>IF(C496=0,"",IF(I496=0,"",MAX(A$2:A495)+1))</f>
        <v/>
      </c>
      <c r="B496" s="234" t="str">
        <f t="shared" si="92"/>
        <v>Jan Zuijlen</v>
      </c>
      <c r="C496" s="211">
        <f>IF(P$347="J",SUMIF(Deelnemers!B:B,B496,Deelnemers!F:F),0)</f>
        <v>45</v>
      </c>
      <c r="D496" s="13"/>
      <c r="E496" s="13"/>
      <c r="F496" s="220" t="str">
        <f t="shared" si="86"/>
        <v/>
      </c>
      <c r="G496" s="268" t="str">
        <f t="shared" si="87"/>
        <v/>
      </c>
      <c r="H496" s="234" t="str">
        <f t="shared" si="93"/>
        <v>n</v>
      </c>
      <c r="I496" s="211">
        <f>IF(P$347="J",SUMIF(Deelnemers!B:B,H496,Deelnemers!F:F),0)</f>
        <v>0</v>
      </c>
      <c r="J496" s="13"/>
      <c r="K496" s="211" t="str">
        <f t="shared" si="88"/>
        <v/>
      </c>
      <c r="L496" s="220" t="str">
        <f t="shared" si="89"/>
        <v/>
      </c>
      <c r="M496" s="215" t="str">
        <f t="shared" si="90"/>
        <v/>
      </c>
      <c r="N496" s="216" t="str">
        <f t="shared" si="91"/>
        <v/>
      </c>
      <c r="O496" s="221">
        <v>3</v>
      </c>
      <c r="AB496" s="325">
        <f t="shared" si="85"/>
        <v>0</v>
      </c>
    </row>
    <row r="497" spans="1:28" ht="15" customHeight="1" x14ac:dyDescent="0.25">
      <c r="A497" s="218">
        <f>IF(C497=0,"",IF(I497=0,"",MAX(A$2:A496)+1))</f>
        <v>313</v>
      </c>
      <c r="B497" s="234" t="str">
        <f t="shared" si="92"/>
        <v xml:space="preserve">Jordy </v>
      </c>
      <c r="C497" s="211">
        <f>IF(P$347="J",SUMIF(Deelnemers!B:B,B497,Deelnemers!F:F),0)</f>
        <v>50</v>
      </c>
      <c r="D497" s="13"/>
      <c r="E497" s="13"/>
      <c r="F497" s="220" t="str">
        <f t="shared" si="86"/>
        <v/>
      </c>
      <c r="G497" s="268" t="str">
        <f t="shared" si="87"/>
        <v/>
      </c>
      <c r="H497" s="234" t="str">
        <f t="shared" si="93"/>
        <v>Mukesh</v>
      </c>
      <c r="I497" s="211">
        <f>IF(P$347="J",SUMIF(Deelnemers!B:B,H497,Deelnemers!F:F),0)</f>
        <v>56</v>
      </c>
      <c r="J497" s="13"/>
      <c r="K497" s="211" t="str">
        <f t="shared" si="88"/>
        <v/>
      </c>
      <c r="L497" s="220" t="str">
        <f t="shared" si="89"/>
        <v/>
      </c>
      <c r="M497" s="215" t="str">
        <f t="shared" si="90"/>
        <v/>
      </c>
      <c r="N497" s="216" t="str">
        <f t="shared" si="91"/>
        <v/>
      </c>
      <c r="O497" s="221">
        <v>3</v>
      </c>
      <c r="AB497" s="325">
        <f t="shared" si="85"/>
        <v>1</v>
      </c>
    </row>
    <row r="498" spans="1:28" ht="15" customHeight="1" x14ac:dyDescent="0.25">
      <c r="A498" s="218">
        <f>IF(C498=0,"",IF(I498=0,"",MAX(A$2:A497)+1))</f>
        <v>314</v>
      </c>
      <c r="B498" s="234" t="str">
        <f t="shared" si="92"/>
        <v xml:space="preserve">Jordy </v>
      </c>
      <c r="C498" s="211">
        <f>IF(P$347="J",SUMIF(Deelnemers!B:B,B498,Deelnemers!F:F),0)</f>
        <v>50</v>
      </c>
      <c r="D498" s="13"/>
      <c r="E498" s="13"/>
      <c r="F498" s="220" t="str">
        <f t="shared" si="86"/>
        <v/>
      </c>
      <c r="G498" s="268" t="str">
        <f t="shared" si="87"/>
        <v/>
      </c>
      <c r="H498" s="234" t="str">
        <f t="shared" si="93"/>
        <v>Marco</v>
      </c>
      <c r="I498" s="211">
        <f>IF(P$347="J",SUMIF(Deelnemers!B:B,H498,Deelnemers!F:F),0)</f>
        <v>43</v>
      </c>
      <c r="J498" s="13"/>
      <c r="K498" s="211" t="str">
        <f t="shared" si="88"/>
        <v/>
      </c>
      <c r="L498" s="220" t="str">
        <f t="shared" si="89"/>
        <v/>
      </c>
      <c r="M498" s="215" t="str">
        <f t="shared" si="90"/>
        <v/>
      </c>
      <c r="N498" s="216" t="str">
        <f t="shared" si="91"/>
        <v/>
      </c>
      <c r="O498" s="221">
        <v>3</v>
      </c>
      <c r="AB498" s="325">
        <f t="shared" si="85"/>
        <v>1</v>
      </c>
    </row>
    <row r="499" spans="1:28" ht="15" customHeight="1" x14ac:dyDescent="0.25">
      <c r="A499" s="218" t="str">
        <f>IF(C499=0,"",IF(I499=0,"",MAX(A$2:A498)+1))</f>
        <v/>
      </c>
      <c r="B499" s="234" t="str">
        <f t="shared" si="92"/>
        <v xml:space="preserve">Jordy </v>
      </c>
      <c r="C499" s="211">
        <f>IF(P$347="J",SUMIF(Deelnemers!B:B,B499,Deelnemers!F:F),0)</f>
        <v>50</v>
      </c>
      <c r="D499" s="13"/>
      <c r="E499" s="13"/>
      <c r="F499" s="220" t="str">
        <f t="shared" si="86"/>
        <v/>
      </c>
      <c r="G499" s="268" t="str">
        <f t="shared" si="87"/>
        <v/>
      </c>
      <c r="H499" s="234" t="str">
        <f t="shared" si="93"/>
        <v>n</v>
      </c>
      <c r="I499" s="211">
        <f>IF(P$347="J",SUMIF(Deelnemers!B:B,H499,Deelnemers!F:F),0)</f>
        <v>0</v>
      </c>
      <c r="J499" s="13"/>
      <c r="K499" s="211" t="str">
        <f t="shared" si="88"/>
        <v/>
      </c>
      <c r="L499" s="220" t="str">
        <f t="shared" si="89"/>
        <v/>
      </c>
      <c r="M499" s="215" t="str">
        <f t="shared" si="90"/>
        <v/>
      </c>
      <c r="N499" s="216" t="str">
        <f t="shared" si="91"/>
        <v/>
      </c>
      <c r="O499" s="221">
        <v>3</v>
      </c>
      <c r="AB499" s="325">
        <f t="shared" si="85"/>
        <v>0</v>
      </c>
    </row>
    <row r="500" spans="1:28" ht="15" customHeight="1" x14ac:dyDescent="0.25">
      <c r="A500" s="218" t="str">
        <f>IF(C500=0,"",IF(I500=0,"",MAX(A$2:A499)+1))</f>
        <v/>
      </c>
      <c r="B500" s="234" t="str">
        <f t="shared" si="92"/>
        <v xml:space="preserve">Jordy </v>
      </c>
      <c r="C500" s="211">
        <f>IF(P$347="J",SUMIF(Deelnemers!B:B,B500,Deelnemers!F:F),0)</f>
        <v>50</v>
      </c>
      <c r="D500" s="13"/>
      <c r="E500" s="13"/>
      <c r="F500" s="220" t="str">
        <f t="shared" si="86"/>
        <v/>
      </c>
      <c r="G500" s="268" t="str">
        <f t="shared" si="87"/>
        <v/>
      </c>
      <c r="H500" s="234" t="str">
        <f t="shared" si="93"/>
        <v>n</v>
      </c>
      <c r="I500" s="211">
        <f>IF(P$347="J",SUMIF(Deelnemers!B:B,H500,Deelnemers!F:F),0)</f>
        <v>0</v>
      </c>
      <c r="J500" s="13"/>
      <c r="K500" s="211" t="str">
        <f t="shared" si="88"/>
        <v/>
      </c>
      <c r="L500" s="220" t="str">
        <f t="shared" si="89"/>
        <v/>
      </c>
      <c r="M500" s="215" t="str">
        <f t="shared" si="90"/>
        <v/>
      </c>
      <c r="N500" s="216" t="str">
        <f t="shared" si="91"/>
        <v/>
      </c>
      <c r="O500" s="221">
        <v>3</v>
      </c>
      <c r="AB500" s="325">
        <f t="shared" si="85"/>
        <v>0</v>
      </c>
    </row>
    <row r="501" spans="1:28" ht="15" customHeight="1" x14ac:dyDescent="0.25">
      <c r="A501" s="218" t="str">
        <f>IF(C501=0,"",IF(I501=0,"",MAX(A$2:A500)+1))</f>
        <v/>
      </c>
      <c r="B501" s="234" t="str">
        <f t="shared" si="92"/>
        <v xml:space="preserve">Jordy </v>
      </c>
      <c r="C501" s="211">
        <f>IF(P$347="J",SUMIF(Deelnemers!B:B,B501,Deelnemers!F:F),0)</f>
        <v>50</v>
      </c>
      <c r="D501" s="13"/>
      <c r="E501" s="13"/>
      <c r="F501" s="220" t="str">
        <f t="shared" si="86"/>
        <v/>
      </c>
      <c r="G501" s="268" t="str">
        <f t="shared" si="87"/>
        <v/>
      </c>
      <c r="H501" s="234" t="str">
        <f t="shared" si="93"/>
        <v>n</v>
      </c>
      <c r="I501" s="211">
        <f>IF(P$347="J",SUMIF(Deelnemers!B:B,H501,Deelnemers!F:F),0)</f>
        <v>0</v>
      </c>
      <c r="J501" s="13"/>
      <c r="K501" s="211" t="str">
        <f t="shared" si="88"/>
        <v/>
      </c>
      <c r="L501" s="220" t="str">
        <f t="shared" si="89"/>
        <v/>
      </c>
      <c r="M501" s="215" t="str">
        <f t="shared" si="90"/>
        <v/>
      </c>
      <c r="N501" s="216" t="str">
        <f t="shared" si="91"/>
        <v/>
      </c>
      <c r="O501" s="221">
        <v>3</v>
      </c>
      <c r="AB501" s="325">
        <f t="shared" si="85"/>
        <v>0</v>
      </c>
    </row>
    <row r="502" spans="1:28" ht="15" customHeight="1" x14ac:dyDescent="0.25">
      <c r="A502" s="218" t="str">
        <f>IF(C502=0,"",IF(I502=0,"",MAX(A$2:A501)+1))</f>
        <v/>
      </c>
      <c r="B502" s="234" t="str">
        <f t="shared" si="92"/>
        <v xml:space="preserve">Jordy </v>
      </c>
      <c r="C502" s="211">
        <f>IF(P$347="J",SUMIF(Deelnemers!B:B,B502,Deelnemers!F:F),0)</f>
        <v>50</v>
      </c>
      <c r="D502" s="13"/>
      <c r="E502" s="13"/>
      <c r="F502" s="220" t="str">
        <f t="shared" si="86"/>
        <v/>
      </c>
      <c r="G502" s="268" t="str">
        <f t="shared" si="87"/>
        <v/>
      </c>
      <c r="H502" s="234" t="str">
        <f t="shared" si="93"/>
        <v>n</v>
      </c>
      <c r="I502" s="211">
        <f>IF(P$347="J",SUMIF(Deelnemers!B:B,H502,Deelnemers!F:F),0)</f>
        <v>0</v>
      </c>
      <c r="J502" s="13"/>
      <c r="K502" s="211" t="str">
        <f t="shared" si="88"/>
        <v/>
      </c>
      <c r="L502" s="220" t="str">
        <f t="shared" si="89"/>
        <v/>
      </c>
      <c r="M502" s="215" t="str">
        <f t="shared" si="90"/>
        <v/>
      </c>
      <c r="N502" s="216" t="str">
        <f t="shared" si="91"/>
        <v/>
      </c>
      <c r="O502" s="221">
        <v>3</v>
      </c>
      <c r="AB502" s="325">
        <f t="shared" si="85"/>
        <v>0</v>
      </c>
    </row>
    <row r="503" spans="1:28" ht="15" customHeight="1" x14ac:dyDescent="0.25">
      <c r="A503" s="218">
        <f>IF(C503=0,"",IF(I503=0,"",MAX(A$2:A502)+1))</f>
        <v>315</v>
      </c>
      <c r="B503" s="234" t="str">
        <f t="shared" si="92"/>
        <v>Mukesh</v>
      </c>
      <c r="C503" s="211">
        <f>IF(P$347="J",SUMIF(Deelnemers!B:B,B503,Deelnemers!F:F),0)</f>
        <v>56</v>
      </c>
      <c r="D503" s="13"/>
      <c r="E503" s="13"/>
      <c r="F503" s="220" t="str">
        <f t="shared" si="86"/>
        <v/>
      </c>
      <c r="G503" s="268" t="str">
        <f t="shared" si="87"/>
        <v/>
      </c>
      <c r="H503" s="234" t="str">
        <f t="shared" si="93"/>
        <v>Marco</v>
      </c>
      <c r="I503" s="211">
        <f>IF(P$347="J",SUMIF(Deelnemers!B:B,H503,Deelnemers!F:F),0)</f>
        <v>43</v>
      </c>
      <c r="J503" s="13"/>
      <c r="K503" s="211" t="str">
        <f t="shared" si="88"/>
        <v/>
      </c>
      <c r="L503" s="220" t="str">
        <f t="shared" si="89"/>
        <v/>
      </c>
      <c r="M503" s="215" t="str">
        <f t="shared" si="90"/>
        <v/>
      </c>
      <c r="N503" s="216" t="str">
        <f t="shared" si="91"/>
        <v/>
      </c>
      <c r="O503" s="221">
        <v>3</v>
      </c>
      <c r="AB503" s="325">
        <f t="shared" si="85"/>
        <v>1</v>
      </c>
    </row>
    <row r="504" spans="1:28" ht="15" customHeight="1" x14ac:dyDescent="0.25">
      <c r="A504" s="218" t="str">
        <f>IF(C504=0,"",IF(I504=0,"",MAX(A$2:A503)+1))</f>
        <v/>
      </c>
      <c r="B504" s="234" t="str">
        <f t="shared" si="92"/>
        <v>Mukesh</v>
      </c>
      <c r="C504" s="211">
        <f>IF(P$347="J",SUMIF(Deelnemers!B:B,B504,Deelnemers!F:F),0)</f>
        <v>56</v>
      </c>
      <c r="D504" s="13"/>
      <c r="E504" s="13"/>
      <c r="F504" s="220" t="str">
        <f t="shared" si="86"/>
        <v/>
      </c>
      <c r="G504" s="268" t="str">
        <f t="shared" si="87"/>
        <v/>
      </c>
      <c r="H504" s="234" t="str">
        <f t="shared" si="93"/>
        <v>n</v>
      </c>
      <c r="I504" s="211">
        <f>IF(P$347="J",SUMIF(Deelnemers!B:B,H504,Deelnemers!F:F),0)</f>
        <v>0</v>
      </c>
      <c r="J504" s="13"/>
      <c r="K504" s="211" t="str">
        <f t="shared" si="88"/>
        <v/>
      </c>
      <c r="L504" s="220" t="str">
        <f t="shared" si="89"/>
        <v/>
      </c>
      <c r="M504" s="215" t="str">
        <f t="shared" si="90"/>
        <v/>
      </c>
      <c r="N504" s="216" t="str">
        <f t="shared" si="91"/>
        <v/>
      </c>
      <c r="O504" s="221">
        <v>3</v>
      </c>
      <c r="AB504" s="325">
        <f t="shared" si="85"/>
        <v>0</v>
      </c>
    </row>
    <row r="505" spans="1:28" ht="15" customHeight="1" x14ac:dyDescent="0.25">
      <c r="A505" s="218" t="str">
        <f>IF(C505=0,"",IF(I505=0,"",MAX(A$2:A504)+1))</f>
        <v/>
      </c>
      <c r="B505" s="234" t="str">
        <f t="shared" si="92"/>
        <v>Mukesh</v>
      </c>
      <c r="C505" s="211">
        <f>IF(P$347="J",SUMIF(Deelnemers!B:B,B505,Deelnemers!F:F),0)</f>
        <v>56</v>
      </c>
      <c r="D505" s="13"/>
      <c r="E505" s="13"/>
      <c r="F505" s="220" t="str">
        <f t="shared" si="86"/>
        <v/>
      </c>
      <c r="G505" s="268" t="str">
        <f t="shared" si="87"/>
        <v/>
      </c>
      <c r="H505" s="234" t="str">
        <f t="shared" si="93"/>
        <v>n</v>
      </c>
      <c r="I505" s="211">
        <f>IF(P$347="J",SUMIF(Deelnemers!B:B,H505,Deelnemers!F:F),0)</f>
        <v>0</v>
      </c>
      <c r="J505" s="13"/>
      <c r="K505" s="211" t="str">
        <f t="shared" si="88"/>
        <v/>
      </c>
      <c r="L505" s="220" t="str">
        <f t="shared" si="89"/>
        <v/>
      </c>
      <c r="M505" s="215" t="str">
        <f t="shared" si="90"/>
        <v/>
      </c>
      <c r="N505" s="216" t="str">
        <f t="shared" si="91"/>
        <v/>
      </c>
      <c r="O505" s="221">
        <v>3</v>
      </c>
      <c r="AB505" s="325">
        <f t="shared" si="85"/>
        <v>0</v>
      </c>
    </row>
    <row r="506" spans="1:28" ht="15" customHeight="1" x14ac:dyDescent="0.25">
      <c r="A506" s="218" t="str">
        <f>IF(C506=0,"",IF(I506=0,"",MAX(A$2:A505)+1))</f>
        <v/>
      </c>
      <c r="B506" s="234" t="str">
        <f t="shared" si="92"/>
        <v>Mukesh</v>
      </c>
      <c r="C506" s="211">
        <f>IF(P$347="J",SUMIF(Deelnemers!B:B,B506,Deelnemers!F:F),0)</f>
        <v>56</v>
      </c>
      <c r="D506" s="13"/>
      <c r="E506" s="13"/>
      <c r="F506" s="220" t="str">
        <f t="shared" si="86"/>
        <v/>
      </c>
      <c r="G506" s="268" t="str">
        <f t="shared" si="87"/>
        <v/>
      </c>
      <c r="H506" s="234" t="str">
        <f t="shared" si="93"/>
        <v>n</v>
      </c>
      <c r="I506" s="211">
        <f>IF(P$347="J",SUMIF(Deelnemers!B:B,H506,Deelnemers!F:F),0)</f>
        <v>0</v>
      </c>
      <c r="J506" s="13"/>
      <c r="K506" s="211" t="str">
        <f t="shared" si="88"/>
        <v/>
      </c>
      <c r="L506" s="220" t="str">
        <f t="shared" si="89"/>
        <v/>
      </c>
      <c r="M506" s="215" t="str">
        <f t="shared" si="90"/>
        <v/>
      </c>
      <c r="N506" s="216" t="str">
        <f t="shared" si="91"/>
        <v/>
      </c>
      <c r="O506" s="221">
        <v>3</v>
      </c>
      <c r="AB506" s="325">
        <f t="shared" si="85"/>
        <v>0</v>
      </c>
    </row>
    <row r="507" spans="1:28" ht="15" customHeight="1" x14ac:dyDescent="0.25">
      <c r="A507" s="218" t="str">
        <f>IF(C507=0,"",IF(I507=0,"",MAX(A$2:A506)+1))</f>
        <v/>
      </c>
      <c r="B507" s="234" t="str">
        <f t="shared" si="92"/>
        <v>Mukesh</v>
      </c>
      <c r="C507" s="211">
        <f>IF(P$347="J",SUMIF(Deelnemers!B:B,B507,Deelnemers!F:F),0)</f>
        <v>56</v>
      </c>
      <c r="D507" s="13"/>
      <c r="E507" s="13"/>
      <c r="F507" s="220" t="str">
        <f t="shared" si="86"/>
        <v/>
      </c>
      <c r="G507" s="268" t="str">
        <f t="shared" si="87"/>
        <v/>
      </c>
      <c r="H507" s="234" t="str">
        <f t="shared" si="93"/>
        <v>n</v>
      </c>
      <c r="I507" s="211">
        <f>IF(P$347="J",SUMIF(Deelnemers!B:B,H507,Deelnemers!F:F),0)</f>
        <v>0</v>
      </c>
      <c r="J507" s="13"/>
      <c r="K507" s="211" t="str">
        <f t="shared" si="88"/>
        <v/>
      </c>
      <c r="L507" s="220" t="str">
        <f t="shared" si="89"/>
        <v/>
      </c>
      <c r="M507" s="215" t="str">
        <f t="shared" ref="M507:M517" si="94">IF(J507&gt;0,IF(I507-J507=0,R$2,IF(J507&lt;I507,ROUND(J507/I507*T$2,1),Q$2)),"")</f>
        <v/>
      </c>
      <c r="N507" s="216" t="str">
        <f t="shared" si="91"/>
        <v/>
      </c>
      <c r="O507" s="221">
        <v>3</v>
      </c>
      <c r="AB507" s="325">
        <f t="shared" si="85"/>
        <v>0</v>
      </c>
    </row>
    <row r="508" spans="1:28" ht="15" customHeight="1" x14ac:dyDescent="0.25">
      <c r="A508" s="218" t="str">
        <f>IF(C508=0,"",IF(I508=0,"",MAX(A$2:A507)+1))</f>
        <v/>
      </c>
      <c r="B508" s="234" t="str">
        <f t="shared" si="92"/>
        <v>Marco</v>
      </c>
      <c r="C508" s="211">
        <f>IF(P$347="J",SUMIF(Deelnemers!B:B,B508,Deelnemers!F:F),0)</f>
        <v>43</v>
      </c>
      <c r="D508" s="13"/>
      <c r="E508" s="13"/>
      <c r="F508" s="220" t="str">
        <f t="shared" si="86"/>
        <v/>
      </c>
      <c r="G508" s="268" t="str">
        <f t="shared" si="87"/>
        <v/>
      </c>
      <c r="H508" s="234" t="str">
        <f t="shared" si="93"/>
        <v>n</v>
      </c>
      <c r="I508" s="211">
        <f>IF(P$347="J",SUMIF(Deelnemers!B:B,H508,Deelnemers!F:F),0)</f>
        <v>0</v>
      </c>
      <c r="J508" s="13"/>
      <c r="K508" s="211" t="str">
        <f t="shared" si="88"/>
        <v/>
      </c>
      <c r="L508" s="220" t="str">
        <f t="shared" si="89"/>
        <v/>
      </c>
      <c r="M508" s="215" t="str">
        <f t="shared" si="94"/>
        <v/>
      </c>
      <c r="N508" s="216" t="str">
        <f t="shared" si="91"/>
        <v/>
      </c>
      <c r="O508" s="221">
        <v>3</v>
      </c>
      <c r="AB508" s="325">
        <f t="shared" si="85"/>
        <v>0</v>
      </c>
    </row>
    <row r="509" spans="1:28" ht="15" customHeight="1" x14ac:dyDescent="0.25">
      <c r="A509" s="218" t="str">
        <f>IF(C509=0,"",IF(I509=0,"",MAX(A$2:A508)+1))</f>
        <v/>
      </c>
      <c r="B509" s="234" t="str">
        <f t="shared" si="92"/>
        <v>Marco</v>
      </c>
      <c r="C509" s="211">
        <f>IF(P$347="J",SUMIF(Deelnemers!B:B,B509,Deelnemers!F:F),0)</f>
        <v>43</v>
      </c>
      <c r="D509" s="13"/>
      <c r="E509" s="13"/>
      <c r="F509" s="220" t="str">
        <f t="shared" si="86"/>
        <v/>
      </c>
      <c r="G509" s="268" t="str">
        <f t="shared" si="87"/>
        <v/>
      </c>
      <c r="H509" s="234" t="str">
        <f t="shared" si="93"/>
        <v>n</v>
      </c>
      <c r="I509" s="211">
        <f>IF(P$347="J",SUMIF(Deelnemers!B:B,H509,Deelnemers!F:F),0)</f>
        <v>0</v>
      </c>
      <c r="J509" s="13"/>
      <c r="K509" s="211" t="str">
        <f t="shared" si="88"/>
        <v/>
      </c>
      <c r="L509" s="220" t="str">
        <f t="shared" si="89"/>
        <v/>
      </c>
      <c r="M509" s="215" t="str">
        <f t="shared" si="94"/>
        <v/>
      </c>
      <c r="N509" s="216" t="str">
        <f t="shared" si="91"/>
        <v/>
      </c>
      <c r="O509" s="221">
        <v>3</v>
      </c>
      <c r="AB509" s="325">
        <f t="shared" si="85"/>
        <v>0</v>
      </c>
    </row>
    <row r="510" spans="1:28" ht="15" customHeight="1" x14ac:dyDescent="0.25">
      <c r="A510" s="218" t="str">
        <f>IF(C510=0,"",IF(I510=0,"",MAX(A$2:A509)+1))</f>
        <v/>
      </c>
      <c r="B510" s="234" t="str">
        <f t="shared" si="92"/>
        <v>Marco</v>
      </c>
      <c r="C510" s="211">
        <f>IF(P$347="J",SUMIF(Deelnemers!B:B,B510,Deelnemers!F:F),0)</f>
        <v>43</v>
      </c>
      <c r="D510" s="13"/>
      <c r="E510" s="13"/>
      <c r="F510" s="220" t="str">
        <f t="shared" si="86"/>
        <v/>
      </c>
      <c r="G510" s="268" t="str">
        <f t="shared" si="87"/>
        <v/>
      </c>
      <c r="H510" s="234" t="str">
        <f t="shared" si="93"/>
        <v>n</v>
      </c>
      <c r="I510" s="211">
        <f>IF(P$347="J",SUMIF(Deelnemers!B:B,H510,Deelnemers!F:F),0)</f>
        <v>0</v>
      </c>
      <c r="J510" s="13"/>
      <c r="K510" s="211" t="str">
        <f t="shared" si="88"/>
        <v/>
      </c>
      <c r="L510" s="220" t="str">
        <f t="shared" si="89"/>
        <v/>
      </c>
      <c r="M510" s="215" t="str">
        <f t="shared" si="94"/>
        <v/>
      </c>
      <c r="N510" s="216" t="str">
        <f t="shared" si="91"/>
        <v/>
      </c>
      <c r="O510" s="221">
        <v>3</v>
      </c>
      <c r="AB510" s="325">
        <f t="shared" si="85"/>
        <v>0</v>
      </c>
    </row>
    <row r="511" spans="1:28" ht="15" customHeight="1" x14ac:dyDescent="0.25">
      <c r="A511" s="218" t="str">
        <f>IF(C511=0,"",IF(I511=0,"",MAX(A$2:A510)+1))</f>
        <v/>
      </c>
      <c r="B511" s="234" t="str">
        <f t="shared" si="92"/>
        <v>Marco</v>
      </c>
      <c r="C511" s="211">
        <f>IF(P$347="J",SUMIF(Deelnemers!B:B,B511,Deelnemers!F:F),0)</f>
        <v>43</v>
      </c>
      <c r="D511" s="13"/>
      <c r="E511" s="13"/>
      <c r="F511" s="220" t="str">
        <f t="shared" si="86"/>
        <v/>
      </c>
      <c r="G511" s="268" t="str">
        <f t="shared" si="87"/>
        <v/>
      </c>
      <c r="H511" s="234" t="str">
        <f t="shared" si="93"/>
        <v>n</v>
      </c>
      <c r="I511" s="211">
        <f>IF(P$347="J",SUMIF(Deelnemers!B:B,H511,Deelnemers!F:F),0)</f>
        <v>0</v>
      </c>
      <c r="J511" s="13"/>
      <c r="K511" s="211" t="str">
        <f t="shared" si="88"/>
        <v/>
      </c>
      <c r="L511" s="220" t="str">
        <f t="shared" si="89"/>
        <v/>
      </c>
      <c r="M511" s="215" t="str">
        <f t="shared" si="94"/>
        <v/>
      </c>
      <c r="N511" s="216" t="str">
        <f t="shared" si="91"/>
        <v/>
      </c>
      <c r="O511" s="221">
        <v>3</v>
      </c>
      <c r="AB511" s="325">
        <f t="shared" si="85"/>
        <v>0</v>
      </c>
    </row>
    <row r="512" spans="1:28" ht="15" customHeight="1" x14ac:dyDescent="0.25">
      <c r="A512" s="218" t="str">
        <f>IF(C512=0,"",IF(I512=0,"",MAX(A$2:A511)+1))</f>
        <v/>
      </c>
      <c r="B512" s="234" t="str">
        <f t="shared" si="92"/>
        <v>n</v>
      </c>
      <c r="C512" s="211">
        <f>IF(P$347="J",SUMIF(Deelnemers!B:B,B512,Deelnemers!F:F),0)</f>
        <v>0</v>
      </c>
      <c r="D512" s="13"/>
      <c r="E512" s="13"/>
      <c r="F512" s="220" t="str">
        <f t="shared" si="86"/>
        <v/>
      </c>
      <c r="G512" s="268" t="str">
        <f t="shared" si="87"/>
        <v/>
      </c>
      <c r="H512" s="234" t="str">
        <f t="shared" si="93"/>
        <v>n</v>
      </c>
      <c r="I512" s="211">
        <f>IF(P$347="J",SUMIF(Deelnemers!B:B,H512,Deelnemers!F:F),0)</f>
        <v>0</v>
      </c>
      <c r="J512" s="13"/>
      <c r="K512" s="211" t="str">
        <f t="shared" si="88"/>
        <v/>
      </c>
      <c r="L512" s="220" t="str">
        <f t="shared" si="89"/>
        <v/>
      </c>
      <c r="M512" s="215" t="str">
        <f t="shared" si="94"/>
        <v/>
      </c>
      <c r="N512" s="216" t="str">
        <f t="shared" si="91"/>
        <v/>
      </c>
      <c r="O512" s="221">
        <v>3</v>
      </c>
      <c r="AB512" s="325">
        <f t="shared" si="85"/>
        <v>0</v>
      </c>
    </row>
    <row r="513" spans="1:28" ht="15" customHeight="1" x14ac:dyDescent="0.25">
      <c r="A513" s="218" t="str">
        <f>IF(C513=0,"",IF(I513=0,"",MAX(A$2:A512)+1))</f>
        <v/>
      </c>
      <c r="B513" s="234" t="str">
        <f t="shared" si="92"/>
        <v>n</v>
      </c>
      <c r="C513" s="211">
        <f>IF(P$347="J",SUMIF(Deelnemers!B:B,B513,Deelnemers!F:F),0)</f>
        <v>0</v>
      </c>
      <c r="D513" s="13"/>
      <c r="E513" s="13"/>
      <c r="F513" s="220" t="str">
        <f t="shared" si="86"/>
        <v/>
      </c>
      <c r="G513" s="268" t="str">
        <f t="shared" si="87"/>
        <v/>
      </c>
      <c r="H513" s="234" t="str">
        <f t="shared" si="93"/>
        <v>n</v>
      </c>
      <c r="I513" s="211">
        <f>IF(P$347="J",SUMIF(Deelnemers!B:B,H513,Deelnemers!F:F),0)</f>
        <v>0</v>
      </c>
      <c r="J513" s="13"/>
      <c r="K513" s="211" t="str">
        <f t="shared" si="88"/>
        <v/>
      </c>
      <c r="L513" s="220" t="str">
        <f t="shared" si="89"/>
        <v/>
      </c>
      <c r="M513" s="215" t="str">
        <f t="shared" si="94"/>
        <v/>
      </c>
      <c r="N513" s="216" t="str">
        <f t="shared" si="91"/>
        <v/>
      </c>
      <c r="O513" s="221">
        <v>3</v>
      </c>
      <c r="AB513" s="325">
        <f t="shared" si="85"/>
        <v>0</v>
      </c>
    </row>
    <row r="514" spans="1:28" ht="15" customHeight="1" x14ac:dyDescent="0.25">
      <c r="A514" s="218" t="str">
        <f>IF(C514=0,"",IF(I514=0,"",MAX(A$2:A513)+1))</f>
        <v/>
      </c>
      <c r="B514" s="234" t="str">
        <f t="shared" si="92"/>
        <v>n</v>
      </c>
      <c r="C514" s="211">
        <f>IF(P$347="J",SUMIF(Deelnemers!B:B,B514,Deelnemers!F:F),0)</f>
        <v>0</v>
      </c>
      <c r="D514" s="13"/>
      <c r="E514" s="13"/>
      <c r="F514" s="220" t="str">
        <f t="shared" si="86"/>
        <v/>
      </c>
      <c r="G514" s="268" t="str">
        <f t="shared" si="87"/>
        <v/>
      </c>
      <c r="H514" s="234" t="str">
        <f t="shared" si="93"/>
        <v>n</v>
      </c>
      <c r="I514" s="211">
        <f>IF(P$347="J",SUMIF(Deelnemers!B:B,H514,Deelnemers!F:F),0)</f>
        <v>0</v>
      </c>
      <c r="J514" s="13"/>
      <c r="K514" s="211" t="str">
        <f t="shared" si="88"/>
        <v/>
      </c>
      <c r="L514" s="220" t="str">
        <f t="shared" si="89"/>
        <v/>
      </c>
      <c r="M514" s="215" t="str">
        <f t="shared" si="94"/>
        <v/>
      </c>
      <c r="N514" s="216" t="str">
        <f t="shared" si="91"/>
        <v/>
      </c>
      <c r="O514" s="221">
        <v>3</v>
      </c>
      <c r="AB514" s="325">
        <f t="shared" si="85"/>
        <v>0</v>
      </c>
    </row>
    <row r="515" spans="1:28" ht="15" customHeight="1" x14ac:dyDescent="0.25">
      <c r="A515" s="218" t="str">
        <f>IF(C515=0,"",IF(I515=0,"",MAX(A$2:A514)+1))</f>
        <v/>
      </c>
      <c r="B515" s="234" t="str">
        <f t="shared" si="92"/>
        <v>n</v>
      </c>
      <c r="C515" s="211">
        <f>IF(P$347="J",SUMIF(Deelnemers!B:B,B515,Deelnemers!F:F),0)</f>
        <v>0</v>
      </c>
      <c r="D515" s="13"/>
      <c r="E515" s="13"/>
      <c r="F515" s="220" t="str">
        <f t="shared" si="86"/>
        <v/>
      </c>
      <c r="G515" s="268" t="str">
        <f t="shared" si="87"/>
        <v/>
      </c>
      <c r="H515" s="234" t="str">
        <f t="shared" si="93"/>
        <v>n</v>
      </c>
      <c r="I515" s="211">
        <f>IF(P$347="J",SUMIF(Deelnemers!B:B,H515,Deelnemers!F:F),0)</f>
        <v>0</v>
      </c>
      <c r="J515" s="13"/>
      <c r="K515" s="211" t="str">
        <f t="shared" si="88"/>
        <v/>
      </c>
      <c r="L515" s="220" t="str">
        <f t="shared" si="89"/>
        <v/>
      </c>
      <c r="M515" s="215" t="str">
        <f t="shared" si="94"/>
        <v/>
      </c>
      <c r="N515" s="216" t="str">
        <f t="shared" si="91"/>
        <v/>
      </c>
      <c r="O515" s="221">
        <v>3</v>
      </c>
      <c r="AB515" s="325">
        <f t="shared" ref="AB515:AB518" si="95">IF(A515="",0,1)</f>
        <v>0</v>
      </c>
    </row>
    <row r="516" spans="1:28" ht="15" customHeight="1" x14ac:dyDescent="0.25">
      <c r="A516" s="218" t="str">
        <f>IF(C516=0,"",IF(I516=0,"",MAX(A$2:A515)+1))</f>
        <v/>
      </c>
      <c r="B516" s="234" t="str">
        <f t="shared" si="92"/>
        <v>n</v>
      </c>
      <c r="C516" s="211">
        <f>IF(P$347="J",SUMIF(Deelnemers!B:B,B516,Deelnemers!F:F),0)</f>
        <v>0</v>
      </c>
      <c r="D516" s="13"/>
      <c r="E516" s="13"/>
      <c r="F516" s="220" t="str">
        <f t="shared" si="86"/>
        <v/>
      </c>
      <c r="G516" s="268" t="str">
        <f t="shared" si="87"/>
        <v/>
      </c>
      <c r="H516" s="234" t="str">
        <f t="shared" si="93"/>
        <v>n</v>
      </c>
      <c r="I516" s="211">
        <f>IF(P$347="J",SUMIF(Deelnemers!B:B,H516,Deelnemers!F:F),0)</f>
        <v>0</v>
      </c>
      <c r="J516" s="13"/>
      <c r="K516" s="211" t="str">
        <f t="shared" si="88"/>
        <v/>
      </c>
      <c r="L516" s="220" t="str">
        <f t="shared" si="89"/>
        <v/>
      </c>
      <c r="M516" s="215" t="str">
        <f t="shared" si="94"/>
        <v/>
      </c>
      <c r="N516" s="216" t="str">
        <f t="shared" si="91"/>
        <v/>
      </c>
      <c r="O516" s="221">
        <v>3</v>
      </c>
      <c r="AB516" s="325">
        <f t="shared" si="95"/>
        <v>0</v>
      </c>
    </row>
    <row r="517" spans="1:28" ht="15" customHeight="1" x14ac:dyDescent="0.25">
      <c r="A517" s="218" t="str">
        <f>IF(C517=0,"",IF(I517=0,"",MAX(A$2:A516)+1))</f>
        <v/>
      </c>
      <c r="B517" s="234" t="str">
        <f t="shared" si="92"/>
        <v>n</v>
      </c>
      <c r="C517" s="211">
        <f>IF(P$347="J",SUMIF(Deelnemers!B:B,B517,Deelnemers!F:F),0)</f>
        <v>0</v>
      </c>
      <c r="D517" s="13"/>
      <c r="E517" s="13"/>
      <c r="F517" s="220" t="str">
        <f t="shared" si="86"/>
        <v/>
      </c>
      <c r="G517" s="268" t="str">
        <f t="shared" si="87"/>
        <v/>
      </c>
      <c r="H517" s="234" t="str">
        <f t="shared" si="93"/>
        <v>n</v>
      </c>
      <c r="I517" s="211">
        <f>IF(P$347="J",SUMIF(Deelnemers!B:B,H517,Deelnemers!F:F),0)</f>
        <v>0</v>
      </c>
      <c r="J517" s="13"/>
      <c r="K517" s="211" t="str">
        <f t="shared" si="88"/>
        <v/>
      </c>
      <c r="L517" s="220" t="str">
        <f t="shared" si="89"/>
        <v/>
      </c>
      <c r="M517" s="215" t="str">
        <f t="shared" si="94"/>
        <v/>
      </c>
      <c r="N517" s="216" t="str">
        <f t="shared" si="91"/>
        <v/>
      </c>
      <c r="O517" s="221">
        <v>3</v>
      </c>
      <c r="AB517" s="325">
        <f t="shared" si="95"/>
        <v>0</v>
      </c>
    </row>
    <row r="518" spans="1:28" ht="15" customHeight="1" x14ac:dyDescent="0.25">
      <c r="A518" s="222"/>
      <c r="B518" s="223" t="s">
        <v>75</v>
      </c>
      <c r="C518" s="224">
        <f>MAX(A$2:A518)-SUMIF(B:B,"Ronde 1",C:C)-SUMIF(B:B,"Ronde 2",C:C)</f>
        <v>105</v>
      </c>
      <c r="D518" s="225" t="s">
        <v>78</v>
      </c>
      <c r="E518" s="225"/>
      <c r="F518" s="226"/>
      <c r="G518" s="227"/>
      <c r="H518" s="228" t="s">
        <v>76</v>
      </c>
      <c r="I518" s="229">
        <f>SUM(N347:N518)</f>
        <v>0</v>
      </c>
      <c r="J518" s="225"/>
      <c r="K518" s="230" t="s">
        <v>77</v>
      </c>
      <c r="L518" s="231">
        <f>C518-I518</f>
        <v>105</v>
      </c>
      <c r="M518" s="231"/>
      <c r="N518" s="232"/>
      <c r="O518" s="221">
        <v>3</v>
      </c>
      <c r="AB518" s="325">
        <f t="shared" si="95"/>
        <v>0</v>
      </c>
    </row>
    <row r="519" spans="1:28" ht="15" customHeight="1" x14ac:dyDescent="0.25">
      <c r="B519" s="10"/>
      <c r="C519" s="10"/>
      <c r="D519" s="15"/>
      <c r="E519" s="15"/>
      <c r="F519" s="10"/>
      <c r="G519" s="15"/>
      <c r="H519" s="10"/>
      <c r="I519" s="10"/>
      <c r="J519" s="15"/>
      <c r="K519" s="15"/>
      <c r="L519" s="10"/>
      <c r="M519" s="15"/>
      <c r="P519" s="19"/>
      <c r="Q519" s="19"/>
      <c r="R519" s="19"/>
      <c r="S519" s="19"/>
      <c r="T519" s="19"/>
      <c r="U519" s="19"/>
      <c r="V519" s="19"/>
      <c r="W519" s="19"/>
      <c r="X519" s="19"/>
      <c r="Y519" s="19"/>
    </row>
    <row r="520" spans="1:28" ht="15" customHeight="1" x14ac:dyDescent="0.25">
      <c r="A520" s="238"/>
      <c r="B520" s="239"/>
      <c r="C520" s="240"/>
      <c r="D520" s="241"/>
      <c r="E520" s="241"/>
      <c r="F520" s="241"/>
      <c r="G520" s="241"/>
      <c r="H520" s="239"/>
      <c r="I520" s="240"/>
      <c r="J520" s="241"/>
      <c r="K520" s="241"/>
      <c r="L520" s="241"/>
      <c r="M520" s="241"/>
      <c r="N520" s="241"/>
      <c r="P520" s="19"/>
      <c r="Q520" s="19"/>
      <c r="R520" s="19"/>
      <c r="S520" s="19"/>
      <c r="T520" s="19"/>
      <c r="U520" s="19"/>
      <c r="V520" s="19"/>
      <c r="W520" s="19"/>
      <c r="X520" s="19"/>
      <c r="Y520" s="19"/>
    </row>
    <row r="521" spans="1:28" s="38" customFormat="1" ht="19.95" customHeight="1" x14ac:dyDescent="0.25">
      <c r="A521" s="238"/>
      <c r="B521" s="239"/>
      <c r="C521" s="240"/>
      <c r="D521" s="241"/>
      <c r="E521" s="241"/>
      <c r="F521" s="241"/>
      <c r="G521" s="241"/>
      <c r="H521" s="239"/>
      <c r="I521" s="240"/>
      <c r="J521" s="241"/>
      <c r="K521" s="241"/>
      <c r="L521" s="241"/>
      <c r="M521" s="241"/>
      <c r="N521" s="241"/>
      <c r="O521" s="122"/>
      <c r="P521" s="19"/>
      <c r="Q521" s="19"/>
      <c r="R521" s="19"/>
      <c r="S521" s="19"/>
      <c r="T521" s="19"/>
      <c r="U521" s="19"/>
      <c r="V521" s="19"/>
      <c r="W521" s="19"/>
      <c r="X521" s="19"/>
      <c r="Y521" s="19"/>
    </row>
    <row r="522" spans="1:28" s="38" customFormat="1" ht="15" customHeight="1" x14ac:dyDescent="0.25">
      <c r="A522" s="238"/>
      <c r="B522" s="239"/>
      <c r="C522" s="240"/>
      <c r="D522" s="241"/>
      <c r="E522" s="241"/>
      <c r="F522" s="241"/>
      <c r="G522" s="241"/>
      <c r="H522" s="239"/>
      <c r="I522" s="240"/>
      <c r="J522" s="241"/>
      <c r="K522" s="241"/>
      <c r="L522" s="241"/>
      <c r="M522" s="241"/>
      <c r="N522" s="241"/>
      <c r="O522" s="122"/>
      <c r="P522" s="19"/>
      <c r="Q522" s="19"/>
      <c r="R522" s="19"/>
      <c r="S522" s="19"/>
      <c r="T522" s="19"/>
      <c r="U522" s="19"/>
      <c r="V522" s="19"/>
      <c r="W522" s="19"/>
      <c r="X522" s="19"/>
      <c r="Y522" s="19"/>
    </row>
    <row r="523" spans="1:28" s="14" customFormat="1" ht="13.2" customHeight="1" x14ac:dyDescent="0.3">
      <c r="B523" s="242"/>
      <c r="C523" s="30"/>
      <c r="F523" s="243"/>
      <c r="G523" s="244"/>
      <c r="H523" s="242"/>
      <c r="I523" s="30"/>
      <c r="L523" s="243"/>
      <c r="M523" s="244"/>
      <c r="N523" s="245"/>
      <c r="O523" s="122"/>
      <c r="P523" s="19"/>
      <c r="Q523" s="19"/>
      <c r="R523" s="19"/>
      <c r="S523" s="19"/>
      <c r="T523" s="19"/>
      <c r="U523" s="19"/>
      <c r="V523" s="19"/>
      <c r="W523" s="19"/>
      <c r="X523" s="19"/>
      <c r="Y523" s="19"/>
    </row>
    <row r="524" spans="1:28" ht="13.2" customHeight="1" x14ac:dyDescent="0.3">
      <c r="C524" s="246"/>
      <c r="N524" s="28"/>
      <c r="P524" s="19"/>
      <c r="Q524" s="19"/>
      <c r="R524" s="19"/>
      <c r="S524" s="19"/>
      <c r="T524" s="19"/>
      <c r="U524" s="19"/>
      <c r="V524" s="19"/>
      <c r="W524" s="19"/>
      <c r="X524" s="19"/>
      <c r="Y524" s="19"/>
      <c r="Z524" s="247"/>
    </row>
    <row r="525" spans="1:28" ht="13.2" customHeight="1" x14ac:dyDescent="0.3">
      <c r="C525" s="248"/>
      <c r="K525" s="249"/>
      <c r="L525" s="250"/>
      <c r="M525" s="250"/>
      <c r="N525" s="249"/>
      <c r="P525" s="19"/>
      <c r="Q525" s="19"/>
      <c r="R525" s="19"/>
      <c r="S525" s="19"/>
      <c r="T525" s="19"/>
      <c r="U525" s="19"/>
      <c r="V525" s="19"/>
      <c r="W525" s="19"/>
      <c r="X525" s="19"/>
      <c r="Y525" s="19"/>
    </row>
    <row r="526" spans="1:28" ht="13.2" customHeight="1" x14ac:dyDescent="0.3">
      <c r="P526" s="19"/>
      <c r="Q526" s="19"/>
      <c r="R526" s="19"/>
      <c r="S526" s="19"/>
      <c r="T526" s="19"/>
      <c r="U526" s="19"/>
      <c r="V526" s="19"/>
      <c r="W526" s="19"/>
      <c r="X526" s="19"/>
      <c r="Y526" s="19"/>
    </row>
    <row r="527" spans="1:28" ht="13.2" customHeight="1" x14ac:dyDescent="0.3">
      <c r="P527" s="19"/>
      <c r="Q527" s="19"/>
      <c r="R527" s="19"/>
      <c r="S527" s="19"/>
      <c r="T527" s="19"/>
      <c r="U527" s="19"/>
      <c r="V527" s="19"/>
      <c r="W527" s="19"/>
      <c r="X527" s="19"/>
      <c r="Y527" s="19"/>
    </row>
    <row r="528" spans="1:28" ht="13.2" customHeight="1" x14ac:dyDescent="0.3">
      <c r="P528" s="19"/>
      <c r="Q528" s="19"/>
      <c r="R528" s="19"/>
      <c r="S528" s="19"/>
      <c r="T528" s="19"/>
      <c r="U528" s="19"/>
      <c r="V528" s="19"/>
      <c r="W528" s="19"/>
      <c r="X528" s="19"/>
      <c r="Y528" s="19"/>
    </row>
    <row r="529" spans="16:32" ht="13.2" customHeight="1" x14ac:dyDescent="0.3">
      <c r="P529" s="19"/>
      <c r="Q529" s="19"/>
      <c r="R529" s="19"/>
      <c r="S529" s="19"/>
      <c r="T529" s="19"/>
      <c r="U529" s="19"/>
      <c r="V529" s="19"/>
      <c r="W529" s="19"/>
      <c r="X529" s="19"/>
      <c r="Y529" s="19"/>
    </row>
    <row r="530" spans="16:32" ht="13.2" customHeight="1" x14ac:dyDescent="0.3">
      <c r="P530" s="19"/>
      <c r="Q530" s="19"/>
      <c r="R530" s="19"/>
      <c r="S530" s="19"/>
      <c r="T530" s="19"/>
      <c r="U530" s="19"/>
      <c r="V530" s="19"/>
      <c r="W530" s="19"/>
      <c r="X530" s="19"/>
      <c r="Y530" s="19"/>
    </row>
    <row r="531" spans="16:32" ht="13.2" customHeight="1" x14ac:dyDescent="0.3">
      <c r="P531" s="19"/>
      <c r="Q531" s="19"/>
      <c r="R531" s="19"/>
      <c r="S531" s="19"/>
      <c r="T531" s="19"/>
      <c r="U531" s="19"/>
      <c r="V531" s="19"/>
      <c r="W531" s="19"/>
      <c r="X531" s="19"/>
      <c r="Y531" s="19"/>
    </row>
    <row r="532" spans="16:32" ht="13.2" customHeight="1" x14ac:dyDescent="0.3">
      <c r="P532" s="19"/>
      <c r="Q532" s="19"/>
      <c r="R532" s="19"/>
      <c r="S532" s="19"/>
      <c r="T532" s="19"/>
      <c r="U532" s="19"/>
      <c r="V532" s="19"/>
      <c r="W532" s="19"/>
      <c r="X532" s="19"/>
      <c r="Y532" s="19"/>
    </row>
    <row r="533" spans="16:32" ht="13.2" customHeight="1" x14ac:dyDescent="0.3">
      <c r="P533" s="19"/>
      <c r="Q533" s="19"/>
      <c r="R533" s="19"/>
      <c r="S533" s="19"/>
      <c r="T533" s="19"/>
      <c r="U533" s="19"/>
      <c r="V533" s="19"/>
      <c r="W533" s="19"/>
      <c r="X533" s="19"/>
      <c r="Y533" s="19"/>
    </row>
    <row r="534" spans="16:32" ht="13.2" customHeight="1" x14ac:dyDescent="0.3">
      <c r="P534" s="19"/>
      <c r="Q534" s="19"/>
      <c r="R534" s="19"/>
      <c r="S534" s="19"/>
      <c r="T534" s="19"/>
      <c r="U534" s="19"/>
      <c r="V534" s="19"/>
      <c r="W534" s="19"/>
      <c r="X534" s="19"/>
      <c r="Y534" s="19"/>
    </row>
    <row r="535" spans="16:32" ht="13.2" customHeight="1" x14ac:dyDescent="0.3">
      <c r="P535" s="19"/>
      <c r="Q535" s="19"/>
      <c r="R535" s="19"/>
      <c r="S535" s="19"/>
      <c r="T535" s="19"/>
      <c r="U535" s="19"/>
      <c r="V535" s="19"/>
      <c r="W535" s="19"/>
      <c r="X535" s="19"/>
      <c r="Y535" s="19"/>
    </row>
    <row r="536" spans="16:32" ht="13.2" customHeight="1" x14ac:dyDescent="0.3">
      <c r="P536" s="19"/>
      <c r="Q536" s="19"/>
      <c r="R536" s="19"/>
      <c r="S536" s="19"/>
      <c r="T536" s="19"/>
      <c r="U536" s="19"/>
      <c r="V536" s="19"/>
      <c r="W536" s="19"/>
      <c r="X536" s="19"/>
      <c r="Y536" s="19"/>
    </row>
    <row r="537" spans="16:32" ht="13.2" customHeight="1" x14ac:dyDescent="0.3">
      <c r="P537" s="19"/>
      <c r="Q537" s="19"/>
      <c r="R537" s="19"/>
      <c r="S537" s="19"/>
      <c r="T537" s="19"/>
      <c r="U537" s="19"/>
      <c r="V537" s="19"/>
      <c r="W537" s="19"/>
      <c r="X537" s="19"/>
      <c r="Y537" s="19"/>
    </row>
    <row r="538" spans="16:32" ht="13.2" customHeight="1" x14ac:dyDescent="0.3">
      <c r="P538" s="19"/>
      <c r="Q538" s="19"/>
      <c r="R538" s="19"/>
      <c r="S538" s="19"/>
      <c r="T538" s="19"/>
      <c r="U538" s="19"/>
      <c r="V538" s="19"/>
      <c r="W538" s="19"/>
      <c r="X538" s="19"/>
      <c r="Y538" s="19"/>
    </row>
    <row r="539" spans="16:32" ht="13.2" customHeight="1" x14ac:dyDescent="0.3">
      <c r="P539" s="19"/>
      <c r="Q539" s="19"/>
      <c r="R539" s="19"/>
      <c r="S539" s="19"/>
      <c r="T539" s="19"/>
      <c r="U539" s="19"/>
      <c r="V539" s="19"/>
      <c r="W539" s="19"/>
      <c r="X539" s="19"/>
      <c r="Y539" s="19"/>
    </row>
    <row r="540" spans="16:32" ht="13.2" customHeight="1" x14ac:dyDescent="0.3">
      <c r="P540" s="19"/>
      <c r="Q540" s="19"/>
      <c r="R540" s="19"/>
      <c r="S540" s="19"/>
      <c r="T540" s="19"/>
      <c r="U540" s="19"/>
      <c r="V540" s="19"/>
      <c r="W540" s="19"/>
      <c r="X540" s="19"/>
      <c r="Y540" s="19"/>
    </row>
    <row r="541" spans="16:32" ht="13.2" customHeight="1" x14ac:dyDescent="0.3">
      <c r="P541" s="19"/>
      <c r="Q541" s="19"/>
      <c r="R541" s="19"/>
      <c r="S541" s="19"/>
      <c r="T541" s="19"/>
      <c r="U541" s="19"/>
      <c r="V541" s="19"/>
      <c r="W541" s="19"/>
      <c r="X541" s="19"/>
      <c r="Y541" s="19"/>
    </row>
    <row r="542" spans="16:32" ht="13.2" customHeight="1" x14ac:dyDescent="0.3">
      <c r="P542" s="19"/>
      <c r="Q542" s="19"/>
      <c r="R542" s="19"/>
      <c r="S542" s="19"/>
      <c r="T542" s="19"/>
      <c r="U542" s="19"/>
      <c r="V542" s="19"/>
      <c r="W542" s="19"/>
      <c r="X542" s="19"/>
      <c r="Y542" s="19"/>
    </row>
    <row r="543" spans="16:32" ht="1.2" customHeight="1" x14ac:dyDescent="0.3">
      <c r="P543" s="19"/>
      <c r="Q543" s="19"/>
      <c r="R543" s="19"/>
      <c r="S543" s="19"/>
      <c r="T543" s="19"/>
      <c r="U543" s="19"/>
      <c r="V543" s="19"/>
      <c r="W543" s="19"/>
      <c r="X543" s="19"/>
      <c r="Y543" s="19"/>
    </row>
    <row r="544" spans="16:32" ht="13.2" customHeight="1" x14ac:dyDescent="0.3">
      <c r="P544" s="19"/>
      <c r="Q544" s="19"/>
      <c r="R544" s="19"/>
      <c r="S544" s="19"/>
      <c r="T544" s="19"/>
      <c r="U544" s="19"/>
      <c r="V544" s="19"/>
      <c r="W544" s="19"/>
      <c r="X544" s="19"/>
      <c r="Y544" s="19"/>
      <c r="AA544" s="251"/>
      <c r="AB544" s="252" t="s">
        <v>55</v>
      </c>
      <c r="AC544" s="253">
        <f>ROW()-1</f>
        <v>543</v>
      </c>
      <c r="AD544" s="253" t="s">
        <v>56</v>
      </c>
      <c r="AE544" s="253"/>
      <c r="AF544" s="254"/>
    </row>
    <row r="545" spans="16:26" ht="13.2" customHeight="1" x14ac:dyDescent="0.3">
      <c r="P545" s="19"/>
      <c r="Q545" s="19"/>
      <c r="R545" s="19"/>
      <c r="S545" s="19"/>
      <c r="T545" s="19"/>
      <c r="U545" s="19"/>
      <c r="V545" s="19"/>
      <c r="W545" s="19"/>
      <c r="X545" s="19"/>
      <c r="Y545" s="19"/>
    </row>
    <row r="546" spans="16:26" ht="13.2" customHeight="1" x14ac:dyDescent="0.3">
      <c r="P546" s="19"/>
      <c r="Q546" s="19"/>
      <c r="R546" s="19"/>
      <c r="S546" s="19"/>
      <c r="T546" s="19"/>
      <c r="U546" s="19"/>
      <c r="V546" s="19"/>
      <c r="W546" s="19"/>
      <c r="X546" s="19"/>
      <c r="Y546" s="19"/>
    </row>
    <row r="547" spans="16:26" ht="13.2" customHeight="1" x14ac:dyDescent="0.3">
      <c r="P547" s="19"/>
      <c r="Q547" s="19"/>
      <c r="R547" s="19"/>
      <c r="S547" s="19"/>
      <c r="T547" s="19"/>
      <c r="U547" s="19"/>
      <c r="V547" s="19"/>
      <c r="W547" s="19"/>
      <c r="X547" s="19"/>
      <c r="Y547" s="19"/>
    </row>
    <row r="548" spans="16:26" ht="15" customHeight="1" x14ac:dyDescent="0.3">
      <c r="P548" s="19"/>
      <c r="Q548" s="19"/>
      <c r="R548" s="19"/>
      <c r="S548" s="19"/>
      <c r="T548" s="19"/>
      <c r="U548" s="19"/>
      <c r="V548" s="19"/>
      <c r="W548" s="19"/>
      <c r="X548" s="19"/>
      <c r="Y548" s="19"/>
    </row>
    <row r="549" spans="16:26" ht="15" customHeight="1" x14ac:dyDescent="0.3">
      <c r="P549" s="19"/>
      <c r="Q549" s="19"/>
      <c r="R549" s="19"/>
      <c r="S549" s="19"/>
      <c r="T549" s="19"/>
      <c r="U549" s="19"/>
      <c r="V549" s="19"/>
      <c r="W549" s="19"/>
      <c r="X549" s="19"/>
      <c r="Y549" s="19"/>
    </row>
    <row r="550" spans="16:26" ht="15" customHeight="1" x14ac:dyDescent="0.3">
      <c r="P550" s="19"/>
      <c r="Q550" s="19"/>
      <c r="R550" s="19"/>
      <c r="S550" s="19"/>
      <c r="T550" s="19"/>
      <c r="U550" s="19"/>
      <c r="V550" s="19"/>
      <c r="W550" s="19"/>
      <c r="X550" s="19"/>
      <c r="Y550" s="19"/>
    </row>
    <row r="551" spans="16:26" ht="13.2" customHeight="1" x14ac:dyDescent="0.3">
      <c r="P551" s="19"/>
      <c r="Q551" s="19"/>
      <c r="R551" s="19"/>
      <c r="S551" s="19"/>
      <c r="T551" s="19"/>
      <c r="U551" s="19"/>
      <c r="V551" s="19"/>
      <c r="W551" s="19"/>
      <c r="X551" s="19"/>
      <c r="Y551" s="19"/>
    </row>
    <row r="552" spans="16:26" ht="13.2" customHeight="1" x14ac:dyDescent="0.3">
      <c r="P552" s="19"/>
      <c r="Q552" s="19"/>
      <c r="R552" s="19"/>
      <c r="S552" s="19"/>
      <c r="T552" s="19"/>
      <c r="U552" s="19"/>
      <c r="V552" s="19"/>
      <c r="W552" s="19"/>
      <c r="X552" s="19"/>
      <c r="Y552" s="19"/>
      <c r="Z552" s="19"/>
    </row>
    <row r="553" spans="16:26" ht="13.2" customHeight="1" x14ac:dyDescent="0.3">
      <c r="P553" s="19"/>
      <c r="Q553" s="19"/>
      <c r="R553" s="19"/>
      <c r="S553" s="19"/>
      <c r="T553" s="19"/>
      <c r="U553" s="19"/>
      <c r="V553" s="19"/>
      <c r="W553" s="19"/>
      <c r="X553" s="19"/>
      <c r="Y553" s="19"/>
      <c r="Z553" s="19"/>
    </row>
    <row r="554" spans="16:26" ht="13.2" customHeight="1" x14ac:dyDescent="0.3">
      <c r="P554" s="19"/>
      <c r="Q554" s="19"/>
      <c r="R554" s="19"/>
      <c r="S554" s="19"/>
      <c r="T554" s="19"/>
      <c r="U554" s="19"/>
      <c r="V554" s="19"/>
      <c r="W554" s="19"/>
      <c r="X554" s="19"/>
      <c r="Y554" s="19"/>
      <c r="Z554" s="19"/>
    </row>
    <row r="555" spans="16:26" ht="13.2" customHeight="1" x14ac:dyDescent="0.3">
      <c r="P555" s="19"/>
      <c r="Q555" s="19"/>
      <c r="R555" s="19"/>
      <c r="S555" s="19"/>
      <c r="T555" s="19"/>
      <c r="U555" s="19"/>
      <c r="V555" s="19"/>
      <c r="W555" s="19"/>
      <c r="X555" s="19"/>
      <c r="Y555" s="19"/>
      <c r="Z555" s="19"/>
    </row>
    <row r="556" spans="16:26" ht="13.2" customHeight="1" x14ac:dyDescent="0.3">
      <c r="P556" s="19"/>
      <c r="Q556" s="19"/>
      <c r="R556" s="19"/>
      <c r="S556" s="19"/>
      <c r="T556" s="19"/>
      <c r="U556" s="19"/>
      <c r="V556" s="19"/>
      <c r="W556" s="19"/>
      <c r="X556" s="19"/>
      <c r="Y556" s="19"/>
      <c r="Z556" s="19"/>
    </row>
    <row r="557" spans="16:26" ht="13.2" customHeight="1" x14ac:dyDescent="0.3">
      <c r="P557" s="19"/>
      <c r="Q557" s="19"/>
      <c r="R557" s="19"/>
      <c r="S557" s="19"/>
      <c r="T557" s="19"/>
      <c r="U557" s="19"/>
      <c r="V557" s="19"/>
      <c r="W557" s="19"/>
      <c r="X557" s="19"/>
      <c r="Y557" s="19"/>
      <c r="Z557" s="19"/>
    </row>
    <row r="558" spans="16:26" ht="13.2" customHeight="1" x14ac:dyDescent="0.3">
      <c r="P558" s="19"/>
      <c r="Q558" s="19"/>
      <c r="R558" s="19"/>
      <c r="S558" s="19"/>
      <c r="T558" s="19"/>
      <c r="U558" s="19"/>
      <c r="V558" s="19"/>
      <c r="W558" s="19"/>
      <c r="X558" s="19"/>
      <c r="Y558" s="19"/>
      <c r="Z558" s="19"/>
    </row>
    <row r="559" spans="16:26" ht="13.2" customHeight="1" x14ac:dyDescent="0.3">
      <c r="P559" s="19"/>
      <c r="Q559" s="19"/>
      <c r="R559" s="19"/>
      <c r="S559" s="19"/>
      <c r="T559" s="19"/>
      <c r="U559" s="19"/>
      <c r="V559" s="19"/>
      <c r="W559" s="19"/>
      <c r="X559" s="19"/>
      <c r="Y559" s="19"/>
      <c r="Z559" s="19"/>
    </row>
    <row r="560" spans="16:26" ht="13.2" customHeight="1" x14ac:dyDescent="0.3">
      <c r="P560" s="19"/>
      <c r="Q560" s="19"/>
      <c r="R560" s="19"/>
      <c r="S560" s="19"/>
      <c r="T560" s="19"/>
      <c r="U560" s="19"/>
      <c r="V560" s="19"/>
      <c r="W560" s="19"/>
      <c r="X560" s="19"/>
      <c r="Y560" s="19"/>
      <c r="Z560" s="19"/>
    </row>
    <row r="561" spans="16:26" ht="13.2" customHeight="1" x14ac:dyDescent="0.3">
      <c r="P561" s="19"/>
      <c r="Q561" s="19"/>
      <c r="R561" s="19"/>
      <c r="S561" s="19"/>
      <c r="T561" s="19"/>
      <c r="U561" s="19"/>
      <c r="V561" s="19"/>
      <c r="W561" s="19"/>
      <c r="X561" s="19"/>
      <c r="Y561" s="19"/>
      <c r="Z561" s="19"/>
    </row>
    <row r="562" spans="16:26" ht="13.2" customHeight="1" x14ac:dyDescent="0.3">
      <c r="P562" s="19"/>
      <c r="Q562" s="19"/>
      <c r="R562" s="19"/>
      <c r="S562" s="19"/>
      <c r="T562" s="19"/>
      <c r="U562" s="19"/>
      <c r="V562" s="19"/>
      <c r="W562" s="19"/>
      <c r="X562" s="19"/>
      <c r="Y562" s="19"/>
      <c r="Z562" s="19"/>
    </row>
    <row r="563" spans="16:26" ht="13.2" customHeight="1" x14ac:dyDescent="0.3">
      <c r="P563" s="19"/>
      <c r="Q563" s="19"/>
      <c r="R563" s="19"/>
      <c r="S563" s="19"/>
      <c r="T563" s="19"/>
      <c r="U563" s="19"/>
      <c r="V563" s="19"/>
      <c r="W563" s="19"/>
      <c r="X563" s="19"/>
      <c r="Y563" s="19"/>
      <c r="Z563" s="19"/>
    </row>
    <row r="564" spans="16:26" ht="13.2" customHeight="1" x14ac:dyDescent="0.3">
      <c r="P564" s="19"/>
      <c r="Q564" s="19"/>
      <c r="R564" s="19"/>
      <c r="S564" s="19"/>
      <c r="T564" s="19"/>
      <c r="U564" s="19"/>
      <c r="V564" s="19"/>
      <c r="W564" s="19"/>
      <c r="X564" s="19"/>
      <c r="Y564" s="19"/>
      <c r="Z564" s="19"/>
    </row>
    <row r="565" spans="16:26" ht="13.2" customHeight="1" x14ac:dyDescent="0.3">
      <c r="P565" s="19"/>
      <c r="Q565" s="19"/>
      <c r="R565" s="19"/>
      <c r="S565" s="19"/>
      <c r="T565" s="19"/>
      <c r="U565" s="19"/>
      <c r="V565" s="19"/>
      <c r="W565" s="19"/>
      <c r="X565" s="19"/>
      <c r="Y565" s="19"/>
      <c r="Z565" s="19"/>
    </row>
    <row r="566" spans="16:26" ht="13.2" customHeight="1" x14ac:dyDescent="0.3">
      <c r="P566" s="19"/>
      <c r="Q566" s="19"/>
      <c r="R566" s="19"/>
      <c r="S566" s="19"/>
      <c r="T566" s="19"/>
      <c r="U566" s="19"/>
      <c r="V566" s="19"/>
      <c r="W566" s="19"/>
      <c r="X566" s="19"/>
      <c r="Y566" s="19"/>
      <c r="Z566" s="19"/>
    </row>
    <row r="567" spans="16:26" ht="13.2" customHeight="1" x14ac:dyDescent="0.3">
      <c r="P567" s="19"/>
      <c r="Q567" s="19"/>
      <c r="R567" s="19"/>
      <c r="S567" s="19"/>
      <c r="T567" s="19"/>
      <c r="U567" s="19"/>
      <c r="V567" s="19"/>
      <c r="W567" s="19"/>
      <c r="X567" s="19"/>
      <c r="Y567" s="19"/>
      <c r="Z567" s="19"/>
    </row>
    <row r="568" spans="16:26" ht="13.2" customHeight="1" x14ac:dyDescent="0.3">
      <c r="P568" s="19"/>
      <c r="Q568" s="19"/>
      <c r="R568" s="19"/>
      <c r="S568" s="19"/>
      <c r="T568" s="19"/>
      <c r="U568" s="19"/>
      <c r="V568" s="19"/>
      <c r="W568" s="19"/>
      <c r="X568" s="19"/>
      <c r="Y568" s="19"/>
      <c r="Z568" s="19"/>
    </row>
    <row r="569" spans="16:26" ht="13.2" customHeight="1" x14ac:dyDescent="0.3">
      <c r="P569" s="19"/>
      <c r="Q569" s="19"/>
      <c r="R569" s="19"/>
      <c r="S569" s="19"/>
      <c r="T569" s="19"/>
      <c r="U569" s="19"/>
      <c r="V569" s="19"/>
      <c r="W569" s="19"/>
      <c r="X569" s="19"/>
      <c r="Y569" s="19"/>
      <c r="Z569" s="19"/>
    </row>
    <row r="570" spans="16:26" ht="13.2" customHeight="1" x14ac:dyDescent="0.3">
      <c r="P570" s="19"/>
      <c r="Q570" s="19"/>
      <c r="R570" s="19"/>
      <c r="S570" s="19"/>
      <c r="T570" s="19"/>
      <c r="U570" s="19"/>
      <c r="V570" s="19"/>
      <c r="W570" s="19"/>
      <c r="X570" s="19"/>
      <c r="Y570" s="19"/>
      <c r="Z570" s="19"/>
    </row>
    <row r="571" spans="16:26" ht="13.2" customHeight="1" x14ac:dyDescent="0.3">
      <c r="P571" s="19"/>
      <c r="Q571" s="19"/>
      <c r="R571" s="19"/>
      <c r="S571" s="19"/>
      <c r="T571" s="19"/>
      <c r="U571" s="19"/>
      <c r="V571" s="19"/>
      <c r="W571" s="19"/>
      <c r="X571" s="19"/>
      <c r="Y571" s="19"/>
      <c r="Z571" s="19"/>
    </row>
    <row r="572" spans="16:26" ht="13.2" customHeight="1" x14ac:dyDescent="0.3">
      <c r="P572" s="19"/>
      <c r="Q572" s="19"/>
      <c r="R572" s="19"/>
      <c r="S572" s="19"/>
      <c r="T572" s="19"/>
      <c r="U572" s="19"/>
      <c r="V572" s="19"/>
      <c r="W572" s="19"/>
      <c r="X572" s="19"/>
      <c r="Y572" s="19"/>
      <c r="Z572" s="19"/>
    </row>
    <row r="573" spans="16:26" ht="13.2" customHeight="1" x14ac:dyDescent="0.3">
      <c r="P573" s="19"/>
      <c r="Q573" s="19"/>
      <c r="R573" s="19"/>
      <c r="S573" s="19"/>
      <c r="T573" s="19"/>
      <c r="U573" s="19"/>
      <c r="V573" s="19"/>
      <c r="W573" s="19"/>
      <c r="X573" s="19"/>
      <c r="Y573" s="19"/>
      <c r="Z573" s="19"/>
    </row>
    <row r="574" spans="16:26" ht="13.2" customHeight="1" x14ac:dyDescent="0.3">
      <c r="P574" s="19"/>
      <c r="Q574" s="19"/>
      <c r="R574" s="19"/>
      <c r="S574" s="19"/>
      <c r="T574" s="19"/>
      <c r="U574" s="19"/>
      <c r="V574" s="19"/>
      <c r="W574" s="19"/>
      <c r="X574" s="19"/>
      <c r="Y574" s="19"/>
      <c r="Z574" s="19"/>
    </row>
    <row r="575" spans="16:26" ht="13.2" customHeight="1" x14ac:dyDescent="0.3">
      <c r="P575" s="19"/>
      <c r="Q575" s="19"/>
      <c r="R575" s="19"/>
      <c r="S575" s="19"/>
      <c r="T575" s="19"/>
      <c r="U575" s="19"/>
      <c r="V575" s="19"/>
      <c r="W575" s="19"/>
      <c r="X575" s="19"/>
      <c r="Y575" s="19"/>
      <c r="Z575" s="19"/>
    </row>
    <row r="576" spans="16:26" ht="13.2" customHeight="1" x14ac:dyDescent="0.3">
      <c r="P576" s="19"/>
      <c r="Q576" s="19"/>
      <c r="R576" s="19"/>
      <c r="S576" s="19"/>
      <c r="T576" s="19"/>
      <c r="U576" s="19"/>
      <c r="V576" s="19"/>
      <c r="W576" s="19"/>
      <c r="X576" s="19"/>
      <c r="Y576" s="19"/>
      <c r="Z576" s="19"/>
    </row>
    <row r="577" spans="16:26" ht="13.2" customHeight="1" x14ac:dyDescent="0.3">
      <c r="P577" s="19"/>
      <c r="Q577" s="19"/>
      <c r="R577" s="19"/>
      <c r="S577" s="19"/>
      <c r="T577" s="19"/>
      <c r="U577" s="19"/>
      <c r="V577" s="19"/>
      <c r="W577" s="19"/>
      <c r="X577" s="19"/>
      <c r="Y577" s="19"/>
      <c r="Z577" s="19"/>
    </row>
    <row r="578" spans="16:26" ht="13.2" customHeight="1" x14ac:dyDescent="0.3">
      <c r="P578" s="19"/>
      <c r="Q578" s="19"/>
      <c r="R578" s="19"/>
      <c r="S578" s="19"/>
      <c r="T578" s="19"/>
      <c r="U578" s="19"/>
      <c r="V578" s="19"/>
      <c r="W578" s="19"/>
      <c r="X578" s="19"/>
      <c r="Y578" s="19"/>
      <c r="Z578" s="19"/>
    </row>
    <row r="579" spans="16:26" ht="13.2" customHeight="1" x14ac:dyDescent="0.3">
      <c r="P579" s="19"/>
      <c r="Q579" s="19"/>
      <c r="R579" s="19"/>
      <c r="S579" s="19"/>
      <c r="T579" s="19"/>
      <c r="U579" s="19"/>
      <c r="V579" s="19"/>
      <c r="W579" s="19"/>
      <c r="X579" s="19"/>
      <c r="Y579" s="19"/>
      <c r="Z579" s="19"/>
    </row>
    <row r="580" spans="16:26" ht="13.2" customHeight="1" x14ac:dyDescent="0.3">
      <c r="P580" s="19"/>
      <c r="Q580" s="19"/>
      <c r="R580" s="19"/>
      <c r="S580" s="19"/>
      <c r="T580" s="19"/>
      <c r="U580" s="19"/>
      <c r="V580" s="19"/>
      <c r="W580" s="19"/>
      <c r="X580" s="19"/>
      <c r="Y580" s="19"/>
      <c r="Z580" s="19"/>
    </row>
    <row r="581" spans="16:26" ht="13.2" customHeight="1" x14ac:dyDescent="0.3">
      <c r="P581" s="19"/>
      <c r="Q581" s="19"/>
      <c r="R581" s="19"/>
      <c r="S581" s="19"/>
      <c r="T581" s="19"/>
      <c r="U581" s="19"/>
      <c r="V581" s="19"/>
      <c r="W581" s="19"/>
      <c r="X581" s="19"/>
      <c r="Y581" s="19"/>
      <c r="Z581" s="19"/>
    </row>
    <row r="582" spans="16:26" ht="13.2" customHeight="1" x14ac:dyDescent="0.3">
      <c r="P582" s="19"/>
      <c r="Q582" s="19"/>
      <c r="R582" s="19"/>
      <c r="S582" s="19"/>
      <c r="T582" s="19"/>
      <c r="U582" s="19"/>
      <c r="V582" s="19"/>
      <c r="W582" s="19"/>
      <c r="X582" s="19"/>
      <c r="Y582" s="19"/>
      <c r="Z582" s="19"/>
    </row>
    <row r="583" spans="16:26" ht="13.2" customHeight="1" x14ac:dyDescent="0.3">
      <c r="P583" s="19"/>
      <c r="Q583" s="19"/>
      <c r="R583" s="19"/>
      <c r="S583" s="19"/>
      <c r="T583" s="19"/>
      <c r="U583" s="19"/>
      <c r="V583" s="19"/>
      <c r="W583" s="19"/>
      <c r="X583" s="19"/>
      <c r="Y583" s="19"/>
      <c r="Z583" s="19"/>
    </row>
    <row r="584" spans="16:26" ht="13.2" customHeight="1" x14ac:dyDescent="0.3">
      <c r="P584" s="19"/>
      <c r="Q584" s="19"/>
      <c r="R584" s="19"/>
      <c r="S584" s="19"/>
      <c r="T584" s="19"/>
      <c r="U584" s="19"/>
      <c r="V584" s="19"/>
      <c r="W584" s="19"/>
      <c r="X584" s="19"/>
      <c r="Y584" s="19"/>
      <c r="Z584" s="19"/>
    </row>
    <row r="585" spans="16:26" ht="13.2" customHeight="1" x14ac:dyDescent="0.3">
      <c r="P585" s="19"/>
      <c r="Q585" s="19"/>
      <c r="R585" s="19"/>
      <c r="S585" s="19"/>
      <c r="T585" s="19"/>
      <c r="U585" s="19"/>
      <c r="V585" s="19"/>
      <c r="W585" s="19"/>
      <c r="X585" s="19"/>
      <c r="Y585" s="19"/>
      <c r="Z585" s="19"/>
    </row>
    <row r="586" spans="16:26" ht="13.2" customHeight="1" x14ac:dyDescent="0.3">
      <c r="P586" s="19"/>
      <c r="Q586" s="19"/>
      <c r="R586" s="19"/>
      <c r="S586" s="19"/>
      <c r="T586" s="19"/>
      <c r="U586" s="19"/>
      <c r="V586" s="19"/>
      <c r="W586" s="19"/>
      <c r="X586" s="19"/>
      <c r="Y586" s="19"/>
      <c r="Z586" s="19"/>
    </row>
    <row r="587" spans="16:26" ht="13.2" customHeight="1" x14ac:dyDescent="0.3">
      <c r="P587" s="19"/>
      <c r="Q587" s="19"/>
      <c r="R587" s="19"/>
      <c r="S587" s="19"/>
      <c r="T587" s="19"/>
      <c r="U587" s="19"/>
      <c r="V587" s="19"/>
      <c r="W587" s="19"/>
      <c r="X587" s="19"/>
      <c r="Y587" s="19"/>
      <c r="Z587" s="19"/>
    </row>
    <row r="588" spans="16:26" x14ac:dyDescent="0.3">
      <c r="P588" s="19"/>
      <c r="Q588" s="19"/>
      <c r="R588" s="19"/>
      <c r="S588" s="19"/>
      <c r="T588" s="19"/>
      <c r="U588" s="19"/>
      <c r="V588" s="19"/>
      <c r="W588" s="19"/>
      <c r="X588" s="19"/>
      <c r="Y588" s="19"/>
      <c r="Z588" s="19"/>
    </row>
    <row r="589" spans="16:26" x14ac:dyDescent="0.3">
      <c r="P589" s="19"/>
      <c r="Q589" s="19"/>
      <c r="R589" s="19"/>
      <c r="S589" s="19"/>
      <c r="T589" s="19"/>
      <c r="U589" s="19"/>
      <c r="V589" s="19"/>
      <c r="W589" s="19"/>
      <c r="X589" s="19"/>
      <c r="Y589" s="19"/>
      <c r="Z589" s="19"/>
    </row>
    <row r="590" spans="16:26" x14ac:dyDescent="0.3">
      <c r="P590" s="19"/>
      <c r="Q590" s="19"/>
      <c r="R590" s="19"/>
      <c r="S590" s="19"/>
      <c r="T590" s="19"/>
      <c r="U590" s="19"/>
      <c r="V590" s="19"/>
      <c r="W590" s="19"/>
      <c r="X590" s="19"/>
      <c r="Y590" s="19"/>
      <c r="Z590" s="19"/>
    </row>
    <row r="591" spans="16:26" x14ac:dyDescent="0.3">
      <c r="P591" s="19"/>
      <c r="Q591" s="19"/>
      <c r="R591" s="19"/>
      <c r="S591" s="19"/>
      <c r="T591" s="19"/>
      <c r="U591" s="19"/>
      <c r="V591" s="19"/>
      <c r="W591" s="19"/>
      <c r="X591" s="19"/>
      <c r="Y591" s="19"/>
      <c r="Z591" s="19"/>
    </row>
    <row r="592" spans="16:26" x14ac:dyDescent="0.3">
      <c r="P592" s="19"/>
      <c r="Q592" s="19"/>
      <c r="R592" s="19"/>
      <c r="S592" s="19"/>
      <c r="T592" s="19"/>
      <c r="U592" s="19"/>
      <c r="V592" s="19"/>
      <c r="W592" s="19"/>
      <c r="X592" s="19"/>
      <c r="Y592" s="19"/>
      <c r="Z592" s="19"/>
    </row>
    <row r="593" spans="7:26" x14ac:dyDescent="0.3">
      <c r="P593" s="19"/>
      <c r="Q593" s="19"/>
      <c r="R593" s="19"/>
      <c r="S593" s="19"/>
      <c r="T593" s="19"/>
      <c r="U593" s="19"/>
      <c r="V593" s="19"/>
      <c r="W593" s="19"/>
      <c r="X593" s="19"/>
      <c r="Y593" s="19"/>
      <c r="Z593" s="19"/>
    </row>
    <row r="594" spans="7:26" x14ac:dyDescent="0.3">
      <c r="P594" s="19"/>
      <c r="Q594" s="19"/>
      <c r="R594" s="19"/>
      <c r="S594" s="19"/>
      <c r="T594" s="19"/>
      <c r="U594" s="19"/>
      <c r="V594" s="19"/>
      <c r="W594" s="19"/>
      <c r="X594" s="19"/>
      <c r="Y594" s="19"/>
      <c r="Z594" s="19"/>
    </row>
    <row r="595" spans="7:26" x14ac:dyDescent="0.3">
      <c r="P595" s="19"/>
      <c r="Q595" s="19"/>
      <c r="R595" s="19"/>
      <c r="S595" s="19"/>
      <c r="T595" s="19"/>
      <c r="U595" s="19"/>
      <c r="V595" s="19"/>
      <c r="W595" s="19"/>
      <c r="X595" s="19"/>
      <c r="Y595" s="19"/>
      <c r="Z595" s="19"/>
    </row>
    <row r="596" spans="7:26" x14ac:dyDescent="0.3">
      <c r="P596" s="19"/>
      <c r="Q596" s="19"/>
      <c r="R596" s="19"/>
      <c r="S596" s="19"/>
      <c r="T596" s="19"/>
      <c r="U596" s="19"/>
      <c r="V596" s="19"/>
      <c r="W596" s="19"/>
      <c r="X596" s="19"/>
      <c r="Y596" s="19"/>
      <c r="Z596" s="19"/>
    </row>
    <row r="597" spans="7:26" x14ac:dyDescent="0.3">
      <c r="P597" s="19"/>
      <c r="Q597" s="19"/>
      <c r="R597" s="19"/>
      <c r="S597" s="19"/>
      <c r="T597" s="19"/>
      <c r="U597" s="19"/>
      <c r="V597" s="19"/>
      <c r="W597" s="19"/>
      <c r="X597" s="19"/>
      <c r="Y597" s="19"/>
      <c r="Z597" s="19"/>
    </row>
    <row r="598" spans="7:26" x14ac:dyDescent="0.3">
      <c r="P598" s="19"/>
      <c r="Q598" s="19"/>
      <c r="R598" s="19"/>
      <c r="S598" s="19"/>
      <c r="T598" s="19"/>
      <c r="U598" s="19"/>
      <c r="V598" s="19"/>
      <c r="W598" s="19"/>
      <c r="X598" s="19"/>
      <c r="Y598" s="19"/>
      <c r="Z598" s="19"/>
    </row>
    <row r="599" spans="7:26" x14ac:dyDescent="0.3">
      <c r="P599" s="19"/>
      <c r="Q599" s="19"/>
      <c r="R599" s="19"/>
      <c r="S599" s="19"/>
      <c r="T599" s="19"/>
      <c r="U599" s="19"/>
      <c r="V599" s="19"/>
      <c r="W599" s="19"/>
      <c r="X599" s="19"/>
      <c r="Y599" s="19"/>
      <c r="Z599" s="19"/>
    </row>
    <row r="600" spans="7:26" x14ac:dyDescent="0.3">
      <c r="P600" s="19"/>
      <c r="Q600" s="19"/>
      <c r="R600" s="19"/>
      <c r="S600" s="19"/>
      <c r="T600" s="19"/>
      <c r="U600" s="19"/>
      <c r="V600" s="19"/>
      <c r="W600" s="19"/>
      <c r="X600" s="19"/>
      <c r="Y600" s="19"/>
      <c r="Z600" s="19"/>
    </row>
    <row r="601" spans="7:26" x14ac:dyDescent="0.3">
      <c r="P601" s="19"/>
      <c r="Q601" s="19"/>
      <c r="R601" s="19"/>
      <c r="S601" s="19"/>
      <c r="T601" s="19"/>
      <c r="U601" s="19"/>
      <c r="V601" s="19"/>
      <c r="W601" s="19"/>
      <c r="X601" s="19"/>
      <c r="Y601" s="19"/>
      <c r="Z601" s="19"/>
    </row>
    <row r="602" spans="7:26" x14ac:dyDescent="0.3">
      <c r="P602" s="19"/>
      <c r="Q602" s="19"/>
      <c r="R602" s="19"/>
      <c r="S602" s="19"/>
      <c r="T602" s="19"/>
      <c r="U602" s="19"/>
      <c r="V602" s="19"/>
      <c r="W602" s="19"/>
      <c r="X602" s="19"/>
      <c r="Y602" s="19"/>
      <c r="Z602" s="19"/>
    </row>
    <row r="603" spans="7:26" x14ac:dyDescent="0.3">
      <c r="P603" s="19"/>
      <c r="Q603" s="19"/>
      <c r="R603" s="19"/>
      <c r="S603" s="19"/>
      <c r="T603" s="19"/>
      <c r="U603" s="19"/>
      <c r="V603" s="19"/>
      <c r="W603" s="19"/>
      <c r="X603" s="19"/>
      <c r="Y603" s="19"/>
      <c r="Z603" s="19"/>
    </row>
    <row r="604" spans="7:26" x14ac:dyDescent="0.3">
      <c r="P604" s="19"/>
      <c r="Q604" s="19"/>
      <c r="R604" s="19"/>
      <c r="S604" s="19"/>
      <c r="T604" s="19"/>
      <c r="U604" s="19"/>
      <c r="V604" s="19"/>
      <c r="W604" s="19"/>
      <c r="X604" s="19"/>
      <c r="Y604" s="19"/>
      <c r="Z604" s="19"/>
    </row>
    <row r="605" spans="7:26" x14ac:dyDescent="0.3">
      <c r="G605" s="10"/>
      <c r="P605" s="19"/>
      <c r="Q605" s="19"/>
      <c r="R605" s="19"/>
      <c r="S605" s="19"/>
      <c r="T605" s="19"/>
      <c r="U605" s="19"/>
      <c r="V605" s="19"/>
      <c r="W605" s="19"/>
      <c r="X605" s="19"/>
      <c r="Y605" s="19"/>
      <c r="Z605" s="19"/>
    </row>
    <row r="606" spans="7:26" x14ac:dyDescent="0.3">
      <c r="P606" s="19"/>
      <c r="Q606" s="19"/>
      <c r="R606" s="19"/>
      <c r="S606" s="19"/>
      <c r="T606" s="19"/>
      <c r="U606" s="19"/>
      <c r="V606" s="19"/>
      <c r="W606" s="19"/>
      <c r="X606" s="19"/>
      <c r="Y606" s="19"/>
      <c r="Z606" s="19"/>
    </row>
    <row r="607" spans="7:26" x14ac:dyDescent="0.3">
      <c r="P607" s="19"/>
      <c r="Q607" s="19"/>
      <c r="R607" s="19"/>
      <c r="S607" s="19"/>
      <c r="T607" s="19"/>
      <c r="U607" s="19"/>
      <c r="V607" s="19"/>
      <c r="W607" s="19"/>
      <c r="X607" s="19"/>
      <c r="Y607" s="19"/>
      <c r="Z607" s="19"/>
    </row>
    <row r="608" spans="7:26" x14ac:dyDescent="0.3">
      <c r="P608" s="19"/>
      <c r="Q608" s="19"/>
      <c r="R608" s="19"/>
      <c r="S608" s="19"/>
      <c r="T608" s="19"/>
      <c r="U608" s="19"/>
      <c r="V608" s="19"/>
      <c r="W608" s="19"/>
      <c r="X608" s="19"/>
      <c r="Y608" s="19"/>
      <c r="Z608" s="19"/>
    </row>
    <row r="609" spans="16:26" x14ac:dyDescent="0.3">
      <c r="P609" s="19"/>
      <c r="Q609" s="19"/>
      <c r="R609" s="19"/>
      <c r="S609" s="19"/>
      <c r="T609" s="19"/>
      <c r="U609" s="19"/>
      <c r="V609" s="19"/>
      <c r="W609" s="19"/>
      <c r="X609" s="19"/>
      <c r="Y609" s="19"/>
      <c r="Z609" s="19"/>
    </row>
    <row r="610" spans="16:26" x14ac:dyDescent="0.3">
      <c r="P610" s="19"/>
      <c r="Q610" s="19"/>
      <c r="R610" s="19"/>
      <c r="S610" s="19"/>
      <c r="T610" s="19"/>
      <c r="U610" s="19"/>
      <c r="V610" s="19"/>
      <c r="W610" s="19"/>
      <c r="X610" s="19"/>
      <c r="Y610" s="19"/>
      <c r="Z610" s="19"/>
    </row>
    <row r="611" spans="16:26" x14ac:dyDescent="0.3">
      <c r="P611" s="19"/>
      <c r="Q611" s="19"/>
      <c r="R611" s="19"/>
      <c r="S611" s="19"/>
      <c r="T611" s="19"/>
      <c r="U611" s="19"/>
      <c r="V611" s="19"/>
      <c r="W611" s="19"/>
      <c r="X611" s="19"/>
      <c r="Y611" s="19"/>
      <c r="Z611" s="19"/>
    </row>
    <row r="612" spans="16:26" x14ac:dyDescent="0.3">
      <c r="P612" s="19"/>
      <c r="Q612" s="19"/>
      <c r="R612" s="19"/>
      <c r="S612" s="19"/>
      <c r="T612" s="19"/>
      <c r="U612" s="19"/>
      <c r="V612" s="19"/>
      <c r="W612" s="19"/>
      <c r="X612" s="19"/>
      <c r="Y612" s="19"/>
      <c r="Z612" s="19"/>
    </row>
    <row r="613" spans="16:26" x14ac:dyDescent="0.3">
      <c r="Z613" s="19"/>
    </row>
    <row r="614" spans="16:26" x14ac:dyDescent="0.3">
      <c r="Z614" s="19"/>
    </row>
    <row r="615" spans="16:26" x14ac:dyDescent="0.3">
      <c r="Z615" s="19"/>
    </row>
    <row r="616" spans="16:26" x14ac:dyDescent="0.3">
      <c r="Z616" s="19"/>
    </row>
    <row r="617" spans="16:26" x14ac:dyDescent="0.3">
      <c r="Z617" s="19"/>
    </row>
    <row r="618" spans="16:26" x14ac:dyDescent="0.3">
      <c r="Z618" s="19"/>
    </row>
    <row r="619" spans="16:26" x14ac:dyDescent="0.3">
      <c r="Z619" s="19"/>
    </row>
    <row r="620" spans="16:26" x14ac:dyDescent="0.3">
      <c r="Z620" s="19"/>
    </row>
    <row r="621" spans="16:26" x14ac:dyDescent="0.3">
      <c r="Z621" s="19"/>
    </row>
    <row r="622" spans="16:26" x14ac:dyDescent="0.3">
      <c r="Z622" s="19"/>
    </row>
    <row r="623" spans="16:26" x14ac:dyDescent="0.3">
      <c r="Z623" s="19"/>
    </row>
    <row r="624" spans="16:26" x14ac:dyDescent="0.3">
      <c r="Z624" s="19"/>
    </row>
    <row r="625" spans="26:26" x14ac:dyDescent="0.3">
      <c r="Z625" s="19"/>
    </row>
    <row r="626" spans="26:26" x14ac:dyDescent="0.3">
      <c r="Z626" s="19"/>
    </row>
    <row r="627" spans="26:26" x14ac:dyDescent="0.3">
      <c r="Z627" s="19"/>
    </row>
    <row r="628" spans="26:26" x14ac:dyDescent="0.3">
      <c r="Z628" s="19"/>
    </row>
    <row r="629" spans="26:26" x14ac:dyDescent="0.3">
      <c r="Z629" s="19"/>
    </row>
    <row r="630" spans="26:26" x14ac:dyDescent="0.3">
      <c r="Z630" s="19"/>
    </row>
    <row r="631" spans="26:26" x14ac:dyDescent="0.3">
      <c r="Z631" s="19"/>
    </row>
    <row r="632" spans="26:26" x14ac:dyDescent="0.3">
      <c r="Z632" s="19"/>
    </row>
    <row r="633" spans="26:26" x14ac:dyDescent="0.3">
      <c r="Z633" s="19"/>
    </row>
    <row r="634" spans="26:26" x14ac:dyDescent="0.3">
      <c r="Z634" s="19"/>
    </row>
    <row r="635" spans="26:26" x14ac:dyDescent="0.3">
      <c r="Z635" s="19"/>
    </row>
    <row r="636" spans="26:26" x14ac:dyDescent="0.3">
      <c r="Z636" s="19"/>
    </row>
    <row r="637" spans="26:26" x14ac:dyDescent="0.3">
      <c r="Z637" s="19"/>
    </row>
    <row r="638" spans="26:26" x14ac:dyDescent="0.3">
      <c r="Z638" s="19"/>
    </row>
    <row r="639" spans="26:26" x14ac:dyDescent="0.3">
      <c r="Z639" s="19"/>
    </row>
    <row r="640" spans="26:26" x14ac:dyDescent="0.3">
      <c r="Z640" s="19"/>
    </row>
    <row r="641" spans="26:26" x14ac:dyDescent="0.3">
      <c r="Z641" s="19"/>
    </row>
    <row r="642" spans="26:26" x14ac:dyDescent="0.3">
      <c r="Z642" s="19"/>
    </row>
    <row r="643" spans="26:26" x14ac:dyDescent="0.3">
      <c r="Z643" s="19"/>
    </row>
    <row r="644" spans="26:26" x14ac:dyDescent="0.3">
      <c r="Z644" s="19"/>
    </row>
    <row r="645" spans="26:26" x14ac:dyDescent="0.3">
      <c r="Z645" s="19"/>
    </row>
  </sheetData>
  <sheetProtection sheet="1" objects="1" scenarios="1"/>
  <autoFilter ref="A2:O582" xr:uid="{00000000-0009-0000-0000-000001000000}"/>
  <mergeCells count="2">
    <mergeCell ref="O1:O2"/>
    <mergeCell ref="AB1:AB2"/>
  </mergeCells>
  <pageMargins left="0.70866141732283472" right="0.39370078740157483" top="0.19685039370078741" bottom="0.19685039370078741" header="0" footer="0"/>
  <pageSetup paperSize="9" scale="21" fitToHeight="2" orientation="portrait" r:id="rId1"/>
  <rowBreaks count="2" manualBreakCount="2">
    <brk id="174" max="14" man="1"/>
    <brk id="346" max="14"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A0C6-72AE-49D3-9FCA-B34EF9BB58FF}">
  <sheetPr>
    <tabColor rgb="FFFF00FF"/>
  </sheetPr>
  <dimension ref="A1:AG541"/>
  <sheetViews>
    <sheetView showGridLines="0" zoomScaleNormal="100" workbookViewId="0">
      <pane ySplit="2" topLeftCell="A3" activePane="bottomLeft" state="frozen"/>
      <selection activeCell="I3" sqref="I3"/>
      <selection pane="bottomLeft" activeCell="A3" sqref="A3"/>
    </sheetView>
  </sheetViews>
  <sheetFormatPr defaultRowHeight="16.8" x14ac:dyDescent="0.3"/>
  <cols>
    <col min="1" max="1" width="5.5546875" customWidth="1"/>
    <col min="2" max="2" width="12.6640625" style="276" customWidth="1"/>
    <col min="3" max="3" width="8.33203125" style="277" customWidth="1"/>
    <col min="4" max="5" width="4.6640625" customWidth="1"/>
    <col min="6" max="6" width="8.44140625" style="278" customWidth="1"/>
    <col min="7" max="7" width="5.6640625" style="279" customWidth="1"/>
    <col min="8" max="8" width="12.6640625" style="276" customWidth="1"/>
    <col min="9" max="9" width="8.33203125" style="277" customWidth="1"/>
    <col min="10" max="11" width="4.6640625" customWidth="1"/>
    <col min="12" max="12" width="8.44140625" style="278" customWidth="1"/>
    <col min="13" max="13" width="5.6640625" style="279" customWidth="1"/>
    <col min="14" max="14" width="4.6640625" style="280" customWidth="1"/>
    <col min="15" max="15" width="4.6640625" customWidth="1"/>
    <col min="16" max="16" width="23.5546875" customWidth="1"/>
    <col min="17" max="17" width="6.5546875" customWidth="1"/>
    <col min="18" max="18" width="6" customWidth="1"/>
    <col min="19" max="19" width="6.33203125" customWidth="1"/>
    <col min="20" max="20" width="4.88671875" customWidth="1"/>
    <col min="21" max="21" width="2.6640625" customWidth="1"/>
    <col min="23" max="23" width="9.77734375" bestFit="1" customWidth="1"/>
    <col min="24" max="24" width="12.44140625" customWidth="1"/>
    <col min="26" max="26" width="3.6640625" customWidth="1"/>
    <col min="28" max="28" width="5.77734375" customWidth="1"/>
    <col min="29" max="29" width="4.6640625" customWidth="1"/>
    <col min="34" max="34" width="6.6640625" customWidth="1"/>
  </cols>
  <sheetData>
    <row r="1" spans="1:33" ht="25.2" customHeight="1" thickBot="1" x14ac:dyDescent="0.3">
      <c r="A1" s="8" t="str">
        <f>_xlfn.CONCAT(Deelnemers!A1)</f>
        <v>BV  De Fotsers</v>
      </c>
      <c r="B1" s="9"/>
      <c r="C1" s="29"/>
      <c r="D1" s="9"/>
      <c r="E1" s="9"/>
      <c r="F1" s="21"/>
      <c r="G1" s="255"/>
      <c r="H1" s="99" t="s">
        <v>101</v>
      </c>
      <c r="I1" s="29"/>
      <c r="J1" s="256"/>
      <c r="K1" s="99" t="str">
        <f>VLOOKUP(1,Deelnemers!O2:S3,3)</f>
        <v>Jul - Dec</v>
      </c>
      <c r="L1" s="138">
        <f>VLOOKUP(1,Deelnemers!O2:S3,5)</f>
        <v>2025</v>
      </c>
      <c r="M1" s="257"/>
      <c r="N1" s="156"/>
      <c r="O1" s="533" t="s">
        <v>22</v>
      </c>
      <c r="P1" s="194" t="s">
        <v>63</v>
      </c>
      <c r="Q1" s="195" t="s">
        <v>64</v>
      </c>
      <c r="R1" s="195" t="s">
        <v>65</v>
      </c>
      <c r="S1" s="196" t="s">
        <v>66</v>
      </c>
      <c r="T1" s="197"/>
      <c r="U1" s="258"/>
      <c r="V1" s="477">
        <f>MAX(A:A)-SUM(AB:AB)</f>
        <v>0</v>
      </c>
      <c r="W1" s="475" t="s">
        <v>93</v>
      </c>
      <c r="X1" s="258"/>
      <c r="Y1" s="258"/>
      <c r="Z1" s="258"/>
      <c r="AA1" s="259"/>
      <c r="AB1" s="531" t="s">
        <v>127</v>
      </c>
      <c r="AC1" s="259"/>
      <c r="AD1" s="259"/>
      <c r="AE1" s="259"/>
      <c r="AF1" s="259"/>
      <c r="AG1" s="259"/>
    </row>
    <row r="2" spans="1:33" ht="13.8" thickBot="1" x14ac:dyDescent="0.3">
      <c r="A2" s="199" t="s">
        <v>12</v>
      </c>
      <c r="B2" s="260" t="s">
        <v>10</v>
      </c>
      <c r="C2" s="199" t="s">
        <v>92</v>
      </c>
      <c r="D2" s="199" t="s">
        <v>11</v>
      </c>
      <c r="E2" s="199" t="s">
        <v>18</v>
      </c>
      <c r="F2" s="261" t="s">
        <v>7</v>
      </c>
      <c r="G2" s="201" t="s">
        <v>6</v>
      </c>
      <c r="H2" s="198" t="s">
        <v>10</v>
      </c>
      <c r="I2" s="199" t="s">
        <v>92</v>
      </c>
      <c r="J2" s="198" t="s">
        <v>5</v>
      </c>
      <c r="K2" s="198" t="s">
        <v>18</v>
      </c>
      <c r="L2" s="200" t="s">
        <v>7</v>
      </c>
      <c r="M2" s="202" t="s">
        <v>6</v>
      </c>
      <c r="N2" s="262" t="s">
        <v>19</v>
      </c>
      <c r="O2" s="534"/>
      <c r="P2" s="204" t="s">
        <v>99</v>
      </c>
      <c r="Q2" s="263">
        <v>12</v>
      </c>
      <c r="R2" s="263">
        <v>11</v>
      </c>
      <c r="S2" s="205" t="s">
        <v>67</v>
      </c>
      <c r="T2" s="264">
        <v>10</v>
      </c>
      <c r="V2" s="206" t="str">
        <f>IF(SUM(C:C)-SUBTOTAL(9,C:C)=0," alle filters zijn uit"," let op  …  er zijn nog filters actief !")</f>
        <v xml:space="preserve"> alle filters zijn uit</v>
      </c>
      <c r="W2" s="207"/>
      <c r="X2" s="208"/>
      <c r="AB2" s="532"/>
    </row>
    <row r="3" spans="1:33" thickBot="1" x14ac:dyDescent="0.35">
      <c r="A3" s="209">
        <f>IF(C3=0,"",IF(I3=0,"",MAX(A$2:A2)+1))</f>
        <v>1</v>
      </c>
      <c r="B3" s="210" t="str">
        <f>'Libre 1'!B3</f>
        <v>Frans</v>
      </c>
      <c r="C3" s="211">
        <f>IF(P$3="J",SUMIF('Libre tot'!A$33:A$54,B3,'Libre tot'!B$33:B$54),0)</f>
        <v>42</v>
      </c>
      <c r="D3" s="12">
        <v>10</v>
      </c>
      <c r="E3" s="11">
        <v>50</v>
      </c>
      <c r="F3" s="265">
        <f t="shared" ref="F3:F66" si="0">IF(D3&gt;0,ROUND(D3/E3,3),"")</f>
        <v>0.2</v>
      </c>
      <c r="G3" s="268">
        <f t="shared" ref="G3:G66" si="1">IF(D3&gt;0,IF(C3-D3=0,R$2,IF(D3&lt;C3,ROUND(D3/C3*T$2,1),Q$2)),"")</f>
        <v>2.4</v>
      </c>
      <c r="H3" s="210" t="str">
        <f>'Libre 1'!H3</f>
        <v>Fred</v>
      </c>
      <c r="I3" s="211">
        <f>IF(P$3="J",SUMIF('Libre tot'!A$33:A$54,H3,'Libre tot'!B$33:B$54),0)</f>
        <v>32</v>
      </c>
      <c r="J3" s="12">
        <v>9</v>
      </c>
      <c r="K3" s="214">
        <f t="shared" ref="K3:K66" si="2">IF(E3&gt;0,E3,"")</f>
        <v>50</v>
      </c>
      <c r="L3" s="265">
        <f t="shared" ref="L3:L66" si="3">IF(J3&gt;0,ROUND(J3/K3,3),"")</f>
        <v>0.18</v>
      </c>
      <c r="M3" s="215">
        <f t="shared" ref="M3:M34" si="4">IF(J3&gt;0,IF(I3-J3=0,R$2,IF(J3&lt;I3,ROUND(J3/I3*T$2,1),Q$2)),"")</f>
        <v>2.8</v>
      </c>
      <c r="N3" s="216">
        <f t="shared" ref="N3:N66" si="5">IF(E3&gt;0,1,"")</f>
        <v>1</v>
      </c>
      <c r="O3" s="266">
        <v>1</v>
      </c>
      <c r="P3" s="468" t="s">
        <v>121</v>
      </c>
      <c r="Q3" s="471" t="s">
        <v>125</v>
      </c>
      <c r="R3" s="472"/>
      <c r="S3" s="472"/>
      <c r="T3" s="473">
        <f>COUNTIF(P:P,"J")</f>
        <v>3</v>
      </c>
      <c r="AB3" s="325">
        <f t="shared" ref="AB3:AB66" si="6">IF(A3="",0,1)</f>
        <v>1</v>
      </c>
    </row>
    <row r="4" spans="1:33" ht="13.2" x14ac:dyDescent="0.25">
      <c r="A4" s="218">
        <f>IF(C4=0,"",IF(I4=0,"",MAX(A$2:A3)+1))</f>
        <v>2</v>
      </c>
      <c r="B4" s="219" t="str">
        <f>'Libre 1'!B4</f>
        <v>Frans</v>
      </c>
      <c r="C4" s="211">
        <f>IF(P$3="J",SUMIF('Libre tot'!A$33:A$54,B4,'Libre tot'!B$33:B$54),0)</f>
        <v>42</v>
      </c>
      <c r="D4" s="13">
        <v>12</v>
      </c>
      <c r="E4" s="106">
        <v>50</v>
      </c>
      <c r="F4" s="267">
        <f t="shared" si="0"/>
        <v>0.24</v>
      </c>
      <c r="G4" s="268">
        <f t="shared" si="1"/>
        <v>2.9</v>
      </c>
      <c r="H4" s="219" t="str">
        <f>'Libre 1'!H4</f>
        <v>Jan Hartog</v>
      </c>
      <c r="I4" s="211">
        <f>IF(P$3="J",SUMIF('Libre tot'!A$33:A$54,H4,'Libre tot'!B$33:B$54),0)</f>
        <v>31</v>
      </c>
      <c r="J4" s="13">
        <v>9</v>
      </c>
      <c r="K4" s="211">
        <f t="shared" si="2"/>
        <v>50</v>
      </c>
      <c r="L4" s="267">
        <f t="shared" si="3"/>
        <v>0.18</v>
      </c>
      <c r="M4" s="215">
        <f t="shared" si="4"/>
        <v>2.9</v>
      </c>
      <c r="N4" s="216">
        <f t="shared" si="5"/>
        <v>1</v>
      </c>
      <c r="O4" s="266">
        <v>1</v>
      </c>
      <c r="AB4" s="325">
        <f t="shared" si="6"/>
        <v>1</v>
      </c>
    </row>
    <row r="5" spans="1:33" ht="13.2" x14ac:dyDescent="0.25">
      <c r="A5" s="218">
        <f>IF(C5=0,"",IF(I5=0,"",MAX(A$2:A4)+1))</f>
        <v>3</v>
      </c>
      <c r="B5" s="219" t="str">
        <f>'Libre 1'!B5</f>
        <v>Frans</v>
      </c>
      <c r="C5" s="211">
        <f>IF(P$3="J",SUMIF('Libre tot'!A$33:A$54,B5,'Libre tot'!B$33:B$54),0)</f>
        <v>42</v>
      </c>
      <c r="D5" s="13">
        <v>12</v>
      </c>
      <c r="E5" s="106">
        <v>50</v>
      </c>
      <c r="F5" s="267">
        <f t="shared" si="0"/>
        <v>0.24</v>
      </c>
      <c r="G5" s="268">
        <f t="shared" si="1"/>
        <v>2.9</v>
      </c>
      <c r="H5" s="219" t="str">
        <f>'Libre 1'!H5</f>
        <v>Martijn</v>
      </c>
      <c r="I5" s="211">
        <f>IF(P$3="J",SUMIF('Libre tot'!A$33:A$54,H5,'Libre tot'!B$33:B$54),0)</f>
        <v>24</v>
      </c>
      <c r="J5" s="13">
        <v>6</v>
      </c>
      <c r="K5" s="211">
        <f t="shared" si="2"/>
        <v>50</v>
      </c>
      <c r="L5" s="267">
        <f t="shared" si="3"/>
        <v>0.12</v>
      </c>
      <c r="M5" s="215">
        <f t="shared" si="4"/>
        <v>2.5</v>
      </c>
      <c r="N5" s="216">
        <f t="shared" si="5"/>
        <v>1</v>
      </c>
      <c r="O5" s="266">
        <v>1</v>
      </c>
      <c r="AB5" s="325">
        <f t="shared" si="6"/>
        <v>1</v>
      </c>
    </row>
    <row r="6" spans="1:33" ht="13.2" x14ac:dyDescent="0.25">
      <c r="A6" s="218">
        <f>IF(C6=0,"",IF(I6=0,"",MAX(A$2:A5)+1))</f>
        <v>4</v>
      </c>
      <c r="B6" s="219" t="str">
        <f>'Libre 1'!B6</f>
        <v>Frans</v>
      </c>
      <c r="C6" s="211">
        <f>IF(P$3="J",SUMIF('Libre tot'!A$33:A$54,B6,'Libre tot'!B$33:B$54),0)</f>
        <v>42</v>
      </c>
      <c r="D6" s="13">
        <v>12</v>
      </c>
      <c r="E6" s="106">
        <v>50</v>
      </c>
      <c r="F6" s="267">
        <f t="shared" si="0"/>
        <v>0.24</v>
      </c>
      <c r="G6" s="268">
        <f t="shared" si="1"/>
        <v>2.9</v>
      </c>
      <c r="H6" s="219" t="str">
        <f>'Libre 1'!H6</f>
        <v>Michael</v>
      </c>
      <c r="I6" s="211">
        <f>IF(P$3="J",SUMIF('Libre tot'!A$33:A$54,H6,'Libre tot'!B$33:B$54),0)</f>
        <v>38</v>
      </c>
      <c r="J6" s="13">
        <v>14</v>
      </c>
      <c r="K6" s="211">
        <f t="shared" si="2"/>
        <v>50</v>
      </c>
      <c r="L6" s="267">
        <f t="shared" si="3"/>
        <v>0.28000000000000003</v>
      </c>
      <c r="M6" s="215">
        <f t="shared" si="4"/>
        <v>3.7</v>
      </c>
      <c r="N6" s="216">
        <f t="shared" si="5"/>
        <v>1</v>
      </c>
      <c r="O6" s="266">
        <v>1</v>
      </c>
      <c r="AB6" s="325">
        <f t="shared" si="6"/>
        <v>1</v>
      </c>
    </row>
    <row r="7" spans="1:33" ht="13.2" x14ac:dyDescent="0.25">
      <c r="A7" s="218">
        <f>IF(C7=0,"",IF(I7=0,"",MAX(A$2:A6)+1))</f>
        <v>5</v>
      </c>
      <c r="B7" s="219" t="str">
        <f>'Libre 1'!B7</f>
        <v>Frans</v>
      </c>
      <c r="C7" s="211">
        <f>IF(P$3="J",SUMIF('Libre tot'!A$33:A$54,B7,'Libre tot'!B$33:B$54),0)</f>
        <v>42</v>
      </c>
      <c r="D7" s="13">
        <v>12</v>
      </c>
      <c r="E7" s="106">
        <v>50</v>
      </c>
      <c r="F7" s="267">
        <f t="shared" si="0"/>
        <v>0.24</v>
      </c>
      <c r="G7" s="268">
        <f t="shared" si="1"/>
        <v>2.9</v>
      </c>
      <c r="H7" s="219" t="str">
        <f>'Libre 1'!H7</f>
        <v>Peter</v>
      </c>
      <c r="I7" s="211">
        <f>IF(P$3="J",SUMIF('Libre tot'!A$33:A$54,H7,'Libre tot'!B$33:B$54),0)</f>
        <v>70</v>
      </c>
      <c r="J7" s="13">
        <v>16</v>
      </c>
      <c r="K7" s="211">
        <f t="shared" si="2"/>
        <v>50</v>
      </c>
      <c r="L7" s="267">
        <f t="shared" si="3"/>
        <v>0.32</v>
      </c>
      <c r="M7" s="215">
        <f t="shared" si="4"/>
        <v>2.2999999999999998</v>
      </c>
      <c r="N7" s="216">
        <f t="shared" si="5"/>
        <v>1</v>
      </c>
      <c r="O7" s="266">
        <v>1</v>
      </c>
      <c r="AB7" s="325">
        <f t="shared" si="6"/>
        <v>1</v>
      </c>
    </row>
    <row r="8" spans="1:33" ht="13.2" x14ac:dyDescent="0.25">
      <c r="A8" s="218">
        <f>IF(C8=0,"",IF(I8=0,"",MAX(A$2:A7)+1))</f>
        <v>6</v>
      </c>
      <c r="B8" s="219" t="str">
        <f>'Libre 1'!B8</f>
        <v>Frans</v>
      </c>
      <c r="C8" s="211">
        <f>IF(P$3="J",SUMIF('Libre tot'!A$33:A$54,B8,'Libre tot'!B$33:B$54),0)</f>
        <v>42</v>
      </c>
      <c r="D8" s="6"/>
      <c r="E8" s="6"/>
      <c r="F8" s="267" t="str">
        <f t="shared" si="0"/>
        <v/>
      </c>
      <c r="G8" s="268" t="str">
        <f t="shared" si="1"/>
        <v/>
      </c>
      <c r="H8" s="219" t="str">
        <f>'Libre 1'!H8</f>
        <v>Piet</v>
      </c>
      <c r="I8" s="211">
        <f>IF(P$3="J",SUMIF('Libre tot'!A$33:A$54,H8,'Libre tot'!B$33:B$54),0)</f>
        <v>71</v>
      </c>
      <c r="J8" s="6"/>
      <c r="K8" s="211" t="str">
        <f t="shared" si="2"/>
        <v/>
      </c>
      <c r="L8" s="267" t="str">
        <f t="shared" si="3"/>
        <v/>
      </c>
      <c r="M8" s="215" t="str">
        <f t="shared" si="4"/>
        <v/>
      </c>
      <c r="N8" s="216" t="str">
        <f t="shared" si="5"/>
        <v/>
      </c>
      <c r="O8" s="266">
        <v>1</v>
      </c>
      <c r="AB8" s="325">
        <f t="shared" si="6"/>
        <v>1</v>
      </c>
    </row>
    <row r="9" spans="1:33" ht="13.2" x14ac:dyDescent="0.25">
      <c r="A9" s="218">
        <f>IF(C9=0,"",IF(I9=0,"",MAX(A$2:A8)+1))</f>
        <v>7</v>
      </c>
      <c r="B9" s="219" t="str">
        <f>'Libre 1'!B9</f>
        <v>Frans</v>
      </c>
      <c r="C9" s="211">
        <f>IF(P$3="J",SUMIF('Libre tot'!A$33:A$54,B9,'Libre tot'!B$33:B$54),0)</f>
        <v>42</v>
      </c>
      <c r="D9" s="6"/>
      <c r="E9" s="6"/>
      <c r="F9" s="267" t="str">
        <f t="shared" si="0"/>
        <v/>
      </c>
      <c r="G9" s="268" t="str">
        <f t="shared" si="1"/>
        <v/>
      </c>
      <c r="H9" s="219" t="str">
        <f>'Libre 1'!H9</f>
        <v>Tukker</v>
      </c>
      <c r="I9" s="211">
        <f>IF(P$3="J",SUMIF('Libre tot'!A$33:A$54,H9,'Libre tot'!B$33:B$54),0)</f>
        <v>37</v>
      </c>
      <c r="J9" s="6"/>
      <c r="K9" s="211" t="str">
        <f t="shared" si="2"/>
        <v/>
      </c>
      <c r="L9" s="267" t="str">
        <f t="shared" si="3"/>
        <v/>
      </c>
      <c r="M9" s="215" t="str">
        <f t="shared" si="4"/>
        <v/>
      </c>
      <c r="N9" s="216" t="str">
        <f t="shared" si="5"/>
        <v/>
      </c>
      <c r="O9" s="266">
        <v>1</v>
      </c>
      <c r="AB9" s="325">
        <f t="shared" si="6"/>
        <v>1</v>
      </c>
    </row>
    <row r="10" spans="1:33" ht="13.2" x14ac:dyDescent="0.25">
      <c r="A10" s="218">
        <f>IF(C10=0,"",IF(I10=0,"",MAX(A$2:A9)+1))</f>
        <v>8</v>
      </c>
      <c r="B10" s="219" t="str">
        <f>'Libre 1'!B10</f>
        <v>Frans</v>
      </c>
      <c r="C10" s="211">
        <f>IF(P$3="J",SUMIF('Libre tot'!A$33:A$54,B10,'Libre tot'!B$33:B$54),0)</f>
        <v>42</v>
      </c>
      <c r="D10" s="6"/>
      <c r="E10" s="6"/>
      <c r="F10" s="267" t="str">
        <f t="shared" si="0"/>
        <v/>
      </c>
      <c r="G10" s="268" t="str">
        <f t="shared" si="1"/>
        <v/>
      </c>
      <c r="H10" s="219" t="str">
        <f>'Libre 1'!H10</f>
        <v>Bernard</v>
      </c>
      <c r="I10" s="211">
        <f>IF(P$3="J",SUMIF('Libre tot'!A$33:A$54,H10,'Libre tot'!B$33:B$54),0)</f>
        <v>37</v>
      </c>
      <c r="J10" s="6"/>
      <c r="K10" s="211" t="str">
        <f t="shared" si="2"/>
        <v/>
      </c>
      <c r="L10" s="267" t="str">
        <f t="shared" si="3"/>
        <v/>
      </c>
      <c r="M10" s="215" t="str">
        <f t="shared" si="4"/>
        <v/>
      </c>
      <c r="N10" s="216" t="str">
        <f t="shared" si="5"/>
        <v/>
      </c>
      <c r="O10" s="266">
        <v>1</v>
      </c>
      <c r="AB10" s="325">
        <f t="shared" si="6"/>
        <v>1</v>
      </c>
    </row>
    <row r="11" spans="1:33" ht="13.2" x14ac:dyDescent="0.25">
      <c r="A11" s="218">
        <f>IF(C11=0,"",IF(I11=0,"",MAX(A$2:A10)+1))</f>
        <v>9</v>
      </c>
      <c r="B11" s="219" t="str">
        <f>'Libre 1'!B11</f>
        <v>Frans</v>
      </c>
      <c r="C11" s="211">
        <f>IF(P$3="J",SUMIF('Libre tot'!A$33:A$54,B11,'Libre tot'!B$33:B$54),0)</f>
        <v>42</v>
      </c>
      <c r="D11" s="6"/>
      <c r="E11" s="6"/>
      <c r="F11" s="267" t="str">
        <f t="shared" si="0"/>
        <v/>
      </c>
      <c r="G11" s="268" t="str">
        <f t="shared" si="1"/>
        <v/>
      </c>
      <c r="H11" s="219" t="str">
        <f>'Libre 1'!H11</f>
        <v>Jan de Hoorn</v>
      </c>
      <c r="I11" s="211">
        <f>IF(P$3="J",SUMIF('Libre tot'!A$33:A$54,H11,'Libre tot'!B$33:B$54),0)</f>
        <v>33</v>
      </c>
      <c r="J11" s="6"/>
      <c r="K11" s="211" t="str">
        <f t="shared" si="2"/>
        <v/>
      </c>
      <c r="L11" s="267" t="str">
        <f t="shared" si="3"/>
        <v/>
      </c>
      <c r="M11" s="215" t="str">
        <f t="shared" si="4"/>
        <v/>
      </c>
      <c r="N11" s="216" t="str">
        <f t="shared" si="5"/>
        <v/>
      </c>
      <c r="O11" s="266">
        <v>1</v>
      </c>
      <c r="AB11" s="325">
        <f t="shared" si="6"/>
        <v>1</v>
      </c>
    </row>
    <row r="12" spans="1:33" ht="13.2" x14ac:dyDescent="0.25">
      <c r="A12" s="218">
        <f>IF(C12=0,"",IF(I12=0,"",MAX(A$2:A11)+1))</f>
        <v>10</v>
      </c>
      <c r="B12" s="219" t="str">
        <f>'Libre 1'!B12</f>
        <v>Frans</v>
      </c>
      <c r="C12" s="211">
        <f>IF(P$3="J",SUMIF('Libre tot'!A$33:A$54,B12,'Libre tot'!B$33:B$54),0)</f>
        <v>42</v>
      </c>
      <c r="D12" s="6"/>
      <c r="E12" s="6"/>
      <c r="F12" s="267" t="str">
        <f t="shared" si="0"/>
        <v/>
      </c>
      <c r="G12" s="268" t="str">
        <f t="shared" si="1"/>
        <v/>
      </c>
      <c r="H12" s="219" t="str">
        <f>'Libre 1'!H12</f>
        <v>Bas</v>
      </c>
      <c r="I12" s="211">
        <f>IF(P$3="J",SUMIF('Libre tot'!A$33:A$54,H12,'Libre tot'!B$33:B$54),0)</f>
        <v>31</v>
      </c>
      <c r="J12" s="6"/>
      <c r="K12" s="211" t="str">
        <f t="shared" si="2"/>
        <v/>
      </c>
      <c r="L12" s="267" t="str">
        <f t="shared" si="3"/>
        <v/>
      </c>
      <c r="M12" s="215" t="str">
        <f t="shared" si="4"/>
        <v/>
      </c>
      <c r="N12" s="216" t="str">
        <f t="shared" si="5"/>
        <v/>
      </c>
      <c r="O12" s="266">
        <v>1</v>
      </c>
      <c r="AB12" s="325">
        <f t="shared" si="6"/>
        <v>1</v>
      </c>
    </row>
    <row r="13" spans="1:33" ht="13.2" x14ac:dyDescent="0.25">
      <c r="A13" s="218">
        <f>IF(C13=0,"",IF(I13=0,"",MAX(A$2:A12)+1))</f>
        <v>11</v>
      </c>
      <c r="B13" s="219" t="str">
        <f>'Libre 1'!B13</f>
        <v>Frans</v>
      </c>
      <c r="C13" s="211">
        <f>IF(P$3="J",SUMIF('Libre tot'!A$33:A$54,B13,'Libre tot'!B$33:B$54),0)</f>
        <v>42</v>
      </c>
      <c r="D13" s="6"/>
      <c r="E13" s="6"/>
      <c r="F13" s="267" t="str">
        <f t="shared" si="0"/>
        <v/>
      </c>
      <c r="G13" s="268" t="str">
        <f t="shared" si="1"/>
        <v/>
      </c>
      <c r="H13" s="219" t="str">
        <f>'Libre 1'!H13</f>
        <v>Jan Zuijlen</v>
      </c>
      <c r="I13" s="211">
        <f>IF(P$3="J",SUMIF('Libre tot'!A$33:A$54,H13,'Libre tot'!B$33:B$54),0)</f>
        <v>45</v>
      </c>
      <c r="J13" s="6"/>
      <c r="K13" s="211" t="str">
        <f t="shared" si="2"/>
        <v/>
      </c>
      <c r="L13" s="267" t="str">
        <f t="shared" si="3"/>
        <v/>
      </c>
      <c r="M13" s="215" t="str">
        <f t="shared" si="4"/>
        <v/>
      </c>
      <c r="N13" s="216" t="str">
        <f t="shared" si="5"/>
        <v/>
      </c>
      <c r="O13" s="266">
        <v>1</v>
      </c>
      <c r="AB13" s="325">
        <f t="shared" si="6"/>
        <v>1</v>
      </c>
    </row>
    <row r="14" spans="1:33" ht="13.2" x14ac:dyDescent="0.25">
      <c r="A14" s="218">
        <f>IF(C14=0,"",IF(I14=0,"",MAX(A$2:A13)+1))</f>
        <v>12</v>
      </c>
      <c r="B14" s="219" t="str">
        <f>'Libre 1'!B14</f>
        <v>Frans</v>
      </c>
      <c r="C14" s="211">
        <f>IF(P$3="J",SUMIF('Libre tot'!A$33:A$54,B14,'Libre tot'!B$33:B$54),0)</f>
        <v>42</v>
      </c>
      <c r="D14" s="6"/>
      <c r="E14" s="6"/>
      <c r="F14" s="267" t="str">
        <f t="shared" si="0"/>
        <v/>
      </c>
      <c r="G14" s="268" t="str">
        <f t="shared" si="1"/>
        <v/>
      </c>
      <c r="H14" s="219" t="str">
        <f>'Libre 1'!H14</f>
        <v xml:space="preserve">Jordy </v>
      </c>
      <c r="I14" s="211">
        <f>IF(P$3="J",SUMIF('Libre tot'!A$33:A$54,H14,'Libre tot'!B$33:B$54),0)</f>
        <v>50</v>
      </c>
      <c r="J14" s="6"/>
      <c r="K14" s="211" t="str">
        <f t="shared" si="2"/>
        <v/>
      </c>
      <c r="L14" s="267" t="str">
        <f t="shared" si="3"/>
        <v/>
      </c>
      <c r="M14" s="215" t="str">
        <f t="shared" si="4"/>
        <v/>
      </c>
      <c r="N14" s="216" t="str">
        <f t="shared" si="5"/>
        <v/>
      </c>
      <c r="O14" s="266">
        <v>1</v>
      </c>
      <c r="AB14" s="325">
        <f t="shared" si="6"/>
        <v>1</v>
      </c>
    </row>
    <row r="15" spans="1:33" ht="13.2" x14ac:dyDescent="0.25">
      <c r="A15" s="218">
        <f>IF(C15=0,"",IF(I15=0,"",MAX(A$2:A14)+1))</f>
        <v>13</v>
      </c>
      <c r="B15" s="219" t="str">
        <f>'Libre 1'!B15</f>
        <v>Frans</v>
      </c>
      <c r="C15" s="211">
        <f>IF(P$3="J",SUMIF('Libre tot'!A$33:A$54,B15,'Libre tot'!B$33:B$54),0)</f>
        <v>42</v>
      </c>
      <c r="D15" s="6"/>
      <c r="E15" s="6"/>
      <c r="F15" s="267" t="str">
        <f t="shared" si="0"/>
        <v/>
      </c>
      <c r="G15" s="268" t="str">
        <f t="shared" si="1"/>
        <v/>
      </c>
      <c r="H15" s="219" t="str">
        <f>'Libre 1'!H15</f>
        <v>Mukesh</v>
      </c>
      <c r="I15" s="211">
        <f>IF(P$3="J",SUMIF('Libre tot'!A$33:A$54,H15,'Libre tot'!B$33:B$54),0)</f>
        <v>56</v>
      </c>
      <c r="J15" s="6"/>
      <c r="K15" s="211" t="str">
        <f t="shared" si="2"/>
        <v/>
      </c>
      <c r="L15" s="267" t="str">
        <f t="shared" si="3"/>
        <v/>
      </c>
      <c r="M15" s="215" t="str">
        <f t="shared" si="4"/>
        <v/>
      </c>
      <c r="N15" s="216" t="str">
        <f t="shared" si="5"/>
        <v/>
      </c>
      <c r="O15" s="266">
        <v>1</v>
      </c>
      <c r="AB15" s="325">
        <f t="shared" si="6"/>
        <v>1</v>
      </c>
    </row>
    <row r="16" spans="1:33" ht="13.2" x14ac:dyDescent="0.25">
      <c r="A16" s="218">
        <f>IF(C16=0,"",IF(I16=0,"",MAX(A$2:A15)+1))</f>
        <v>14</v>
      </c>
      <c r="B16" s="219" t="str">
        <f>'Libre 1'!B16</f>
        <v>Frans</v>
      </c>
      <c r="C16" s="211">
        <f>IF(P$3="J",SUMIF('Libre tot'!A$33:A$54,B16,'Libre tot'!B$33:B$54),0)</f>
        <v>42</v>
      </c>
      <c r="D16" s="6"/>
      <c r="E16" s="6"/>
      <c r="F16" s="267" t="str">
        <f t="shared" si="0"/>
        <v/>
      </c>
      <c r="G16" s="268" t="str">
        <f t="shared" si="1"/>
        <v/>
      </c>
      <c r="H16" s="219" t="str">
        <f>'Libre 1'!H16</f>
        <v>Marco</v>
      </c>
      <c r="I16" s="211">
        <f>IF(P$3="J",SUMIF('Libre tot'!A$33:A$54,H16,'Libre tot'!B$33:B$54),0)</f>
        <v>51</v>
      </c>
      <c r="J16" s="6"/>
      <c r="K16" s="211" t="str">
        <f t="shared" si="2"/>
        <v/>
      </c>
      <c r="L16" s="267" t="str">
        <f t="shared" si="3"/>
        <v/>
      </c>
      <c r="M16" s="215" t="str">
        <f t="shared" si="4"/>
        <v/>
      </c>
      <c r="N16" s="216" t="str">
        <f t="shared" si="5"/>
        <v/>
      </c>
      <c r="O16" s="266">
        <v>1</v>
      </c>
      <c r="AB16" s="325">
        <f t="shared" si="6"/>
        <v>1</v>
      </c>
    </row>
    <row r="17" spans="1:28" ht="13.2" x14ac:dyDescent="0.25">
      <c r="A17" s="218" t="str">
        <f>IF(C17=0,"",IF(I17=0,"",MAX(A$2:A16)+1))</f>
        <v/>
      </c>
      <c r="B17" s="219" t="str">
        <f>'Libre 1'!B17</f>
        <v>Frans</v>
      </c>
      <c r="C17" s="211">
        <f>IF(P$3="J",SUMIF('Libre tot'!A$33:A$54,B17,'Libre tot'!B$33:B$54),0)</f>
        <v>42</v>
      </c>
      <c r="D17" s="6"/>
      <c r="E17" s="6"/>
      <c r="F17" s="267" t="str">
        <f t="shared" si="0"/>
        <v/>
      </c>
      <c r="G17" s="268" t="str">
        <f t="shared" si="1"/>
        <v/>
      </c>
      <c r="H17" s="219" t="str">
        <f>'Libre 1'!H17</f>
        <v>n</v>
      </c>
      <c r="I17" s="211">
        <f>IF(P$3="J",SUMIF('Libre tot'!A$33:A$54,H17,'Libre tot'!B$33:B$54),0)</f>
        <v>0</v>
      </c>
      <c r="J17" s="6"/>
      <c r="K17" s="211" t="str">
        <f t="shared" si="2"/>
        <v/>
      </c>
      <c r="L17" s="267" t="str">
        <f t="shared" si="3"/>
        <v/>
      </c>
      <c r="M17" s="215" t="str">
        <f t="shared" si="4"/>
        <v/>
      </c>
      <c r="N17" s="216" t="str">
        <f t="shared" si="5"/>
        <v/>
      </c>
      <c r="O17" s="266">
        <v>1</v>
      </c>
      <c r="AB17" s="325">
        <f t="shared" si="6"/>
        <v>0</v>
      </c>
    </row>
    <row r="18" spans="1:28" ht="13.2" x14ac:dyDescent="0.25">
      <c r="A18" s="218" t="str">
        <f>IF(C18=0,"",IF(I18=0,"",MAX(A$2:A17)+1))</f>
        <v/>
      </c>
      <c r="B18" s="219" t="str">
        <f>'Libre 1'!B18</f>
        <v>Frans</v>
      </c>
      <c r="C18" s="211">
        <f>IF(P$3="J",SUMIF('Libre tot'!A$33:A$54,B18,'Libre tot'!B$33:B$54),0)</f>
        <v>42</v>
      </c>
      <c r="D18" s="6"/>
      <c r="E18" s="6"/>
      <c r="F18" s="267" t="str">
        <f t="shared" si="0"/>
        <v/>
      </c>
      <c r="G18" s="268" t="str">
        <f t="shared" si="1"/>
        <v/>
      </c>
      <c r="H18" s="219" t="str">
        <f>'Libre 1'!H18</f>
        <v>n</v>
      </c>
      <c r="I18" s="211">
        <f>IF(P$3="J",SUMIF('Libre tot'!A$33:A$54,H18,'Libre tot'!B$33:B$54),0)</f>
        <v>0</v>
      </c>
      <c r="J18" s="6"/>
      <c r="K18" s="211" t="str">
        <f t="shared" si="2"/>
        <v/>
      </c>
      <c r="L18" s="267" t="str">
        <f t="shared" si="3"/>
        <v/>
      </c>
      <c r="M18" s="215" t="str">
        <f t="shared" si="4"/>
        <v/>
      </c>
      <c r="N18" s="216" t="str">
        <f t="shared" si="5"/>
        <v/>
      </c>
      <c r="O18" s="266">
        <v>1</v>
      </c>
      <c r="AB18" s="325">
        <f t="shared" si="6"/>
        <v>0</v>
      </c>
    </row>
    <row r="19" spans="1:28" ht="13.2" x14ac:dyDescent="0.25">
      <c r="A19" s="218" t="str">
        <f>IF(C19=0,"",IF(I19=0,"",MAX(A$2:A18)+1))</f>
        <v/>
      </c>
      <c r="B19" s="219" t="str">
        <f>'Libre 1'!B19</f>
        <v>Frans</v>
      </c>
      <c r="C19" s="211">
        <f>IF(P$3="J",SUMIF('Libre tot'!A$33:A$54,B19,'Libre tot'!B$33:B$54),0)</f>
        <v>42</v>
      </c>
      <c r="D19" s="6"/>
      <c r="E19" s="6"/>
      <c r="F19" s="267" t="str">
        <f t="shared" si="0"/>
        <v/>
      </c>
      <c r="G19" s="268" t="str">
        <f t="shared" si="1"/>
        <v/>
      </c>
      <c r="H19" s="219" t="str">
        <f>'Libre 1'!H19</f>
        <v>n</v>
      </c>
      <c r="I19" s="211">
        <f>IF(P$3="J",SUMIF('Libre tot'!A$33:A$54,H19,'Libre tot'!B$33:B$54),0)</f>
        <v>0</v>
      </c>
      <c r="J19" s="6"/>
      <c r="K19" s="211" t="str">
        <f t="shared" si="2"/>
        <v/>
      </c>
      <c r="L19" s="267" t="str">
        <f t="shared" si="3"/>
        <v/>
      </c>
      <c r="M19" s="215" t="str">
        <f t="shared" si="4"/>
        <v/>
      </c>
      <c r="N19" s="216" t="str">
        <f t="shared" si="5"/>
        <v/>
      </c>
      <c r="O19" s="266">
        <v>1</v>
      </c>
      <c r="AB19" s="325">
        <f t="shared" si="6"/>
        <v>0</v>
      </c>
    </row>
    <row r="20" spans="1:28" ht="13.2" x14ac:dyDescent="0.25">
      <c r="A20" s="218" t="str">
        <f>IF(C20=0,"",IF(I20=0,"",MAX(A$2:A19)+1))</f>
        <v/>
      </c>
      <c r="B20" s="219" t="str">
        <f>'Libre 1'!B20</f>
        <v>Frans</v>
      </c>
      <c r="C20" s="211">
        <f>IF(P$3="J",SUMIF('Libre tot'!A$33:A$54,B20,'Libre tot'!B$33:B$54),0)</f>
        <v>42</v>
      </c>
      <c r="D20" s="6"/>
      <c r="E20" s="6"/>
      <c r="F20" s="267" t="str">
        <f t="shared" si="0"/>
        <v/>
      </c>
      <c r="G20" s="268" t="str">
        <f t="shared" si="1"/>
        <v/>
      </c>
      <c r="H20" s="219" t="str">
        <f>'Libre 1'!H20</f>
        <v>n</v>
      </c>
      <c r="I20" s="211">
        <f>IF(P$3="J",SUMIF('Libre tot'!A$33:A$54,H20,'Libre tot'!B$33:B$54),0)</f>
        <v>0</v>
      </c>
      <c r="J20" s="6"/>
      <c r="K20" s="211" t="str">
        <f t="shared" si="2"/>
        <v/>
      </c>
      <c r="L20" s="267" t="str">
        <f t="shared" si="3"/>
        <v/>
      </c>
      <c r="M20" s="215" t="str">
        <f t="shared" si="4"/>
        <v/>
      </c>
      <c r="N20" s="216" t="str">
        <f t="shared" si="5"/>
        <v/>
      </c>
      <c r="O20" s="266">
        <v>1</v>
      </c>
      <c r="AB20" s="325">
        <f t="shared" si="6"/>
        <v>0</v>
      </c>
    </row>
    <row r="21" spans="1:28" ht="13.2" x14ac:dyDescent="0.25">
      <c r="A21" s="218">
        <f>IF(C21=0,"",IF(I21=0,"",MAX(A$2:A20)+1))</f>
        <v>15</v>
      </c>
      <c r="B21" s="219" t="str">
        <f>'Libre 1'!B21</f>
        <v>Fred</v>
      </c>
      <c r="C21" s="211">
        <f>IF(P$3="J",SUMIF('Libre tot'!A$33:A$54,B21,'Libre tot'!B$33:B$54),0)</f>
        <v>32</v>
      </c>
      <c r="D21" s="6"/>
      <c r="E21" s="6"/>
      <c r="F21" s="267" t="str">
        <f t="shared" si="0"/>
        <v/>
      </c>
      <c r="G21" s="268" t="str">
        <f t="shared" si="1"/>
        <v/>
      </c>
      <c r="H21" s="219" t="str">
        <f>'Libre 1'!H21</f>
        <v>Jan Hartog</v>
      </c>
      <c r="I21" s="211">
        <f>IF(P$3="J",SUMIF('Libre tot'!A$33:A$54,H21,'Libre tot'!B$33:B$54),0)</f>
        <v>31</v>
      </c>
      <c r="J21" s="6"/>
      <c r="K21" s="211" t="str">
        <f t="shared" si="2"/>
        <v/>
      </c>
      <c r="L21" s="267" t="str">
        <f t="shared" si="3"/>
        <v/>
      </c>
      <c r="M21" s="215" t="str">
        <f t="shared" si="4"/>
        <v/>
      </c>
      <c r="N21" s="216" t="str">
        <f t="shared" si="5"/>
        <v/>
      </c>
      <c r="O21" s="266">
        <v>1</v>
      </c>
      <c r="AB21" s="325">
        <f t="shared" si="6"/>
        <v>1</v>
      </c>
    </row>
    <row r="22" spans="1:28" ht="13.2" x14ac:dyDescent="0.25">
      <c r="A22" s="218">
        <f>IF(C22=0,"",IF(I22=0,"",MAX(A$2:A21)+1))</f>
        <v>16</v>
      </c>
      <c r="B22" s="219" t="str">
        <f>'Libre 1'!B22</f>
        <v>Fred</v>
      </c>
      <c r="C22" s="211">
        <f>IF(P$3="J",SUMIF('Libre tot'!A$33:A$54,B22,'Libre tot'!B$33:B$54),0)</f>
        <v>32</v>
      </c>
      <c r="D22" s="6"/>
      <c r="E22" s="6"/>
      <c r="F22" s="267" t="str">
        <f t="shared" si="0"/>
        <v/>
      </c>
      <c r="G22" s="268" t="str">
        <f t="shared" si="1"/>
        <v/>
      </c>
      <c r="H22" s="219" t="str">
        <f>'Libre 1'!H22</f>
        <v>Martijn</v>
      </c>
      <c r="I22" s="211">
        <f>IF(P$3="J",SUMIF('Libre tot'!A$33:A$54,H22,'Libre tot'!B$33:B$54),0)</f>
        <v>24</v>
      </c>
      <c r="J22" s="6"/>
      <c r="K22" s="211" t="str">
        <f t="shared" si="2"/>
        <v/>
      </c>
      <c r="L22" s="267" t="str">
        <f t="shared" si="3"/>
        <v/>
      </c>
      <c r="M22" s="215" t="str">
        <f t="shared" si="4"/>
        <v/>
      </c>
      <c r="N22" s="216" t="str">
        <f t="shared" si="5"/>
        <v/>
      </c>
      <c r="O22" s="266">
        <v>1</v>
      </c>
      <c r="AB22" s="325">
        <f t="shared" si="6"/>
        <v>1</v>
      </c>
    </row>
    <row r="23" spans="1:28" ht="13.2" x14ac:dyDescent="0.25">
      <c r="A23" s="218">
        <f>IF(C23=0,"",IF(I23=0,"",MAX(A$2:A22)+1))</f>
        <v>17</v>
      </c>
      <c r="B23" s="219" t="str">
        <f>'Libre 1'!B23</f>
        <v>Fred</v>
      </c>
      <c r="C23" s="211">
        <f>IF(P$3="J",SUMIF('Libre tot'!A$33:A$54,B23,'Libre tot'!B$33:B$54),0)</f>
        <v>32</v>
      </c>
      <c r="D23" s="6"/>
      <c r="E23" s="6"/>
      <c r="F23" s="267" t="str">
        <f t="shared" si="0"/>
        <v/>
      </c>
      <c r="G23" s="268" t="str">
        <f t="shared" si="1"/>
        <v/>
      </c>
      <c r="H23" s="219" t="str">
        <f>'Libre 1'!H23</f>
        <v>Michael</v>
      </c>
      <c r="I23" s="211">
        <f>IF(P$3="J",SUMIF('Libre tot'!A$33:A$54,H23,'Libre tot'!B$33:B$54),0)</f>
        <v>38</v>
      </c>
      <c r="J23" s="6"/>
      <c r="K23" s="211" t="str">
        <f t="shared" si="2"/>
        <v/>
      </c>
      <c r="L23" s="267" t="str">
        <f t="shared" si="3"/>
        <v/>
      </c>
      <c r="M23" s="215" t="str">
        <f t="shared" si="4"/>
        <v/>
      </c>
      <c r="N23" s="216" t="str">
        <f t="shared" si="5"/>
        <v/>
      </c>
      <c r="O23" s="266">
        <v>1</v>
      </c>
      <c r="AB23" s="325">
        <f t="shared" si="6"/>
        <v>1</v>
      </c>
    </row>
    <row r="24" spans="1:28" ht="13.2" x14ac:dyDescent="0.25">
      <c r="A24" s="218">
        <f>IF(C24=0,"",IF(I24=0,"",MAX(A$2:A23)+1))</f>
        <v>18</v>
      </c>
      <c r="B24" s="219" t="str">
        <f>'Libre 1'!B24</f>
        <v>Fred</v>
      </c>
      <c r="C24" s="211">
        <f>IF(P$3="J",SUMIF('Libre tot'!A$33:A$54,B24,'Libre tot'!B$33:B$54),0)</f>
        <v>32</v>
      </c>
      <c r="D24" s="6"/>
      <c r="E24" s="6"/>
      <c r="F24" s="267" t="str">
        <f t="shared" si="0"/>
        <v/>
      </c>
      <c r="G24" s="268" t="str">
        <f t="shared" si="1"/>
        <v/>
      </c>
      <c r="H24" s="219" t="str">
        <f>'Libre 1'!H24</f>
        <v>Peter</v>
      </c>
      <c r="I24" s="211">
        <f>IF(P$3="J",SUMIF('Libre tot'!A$33:A$54,H24,'Libre tot'!B$33:B$54),0)</f>
        <v>70</v>
      </c>
      <c r="J24" s="6"/>
      <c r="K24" s="211" t="str">
        <f t="shared" si="2"/>
        <v/>
      </c>
      <c r="L24" s="267" t="str">
        <f t="shared" si="3"/>
        <v/>
      </c>
      <c r="M24" s="215" t="str">
        <f t="shared" si="4"/>
        <v/>
      </c>
      <c r="N24" s="216" t="str">
        <f t="shared" si="5"/>
        <v/>
      </c>
      <c r="O24" s="266">
        <v>1</v>
      </c>
      <c r="AB24" s="325">
        <f t="shared" si="6"/>
        <v>1</v>
      </c>
    </row>
    <row r="25" spans="1:28" ht="13.2" x14ac:dyDescent="0.25">
      <c r="A25" s="218">
        <f>IF(C25=0,"",IF(I25=0,"",MAX(A$2:A24)+1))</f>
        <v>19</v>
      </c>
      <c r="B25" s="219" t="str">
        <f>'Libre 1'!B25</f>
        <v>Fred</v>
      </c>
      <c r="C25" s="211">
        <f>IF(P$3="J",SUMIF('Libre tot'!A$33:A$54,B25,'Libre tot'!B$33:B$54),0)</f>
        <v>32</v>
      </c>
      <c r="D25" s="6"/>
      <c r="E25" s="6"/>
      <c r="F25" s="267" t="str">
        <f t="shared" si="0"/>
        <v/>
      </c>
      <c r="G25" s="268" t="str">
        <f t="shared" si="1"/>
        <v/>
      </c>
      <c r="H25" s="219" t="str">
        <f>'Libre 1'!H25</f>
        <v>Piet</v>
      </c>
      <c r="I25" s="211">
        <f>IF(P$3="J",SUMIF('Libre tot'!A$33:A$54,H25,'Libre tot'!B$33:B$54),0)</f>
        <v>71</v>
      </c>
      <c r="J25" s="6"/>
      <c r="K25" s="211" t="str">
        <f t="shared" si="2"/>
        <v/>
      </c>
      <c r="L25" s="267" t="str">
        <f t="shared" si="3"/>
        <v/>
      </c>
      <c r="M25" s="215" t="str">
        <f t="shared" si="4"/>
        <v/>
      </c>
      <c r="N25" s="216" t="str">
        <f t="shared" si="5"/>
        <v/>
      </c>
      <c r="O25" s="266">
        <v>1</v>
      </c>
      <c r="AB25" s="325">
        <f t="shared" si="6"/>
        <v>1</v>
      </c>
    </row>
    <row r="26" spans="1:28" ht="13.2" x14ac:dyDescent="0.25">
      <c r="A26" s="218">
        <f>IF(C26=0,"",IF(I26=0,"",MAX(A$2:A25)+1))</f>
        <v>20</v>
      </c>
      <c r="B26" s="219" t="str">
        <f>'Libre 1'!B26</f>
        <v>Fred</v>
      </c>
      <c r="C26" s="211">
        <f>IF(P$3="J",SUMIF('Libre tot'!A$33:A$54,B26,'Libre tot'!B$33:B$54),0)</f>
        <v>32</v>
      </c>
      <c r="D26" s="6"/>
      <c r="E26" s="6"/>
      <c r="F26" s="267" t="str">
        <f t="shared" si="0"/>
        <v/>
      </c>
      <c r="G26" s="268" t="str">
        <f t="shared" si="1"/>
        <v/>
      </c>
      <c r="H26" s="219" t="str">
        <f>'Libre 1'!H26</f>
        <v>Tukker</v>
      </c>
      <c r="I26" s="211">
        <f>IF(P$3="J",SUMIF('Libre tot'!A$33:A$54,H26,'Libre tot'!B$33:B$54),0)</f>
        <v>37</v>
      </c>
      <c r="J26" s="6"/>
      <c r="K26" s="211" t="str">
        <f t="shared" si="2"/>
        <v/>
      </c>
      <c r="L26" s="267" t="str">
        <f t="shared" si="3"/>
        <v/>
      </c>
      <c r="M26" s="215" t="str">
        <f t="shared" si="4"/>
        <v/>
      </c>
      <c r="N26" s="216" t="str">
        <f t="shared" si="5"/>
        <v/>
      </c>
      <c r="O26" s="266">
        <v>1</v>
      </c>
      <c r="AB26" s="325">
        <f t="shared" si="6"/>
        <v>1</v>
      </c>
    </row>
    <row r="27" spans="1:28" ht="13.2" x14ac:dyDescent="0.25">
      <c r="A27" s="218">
        <f>IF(C27=0,"",IF(I27=0,"",MAX(A$2:A26)+1))</f>
        <v>21</v>
      </c>
      <c r="B27" s="219" t="str">
        <f>'Libre 1'!B27</f>
        <v>Fred</v>
      </c>
      <c r="C27" s="211">
        <f>IF(P$3="J",SUMIF('Libre tot'!A$33:A$54,B27,'Libre tot'!B$33:B$54),0)</f>
        <v>32</v>
      </c>
      <c r="D27" s="6"/>
      <c r="E27" s="6"/>
      <c r="F27" s="267" t="str">
        <f t="shared" si="0"/>
        <v/>
      </c>
      <c r="G27" s="268" t="str">
        <f t="shared" si="1"/>
        <v/>
      </c>
      <c r="H27" s="219" t="str">
        <f>'Libre 1'!H27</f>
        <v>Bernard</v>
      </c>
      <c r="I27" s="211">
        <f>IF(P$3="J",SUMIF('Libre tot'!A$33:A$54,H27,'Libre tot'!B$33:B$54),0)</f>
        <v>37</v>
      </c>
      <c r="J27" s="6"/>
      <c r="K27" s="211" t="str">
        <f t="shared" si="2"/>
        <v/>
      </c>
      <c r="L27" s="267" t="str">
        <f t="shared" si="3"/>
        <v/>
      </c>
      <c r="M27" s="215" t="str">
        <f t="shared" si="4"/>
        <v/>
      </c>
      <c r="N27" s="216" t="str">
        <f t="shared" si="5"/>
        <v/>
      </c>
      <c r="O27" s="266">
        <v>1</v>
      </c>
      <c r="AB27" s="325">
        <f t="shared" si="6"/>
        <v>1</v>
      </c>
    </row>
    <row r="28" spans="1:28" ht="13.2" x14ac:dyDescent="0.25">
      <c r="A28" s="218">
        <f>IF(C28=0,"",IF(I28=0,"",MAX(A$2:A27)+1))</f>
        <v>22</v>
      </c>
      <c r="B28" s="219" t="str">
        <f>'Libre 1'!B28</f>
        <v>Fred</v>
      </c>
      <c r="C28" s="211">
        <f>IF(P$3="J",SUMIF('Libre tot'!A$33:A$54,B28,'Libre tot'!B$33:B$54),0)</f>
        <v>32</v>
      </c>
      <c r="D28" s="6"/>
      <c r="E28" s="6"/>
      <c r="F28" s="267" t="str">
        <f t="shared" si="0"/>
        <v/>
      </c>
      <c r="G28" s="268" t="str">
        <f t="shared" si="1"/>
        <v/>
      </c>
      <c r="H28" s="219" t="str">
        <f>'Libre 1'!H28</f>
        <v>Jan de Hoorn</v>
      </c>
      <c r="I28" s="211">
        <f>IF(P$3="J",SUMIF('Libre tot'!A$33:A$54,H28,'Libre tot'!B$33:B$54),0)</f>
        <v>33</v>
      </c>
      <c r="J28" s="6"/>
      <c r="K28" s="211" t="str">
        <f t="shared" si="2"/>
        <v/>
      </c>
      <c r="L28" s="267" t="str">
        <f t="shared" si="3"/>
        <v/>
      </c>
      <c r="M28" s="215" t="str">
        <f t="shared" si="4"/>
        <v/>
      </c>
      <c r="N28" s="216" t="str">
        <f t="shared" si="5"/>
        <v/>
      </c>
      <c r="O28" s="266">
        <v>1</v>
      </c>
      <c r="AB28" s="325">
        <f t="shared" si="6"/>
        <v>1</v>
      </c>
    </row>
    <row r="29" spans="1:28" ht="13.2" x14ac:dyDescent="0.25">
      <c r="A29" s="218">
        <f>IF(C29=0,"",IF(I29=0,"",MAX(A$2:A28)+1))</f>
        <v>23</v>
      </c>
      <c r="B29" s="219" t="str">
        <f>'Libre 1'!B29</f>
        <v>Fred</v>
      </c>
      <c r="C29" s="211">
        <f>IF(P$3="J",SUMIF('Libre tot'!A$33:A$54,B29,'Libre tot'!B$33:B$54),0)</f>
        <v>32</v>
      </c>
      <c r="D29" s="6"/>
      <c r="E29" s="6"/>
      <c r="F29" s="267" t="str">
        <f t="shared" si="0"/>
        <v/>
      </c>
      <c r="G29" s="268" t="str">
        <f t="shared" si="1"/>
        <v/>
      </c>
      <c r="H29" s="219" t="str">
        <f>'Libre 1'!H29</f>
        <v>Bas</v>
      </c>
      <c r="I29" s="211">
        <f>IF(P$3="J",SUMIF('Libre tot'!A$33:A$54,H29,'Libre tot'!B$33:B$54),0)</f>
        <v>31</v>
      </c>
      <c r="J29" s="6"/>
      <c r="K29" s="211" t="str">
        <f t="shared" si="2"/>
        <v/>
      </c>
      <c r="L29" s="267" t="str">
        <f t="shared" si="3"/>
        <v/>
      </c>
      <c r="M29" s="215" t="str">
        <f t="shared" si="4"/>
        <v/>
      </c>
      <c r="N29" s="216" t="str">
        <f t="shared" si="5"/>
        <v/>
      </c>
      <c r="O29" s="266">
        <v>1</v>
      </c>
      <c r="AB29" s="325">
        <f t="shared" si="6"/>
        <v>1</v>
      </c>
    </row>
    <row r="30" spans="1:28" ht="13.2" x14ac:dyDescent="0.25">
      <c r="A30" s="218">
        <f>IF(C30=0,"",IF(I30=0,"",MAX(A$2:A29)+1))</f>
        <v>24</v>
      </c>
      <c r="B30" s="219" t="str">
        <f>'Libre 1'!B30</f>
        <v>Fred</v>
      </c>
      <c r="C30" s="211">
        <f>IF(P$3="J",SUMIF('Libre tot'!A$33:A$54,B30,'Libre tot'!B$33:B$54),0)</f>
        <v>32</v>
      </c>
      <c r="D30" s="6"/>
      <c r="E30" s="6"/>
      <c r="F30" s="267" t="str">
        <f t="shared" si="0"/>
        <v/>
      </c>
      <c r="G30" s="268" t="str">
        <f t="shared" si="1"/>
        <v/>
      </c>
      <c r="H30" s="219" t="str">
        <f>'Libre 1'!H30</f>
        <v>Jan Zuijlen</v>
      </c>
      <c r="I30" s="211">
        <f>IF(P$3="J",SUMIF('Libre tot'!A$33:A$54,H30,'Libre tot'!B$33:B$54),0)</f>
        <v>45</v>
      </c>
      <c r="J30" s="6"/>
      <c r="K30" s="211" t="str">
        <f t="shared" si="2"/>
        <v/>
      </c>
      <c r="L30" s="267" t="str">
        <f t="shared" si="3"/>
        <v/>
      </c>
      <c r="M30" s="215" t="str">
        <f t="shared" si="4"/>
        <v/>
      </c>
      <c r="N30" s="216" t="str">
        <f t="shared" si="5"/>
        <v/>
      </c>
      <c r="O30" s="266">
        <v>1</v>
      </c>
      <c r="AB30" s="325">
        <f t="shared" si="6"/>
        <v>1</v>
      </c>
    </row>
    <row r="31" spans="1:28" ht="13.2" x14ac:dyDescent="0.25">
      <c r="A31" s="218">
        <f>IF(C31=0,"",IF(I31=0,"",MAX(A$2:A30)+1))</f>
        <v>25</v>
      </c>
      <c r="B31" s="219" t="str">
        <f>'Libre 1'!B31</f>
        <v>Fred</v>
      </c>
      <c r="C31" s="211">
        <f>IF(P$3="J",SUMIF('Libre tot'!A$33:A$54,B31,'Libre tot'!B$33:B$54),0)</f>
        <v>32</v>
      </c>
      <c r="D31" s="6"/>
      <c r="E31" s="6"/>
      <c r="F31" s="267" t="str">
        <f t="shared" si="0"/>
        <v/>
      </c>
      <c r="G31" s="268" t="str">
        <f t="shared" si="1"/>
        <v/>
      </c>
      <c r="H31" s="219" t="str">
        <f>'Libre 1'!H31</f>
        <v xml:space="preserve">Jordy </v>
      </c>
      <c r="I31" s="211">
        <f>IF(P$3="J",SUMIF('Libre tot'!A$33:A$54,H31,'Libre tot'!B$33:B$54),0)</f>
        <v>50</v>
      </c>
      <c r="J31" s="6"/>
      <c r="K31" s="211" t="str">
        <f t="shared" si="2"/>
        <v/>
      </c>
      <c r="L31" s="267" t="str">
        <f t="shared" si="3"/>
        <v/>
      </c>
      <c r="M31" s="215" t="str">
        <f t="shared" si="4"/>
        <v/>
      </c>
      <c r="N31" s="216" t="str">
        <f t="shared" si="5"/>
        <v/>
      </c>
      <c r="O31" s="266">
        <v>1</v>
      </c>
      <c r="AB31" s="325">
        <f t="shared" si="6"/>
        <v>1</v>
      </c>
    </row>
    <row r="32" spans="1:28" ht="13.2" x14ac:dyDescent="0.25">
      <c r="A32" s="218">
        <f>IF(C32=0,"",IF(I32=0,"",MAX(A$2:A31)+1))</f>
        <v>26</v>
      </c>
      <c r="B32" s="219" t="str">
        <f>'Libre 1'!B32</f>
        <v>Fred</v>
      </c>
      <c r="C32" s="211">
        <f>IF(P$3="J",SUMIF('Libre tot'!A$33:A$54,B32,'Libre tot'!B$33:B$54),0)</f>
        <v>32</v>
      </c>
      <c r="D32" s="6"/>
      <c r="E32" s="6"/>
      <c r="F32" s="267" t="str">
        <f t="shared" si="0"/>
        <v/>
      </c>
      <c r="G32" s="268" t="str">
        <f t="shared" si="1"/>
        <v/>
      </c>
      <c r="H32" s="219" t="str">
        <f>'Libre 1'!H32</f>
        <v>Mukesh</v>
      </c>
      <c r="I32" s="211">
        <f>IF(P$3="J",SUMIF('Libre tot'!A$33:A$54,H32,'Libre tot'!B$33:B$54),0)</f>
        <v>56</v>
      </c>
      <c r="J32" s="6"/>
      <c r="K32" s="211" t="str">
        <f t="shared" si="2"/>
        <v/>
      </c>
      <c r="L32" s="267" t="str">
        <f t="shared" si="3"/>
        <v/>
      </c>
      <c r="M32" s="215" t="str">
        <f t="shared" si="4"/>
        <v/>
      </c>
      <c r="N32" s="216" t="str">
        <f t="shared" si="5"/>
        <v/>
      </c>
      <c r="O32" s="266">
        <v>1</v>
      </c>
      <c r="AB32" s="325">
        <f t="shared" si="6"/>
        <v>1</v>
      </c>
    </row>
    <row r="33" spans="1:28" ht="13.2" x14ac:dyDescent="0.25">
      <c r="A33" s="218">
        <f>IF(C33=0,"",IF(I33=0,"",MAX(A$2:A32)+1))</f>
        <v>27</v>
      </c>
      <c r="B33" s="219" t="str">
        <f>'Libre 1'!B33</f>
        <v>Fred</v>
      </c>
      <c r="C33" s="211">
        <f>IF(P$3="J",SUMIF('Libre tot'!A$33:A$54,B33,'Libre tot'!B$33:B$54),0)</f>
        <v>32</v>
      </c>
      <c r="D33" s="6"/>
      <c r="E33" s="6"/>
      <c r="F33" s="267" t="str">
        <f t="shared" si="0"/>
        <v/>
      </c>
      <c r="G33" s="268" t="str">
        <f t="shared" si="1"/>
        <v/>
      </c>
      <c r="H33" s="219" t="str">
        <f>'Libre 1'!H33</f>
        <v>Marco</v>
      </c>
      <c r="I33" s="211">
        <f>IF(P$3="J",SUMIF('Libre tot'!A$33:A$54,H33,'Libre tot'!B$33:B$54),0)</f>
        <v>51</v>
      </c>
      <c r="J33" s="6"/>
      <c r="K33" s="211" t="str">
        <f t="shared" si="2"/>
        <v/>
      </c>
      <c r="L33" s="267" t="str">
        <f t="shared" si="3"/>
        <v/>
      </c>
      <c r="M33" s="215" t="str">
        <f t="shared" si="4"/>
        <v/>
      </c>
      <c r="N33" s="216" t="str">
        <f t="shared" si="5"/>
        <v/>
      </c>
      <c r="O33" s="266">
        <v>1</v>
      </c>
      <c r="AB33" s="325">
        <f t="shared" si="6"/>
        <v>1</v>
      </c>
    </row>
    <row r="34" spans="1:28" ht="13.2" x14ac:dyDescent="0.25">
      <c r="A34" s="218" t="str">
        <f>IF(C34=0,"",IF(I34=0,"",MAX(A$2:A33)+1))</f>
        <v/>
      </c>
      <c r="B34" s="219" t="str">
        <f>'Libre 1'!B34</f>
        <v>Fred</v>
      </c>
      <c r="C34" s="211">
        <f>IF(P$3="J",SUMIF('Libre tot'!A$33:A$54,B34,'Libre tot'!B$33:B$54),0)</f>
        <v>32</v>
      </c>
      <c r="D34" s="6"/>
      <c r="E34" s="6"/>
      <c r="F34" s="267" t="str">
        <f t="shared" si="0"/>
        <v/>
      </c>
      <c r="G34" s="268" t="str">
        <f t="shared" si="1"/>
        <v/>
      </c>
      <c r="H34" s="219" t="str">
        <f>'Libre 1'!H34</f>
        <v>n</v>
      </c>
      <c r="I34" s="211">
        <f>IF(P$3="J",SUMIF('Libre tot'!A$33:A$54,H34,'Libre tot'!B$33:B$54),0)</f>
        <v>0</v>
      </c>
      <c r="J34" s="6"/>
      <c r="K34" s="211" t="str">
        <f t="shared" si="2"/>
        <v/>
      </c>
      <c r="L34" s="267" t="str">
        <f t="shared" si="3"/>
        <v/>
      </c>
      <c r="M34" s="215" t="str">
        <f t="shared" si="4"/>
        <v/>
      </c>
      <c r="N34" s="216" t="str">
        <f t="shared" si="5"/>
        <v/>
      </c>
      <c r="O34" s="266">
        <v>1</v>
      </c>
      <c r="AB34" s="325">
        <f t="shared" si="6"/>
        <v>0</v>
      </c>
    </row>
    <row r="35" spans="1:28" ht="13.2" x14ac:dyDescent="0.25">
      <c r="A35" s="218" t="str">
        <f>IF(C35=0,"",IF(I35=0,"",MAX(A$2:A34)+1))</f>
        <v/>
      </c>
      <c r="B35" s="219" t="str">
        <f>'Libre 1'!B35</f>
        <v>Fred</v>
      </c>
      <c r="C35" s="211">
        <f>IF(P$3="J",SUMIF('Libre tot'!A$33:A$54,B35,'Libre tot'!B$33:B$54),0)</f>
        <v>32</v>
      </c>
      <c r="D35" s="6"/>
      <c r="E35" s="6"/>
      <c r="F35" s="267" t="str">
        <f t="shared" si="0"/>
        <v/>
      </c>
      <c r="G35" s="268" t="str">
        <f t="shared" si="1"/>
        <v/>
      </c>
      <c r="H35" s="219" t="str">
        <f>'Libre 1'!H35</f>
        <v>n</v>
      </c>
      <c r="I35" s="211">
        <f>IF(P$3="J",SUMIF('Libre tot'!A$33:A$54,H35,'Libre tot'!B$33:B$54),0)</f>
        <v>0</v>
      </c>
      <c r="J35" s="6"/>
      <c r="K35" s="211" t="str">
        <f t="shared" si="2"/>
        <v/>
      </c>
      <c r="L35" s="267" t="str">
        <f t="shared" si="3"/>
        <v/>
      </c>
      <c r="M35" s="215" t="str">
        <f t="shared" ref="M35:M66" si="7">IF(J35&gt;0,IF(I35-J35=0,R$2,IF(J35&lt;I35,ROUND(J35/I35*T$2,1),Q$2)),"")</f>
        <v/>
      </c>
      <c r="N35" s="216" t="str">
        <f t="shared" si="5"/>
        <v/>
      </c>
      <c r="O35" s="266">
        <v>1</v>
      </c>
      <c r="AB35" s="325">
        <f t="shared" si="6"/>
        <v>0</v>
      </c>
    </row>
    <row r="36" spans="1:28" ht="13.2" x14ac:dyDescent="0.25">
      <c r="A36" s="218" t="str">
        <f>IF(C36=0,"",IF(I36=0,"",MAX(A$2:A35)+1))</f>
        <v/>
      </c>
      <c r="B36" s="219" t="str">
        <f>'Libre 1'!B36</f>
        <v>Fred</v>
      </c>
      <c r="C36" s="211">
        <f>IF(P$3="J",SUMIF('Libre tot'!A$33:A$54,B36,'Libre tot'!B$33:B$54),0)</f>
        <v>32</v>
      </c>
      <c r="D36" s="6"/>
      <c r="E36" s="6"/>
      <c r="F36" s="267" t="str">
        <f t="shared" si="0"/>
        <v/>
      </c>
      <c r="G36" s="268" t="str">
        <f t="shared" si="1"/>
        <v/>
      </c>
      <c r="H36" s="219" t="str">
        <f>'Libre 1'!H36</f>
        <v>n</v>
      </c>
      <c r="I36" s="211">
        <f>IF(P$3="J",SUMIF('Libre tot'!A$33:A$54,H36,'Libre tot'!B$33:B$54),0)</f>
        <v>0</v>
      </c>
      <c r="J36" s="6"/>
      <c r="K36" s="211" t="str">
        <f t="shared" si="2"/>
        <v/>
      </c>
      <c r="L36" s="267" t="str">
        <f t="shared" si="3"/>
        <v/>
      </c>
      <c r="M36" s="215" t="str">
        <f t="shared" si="7"/>
        <v/>
      </c>
      <c r="N36" s="216" t="str">
        <f t="shared" si="5"/>
        <v/>
      </c>
      <c r="O36" s="266">
        <v>1</v>
      </c>
      <c r="AB36" s="325">
        <f t="shared" si="6"/>
        <v>0</v>
      </c>
    </row>
    <row r="37" spans="1:28" ht="13.2" x14ac:dyDescent="0.25">
      <c r="A37" s="218" t="str">
        <f>IF(C37=0,"",IF(I37=0,"",MAX(A$2:A36)+1))</f>
        <v/>
      </c>
      <c r="B37" s="219" t="str">
        <f>'Libre 1'!B37</f>
        <v>Fred</v>
      </c>
      <c r="C37" s="211">
        <f>IF(P$3="J",SUMIF('Libre tot'!A$33:A$54,B37,'Libre tot'!B$33:B$54),0)</f>
        <v>32</v>
      </c>
      <c r="D37" s="6"/>
      <c r="E37" s="6"/>
      <c r="F37" s="267" t="str">
        <f t="shared" si="0"/>
        <v/>
      </c>
      <c r="G37" s="268" t="str">
        <f t="shared" si="1"/>
        <v/>
      </c>
      <c r="H37" s="219" t="str">
        <f>'Libre 1'!H37</f>
        <v>n</v>
      </c>
      <c r="I37" s="211">
        <f>IF(P$3="J",SUMIF('Libre tot'!A$33:A$54,H37,'Libre tot'!B$33:B$54),0)</f>
        <v>0</v>
      </c>
      <c r="J37" s="6"/>
      <c r="K37" s="211" t="str">
        <f t="shared" si="2"/>
        <v/>
      </c>
      <c r="L37" s="267" t="str">
        <f t="shared" si="3"/>
        <v/>
      </c>
      <c r="M37" s="215" t="str">
        <f t="shared" si="7"/>
        <v/>
      </c>
      <c r="N37" s="216" t="str">
        <f t="shared" si="5"/>
        <v/>
      </c>
      <c r="O37" s="266">
        <v>1</v>
      </c>
      <c r="AB37" s="325">
        <f t="shared" si="6"/>
        <v>0</v>
      </c>
    </row>
    <row r="38" spans="1:28" ht="13.2" x14ac:dyDescent="0.25">
      <c r="A38" s="218">
        <f>IF(C38=0,"",IF(I38=0,"",MAX(A$2:A37)+1))</f>
        <v>28</v>
      </c>
      <c r="B38" s="219" t="str">
        <f>'Libre 1'!B38</f>
        <v>Jan Hartog</v>
      </c>
      <c r="C38" s="211">
        <f>IF(P$3="J",SUMIF('Libre tot'!A$33:A$54,B38,'Libre tot'!B$33:B$54),0)</f>
        <v>31</v>
      </c>
      <c r="D38" s="6"/>
      <c r="E38" s="6"/>
      <c r="F38" s="267" t="str">
        <f t="shared" si="0"/>
        <v/>
      </c>
      <c r="G38" s="268" t="str">
        <f t="shared" si="1"/>
        <v/>
      </c>
      <c r="H38" s="219" t="str">
        <f>'Libre 1'!H38</f>
        <v>Martijn</v>
      </c>
      <c r="I38" s="211">
        <f>IF(P$3="J",SUMIF('Libre tot'!A$33:A$54,H38,'Libre tot'!B$33:B$54),0)</f>
        <v>24</v>
      </c>
      <c r="J38" s="6"/>
      <c r="K38" s="211" t="str">
        <f t="shared" si="2"/>
        <v/>
      </c>
      <c r="L38" s="267" t="str">
        <f t="shared" si="3"/>
        <v/>
      </c>
      <c r="M38" s="215" t="str">
        <f t="shared" si="7"/>
        <v/>
      </c>
      <c r="N38" s="216" t="str">
        <f t="shared" si="5"/>
        <v/>
      </c>
      <c r="O38" s="266">
        <v>1</v>
      </c>
      <c r="AB38" s="325">
        <f t="shared" si="6"/>
        <v>1</v>
      </c>
    </row>
    <row r="39" spans="1:28" ht="13.2" x14ac:dyDescent="0.25">
      <c r="A39" s="218">
        <f>IF(C39=0,"",IF(I39=0,"",MAX(A$2:A38)+1))</f>
        <v>29</v>
      </c>
      <c r="B39" s="219" t="str">
        <f>'Libre 1'!B39</f>
        <v>Jan Hartog</v>
      </c>
      <c r="C39" s="211">
        <f>IF(P$3="J",SUMIF('Libre tot'!A$33:A$54,B39,'Libre tot'!B$33:B$54),0)</f>
        <v>31</v>
      </c>
      <c r="D39" s="6"/>
      <c r="E39" s="6"/>
      <c r="F39" s="267" t="str">
        <f t="shared" si="0"/>
        <v/>
      </c>
      <c r="G39" s="268" t="str">
        <f t="shared" si="1"/>
        <v/>
      </c>
      <c r="H39" s="219" t="str">
        <f>'Libre 1'!H39</f>
        <v>Michael</v>
      </c>
      <c r="I39" s="211">
        <f>IF(P$3="J",SUMIF('Libre tot'!A$33:A$54,H39,'Libre tot'!B$33:B$54),0)</f>
        <v>38</v>
      </c>
      <c r="J39" s="6"/>
      <c r="K39" s="211" t="str">
        <f t="shared" si="2"/>
        <v/>
      </c>
      <c r="L39" s="267" t="str">
        <f t="shared" si="3"/>
        <v/>
      </c>
      <c r="M39" s="215" t="str">
        <f t="shared" si="7"/>
        <v/>
      </c>
      <c r="N39" s="216" t="str">
        <f t="shared" si="5"/>
        <v/>
      </c>
      <c r="O39" s="266">
        <v>1</v>
      </c>
      <c r="AB39" s="325">
        <f t="shared" si="6"/>
        <v>1</v>
      </c>
    </row>
    <row r="40" spans="1:28" ht="13.2" x14ac:dyDescent="0.25">
      <c r="A40" s="218">
        <f>IF(C40=0,"",IF(I40=0,"",MAX(A$2:A39)+1))</f>
        <v>30</v>
      </c>
      <c r="B40" s="219" t="str">
        <f>'Libre 1'!B40</f>
        <v>Jan Hartog</v>
      </c>
      <c r="C40" s="211">
        <f>IF(P$3="J",SUMIF('Libre tot'!A$33:A$54,B40,'Libre tot'!B$33:B$54),0)</f>
        <v>31</v>
      </c>
      <c r="D40" s="6"/>
      <c r="E40" s="6"/>
      <c r="F40" s="267" t="str">
        <f t="shared" si="0"/>
        <v/>
      </c>
      <c r="G40" s="268" t="str">
        <f t="shared" si="1"/>
        <v/>
      </c>
      <c r="H40" s="219" t="str">
        <f>'Libre 1'!H40</f>
        <v>Peter</v>
      </c>
      <c r="I40" s="211">
        <f>IF(P$3="J",SUMIF('Libre tot'!A$33:A$54,H40,'Libre tot'!B$33:B$54),0)</f>
        <v>70</v>
      </c>
      <c r="J40" s="6"/>
      <c r="K40" s="211" t="str">
        <f t="shared" si="2"/>
        <v/>
      </c>
      <c r="L40" s="267" t="str">
        <f t="shared" si="3"/>
        <v/>
      </c>
      <c r="M40" s="215" t="str">
        <f t="shared" si="7"/>
        <v/>
      </c>
      <c r="N40" s="216" t="str">
        <f t="shared" si="5"/>
        <v/>
      </c>
      <c r="O40" s="266">
        <v>1</v>
      </c>
      <c r="AB40" s="325">
        <f t="shared" si="6"/>
        <v>1</v>
      </c>
    </row>
    <row r="41" spans="1:28" ht="13.2" x14ac:dyDescent="0.25">
      <c r="A41" s="218">
        <f>IF(C41=0,"",IF(I41=0,"",MAX(A$2:A40)+1))</f>
        <v>31</v>
      </c>
      <c r="B41" s="219" t="str">
        <f>'Libre 1'!B41</f>
        <v>Jan Hartog</v>
      </c>
      <c r="C41" s="211">
        <f>IF(P$3="J",SUMIF('Libre tot'!A$33:A$54,B41,'Libre tot'!B$33:B$54),0)</f>
        <v>31</v>
      </c>
      <c r="D41" s="6"/>
      <c r="E41" s="6"/>
      <c r="F41" s="267" t="str">
        <f t="shared" si="0"/>
        <v/>
      </c>
      <c r="G41" s="268" t="str">
        <f t="shared" si="1"/>
        <v/>
      </c>
      <c r="H41" s="219" t="str">
        <f>'Libre 1'!H41</f>
        <v>Piet</v>
      </c>
      <c r="I41" s="211">
        <f>IF(P$3="J",SUMIF('Libre tot'!A$33:A$54,H41,'Libre tot'!B$33:B$54),0)</f>
        <v>71</v>
      </c>
      <c r="J41" s="6"/>
      <c r="K41" s="211" t="str">
        <f t="shared" si="2"/>
        <v/>
      </c>
      <c r="L41" s="267" t="str">
        <f t="shared" si="3"/>
        <v/>
      </c>
      <c r="M41" s="215" t="str">
        <f t="shared" si="7"/>
        <v/>
      </c>
      <c r="N41" s="216" t="str">
        <f t="shared" si="5"/>
        <v/>
      </c>
      <c r="O41" s="266">
        <v>1</v>
      </c>
      <c r="AB41" s="325">
        <f t="shared" si="6"/>
        <v>1</v>
      </c>
    </row>
    <row r="42" spans="1:28" ht="13.2" x14ac:dyDescent="0.25">
      <c r="A42" s="218">
        <f>IF(C42=0,"",IF(I42=0,"",MAX(A$2:A41)+1))</f>
        <v>32</v>
      </c>
      <c r="B42" s="219" t="str">
        <f>'Libre 1'!B42</f>
        <v>Jan Hartog</v>
      </c>
      <c r="C42" s="211">
        <f>IF(P$3="J",SUMIF('Libre tot'!A$33:A$54,B42,'Libre tot'!B$33:B$54),0)</f>
        <v>31</v>
      </c>
      <c r="D42" s="6"/>
      <c r="E42" s="6"/>
      <c r="F42" s="267" t="str">
        <f t="shared" si="0"/>
        <v/>
      </c>
      <c r="G42" s="268" t="str">
        <f t="shared" si="1"/>
        <v/>
      </c>
      <c r="H42" s="219" t="str">
        <f>'Libre 1'!H42</f>
        <v>Tukker</v>
      </c>
      <c r="I42" s="211">
        <f>IF(P$3="J",SUMIF('Libre tot'!A$33:A$54,H42,'Libre tot'!B$33:B$54),0)</f>
        <v>37</v>
      </c>
      <c r="J42" s="6"/>
      <c r="K42" s="211" t="str">
        <f t="shared" si="2"/>
        <v/>
      </c>
      <c r="L42" s="267" t="str">
        <f t="shared" si="3"/>
        <v/>
      </c>
      <c r="M42" s="215" t="str">
        <f t="shared" si="7"/>
        <v/>
      </c>
      <c r="N42" s="216" t="str">
        <f t="shared" si="5"/>
        <v/>
      </c>
      <c r="O42" s="266">
        <v>1</v>
      </c>
      <c r="AB42" s="325">
        <f t="shared" si="6"/>
        <v>1</v>
      </c>
    </row>
    <row r="43" spans="1:28" ht="13.2" x14ac:dyDescent="0.25">
      <c r="A43" s="218">
        <f>IF(C43=0,"",IF(I43=0,"",MAX(A$2:A42)+1))</f>
        <v>33</v>
      </c>
      <c r="B43" s="219" t="str">
        <f>'Libre 1'!B43</f>
        <v>Jan Hartog</v>
      </c>
      <c r="C43" s="211">
        <f>IF(P$3="J",SUMIF('Libre tot'!A$33:A$54,B43,'Libre tot'!B$33:B$54),0)</f>
        <v>31</v>
      </c>
      <c r="D43" s="6"/>
      <c r="E43" s="6"/>
      <c r="F43" s="267" t="str">
        <f t="shared" si="0"/>
        <v/>
      </c>
      <c r="G43" s="268" t="str">
        <f t="shared" si="1"/>
        <v/>
      </c>
      <c r="H43" s="219" t="str">
        <f>'Libre 1'!H43</f>
        <v>Bernard</v>
      </c>
      <c r="I43" s="211">
        <f>IF(P$3="J",SUMIF('Libre tot'!A$33:A$54,H43,'Libre tot'!B$33:B$54),0)</f>
        <v>37</v>
      </c>
      <c r="J43" s="6"/>
      <c r="K43" s="211" t="str">
        <f t="shared" si="2"/>
        <v/>
      </c>
      <c r="L43" s="267" t="str">
        <f t="shared" si="3"/>
        <v/>
      </c>
      <c r="M43" s="215" t="str">
        <f t="shared" si="7"/>
        <v/>
      </c>
      <c r="N43" s="216" t="str">
        <f t="shared" si="5"/>
        <v/>
      </c>
      <c r="O43" s="266">
        <v>1</v>
      </c>
      <c r="AB43" s="325">
        <f t="shared" si="6"/>
        <v>1</v>
      </c>
    </row>
    <row r="44" spans="1:28" ht="13.2" x14ac:dyDescent="0.25">
      <c r="A44" s="218">
        <f>IF(C44=0,"",IF(I44=0,"",MAX(A$2:A43)+1))</f>
        <v>34</v>
      </c>
      <c r="B44" s="219" t="str">
        <f>'Libre 1'!B44</f>
        <v>Jan Hartog</v>
      </c>
      <c r="C44" s="211">
        <f>IF(P$3="J",SUMIF('Libre tot'!A$33:A$54,B44,'Libre tot'!B$33:B$54),0)</f>
        <v>31</v>
      </c>
      <c r="D44" s="6"/>
      <c r="E44" s="6"/>
      <c r="F44" s="267" t="str">
        <f t="shared" si="0"/>
        <v/>
      </c>
      <c r="G44" s="268" t="str">
        <f t="shared" si="1"/>
        <v/>
      </c>
      <c r="H44" s="219" t="str">
        <f>'Libre 1'!H44</f>
        <v>Jan de Hoorn</v>
      </c>
      <c r="I44" s="211">
        <f>IF(P$3="J",SUMIF('Libre tot'!A$33:A$54,H44,'Libre tot'!B$33:B$54),0)</f>
        <v>33</v>
      </c>
      <c r="J44" s="6"/>
      <c r="K44" s="211" t="str">
        <f t="shared" si="2"/>
        <v/>
      </c>
      <c r="L44" s="267" t="str">
        <f t="shared" si="3"/>
        <v/>
      </c>
      <c r="M44" s="215" t="str">
        <f t="shared" si="7"/>
        <v/>
      </c>
      <c r="N44" s="216" t="str">
        <f t="shared" si="5"/>
        <v/>
      </c>
      <c r="O44" s="266">
        <v>1</v>
      </c>
      <c r="AB44" s="325">
        <f t="shared" si="6"/>
        <v>1</v>
      </c>
    </row>
    <row r="45" spans="1:28" ht="13.2" x14ac:dyDescent="0.25">
      <c r="A45" s="218">
        <f>IF(C45=0,"",IF(I45=0,"",MAX(A$2:A44)+1))</f>
        <v>35</v>
      </c>
      <c r="B45" s="219" t="str">
        <f>'Libre 1'!B45</f>
        <v>Jan Hartog</v>
      </c>
      <c r="C45" s="211">
        <f>IF(P$3="J",SUMIF('Libre tot'!A$33:A$54,B45,'Libre tot'!B$33:B$54),0)</f>
        <v>31</v>
      </c>
      <c r="D45" s="6"/>
      <c r="E45" s="6"/>
      <c r="F45" s="267" t="str">
        <f t="shared" si="0"/>
        <v/>
      </c>
      <c r="G45" s="268" t="str">
        <f t="shared" si="1"/>
        <v/>
      </c>
      <c r="H45" s="219" t="str">
        <f>'Libre 1'!H45</f>
        <v>Bas</v>
      </c>
      <c r="I45" s="211">
        <f>IF(P$3="J",SUMIF('Libre tot'!A$33:A$54,H45,'Libre tot'!B$33:B$54),0)</f>
        <v>31</v>
      </c>
      <c r="J45" s="6"/>
      <c r="K45" s="211" t="str">
        <f t="shared" si="2"/>
        <v/>
      </c>
      <c r="L45" s="267" t="str">
        <f t="shared" si="3"/>
        <v/>
      </c>
      <c r="M45" s="215" t="str">
        <f t="shared" si="7"/>
        <v/>
      </c>
      <c r="N45" s="216" t="str">
        <f t="shared" si="5"/>
        <v/>
      </c>
      <c r="O45" s="266">
        <v>1</v>
      </c>
      <c r="AB45" s="325">
        <f t="shared" si="6"/>
        <v>1</v>
      </c>
    </row>
    <row r="46" spans="1:28" ht="13.2" x14ac:dyDescent="0.25">
      <c r="A46" s="218">
        <f>IF(C46=0,"",IF(I46=0,"",MAX(A$2:A45)+1))</f>
        <v>36</v>
      </c>
      <c r="B46" s="219" t="str">
        <f>'Libre 1'!B46</f>
        <v>Jan Hartog</v>
      </c>
      <c r="C46" s="211">
        <f>IF(P$3="J",SUMIF('Libre tot'!A$33:A$54,B46,'Libre tot'!B$33:B$54),0)</f>
        <v>31</v>
      </c>
      <c r="D46" s="6"/>
      <c r="E46" s="6"/>
      <c r="F46" s="267" t="str">
        <f t="shared" si="0"/>
        <v/>
      </c>
      <c r="G46" s="268" t="str">
        <f t="shared" si="1"/>
        <v/>
      </c>
      <c r="H46" s="219" t="str">
        <f>'Libre 1'!H46</f>
        <v>Jan Zuijlen</v>
      </c>
      <c r="I46" s="211">
        <f>IF(P$3="J",SUMIF('Libre tot'!A$33:A$54,H46,'Libre tot'!B$33:B$54),0)</f>
        <v>45</v>
      </c>
      <c r="J46" s="6"/>
      <c r="K46" s="211" t="str">
        <f t="shared" si="2"/>
        <v/>
      </c>
      <c r="L46" s="267" t="str">
        <f t="shared" si="3"/>
        <v/>
      </c>
      <c r="M46" s="215" t="str">
        <f t="shared" si="7"/>
        <v/>
      </c>
      <c r="N46" s="216" t="str">
        <f t="shared" si="5"/>
        <v/>
      </c>
      <c r="O46" s="266">
        <v>1</v>
      </c>
      <c r="AB46" s="325">
        <f t="shared" si="6"/>
        <v>1</v>
      </c>
    </row>
    <row r="47" spans="1:28" ht="13.2" x14ac:dyDescent="0.25">
      <c r="A47" s="218">
        <f>IF(C47=0,"",IF(I47=0,"",MAX(A$2:A46)+1))</f>
        <v>37</v>
      </c>
      <c r="B47" s="219" t="str">
        <f>'Libre 1'!B47</f>
        <v>Jan Hartog</v>
      </c>
      <c r="C47" s="211">
        <f>IF(P$3="J",SUMIF('Libre tot'!A$33:A$54,B47,'Libre tot'!B$33:B$54),0)</f>
        <v>31</v>
      </c>
      <c r="D47" s="6"/>
      <c r="E47" s="6"/>
      <c r="F47" s="267" t="str">
        <f t="shared" si="0"/>
        <v/>
      </c>
      <c r="G47" s="268" t="str">
        <f t="shared" si="1"/>
        <v/>
      </c>
      <c r="H47" s="219" t="str">
        <f>'Libre 1'!H47</f>
        <v xml:space="preserve">Jordy </v>
      </c>
      <c r="I47" s="211">
        <f>IF(P$3="J",SUMIF('Libre tot'!A$33:A$54,H47,'Libre tot'!B$33:B$54),0)</f>
        <v>50</v>
      </c>
      <c r="J47" s="6"/>
      <c r="K47" s="211" t="str">
        <f t="shared" si="2"/>
        <v/>
      </c>
      <c r="L47" s="267" t="str">
        <f t="shared" si="3"/>
        <v/>
      </c>
      <c r="M47" s="215" t="str">
        <f t="shared" si="7"/>
        <v/>
      </c>
      <c r="N47" s="216" t="str">
        <f t="shared" si="5"/>
        <v/>
      </c>
      <c r="O47" s="266">
        <v>1</v>
      </c>
      <c r="AB47" s="325">
        <f t="shared" si="6"/>
        <v>1</v>
      </c>
    </row>
    <row r="48" spans="1:28" ht="13.2" x14ac:dyDescent="0.25">
      <c r="A48" s="218">
        <f>IF(C48=0,"",IF(I48=0,"",MAX(A$2:A47)+1))</f>
        <v>38</v>
      </c>
      <c r="B48" s="219" t="str">
        <f>'Libre 1'!B48</f>
        <v>Jan Hartog</v>
      </c>
      <c r="C48" s="211">
        <f>IF(P$3="J",SUMIF('Libre tot'!A$33:A$54,B48,'Libre tot'!B$33:B$54),0)</f>
        <v>31</v>
      </c>
      <c r="D48" s="6"/>
      <c r="E48" s="6"/>
      <c r="F48" s="267" t="str">
        <f t="shared" si="0"/>
        <v/>
      </c>
      <c r="G48" s="268" t="str">
        <f t="shared" si="1"/>
        <v/>
      </c>
      <c r="H48" s="219" t="str">
        <f>'Libre 1'!H48</f>
        <v>Mukesh</v>
      </c>
      <c r="I48" s="211">
        <f>IF(P$3="J",SUMIF('Libre tot'!A$33:A$54,H48,'Libre tot'!B$33:B$54),0)</f>
        <v>56</v>
      </c>
      <c r="J48" s="6"/>
      <c r="K48" s="211" t="str">
        <f t="shared" si="2"/>
        <v/>
      </c>
      <c r="L48" s="267" t="str">
        <f t="shared" si="3"/>
        <v/>
      </c>
      <c r="M48" s="215" t="str">
        <f t="shared" si="7"/>
        <v/>
      </c>
      <c r="N48" s="216" t="str">
        <f t="shared" si="5"/>
        <v/>
      </c>
      <c r="O48" s="266">
        <v>1</v>
      </c>
      <c r="AB48" s="325">
        <f t="shared" si="6"/>
        <v>1</v>
      </c>
    </row>
    <row r="49" spans="1:28" ht="13.2" x14ac:dyDescent="0.25">
      <c r="A49" s="218">
        <f>IF(C49=0,"",IF(I49=0,"",MAX(A$2:A48)+1))</f>
        <v>39</v>
      </c>
      <c r="B49" s="219" t="str">
        <f>'Libre 1'!B49</f>
        <v>Jan Hartog</v>
      </c>
      <c r="C49" s="211">
        <f>IF(P$3="J",SUMIF('Libre tot'!A$33:A$54,B49,'Libre tot'!B$33:B$54),0)</f>
        <v>31</v>
      </c>
      <c r="D49" s="6"/>
      <c r="E49" s="6"/>
      <c r="F49" s="267" t="str">
        <f t="shared" si="0"/>
        <v/>
      </c>
      <c r="G49" s="268" t="str">
        <f t="shared" si="1"/>
        <v/>
      </c>
      <c r="H49" s="219" t="str">
        <f>'Libre 1'!H49</f>
        <v>Marco</v>
      </c>
      <c r="I49" s="211">
        <f>IF(P$3="J",SUMIF('Libre tot'!A$33:A$54,H49,'Libre tot'!B$33:B$54),0)</f>
        <v>51</v>
      </c>
      <c r="J49" s="6"/>
      <c r="K49" s="211" t="str">
        <f t="shared" si="2"/>
        <v/>
      </c>
      <c r="L49" s="267" t="str">
        <f t="shared" si="3"/>
        <v/>
      </c>
      <c r="M49" s="215" t="str">
        <f t="shared" si="7"/>
        <v/>
      </c>
      <c r="N49" s="216" t="str">
        <f t="shared" si="5"/>
        <v/>
      </c>
      <c r="O49" s="266">
        <v>1</v>
      </c>
      <c r="AB49" s="325">
        <f t="shared" si="6"/>
        <v>1</v>
      </c>
    </row>
    <row r="50" spans="1:28" ht="13.2" x14ac:dyDescent="0.25">
      <c r="A50" s="218" t="str">
        <f>IF(C50=0,"",IF(I50=0,"",MAX(A$2:A49)+1))</f>
        <v/>
      </c>
      <c r="B50" s="219" t="str">
        <f>'Libre 1'!B50</f>
        <v>Jan Hartog</v>
      </c>
      <c r="C50" s="211">
        <f>IF(P$3="J",SUMIF('Libre tot'!A$33:A$54,B50,'Libre tot'!B$33:B$54),0)</f>
        <v>31</v>
      </c>
      <c r="D50" s="6"/>
      <c r="E50" s="6"/>
      <c r="F50" s="267" t="str">
        <f t="shared" si="0"/>
        <v/>
      </c>
      <c r="G50" s="268" t="str">
        <f t="shared" si="1"/>
        <v/>
      </c>
      <c r="H50" s="219" t="str">
        <f>'Libre 1'!H50</f>
        <v>n</v>
      </c>
      <c r="I50" s="211">
        <f>IF(P$3="J",SUMIF('Libre tot'!A$33:A$54,H50,'Libre tot'!B$33:B$54),0)</f>
        <v>0</v>
      </c>
      <c r="J50" s="6"/>
      <c r="K50" s="211" t="str">
        <f t="shared" si="2"/>
        <v/>
      </c>
      <c r="L50" s="267" t="str">
        <f t="shared" si="3"/>
        <v/>
      </c>
      <c r="M50" s="215" t="str">
        <f t="shared" si="7"/>
        <v/>
      </c>
      <c r="N50" s="216" t="str">
        <f t="shared" si="5"/>
        <v/>
      </c>
      <c r="O50" s="266">
        <v>1</v>
      </c>
      <c r="AB50" s="325">
        <f t="shared" si="6"/>
        <v>0</v>
      </c>
    </row>
    <row r="51" spans="1:28" ht="13.2" x14ac:dyDescent="0.25">
      <c r="A51" s="218" t="str">
        <f>IF(C51=0,"",IF(I51=0,"",MAX(A$2:A50)+1))</f>
        <v/>
      </c>
      <c r="B51" s="219" t="str">
        <f>'Libre 1'!B51</f>
        <v>Jan Hartog</v>
      </c>
      <c r="C51" s="211">
        <f>IF(P$3="J",SUMIF('Libre tot'!A$33:A$54,B51,'Libre tot'!B$33:B$54),0)</f>
        <v>31</v>
      </c>
      <c r="D51" s="6"/>
      <c r="E51" s="6"/>
      <c r="F51" s="267" t="str">
        <f t="shared" si="0"/>
        <v/>
      </c>
      <c r="G51" s="268" t="str">
        <f t="shared" si="1"/>
        <v/>
      </c>
      <c r="H51" s="219" t="str">
        <f>'Libre 1'!H51</f>
        <v>n</v>
      </c>
      <c r="I51" s="211">
        <f>IF(P$3="J",SUMIF('Libre tot'!A$33:A$54,H51,'Libre tot'!B$33:B$54),0)</f>
        <v>0</v>
      </c>
      <c r="J51" s="6"/>
      <c r="K51" s="211" t="str">
        <f t="shared" si="2"/>
        <v/>
      </c>
      <c r="L51" s="267" t="str">
        <f t="shared" si="3"/>
        <v/>
      </c>
      <c r="M51" s="215" t="str">
        <f t="shared" si="7"/>
        <v/>
      </c>
      <c r="N51" s="216" t="str">
        <f t="shared" si="5"/>
        <v/>
      </c>
      <c r="O51" s="266">
        <v>1</v>
      </c>
      <c r="AB51" s="325">
        <f t="shared" si="6"/>
        <v>0</v>
      </c>
    </row>
    <row r="52" spans="1:28" ht="13.2" x14ac:dyDescent="0.25">
      <c r="A52" s="218" t="str">
        <f>IF(C52=0,"",IF(I52=0,"",MAX(A$2:A51)+1))</f>
        <v/>
      </c>
      <c r="B52" s="219" t="str">
        <f>'Libre 1'!B52</f>
        <v>Jan Hartog</v>
      </c>
      <c r="C52" s="211">
        <f>IF(P$3="J",SUMIF('Libre tot'!A$33:A$54,B52,'Libre tot'!B$33:B$54),0)</f>
        <v>31</v>
      </c>
      <c r="D52" s="6"/>
      <c r="E52" s="6"/>
      <c r="F52" s="267" t="str">
        <f t="shared" si="0"/>
        <v/>
      </c>
      <c r="G52" s="268" t="str">
        <f t="shared" si="1"/>
        <v/>
      </c>
      <c r="H52" s="219" t="str">
        <f>'Libre 1'!H52</f>
        <v>n</v>
      </c>
      <c r="I52" s="211">
        <f>IF(P$3="J",SUMIF('Libre tot'!A$33:A$54,H52,'Libre tot'!B$33:B$54),0)</f>
        <v>0</v>
      </c>
      <c r="J52" s="6"/>
      <c r="K52" s="211" t="str">
        <f t="shared" si="2"/>
        <v/>
      </c>
      <c r="L52" s="267" t="str">
        <f t="shared" si="3"/>
        <v/>
      </c>
      <c r="M52" s="215" t="str">
        <f t="shared" si="7"/>
        <v/>
      </c>
      <c r="N52" s="216" t="str">
        <f t="shared" si="5"/>
        <v/>
      </c>
      <c r="O52" s="266">
        <v>1</v>
      </c>
      <c r="AB52" s="325">
        <f t="shared" si="6"/>
        <v>0</v>
      </c>
    </row>
    <row r="53" spans="1:28" ht="13.2" x14ac:dyDescent="0.25">
      <c r="A53" s="218" t="str">
        <f>IF(C53=0,"",IF(I53=0,"",MAX(A$2:A52)+1))</f>
        <v/>
      </c>
      <c r="B53" s="219" t="str">
        <f>'Libre 1'!B53</f>
        <v>Jan Hartog</v>
      </c>
      <c r="C53" s="211">
        <f>IF(P$3="J",SUMIF('Libre tot'!A$33:A$54,B53,'Libre tot'!B$33:B$54),0)</f>
        <v>31</v>
      </c>
      <c r="D53" s="6"/>
      <c r="E53" s="6"/>
      <c r="F53" s="267" t="str">
        <f t="shared" si="0"/>
        <v/>
      </c>
      <c r="G53" s="268" t="str">
        <f t="shared" si="1"/>
        <v/>
      </c>
      <c r="H53" s="219" t="str">
        <f>'Libre 1'!H53</f>
        <v>n</v>
      </c>
      <c r="I53" s="211">
        <f>IF(P$3="J",SUMIF('Libre tot'!A$33:A$54,H53,'Libre tot'!B$33:B$54),0)</f>
        <v>0</v>
      </c>
      <c r="J53" s="6"/>
      <c r="K53" s="211" t="str">
        <f t="shared" si="2"/>
        <v/>
      </c>
      <c r="L53" s="267" t="str">
        <f t="shared" si="3"/>
        <v/>
      </c>
      <c r="M53" s="215" t="str">
        <f t="shared" si="7"/>
        <v/>
      </c>
      <c r="N53" s="216" t="str">
        <f t="shared" si="5"/>
        <v/>
      </c>
      <c r="O53" s="266">
        <v>1</v>
      </c>
      <c r="AB53" s="325">
        <f t="shared" si="6"/>
        <v>0</v>
      </c>
    </row>
    <row r="54" spans="1:28" ht="13.2" x14ac:dyDescent="0.25">
      <c r="A54" s="218">
        <f>IF(C54=0,"",IF(I54=0,"",MAX(A$2:A53)+1))</f>
        <v>40</v>
      </c>
      <c r="B54" s="219" t="str">
        <f>'Libre 1'!B54</f>
        <v>Martijn</v>
      </c>
      <c r="C54" s="211">
        <f>IF(P$3="J",SUMIF('Libre tot'!A$33:A$54,B54,'Libre tot'!B$33:B$54),0)</f>
        <v>24</v>
      </c>
      <c r="D54" s="6"/>
      <c r="E54" s="6"/>
      <c r="F54" s="267" t="str">
        <f t="shared" si="0"/>
        <v/>
      </c>
      <c r="G54" s="268" t="str">
        <f t="shared" si="1"/>
        <v/>
      </c>
      <c r="H54" s="219" t="str">
        <f>'Libre 1'!H54</f>
        <v>Michael</v>
      </c>
      <c r="I54" s="211">
        <f>IF(P$3="J",SUMIF('Libre tot'!A$33:A$54,H54,'Libre tot'!B$33:B$54),0)</f>
        <v>38</v>
      </c>
      <c r="J54" s="6"/>
      <c r="K54" s="211" t="str">
        <f t="shared" si="2"/>
        <v/>
      </c>
      <c r="L54" s="267" t="str">
        <f t="shared" si="3"/>
        <v/>
      </c>
      <c r="M54" s="215" t="str">
        <f t="shared" si="7"/>
        <v/>
      </c>
      <c r="N54" s="216" t="str">
        <f t="shared" si="5"/>
        <v/>
      </c>
      <c r="O54" s="266">
        <v>1</v>
      </c>
      <c r="AB54" s="325">
        <f t="shared" si="6"/>
        <v>1</v>
      </c>
    </row>
    <row r="55" spans="1:28" ht="13.2" x14ac:dyDescent="0.25">
      <c r="A55" s="218">
        <f>IF(C55=0,"",IF(I55=0,"",MAX(A$2:A54)+1))</f>
        <v>41</v>
      </c>
      <c r="B55" s="219" t="str">
        <f>'Libre 1'!B55</f>
        <v>Martijn</v>
      </c>
      <c r="C55" s="211">
        <f>IF(P$3="J",SUMIF('Libre tot'!A$33:A$54,B55,'Libre tot'!B$33:B$54),0)</f>
        <v>24</v>
      </c>
      <c r="D55" s="6"/>
      <c r="E55" s="6"/>
      <c r="F55" s="267" t="str">
        <f t="shared" si="0"/>
        <v/>
      </c>
      <c r="G55" s="268" t="str">
        <f t="shared" si="1"/>
        <v/>
      </c>
      <c r="H55" s="219" t="str">
        <f>'Libre 1'!H55</f>
        <v>Peter</v>
      </c>
      <c r="I55" s="211">
        <f>IF(P$3="J",SUMIF('Libre tot'!A$33:A$54,H55,'Libre tot'!B$33:B$54),0)</f>
        <v>70</v>
      </c>
      <c r="J55" s="6"/>
      <c r="K55" s="211" t="str">
        <f t="shared" si="2"/>
        <v/>
      </c>
      <c r="L55" s="267" t="str">
        <f t="shared" si="3"/>
        <v/>
      </c>
      <c r="M55" s="215" t="str">
        <f t="shared" si="7"/>
        <v/>
      </c>
      <c r="N55" s="216" t="str">
        <f t="shared" si="5"/>
        <v/>
      </c>
      <c r="O55" s="266">
        <v>1</v>
      </c>
      <c r="AB55" s="325">
        <f t="shared" si="6"/>
        <v>1</v>
      </c>
    </row>
    <row r="56" spans="1:28" ht="13.2" x14ac:dyDescent="0.25">
      <c r="A56" s="218">
        <f>IF(C56=0,"",IF(I56=0,"",MAX(A$2:A55)+1))</f>
        <v>42</v>
      </c>
      <c r="B56" s="219" t="str">
        <f>'Libre 1'!B56</f>
        <v>Martijn</v>
      </c>
      <c r="C56" s="211">
        <f>IF(P$3="J",SUMIF('Libre tot'!A$33:A$54,B56,'Libre tot'!B$33:B$54),0)</f>
        <v>24</v>
      </c>
      <c r="D56" s="6"/>
      <c r="E56" s="6"/>
      <c r="F56" s="267" t="str">
        <f t="shared" si="0"/>
        <v/>
      </c>
      <c r="G56" s="268" t="str">
        <f t="shared" si="1"/>
        <v/>
      </c>
      <c r="H56" s="219" t="str">
        <f>'Libre 1'!H56</f>
        <v>Piet</v>
      </c>
      <c r="I56" s="211">
        <f>IF(P$3="J",SUMIF('Libre tot'!A$33:A$54,H56,'Libre tot'!B$33:B$54),0)</f>
        <v>71</v>
      </c>
      <c r="J56" s="6"/>
      <c r="K56" s="211" t="str">
        <f t="shared" si="2"/>
        <v/>
      </c>
      <c r="L56" s="267" t="str">
        <f t="shared" si="3"/>
        <v/>
      </c>
      <c r="M56" s="215" t="str">
        <f t="shared" si="7"/>
        <v/>
      </c>
      <c r="N56" s="216" t="str">
        <f t="shared" si="5"/>
        <v/>
      </c>
      <c r="O56" s="266">
        <v>1</v>
      </c>
      <c r="AB56" s="325">
        <f t="shared" si="6"/>
        <v>1</v>
      </c>
    </row>
    <row r="57" spans="1:28" ht="13.2" x14ac:dyDescent="0.25">
      <c r="A57" s="218">
        <f>IF(C57=0,"",IF(I57=0,"",MAX(A$2:A56)+1))</f>
        <v>43</v>
      </c>
      <c r="B57" s="219" t="str">
        <f>'Libre 1'!B57</f>
        <v>Martijn</v>
      </c>
      <c r="C57" s="211">
        <f>IF(P$3="J",SUMIF('Libre tot'!A$33:A$54,B57,'Libre tot'!B$33:B$54),0)</f>
        <v>24</v>
      </c>
      <c r="D57" s="6"/>
      <c r="E57" s="6"/>
      <c r="F57" s="267" t="str">
        <f t="shared" si="0"/>
        <v/>
      </c>
      <c r="G57" s="268" t="str">
        <f t="shared" si="1"/>
        <v/>
      </c>
      <c r="H57" s="219" t="str">
        <f>'Libre 1'!H57</f>
        <v>Tukker</v>
      </c>
      <c r="I57" s="211">
        <f>IF(P$3="J",SUMIF('Libre tot'!A$33:A$54,H57,'Libre tot'!B$33:B$54),0)</f>
        <v>37</v>
      </c>
      <c r="J57" s="6"/>
      <c r="K57" s="211" t="str">
        <f t="shared" si="2"/>
        <v/>
      </c>
      <c r="L57" s="267" t="str">
        <f t="shared" si="3"/>
        <v/>
      </c>
      <c r="M57" s="215" t="str">
        <f t="shared" si="7"/>
        <v/>
      </c>
      <c r="N57" s="216" t="str">
        <f t="shared" si="5"/>
        <v/>
      </c>
      <c r="O57" s="266">
        <v>1</v>
      </c>
      <c r="AB57" s="325">
        <f t="shared" si="6"/>
        <v>1</v>
      </c>
    </row>
    <row r="58" spans="1:28" ht="13.2" x14ac:dyDescent="0.25">
      <c r="A58" s="218">
        <f>IF(C58=0,"",IF(I58=0,"",MAX(A$2:A57)+1))</f>
        <v>44</v>
      </c>
      <c r="B58" s="219" t="str">
        <f>'Libre 1'!B58</f>
        <v>Martijn</v>
      </c>
      <c r="C58" s="211">
        <f>IF(P$3="J",SUMIF('Libre tot'!A$33:A$54,B58,'Libre tot'!B$33:B$54),0)</f>
        <v>24</v>
      </c>
      <c r="D58" s="6"/>
      <c r="E58" s="6"/>
      <c r="F58" s="267" t="str">
        <f t="shared" si="0"/>
        <v/>
      </c>
      <c r="G58" s="268" t="str">
        <f t="shared" si="1"/>
        <v/>
      </c>
      <c r="H58" s="219" t="str">
        <f>'Libre 1'!H58</f>
        <v>Bernard</v>
      </c>
      <c r="I58" s="211">
        <f>IF(P$3="J",SUMIF('Libre tot'!A$33:A$54,H58,'Libre tot'!B$33:B$54),0)</f>
        <v>37</v>
      </c>
      <c r="J58" s="6"/>
      <c r="K58" s="211" t="str">
        <f t="shared" si="2"/>
        <v/>
      </c>
      <c r="L58" s="267" t="str">
        <f t="shared" si="3"/>
        <v/>
      </c>
      <c r="M58" s="215" t="str">
        <f t="shared" si="7"/>
        <v/>
      </c>
      <c r="N58" s="216" t="str">
        <f t="shared" si="5"/>
        <v/>
      </c>
      <c r="O58" s="266">
        <v>1</v>
      </c>
      <c r="AB58" s="325">
        <f t="shared" si="6"/>
        <v>1</v>
      </c>
    </row>
    <row r="59" spans="1:28" ht="13.2" x14ac:dyDescent="0.25">
      <c r="A59" s="218">
        <f>IF(C59=0,"",IF(I59=0,"",MAX(A$2:A58)+1))</f>
        <v>45</v>
      </c>
      <c r="B59" s="219" t="str">
        <f>'Libre 1'!B59</f>
        <v>Martijn</v>
      </c>
      <c r="C59" s="211">
        <f>IF(P$3="J",SUMIF('Libre tot'!A$33:A$54,B59,'Libre tot'!B$33:B$54),0)</f>
        <v>24</v>
      </c>
      <c r="D59" s="6"/>
      <c r="E59" s="6"/>
      <c r="F59" s="267" t="str">
        <f t="shared" si="0"/>
        <v/>
      </c>
      <c r="G59" s="268" t="str">
        <f t="shared" si="1"/>
        <v/>
      </c>
      <c r="H59" s="219" t="str">
        <f>'Libre 1'!H59</f>
        <v>Jan de Hoorn</v>
      </c>
      <c r="I59" s="211">
        <f>IF(P$3="J",SUMIF('Libre tot'!A$33:A$54,H59,'Libre tot'!B$33:B$54),0)</f>
        <v>33</v>
      </c>
      <c r="J59" s="6"/>
      <c r="K59" s="211" t="str">
        <f t="shared" si="2"/>
        <v/>
      </c>
      <c r="L59" s="267" t="str">
        <f t="shared" si="3"/>
        <v/>
      </c>
      <c r="M59" s="215" t="str">
        <f t="shared" si="7"/>
        <v/>
      </c>
      <c r="N59" s="216" t="str">
        <f t="shared" si="5"/>
        <v/>
      </c>
      <c r="O59" s="266">
        <v>1</v>
      </c>
      <c r="AB59" s="325">
        <f t="shared" si="6"/>
        <v>1</v>
      </c>
    </row>
    <row r="60" spans="1:28" ht="13.2" x14ac:dyDescent="0.25">
      <c r="A60" s="218">
        <f>IF(C60=0,"",IF(I60=0,"",MAX(A$2:A59)+1))</f>
        <v>46</v>
      </c>
      <c r="B60" s="219" t="str">
        <f>'Libre 1'!B60</f>
        <v>Martijn</v>
      </c>
      <c r="C60" s="211">
        <f>IF(P$3="J",SUMIF('Libre tot'!A$33:A$54,B60,'Libre tot'!B$33:B$54),0)</f>
        <v>24</v>
      </c>
      <c r="D60" s="6"/>
      <c r="E60" s="6"/>
      <c r="F60" s="267" t="str">
        <f t="shared" si="0"/>
        <v/>
      </c>
      <c r="G60" s="268" t="str">
        <f t="shared" si="1"/>
        <v/>
      </c>
      <c r="H60" s="219" t="str">
        <f>'Libre 1'!H60</f>
        <v>Bas</v>
      </c>
      <c r="I60" s="211">
        <f>IF(P$3="J",SUMIF('Libre tot'!A$33:A$54,H60,'Libre tot'!B$33:B$54),0)</f>
        <v>31</v>
      </c>
      <c r="J60" s="6"/>
      <c r="K60" s="211" t="str">
        <f t="shared" si="2"/>
        <v/>
      </c>
      <c r="L60" s="267" t="str">
        <f t="shared" si="3"/>
        <v/>
      </c>
      <c r="M60" s="215" t="str">
        <f t="shared" si="7"/>
        <v/>
      </c>
      <c r="N60" s="216" t="str">
        <f t="shared" si="5"/>
        <v/>
      </c>
      <c r="O60" s="266">
        <v>1</v>
      </c>
      <c r="AB60" s="325">
        <f t="shared" si="6"/>
        <v>1</v>
      </c>
    </row>
    <row r="61" spans="1:28" ht="13.2" x14ac:dyDescent="0.25">
      <c r="A61" s="218">
        <f>IF(C61=0,"",IF(I61=0,"",MAX(A$2:A60)+1))</f>
        <v>47</v>
      </c>
      <c r="B61" s="219" t="str">
        <f>'Libre 1'!B61</f>
        <v>Martijn</v>
      </c>
      <c r="C61" s="211">
        <f>IF(P$3="J",SUMIF('Libre tot'!A$33:A$54,B61,'Libre tot'!B$33:B$54),0)</f>
        <v>24</v>
      </c>
      <c r="D61" s="6"/>
      <c r="E61" s="6"/>
      <c r="F61" s="267" t="str">
        <f t="shared" si="0"/>
        <v/>
      </c>
      <c r="G61" s="268" t="str">
        <f t="shared" si="1"/>
        <v/>
      </c>
      <c r="H61" s="219" t="str">
        <f>'Libre 1'!H61</f>
        <v>Jan Zuijlen</v>
      </c>
      <c r="I61" s="211">
        <f>IF(P$3="J",SUMIF('Libre tot'!A$33:A$54,H61,'Libre tot'!B$33:B$54),0)</f>
        <v>45</v>
      </c>
      <c r="J61" s="6"/>
      <c r="K61" s="211" t="str">
        <f t="shared" si="2"/>
        <v/>
      </c>
      <c r="L61" s="267" t="str">
        <f t="shared" si="3"/>
        <v/>
      </c>
      <c r="M61" s="215" t="str">
        <f t="shared" si="7"/>
        <v/>
      </c>
      <c r="N61" s="216" t="str">
        <f t="shared" si="5"/>
        <v/>
      </c>
      <c r="O61" s="266">
        <v>1</v>
      </c>
      <c r="AB61" s="325">
        <f t="shared" si="6"/>
        <v>1</v>
      </c>
    </row>
    <row r="62" spans="1:28" ht="13.2" x14ac:dyDescent="0.25">
      <c r="A62" s="218">
        <f>IF(C62=0,"",IF(I62=0,"",MAX(A$2:A61)+1))</f>
        <v>48</v>
      </c>
      <c r="B62" s="219" t="str">
        <f>'Libre 1'!B62</f>
        <v>Martijn</v>
      </c>
      <c r="C62" s="211">
        <f>IF(P$3="J",SUMIF('Libre tot'!A$33:A$54,B62,'Libre tot'!B$33:B$54),0)</f>
        <v>24</v>
      </c>
      <c r="D62" s="6"/>
      <c r="E62" s="6"/>
      <c r="F62" s="267" t="str">
        <f t="shared" si="0"/>
        <v/>
      </c>
      <c r="G62" s="268" t="str">
        <f t="shared" si="1"/>
        <v/>
      </c>
      <c r="H62" s="219" t="str">
        <f>'Libre 1'!H62</f>
        <v xml:space="preserve">Jordy </v>
      </c>
      <c r="I62" s="211">
        <f>IF(P$3="J",SUMIF('Libre tot'!A$33:A$54,H62,'Libre tot'!B$33:B$54),0)</f>
        <v>50</v>
      </c>
      <c r="J62" s="6"/>
      <c r="K62" s="211" t="str">
        <f t="shared" si="2"/>
        <v/>
      </c>
      <c r="L62" s="267" t="str">
        <f t="shared" si="3"/>
        <v/>
      </c>
      <c r="M62" s="215" t="str">
        <f t="shared" si="7"/>
        <v/>
      </c>
      <c r="N62" s="216" t="str">
        <f t="shared" si="5"/>
        <v/>
      </c>
      <c r="O62" s="266">
        <v>1</v>
      </c>
      <c r="AB62" s="325">
        <f t="shared" si="6"/>
        <v>1</v>
      </c>
    </row>
    <row r="63" spans="1:28" ht="13.2" x14ac:dyDescent="0.25">
      <c r="A63" s="218">
        <f>IF(C63=0,"",IF(I63=0,"",MAX(A$2:A62)+1))</f>
        <v>49</v>
      </c>
      <c r="B63" s="219" t="str">
        <f>'Libre 1'!B63</f>
        <v>Martijn</v>
      </c>
      <c r="C63" s="211">
        <f>IF(P$3="J",SUMIF('Libre tot'!A$33:A$54,B63,'Libre tot'!B$33:B$54),0)</f>
        <v>24</v>
      </c>
      <c r="D63" s="6"/>
      <c r="E63" s="6"/>
      <c r="F63" s="267" t="str">
        <f t="shared" si="0"/>
        <v/>
      </c>
      <c r="G63" s="268" t="str">
        <f t="shared" si="1"/>
        <v/>
      </c>
      <c r="H63" s="219" t="str">
        <f>'Libre 1'!H63</f>
        <v>Mukesh</v>
      </c>
      <c r="I63" s="211">
        <f>IF(P$3="J",SUMIF('Libre tot'!A$33:A$54,H63,'Libre tot'!B$33:B$54),0)</f>
        <v>56</v>
      </c>
      <c r="J63" s="6"/>
      <c r="K63" s="211" t="str">
        <f t="shared" si="2"/>
        <v/>
      </c>
      <c r="L63" s="267" t="str">
        <f t="shared" si="3"/>
        <v/>
      </c>
      <c r="M63" s="215" t="str">
        <f t="shared" si="7"/>
        <v/>
      </c>
      <c r="N63" s="216" t="str">
        <f t="shared" si="5"/>
        <v/>
      </c>
      <c r="O63" s="266">
        <v>1</v>
      </c>
      <c r="AB63" s="325">
        <f t="shared" si="6"/>
        <v>1</v>
      </c>
    </row>
    <row r="64" spans="1:28" ht="13.2" x14ac:dyDescent="0.25">
      <c r="A64" s="218">
        <f>IF(C64=0,"",IF(I64=0,"",MAX(A$2:A63)+1))</f>
        <v>50</v>
      </c>
      <c r="B64" s="219" t="str">
        <f>'Libre 1'!B64</f>
        <v>Martijn</v>
      </c>
      <c r="C64" s="211">
        <f>IF(P$3="J",SUMIF('Libre tot'!A$33:A$54,B64,'Libre tot'!B$33:B$54),0)</f>
        <v>24</v>
      </c>
      <c r="D64" s="6"/>
      <c r="E64" s="6"/>
      <c r="F64" s="267" t="str">
        <f t="shared" si="0"/>
        <v/>
      </c>
      <c r="G64" s="268" t="str">
        <f t="shared" si="1"/>
        <v/>
      </c>
      <c r="H64" s="219" t="str">
        <f>'Libre 1'!H64</f>
        <v>Marco</v>
      </c>
      <c r="I64" s="211">
        <f>IF(P$3="J",SUMIF('Libre tot'!A$33:A$54,H64,'Libre tot'!B$33:B$54),0)</f>
        <v>51</v>
      </c>
      <c r="J64" s="6"/>
      <c r="K64" s="211" t="str">
        <f t="shared" si="2"/>
        <v/>
      </c>
      <c r="L64" s="267" t="str">
        <f t="shared" si="3"/>
        <v/>
      </c>
      <c r="M64" s="215" t="str">
        <f t="shared" si="7"/>
        <v/>
      </c>
      <c r="N64" s="216" t="str">
        <f t="shared" si="5"/>
        <v/>
      </c>
      <c r="O64" s="266">
        <v>1</v>
      </c>
      <c r="AB64" s="325">
        <f t="shared" si="6"/>
        <v>1</v>
      </c>
    </row>
    <row r="65" spans="1:28" ht="13.2" x14ac:dyDescent="0.25">
      <c r="A65" s="218" t="str">
        <f>IF(C65=0,"",IF(I65=0,"",MAX(A$2:A64)+1))</f>
        <v/>
      </c>
      <c r="B65" s="219" t="str">
        <f>'Libre 1'!B65</f>
        <v>Martijn</v>
      </c>
      <c r="C65" s="211">
        <f>IF(P$3="J",SUMIF('Libre tot'!A$33:A$54,B65,'Libre tot'!B$33:B$54),0)</f>
        <v>24</v>
      </c>
      <c r="D65" s="6"/>
      <c r="E65" s="6"/>
      <c r="F65" s="267" t="str">
        <f t="shared" si="0"/>
        <v/>
      </c>
      <c r="G65" s="268" t="str">
        <f t="shared" si="1"/>
        <v/>
      </c>
      <c r="H65" s="219" t="str">
        <f>'Libre 1'!H65</f>
        <v>n</v>
      </c>
      <c r="I65" s="211">
        <f>IF(P$3="J",SUMIF('Libre tot'!A$33:A$54,H65,'Libre tot'!B$33:B$54),0)</f>
        <v>0</v>
      </c>
      <c r="J65" s="6"/>
      <c r="K65" s="211" t="str">
        <f t="shared" si="2"/>
        <v/>
      </c>
      <c r="L65" s="267" t="str">
        <f t="shared" si="3"/>
        <v/>
      </c>
      <c r="M65" s="215" t="str">
        <f t="shared" si="7"/>
        <v/>
      </c>
      <c r="N65" s="216" t="str">
        <f t="shared" si="5"/>
        <v/>
      </c>
      <c r="O65" s="266">
        <v>1</v>
      </c>
      <c r="AB65" s="325">
        <f t="shared" si="6"/>
        <v>0</v>
      </c>
    </row>
    <row r="66" spans="1:28" ht="13.2" x14ac:dyDescent="0.25">
      <c r="A66" s="218" t="str">
        <f>IF(C66=0,"",IF(I66=0,"",MAX(A$2:A65)+1))</f>
        <v/>
      </c>
      <c r="B66" s="219" t="str">
        <f>'Libre 1'!B66</f>
        <v>Martijn</v>
      </c>
      <c r="C66" s="211">
        <f>IF(P$3="J",SUMIF('Libre tot'!A$33:A$54,B66,'Libre tot'!B$33:B$54),0)</f>
        <v>24</v>
      </c>
      <c r="D66" s="6"/>
      <c r="E66" s="6"/>
      <c r="F66" s="267" t="str">
        <f t="shared" si="0"/>
        <v/>
      </c>
      <c r="G66" s="268" t="str">
        <f t="shared" si="1"/>
        <v/>
      </c>
      <c r="H66" s="219" t="str">
        <f>'Libre 1'!H66</f>
        <v>n</v>
      </c>
      <c r="I66" s="211">
        <f>IF(P$3="J",SUMIF('Libre tot'!A$33:A$54,H66,'Libre tot'!B$33:B$54),0)</f>
        <v>0</v>
      </c>
      <c r="J66" s="6"/>
      <c r="K66" s="211" t="str">
        <f t="shared" si="2"/>
        <v/>
      </c>
      <c r="L66" s="267" t="str">
        <f t="shared" si="3"/>
        <v/>
      </c>
      <c r="M66" s="215" t="str">
        <f t="shared" si="7"/>
        <v/>
      </c>
      <c r="N66" s="216" t="str">
        <f t="shared" si="5"/>
        <v/>
      </c>
      <c r="O66" s="266">
        <v>1</v>
      </c>
      <c r="AB66" s="325">
        <f t="shared" si="6"/>
        <v>0</v>
      </c>
    </row>
    <row r="67" spans="1:28" ht="13.2" x14ac:dyDescent="0.25">
      <c r="A67" s="218" t="str">
        <f>IF(C67=0,"",IF(I67=0,"",MAX(A$2:A66)+1))</f>
        <v/>
      </c>
      <c r="B67" s="219" t="str">
        <f>'Libre 1'!B67</f>
        <v>Martijn</v>
      </c>
      <c r="C67" s="211">
        <f>IF(P$3="J",SUMIF('Libre tot'!A$33:A$54,B67,'Libre tot'!B$33:B$54),0)</f>
        <v>24</v>
      </c>
      <c r="D67" s="6"/>
      <c r="E67" s="6"/>
      <c r="F67" s="267" t="str">
        <f t="shared" ref="F67:F130" si="8">IF(D67&gt;0,ROUND(D67/E67,3),"")</f>
        <v/>
      </c>
      <c r="G67" s="268" t="str">
        <f t="shared" ref="G67:G130" si="9">IF(D67&gt;0,IF(C67-D67=0,R$2,IF(D67&lt;C67,ROUND(D67/C67*T$2,1),Q$2)),"")</f>
        <v/>
      </c>
      <c r="H67" s="219" t="str">
        <f>'Libre 1'!H67</f>
        <v>n</v>
      </c>
      <c r="I67" s="211">
        <f>IF(P$3="J",SUMIF('Libre tot'!A$33:A$54,H67,'Libre tot'!B$33:B$54),0)</f>
        <v>0</v>
      </c>
      <c r="J67" s="6"/>
      <c r="K67" s="211" t="str">
        <f t="shared" ref="K67:K130" si="10">IF(E67&gt;0,E67,"")</f>
        <v/>
      </c>
      <c r="L67" s="267" t="str">
        <f t="shared" ref="L67:L130" si="11">IF(J67&gt;0,ROUND(J67/K67,3),"")</f>
        <v/>
      </c>
      <c r="M67" s="215" t="str">
        <f t="shared" ref="M67:M98" si="12">IF(J67&gt;0,IF(I67-J67=0,R$2,IF(J67&lt;I67,ROUND(J67/I67*T$2,1),Q$2)),"")</f>
        <v/>
      </c>
      <c r="N67" s="216" t="str">
        <f t="shared" ref="N67:N130" si="13">IF(E67&gt;0,1,"")</f>
        <v/>
      </c>
      <c r="O67" s="266">
        <v>1</v>
      </c>
      <c r="AB67" s="325">
        <f t="shared" ref="AB67:AB130" si="14">IF(A67="",0,1)</f>
        <v>0</v>
      </c>
    </row>
    <row r="68" spans="1:28" ht="13.2" x14ac:dyDescent="0.25">
      <c r="A68" s="218" t="str">
        <f>IF(C68=0,"",IF(I68=0,"",MAX(A$2:A67)+1))</f>
        <v/>
      </c>
      <c r="B68" s="219" t="str">
        <f>'Libre 1'!B68</f>
        <v>Martijn</v>
      </c>
      <c r="C68" s="211">
        <f>IF(P$3="J",SUMIF('Libre tot'!A$33:A$54,B68,'Libre tot'!B$33:B$54),0)</f>
        <v>24</v>
      </c>
      <c r="D68" s="6"/>
      <c r="E68" s="6"/>
      <c r="F68" s="267" t="str">
        <f t="shared" si="8"/>
        <v/>
      </c>
      <c r="G68" s="268" t="str">
        <f t="shared" si="9"/>
        <v/>
      </c>
      <c r="H68" s="219" t="str">
        <f>'Libre 1'!H68</f>
        <v>n</v>
      </c>
      <c r="I68" s="211">
        <f>IF(P$3="J",SUMIF('Libre tot'!A$33:A$54,H68,'Libre tot'!B$33:B$54),0)</f>
        <v>0</v>
      </c>
      <c r="J68" s="6"/>
      <c r="K68" s="211" t="str">
        <f t="shared" si="10"/>
        <v/>
      </c>
      <c r="L68" s="267" t="str">
        <f t="shared" si="11"/>
        <v/>
      </c>
      <c r="M68" s="215" t="str">
        <f t="shared" si="12"/>
        <v/>
      </c>
      <c r="N68" s="216" t="str">
        <f t="shared" si="13"/>
        <v/>
      </c>
      <c r="O68" s="266">
        <v>1</v>
      </c>
      <c r="AB68" s="325">
        <f t="shared" si="14"/>
        <v>0</v>
      </c>
    </row>
    <row r="69" spans="1:28" ht="13.2" x14ac:dyDescent="0.25">
      <c r="A69" s="218">
        <f>IF(C69=0,"",IF(I69=0,"",MAX(A$2:A68)+1))</f>
        <v>51</v>
      </c>
      <c r="B69" s="219" t="str">
        <f>'Libre 1'!B69</f>
        <v>Michael</v>
      </c>
      <c r="C69" s="211">
        <f>IF(P$3="J",SUMIF('Libre tot'!A$33:A$54,B69,'Libre tot'!B$33:B$54),0)</f>
        <v>38</v>
      </c>
      <c r="D69" s="6"/>
      <c r="E69" s="6"/>
      <c r="F69" s="267" t="str">
        <f t="shared" si="8"/>
        <v/>
      </c>
      <c r="G69" s="268" t="str">
        <f t="shared" si="9"/>
        <v/>
      </c>
      <c r="H69" s="219" t="str">
        <f>'Libre 1'!H69</f>
        <v>Peter</v>
      </c>
      <c r="I69" s="211">
        <f>IF(P$3="J",SUMIF('Libre tot'!A$33:A$54,H69,'Libre tot'!B$33:B$54),0)</f>
        <v>70</v>
      </c>
      <c r="J69" s="6"/>
      <c r="K69" s="211" t="str">
        <f t="shared" si="10"/>
        <v/>
      </c>
      <c r="L69" s="267" t="str">
        <f t="shared" si="11"/>
        <v/>
      </c>
      <c r="M69" s="215" t="str">
        <f t="shared" si="12"/>
        <v/>
      </c>
      <c r="N69" s="216" t="str">
        <f t="shared" si="13"/>
        <v/>
      </c>
      <c r="O69" s="266">
        <v>1</v>
      </c>
      <c r="AB69" s="325">
        <f t="shared" si="14"/>
        <v>1</v>
      </c>
    </row>
    <row r="70" spans="1:28" ht="13.2" x14ac:dyDescent="0.25">
      <c r="A70" s="218">
        <f>IF(C70=0,"",IF(I70=0,"",MAX(A$2:A69)+1))</f>
        <v>52</v>
      </c>
      <c r="B70" s="219" t="str">
        <f>'Libre 1'!B70</f>
        <v>Michael</v>
      </c>
      <c r="C70" s="211">
        <f>IF(P$3="J",SUMIF('Libre tot'!A$33:A$54,B70,'Libre tot'!B$33:B$54),0)</f>
        <v>38</v>
      </c>
      <c r="D70" s="6"/>
      <c r="E70" s="6"/>
      <c r="F70" s="267" t="str">
        <f t="shared" si="8"/>
        <v/>
      </c>
      <c r="G70" s="268" t="str">
        <f t="shared" si="9"/>
        <v/>
      </c>
      <c r="H70" s="219" t="str">
        <f>'Libre 1'!H70</f>
        <v>Piet</v>
      </c>
      <c r="I70" s="211">
        <f>IF(P$3="J",SUMIF('Libre tot'!A$33:A$54,H70,'Libre tot'!B$33:B$54),0)</f>
        <v>71</v>
      </c>
      <c r="J70" s="6"/>
      <c r="K70" s="211" t="str">
        <f t="shared" si="10"/>
        <v/>
      </c>
      <c r="L70" s="267" t="str">
        <f t="shared" si="11"/>
        <v/>
      </c>
      <c r="M70" s="215" t="str">
        <f t="shared" si="12"/>
        <v/>
      </c>
      <c r="N70" s="216" t="str">
        <f t="shared" si="13"/>
        <v/>
      </c>
      <c r="O70" s="266">
        <v>1</v>
      </c>
      <c r="AB70" s="325">
        <f t="shared" si="14"/>
        <v>1</v>
      </c>
    </row>
    <row r="71" spans="1:28" ht="13.2" x14ac:dyDescent="0.25">
      <c r="A71" s="218">
        <f>IF(C71=0,"",IF(I71=0,"",MAX(A$2:A70)+1))</f>
        <v>53</v>
      </c>
      <c r="B71" s="219" t="str">
        <f>'Libre 1'!B71</f>
        <v>Michael</v>
      </c>
      <c r="C71" s="211">
        <f>IF(P$3="J",SUMIF('Libre tot'!A$33:A$54,B71,'Libre tot'!B$33:B$54),0)</f>
        <v>38</v>
      </c>
      <c r="D71" s="6"/>
      <c r="E71" s="6"/>
      <c r="F71" s="267" t="str">
        <f t="shared" si="8"/>
        <v/>
      </c>
      <c r="G71" s="268" t="str">
        <f t="shared" si="9"/>
        <v/>
      </c>
      <c r="H71" s="219" t="str">
        <f>'Libre 1'!H71</f>
        <v>Tukker</v>
      </c>
      <c r="I71" s="211">
        <f>IF(P$3="J",SUMIF('Libre tot'!A$33:A$54,H71,'Libre tot'!B$33:B$54),0)</f>
        <v>37</v>
      </c>
      <c r="J71" s="6"/>
      <c r="K71" s="211" t="str">
        <f t="shared" si="10"/>
        <v/>
      </c>
      <c r="L71" s="267" t="str">
        <f t="shared" si="11"/>
        <v/>
      </c>
      <c r="M71" s="215" t="str">
        <f t="shared" si="12"/>
        <v/>
      </c>
      <c r="N71" s="216" t="str">
        <f t="shared" si="13"/>
        <v/>
      </c>
      <c r="O71" s="266">
        <v>1</v>
      </c>
      <c r="AB71" s="325">
        <f t="shared" si="14"/>
        <v>1</v>
      </c>
    </row>
    <row r="72" spans="1:28" ht="13.2" x14ac:dyDescent="0.25">
      <c r="A72" s="218">
        <f>IF(C72=0,"",IF(I72=0,"",MAX(A$2:A71)+1))</f>
        <v>54</v>
      </c>
      <c r="B72" s="219" t="str">
        <f>'Libre 1'!B72</f>
        <v>Michael</v>
      </c>
      <c r="C72" s="211">
        <f>IF(P$3="J",SUMIF('Libre tot'!A$33:A$54,B72,'Libre tot'!B$33:B$54),0)</f>
        <v>38</v>
      </c>
      <c r="D72" s="6"/>
      <c r="E72" s="6"/>
      <c r="F72" s="267" t="str">
        <f t="shared" si="8"/>
        <v/>
      </c>
      <c r="G72" s="268" t="str">
        <f t="shared" si="9"/>
        <v/>
      </c>
      <c r="H72" s="219" t="str">
        <f>'Libre 1'!H72</f>
        <v>Bernard</v>
      </c>
      <c r="I72" s="211">
        <f>IF(P$3="J",SUMIF('Libre tot'!A$33:A$54,H72,'Libre tot'!B$33:B$54),0)</f>
        <v>37</v>
      </c>
      <c r="J72" s="6"/>
      <c r="K72" s="211" t="str">
        <f t="shared" si="10"/>
        <v/>
      </c>
      <c r="L72" s="267" t="str">
        <f t="shared" si="11"/>
        <v/>
      </c>
      <c r="M72" s="215" t="str">
        <f t="shared" si="12"/>
        <v/>
      </c>
      <c r="N72" s="216" t="str">
        <f t="shared" si="13"/>
        <v/>
      </c>
      <c r="O72" s="266">
        <v>1</v>
      </c>
      <c r="AB72" s="325">
        <f t="shared" si="14"/>
        <v>1</v>
      </c>
    </row>
    <row r="73" spans="1:28" ht="13.2" x14ac:dyDescent="0.25">
      <c r="A73" s="218">
        <f>IF(C73=0,"",IF(I73=0,"",MAX(A$2:A72)+1))</f>
        <v>55</v>
      </c>
      <c r="B73" s="219" t="str">
        <f>'Libre 1'!B73</f>
        <v>Michael</v>
      </c>
      <c r="C73" s="211">
        <f>IF(P$3="J",SUMIF('Libre tot'!A$33:A$54,B73,'Libre tot'!B$33:B$54),0)</f>
        <v>38</v>
      </c>
      <c r="D73" s="6"/>
      <c r="E73" s="6"/>
      <c r="F73" s="267" t="str">
        <f t="shared" si="8"/>
        <v/>
      </c>
      <c r="G73" s="268" t="str">
        <f t="shared" si="9"/>
        <v/>
      </c>
      <c r="H73" s="219" t="str">
        <f>'Libre 1'!H73</f>
        <v>Jan de Hoorn</v>
      </c>
      <c r="I73" s="211">
        <f>IF(P$3="J",SUMIF('Libre tot'!A$33:A$54,H73,'Libre tot'!B$33:B$54),0)</f>
        <v>33</v>
      </c>
      <c r="J73" s="6"/>
      <c r="K73" s="211" t="str">
        <f t="shared" si="10"/>
        <v/>
      </c>
      <c r="L73" s="267" t="str">
        <f t="shared" si="11"/>
        <v/>
      </c>
      <c r="M73" s="215" t="str">
        <f t="shared" si="12"/>
        <v/>
      </c>
      <c r="N73" s="216" t="str">
        <f t="shared" si="13"/>
        <v/>
      </c>
      <c r="O73" s="266">
        <v>1</v>
      </c>
      <c r="AB73" s="325">
        <f t="shared" si="14"/>
        <v>1</v>
      </c>
    </row>
    <row r="74" spans="1:28" ht="13.2" x14ac:dyDescent="0.25">
      <c r="A74" s="218">
        <f>IF(C74=0,"",IF(I74=0,"",MAX(A$2:A73)+1))</f>
        <v>56</v>
      </c>
      <c r="B74" s="219" t="str">
        <f>'Libre 1'!B74</f>
        <v>Michael</v>
      </c>
      <c r="C74" s="211">
        <f>IF(P$3="J",SUMIF('Libre tot'!A$33:A$54,B74,'Libre tot'!B$33:B$54),0)</f>
        <v>38</v>
      </c>
      <c r="D74" s="6"/>
      <c r="E74" s="6"/>
      <c r="F74" s="267" t="str">
        <f t="shared" si="8"/>
        <v/>
      </c>
      <c r="G74" s="268" t="str">
        <f t="shared" si="9"/>
        <v/>
      </c>
      <c r="H74" s="219" t="str">
        <f>'Libre 1'!H74</f>
        <v>Bas</v>
      </c>
      <c r="I74" s="211">
        <f>IF(P$3="J",SUMIF('Libre tot'!A$33:A$54,H74,'Libre tot'!B$33:B$54),0)</f>
        <v>31</v>
      </c>
      <c r="J74" s="6"/>
      <c r="K74" s="211" t="str">
        <f t="shared" si="10"/>
        <v/>
      </c>
      <c r="L74" s="267" t="str">
        <f t="shared" si="11"/>
        <v/>
      </c>
      <c r="M74" s="215" t="str">
        <f t="shared" si="12"/>
        <v/>
      </c>
      <c r="N74" s="216" t="str">
        <f t="shared" si="13"/>
        <v/>
      </c>
      <c r="O74" s="266">
        <v>1</v>
      </c>
      <c r="AB74" s="325">
        <f t="shared" si="14"/>
        <v>1</v>
      </c>
    </row>
    <row r="75" spans="1:28" ht="13.2" x14ac:dyDescent="0.25">
      <c r="A75" s="218">
        <f>IF(C75=0,"",IF(I75=0,"",MAX(A$2:A74)+1))</f>
        <v>57</v>
      </c>
      <c r="B75" s="219" t="str">
        <f>'Libre 1'!B75</f>
        <v>Michael</v>
      </c>
      <c r="C75" s="211">
        <f>IF(P$3="J",SUMIF('Libre tot'!A$33:A$54,B75,'Libre tot'!B$33:B$54),0)</f>
        <v>38</v>
      </c>
      <c r="D75" s="6"/>
      <c r="E75" s="6"/>
      <c r="F75" s="267" t="str">
        <f t="shared" si="8"/>
        <v/>
      </c>
      <c r="G75" s="268" t="str">
        <f t="shared" si="9"/>
        <v/>
      </c>
      <c r="H75" s="219" t="str">
        <f>'Libre 1'!H75</f>
        <v>Jan Zuijlen</v>
      </c>
      <c r="I75" s="211">
        <f>IF(P$3="J",SUMIF('Libre tot'!A$33:A$54,H75,'Libre tot'!B$33:B$54),0)</f>
        <v>45</v>
      </c>
      <c r="J75" s="6"/>
      <c r="K75" s="211" t="str">
        <f t="shared" si="10"/>
        <v/>
      </c>
      <c r="L75" s="267" t="str">
        <f t="shared" si="11"/>
        <v/>
      </c>
      <c r="M75" s="215" t="str">
        <f t="shared" si="12"/>
        <v/>
      </c>
      <c r="N75" s="216" t="str">
        <f t="shared" si="13"/>
        <v/>
      </c>
      <c r="O75" s="266">
        <v>1</v>
      </c>
      <c r="AB75" s="325">
        <f t="shared" si="14"/>
        <v>1</v>
      </c>
    </row>
    <row r="76" spans="1:28" ht="13.2" x14ac:dyDescent="0.25">
      <c r="A76" s="218">
        <f>IF(C76=0,"",IF(I76=0,"",MAX(A$2:A75)+1))</f>
        <v>58</v>
      </c>
      <c r="B76" s="219" t="str">
        <f>'Libre 1'!B76</f>
        <v>Michael</v>
      </c>
      <c r="C76" s="211">
        <f>IF(P$3="J",SUMIF('Libre tot'!A$33:A$54,B76,'Libre tot'!B$33:B$54),0)</f>
        <v>38</v>
      </c>
      <c r="D76" s="6"/>
      <c r="E76" s="6"/>
      <c r="F76" s="267" t="str">
        <f t="shared" si="8"/>
        <v/>
      </c>
      <c r="G76" s="268" t="str">
        <f t="shared" si="9"/>
        <v/>
      </c>
      <c r="H76" s="219" t="str">
        <f>'Libre 1'!H76</f>
        <v xml:space="preserve">Jordy </v>
      </c>
      <c r="I76" s="211">
        <f>IF(P$3="J",SUMIF('Libre tot'!A$33:A$54,H76,'Libre tot'!B$33:B$54),0)</f>
        <v>50</v>
      </c>
      <c r="J76" s="6"/>
      <c r="K76" s="211" t="str">
        <f t="shared" si="10"/>
        <v/>
      </c>
      <c r="L76" s="267" t="str">
        <f t="shared" si="11"/>
        <v/>
      </c>
      <c r="M76" s="215" t="str">
        <f t="shared" si="12"/>
        <v/>
      </c>
      <c r="N76" s="216" t="str">
        <f t="shared" si="13"/>
        <v/>
      </c>
      <c r="O76" s="266">
        <v>1</v>
      </c>
      <c r="AB76" s="325">
        <f t="shared" si="14"/>
        <v>1</v>
      </c>
    </row>
    <row r="77" spans="1:28" ht="13.2" x14ac:dyDescent="0.25">
      <c r="A77" s="218">
        <f>IF(C77=0,"",IF(I77=0,"",MAX(A$2:A76)+1))</f>
        <v>59</v>
      </c>
      <c r="B77" s="219" t="str">
        <f>'Libre 1'!B77</f>
        <v>Michael</v>
      </c>
      <c r="C77" s="211">
        <f>IF(P$3="J",SUMIF('Libre tot'!A$33:A$54,B77,'Libre tot'!B$33:B$54),0)</f>
        <v>38</v>
      </c>
      <c r="D77" s="6"/>
      <c r="E77" s="6"/>
      <c r="F77" s="267" t="str">
        <f t="shared" si="8"/>
        <v/>
      </c>
      <c r="G77" s="268" t="str">
        <f t="shared" si="9"/>
        <v/>
      </c>
      <c r="H77" s="219" t="str">
        <f>'Libre 1'!H77</f>
        <v>Mukesh</v>
      </c>
      <c r="I77" s="211">
        <f>IF(P$3="J",SUMIF('Libre tot'!A$33:A$54,H77,'Libre tot'!B$33:B$54),0)</f>
        <v>56</v>
      </c>
      <c r="J77" s="6"/>
      <c r="K77" s="211" t="str">
        <f t="shared" si="10"/>
        <v/>
      </c>
      <c r="L77" s="267" t="str">
        <f t="shared" si="11"/>
        <v/>
      </c>
      <c r="M77" s="215" t="str">
        <f t="shared" si="12"/>
        <v/>
      </c>
      <c r="N77" s="216" t="str">
        <f t="shared" si="13"/>
        <v/>
      </c>
      <c r="O77" s="266">
        <v>1</v>
      </c>
      <c r="AB77" s="325">
        <f t="shared" si="14"/>
        <v>1</v>
      </c>
    </row>
    <row r="78" spans="1:28" ht="13.2" x14ac:dyDescent="0.25">
      <c r="A78" s="218">
        <f>IF(C78=0,"",IF(I78=0,"",MAX(A$2:A77)+1))</f>
        <v>60</v>
      </c>
      <c r="B78" s="219" t="str">
        <f>'Libre 1'!B78</f>
        <v>Michael</v>
      </c>
      <c r="C78" s="211">
        <f>IF(P$3="J",SUMIF('Libre tot'!A$33:A$54,B78,'Libre tot'!B$33:B$54),0)</f>
        <v>38</v>
      </c>
      <c r="D78" s="6"/>
      <c r="E78" s="6"/>
      <c r="F78" s="267" t="str">
        <f t="shared" si="8"/>
        <v/>
      </c>
      <c r="G78" s="268" t="str">
        <f t="shared" si="9"/>
        <v/>
      </c>
      <c r="H78" s="219" t="str">
        <f>'Libre 1'!H78</f>
        <v>Marco</v>
      </c>
      <c r="I78" s="211">
        <f>IF(P$3="J",SUMIF('Libre tot'!A$33:A$54,H78,'Libre tot'!B$33:B$54),0)</f>
        <v>51</v>
      </c>
      <c r="J78" s="6"/>
      <c r="K78" s="211" t="str">
        <f t="shared" si="10"/>
        <v/>
      </c>
      <c r="L78" s="267" t="str">
        <f t="shared" si="11"/>
        <v/>
      </c>
      <c r="M78" s="215" t="str">
        <f t="shared" si="12"/>
        <v/>
      </c>
      <c r="N78" s="216" t="str">
        <f t="shared" si="13"/>
        <v/>
      </c>
      <c r="O78" s="266">
        <v>1</v>
      </c>
      <c r="AB78" s="325">
        <f t="shared" si="14"/>
        <v>1</v>
      </c>
    </row>
    <row r="79" spans="1:28" ht="13.2" x14ac:dyDescent="0.25">
      <c r="A79" s="218" t="str">
        <f>IF(C79=0,"",IF(I79=0,"",MAX(A$2:A78)+1))</f>
        <v/>
      </c>
      <c r="B79" s="219" t="str">
        <f>'Libre 1'!B79</f>
        <v>Michael</v>
      </c>
      <c r="C79" s="211">
        <f>IF(P$3="J",SUMIF('Libre tot'!A$33:A$54,B79,'Libre tot'!B$33:B$54),0)</f>
        <v>38</v>
      </c>
      <c r="D79" s="6"/>
      <c r="E79" s="6"/>
      <c r="F79" s="267" t="str">
        <f t="shared" si="8"/>
        <v/>
      </c>
      <c r="G79" s="268" t="str">
        <f t="shared" si="9"/>
        <v/>
      </c>
      <c r="H79" s="219" t="str">
        <f>'Libre 1'!H79</f>
        <v>n</v>
      </c>
      <c r="I79" s="211">
        <f>IF(P$3="J",SUMIF('Libre tot'!A$33:A$54,H79,'Libre tot'!B$33:B$54),0)</f>
        <v>0</v>
      </c>
      <c r="J79" s="6"/>
      <c r="K79" s="211" t="str">
        <f t="shared" si="10"/>
        <v/>
      </c>
      <c r="L79" s="267" t="str">
        <f t="shared" si="11"/>
        <v/>
      </c>
      <c r="M79" s="215" t="str">
        <f t="shared" si="12"/>
        <v/>
      </c>
      <c r="N79" s="216" t="str">
        <f t="shared" si="13"/>
        <v/>
      </c>
      <c r="O79" s="266">
        <v>1</v>
      </c>
      <c r="AB79" s="325">
        <f t="shared" si="14"/>
        <v>0</v>
      </c>
    </row>
    <row r="80" spans="1:28" ht="13.2" x14ac:dyDescent="0.25">
      <c r="A80" s="218" t="str">
        <f>IF(C80=0,"",IF(I80=0,"",MAX(A$2:A79)+1))</f>
        <v/>
      </c>
      <c r="B80" s="219" t="str">
        <f>'Libre 1'!B80</f>
        <v>Michael</v>
      </c>
      <c r="C80" s="211">
        <f>IF(P$3="J",SUMIF('Libre tot'!A$33:A$54,B80,'Libre tot'!B$33:B$54),0)</f>
        <v>38</v>
      </c>
      <c r="D80" s="6"/>
      <c r="E80" s="6"/>
      <c r="F80" s="267" t="str">
        <f t="shared" si="8"/>
        <v/>
      </c>
      <c r="G80" s="268" t="str">
        <f t="shared" si="9"/>
        <v/>
      </c>
      <c r="H80" s="219" t="str">
        <f>'Libre 1'!H80</f>
        <v>n</v>
      </c>
      <c r="I80" s="211">
        <f>IF(P$3="J",SUMIF('Libre tot'!A$33:A$54,H80,'Libre tot'!B$33:B$54),0)</f>
        <v>0</v>
      </c>
      <c r="J80" s="6"/>
      <c r="K80" s="211" t="str">
        <f t="shared" si="10"/>
        <v/>
      </c>
      <c r="L80" s="267" t="str">
        <f t="shared" si="11"/>
        <v/>
      </c>
      <c r="M80" s="215" t="str">
        <f t="shared" si="12"/>
        <v/>
      </c>
      <c r="N80" s="216" t="str">
        <f t="shared" si="13"/>
        <v/>
      </c>
      <c r="O80" s="266">
        <v>1</v>
      </c>
      <c r="AB80" s="325">
        <f t="shared" si="14"/>
        <v>0</v>
      </c>
    </row>
    <row r="81" spans="1:28" ht="13.2" x14ac:dyDescent="0.25">
      <c r="A81" s="218" t="str">
        <f>IF(C81=0,"",IF(I81=0,"",MAX(A$2:A80)+1))</f>
        <v/>
      </c>
      <c r="B81" s="219" t="str">
        <f>'Libre 1'!B81</f>
        <v>Michael</v>
      </c>
      <c r="C81" s="211">
        <f>IF(P$3="J",SUMIF('Libre tot'!A$33:A$54,B81,'Libre tot'!B$33:B$54),0)</f>
        <v>38</v>
      </c>
      <c r="D81" s="6"/>
      <c r="E81" s="6"/>
      <c r="F81" s="267" t="str">
        <f t="shared" si="8"/>
        <v/>
      </c>
      <c r="G81" s="268" t="str">
        <f t="shared" si="9"/>
        <v/>
      </c>
      <c r="H81" s="219" t="str">
        <f>'Libre 1'!H81</f>
        <v>n</v>
      </c>
      <c r="I81" s="211">
        <f>IF(P$3="J",SUMIF('Libre tot'!A$33:A$54,H81,'Libre tot'!B$33:B$54),0)</f>
        <v>0</v>
      </c>
      <c r="J81" s="6"/>
      <c r="K81" s="211" t="str">
        <f t="shared" si="10"/>
        <v/>
      </c>
      <c r="L81" s="267" t="str">
        <f t="shared" si="11"/>
        <v/>
      </c>
      <c r="M81" s="215" t="str">
        <f t="shared" si="12"/>
        <v/>
      </c>
      <c r="N81" s="216" t="str">
        <f t="shared" si="13"/>
        <v/>
      </c>
      <c r="O81" s="266">
        <v>1</v>
      </c>
      <c r="AB81" s="325">
        <f t="shared" si="14"/>
        <v>0</v>
      </c>
    </row>
    <row r="82" spans="1:28" ht="13.2" x14ac:dyDescent="0.25">
      <c r="A82" s="218" t="str">
        <f>IF(C82=0,"",IF(I82=0,"",MAX(A$2:A81)+1))</f>
        <v/>
      </c>
      <c r="B82" s="219" t="str">
        <f>'Libre 1'!B82</f>
        <v>Michael</v>
      </c>
      <c r="C82" s="211">
        <f>IF(P$3="J",SUMIF('Libre tot'!A$33:A$54,B82,'Libre tot'!B$33:B$54),0)</f>
        <v>38</v>
      </c>
      <c r="D82" s="6"/>
      <c r="E82" s="6"/>
      <c r="F82" s="267" t="str">
        <f t="shared" si="8"/>
        <v/>
      </c>
      <c r="G82" s="268" t="str">
        <f t="shared" si="9"/>
        <v/>
      </c>
      <c r="H82" s="219" t="str">
        <f>'Libre 1'!H82</f>
        <v>n</v>
      </c>
      <c r="I82" s="211">
        <f>IF(P$3="J",SUMIF('Libre tot'!A$33:A$54,H82,'Libre tot'!B$33:B$54),0)</f>
        <v>0</v>
      </c>
      <c r="J82" s="6"/>
      <c r="K82" s="211" t="str">
        <f t="shared" si="10"/>
        <v/>
      </c>
      <c r="L82" s="267" t="str">
        <f t="shared" si="11"/>
        <v/>
      </c>
      <c r="M82" s="215" t="str">
        <f t="shared" si="12"/>
        <v/>
      </c>
      <c r="N82" s="216" t="str">
        <f t="shared" si="13"/>
        <v/>
      </c>
      <c r="O82" s="266">
        <v>1</v>
      </c>
      <c r="AB82" s="325">
        <f t="shared" si="14"/>
        <v>0</v>
      </c>
    </row>
    <row r="83" spans="1:28" ht="13.2" x14ac:dyDescent="0.25">
      <c r="A83" s="218">
        <f>IF(C83=0,"",IF(I83=0,"",MAX(A$2:A82)+1))</f>
        <v>61</v>
      </c>
      <c r="B83" s="219" t="str">
        <f>'Libre 1'!B83</f>
        <v>Peter</v>
      </c>
      <c r="C83" s="211">
        <f>IF(P$3="J",SUMIF('Libre tot'!A$33:A$54,B83,'Libre tot'!B$33:B$54),0)</f>
        <v>70</v>
      </c>
      <c r="D83" s="6"/>
      <c r="E83" s="6"/>
      <c r="F83" s="267" t="str">
        <f t="shared" si="8"/>
        <v/>
      </c>
      <c r="G83" s="268" t="str">
        <f t="shared" si="9"/>
        <v/>
      </c>
      <c r="H83" s="219" t="str">
        <f>'Libre 1'!H83</f>
        <v>Piet</v>
      </c>
      <c r="I83" s="211">
        <f>IF(P$3="J",SUMIF('Libre tot'!A$33:A$54,H83,'Libre tot'!B$33:B$54),0)</f>
        <v>71</v>
      </c>
      <c r="J83" s="6"/>
      <c r="K83" s="211" t="str">
        <f t="shared" si="10"/>
        <v/>
      </c>
      <c r="L83" s="267" t="str">
        <f t="shared" si="11"/>
        <v/>
      </c>
      <c r="M83" s="215" t="str">
        <f t="shared" si="12"/>
        <v/>
      </c>
      <c r="N83" s="216" t="str">
        <f t="shared" si="13"/>
        <v/>
      </c>
      <c r="O83" s="266">
        <v>1</v>
      </c>
      <c r="AB83" s="325">
        <f t="shared" si="14"/>
        <v>1</v>
      </c>
    </row>
    <row r="84" spans="1:28" ht="13.2" x14ac:dyDescent="0.25">
      <c r="A84" s="218">
        <f>IF(C84=0,"",IF(I84=0,"",MAX(A$2:A83)+1))</f>
        <v>62</v>
      </c>
      <c r="B84" s="219" t="str">
        <f>'Libre 1'!B84</f>
        <v>Peter</v>
      </c>
      <c r="C84" s="211">
        <f>IF(P$3="J",SUMIF('Libre tot'!A$33:A$54,B84,'Libre tot'!B$33:B$54),0)</f>
        <v>70</v>
      </c>
      <c r="D84" s="6"/>
      <c r="E84" s="6"/>
      <c r="F84" s="267" t="str">
        <f t="shared" si="8"/>
        <v/>
      </c>
      <c r="G84" s="268" t="str">
        <f t="shared" si="9"/>
        <v/>
      </c>
      <c r="H84" s="219" t="str">
        <f>'Libre 1'!H84</f>
        <v>Tukker</v>
      </c>
      <c r="I84" s="211">
        <f>IF(P$3="J",SUMIF('Libre tot'!A$33:A$54,H84,'Libre tot'!B$33:B$54),0)</f>
        <v>37</v>
      </c>
      <c r="J84" s="6"/>
      <c r="K84" s="211" t="str">
        <f t="shared" si="10"/>
        <v/>
      </c>
      <c r="L84" s="267" t="str">
        <f t="shared" si="11"/>
        <v/>
      </c>
      <c r="M84" s="215" t="str">
        <f t="shared" si="12"/>
        <v/>
      </c>
      <c r="N84" s="216" t="str">
        <f t="shared" si="13"/>
        <v/>
      </c>
      <c r="O84" s="266">
        <v>1</v>
      </c>
      <c r="AB84" s="325">
        <f t="shared" si="14"/>
        <v>1</v>
      </c>
    </row>
    <row r="85" spans="1:28" ht="13.2" x14ac:dyDescent="0.25">
      <c r="A85" s="218">
        <f>IF(C85=0,"",IF(I85=0,"",MAX(A$2:A84)+1))</f>
        <v>63</v>
      </c>
      <c r="B85" s="219" t="str">
        <f>'Libre 1'!B85</f>
        <v>Peter</v>
      </c>
      <c r="C85" s="211">
        <f>IF(P$3="J",SUMIF('Libre tot'!A$33:A$54,B85,'Libre tot'!B$33:B$54),0)</f>
        <v>70</v>
      </c>
      <c r="D85" s="6"/>
      <c r="E85" s="6"/>
      <c r="F85" s="267" t="str">
        <f t="shared" si="8"/>
        <v/>
      </c>
      <c r="G85" s="268" t="str">
        <f t="shared" si="9"/>
        <v/>
      </c>
      <c r="H85" s="219" t="str">
        <f>'Libre 1'!H85</f>
        <v>Bernard</v>
      </c>
      <c r="I85" s="211">
        <f>IF(P$3="J",SUMIF('Libre tot'!A$33:A$54,H85,'Libre tot'!B$33:B$54),0)</f>
        <v>37</v>
      </c>
      <c r="J85" s="6"/>
      <c r="K85" s="211" t="str">
        <f t="shared" si="10"/>
        <v/>
      </c>
      <c r="L85" s="267" t="str">
        <f t="shared" si="11"/>
        <v/>
      </c>
      <c r="M85" s="215" t="str">
        <f t="shared" si="12"/>
        <v/>
      </c>
      <c r="N85" s="216" t="str">
        <f t="shared" si="13"/>
        <v/>
      </c>
      <c r="O85" s="266">
        <v>1</v>
      </c>
      <c r="AB85" s="325">
        <f t="shared" si="14"/>
        <v>1</v>
      </c>
    </row>
    <row r="86" spans="1:28" ht="13.2" x14ac:dyDescent="0.25">
      <c r="A86" s="218">
        <f>IF(C86=0,"",IF(I86=0,"",MAX(A$2:A85)+1))</f>
        <v>64</v>
      </c>
      <c r="B86" s="219" t="str">
        <f>'Libre 1'!B86</f>
        <v>Peter</v>
      </c>
      <c r="C86" s="211">
        <f>IF(P$3="J",SUMIF('Libre tot'!A$33:A$54,B86,'Libre tot'!B$33:B$54),0)</f>
        <v>70</v>
      </c>
      <c r="D86" s="6"/>
      <c r="E86" s="6"/>
      <c r="F86" s="267" t="str">
        <f t="shared" si="8"/>
        <v/>
      </c>
      <c r="G86" s="268" t="str">
        <f t="shared" si="9"/>
        <v/>
      </c>
      <c r="H86" s="219" t="str">
        <f>'Libre 1'!H86</f>
        <v>Jan de Hoorn</v>
      </c>
      <c r="I86" s="211">
        <f>IF(P$3="J",SUMIF('Libre tot'!A$33:A$54,H86,'Libre tot'!B$33:B$54),0)</f>
        <v>33</v>
      </c>
      <c r="J86" s="6"/>
      <c r="K86" s="211" t="str">
        <f t="shared" si="10"/>
        <v/>
      </c>
      <c r="L86" s="267" t="str">
        <f t="shared" si="11"/>
        <v/>
      </c>
      <c r="M86" s="215" t="str">
        <f t="shared" si="12"/>
        <v/>
      </c>
      <c r="N86" s="216" t="str">
        <f t="shared" si="13"/>
        <v/>
      </c>
      <c r="O86" s="266">
        <v>1</v>
      </c>
      <c r="AB86" s="325">
        <f t="shared" si="14"/>
        <v>1</v>
      </c>
    </row>
    <row r="87" spans="1:28" ht="13.2" x14ac:dyDescent="0.25">
      <c r="A87" s="218">
        <f>IF(C87=0,"",IF(I87=0,"",MAX(A$2:A86)+1))</f>
        <v>65</v>
      </c>
      <c r="B87" s="219" t="str">
        <f>'Libre 1'!B87</f>
        <v>Peter</v>
      </c>
      <c r="C87" s="211">
        <f>IF(P$3="J",SUMIF('Libre tot'!A$33:A$54,B87,'Libre tot'!B$33:B$54),0)</f>
        <v>70</v>
      </c>
      <c r="D87" s="6"/>
      <c r="E87" s="6"/>
      <c r="F87" s="267" t="str">
        <f t="shared" si="8"/>
        <v/>
      </c>
      <c r="G87" s="268" t="str">
        <f t="shared" si="9"/>
        <v/>
      </c>
      <c r="H87" s="219" t="str">
        <f>'Libre 1'!H87</f>
        <v>Bas</v>
      </c>
      <c r="I87" s="211">
        <f>IF(P$3="J",SUMIF('Libre tot'!A$33:A$54,H87,'Libre tot'!B$33:B$54),0)</f>
        <v>31</v>
      </c>
      <c r="J87" s="6"/>
      <c r="K87" s="211" t="str">
        <f t="shared" si="10"/>
        <v/>
      </c>
      <c r="L87" s="267" t="str">
        <f t="shared" si="11"/>
        <v/>
      </c>
      <c r="M87" s="215" t="str">
        <f t="shared" si="12"/>
        <v/>
      </c>
      <c r="N87" s="216" t="str">
        <f t="shared" si="13"/>
        <v/>
      </c>
      <c r="O87" s="266">
        <v>1</v>
      </c>
      <c r="AB87" s="325">
        <f t="shared" si="14"/>
        <v>1</v>
      </c>
    </row>
    <row r="88" spans="1:28" ht="13.2" x14ac:dyDescent="0.25">
      <c r="A88" s="218">
        <f>IF(C88=0,"",IF(I88=0,"",MAX(A$2:A87)+1))</f>
        <v>66</v>
      </c>
      <c r="B88" s="219" t="str">
        <f>'Libre 1'!B88</f>
        <v>Peter</v>
      </c>
      <c r="C88" s="211">
        <f>IF(P$3="J",SUMIF('Libre tot'!A$33:A$54,B88,'Libre tot'!B$33:B$54),0)</f>
        <v>70</v>
      </c>
      <c r="D88" s="6"/>
      <c r="E88" s="6"/>
      <c r="F88" s="267" t="str">
        <f t="shared" si="8"/>
        <v/>
      </c>
      <c r="G88" s="268" t="str">
        <f t="shared" si="9"/>
        <v/>
      </c>
      <c r="H88" s="219" t="str">
        <f>'Libre 1'!H88</f>
        <v>Jan Zuijlen</v>
      </c>
      <c r="I88" s="211">
        <f>IF(P$3="J",SUMIF('Libre tot'!A$33:A$54,H88,'Libre tot'!B$33:B$54),0)</f>
        <v>45</v>
      </c>
      <c r="J88" s="6"/>
      <c r="K88" s="211" t="str">
        <f t="shared" si="10"/>
        <v/>
      </c>
      <c r="L88" s="267" t="str">
        <f t="shared" si="11"/>
        <v/>
      </c>
      <c r="M88" s="215" t="str">
        <f t="shared" si="12"/>
        <v/>
      </c>
      <c r="N88" s="216" t="str">
        <f t="shared" si="13"/>
        <v/>
      </c>
      <c r="O88" s="266">
        <v>1</v>
      </c>
      <c r="AB88" s="325">
        <f t="shared" si="14"/>
        <v>1</v>
      </c>
    </row>
    <row r="89" spans="1:28" ht="13.2" x14ac:dyDescent="0.25">
      <c r="A89" s="218">
        <f>IF(C89=0,"",IF(I89=0,"",MAX(A$2:A88)+1))</f>
        <v>67</v>
      </c>
      <c r="B89" s="219" t="str">
        <f>'Libre 1'!B89</f>
        <v>Peter</v>
      </c>
      <c r="C89" s="211">
        <f>IF(P$3="J",SUMIF('Libre tot'!A$33:A$54,B89,'Libre tot'!B$33:B$54),0)</f>
        <v>70</v>
      </c>
      <c r="D89" s="6"/>
      <c r="E89" s="6"/>
      <c r="F89" s="267" t="str">
        <f t="shared" si="8"/>
        <v/>
      </c>
      <c r="G89" s="268" t="str">
        <f t="shared" si="9"/>
        <v/>
      </c>
      <c r="H89" s="219" t="str">
        <f>'Libre 1'!H89</f>
        <v xml:space="preserve">Jordy </v>
      </c>
      <c r="I89" s="211">
        <f>IF(P$3="J",SUMIF('Libre tot'!A$33:A$54,H89,'Libre tot'!B$33:B$54),0)</f>
        <v>50</v>
      </c>
      <c r="J89" s="6"/>
      <c r="K89" s="211" t="str">
        <f t="shared" si="10"/>
        <v/>
      </c>
      <c r="L89" s="267" t="str">
        <f t="shared" si="11"/>
        <v/>
      </c>
      <c r="M89" s="215" t="str">
        <f t="shared" si="12"/>
        <v/>
      </c>
      <c r="N89" s="216" t="str">
        <f t="shared" si="13"/>
        <v/>
      </c>
      <c r="O89" s="266">
        <v>1</v>
      </c>
      <c r="AB89" s="325">
        <f t="shared" si="14"/>
        <v>1</v>
      </c>
    </row>
    <row r="90" spans="1:28" ht="13.2" x14ac:dyDescent="0.25">
      <c r="A90" s="218">
        <f>IF(C90=0,"",IF(I90=0,"",MAX(A$2:A89)+1))</f>
        <v>68</v>
      </c>
      <c r="B90" s="219" t="str">
        <f>'Libre 1'!B90</f>
        <v>Peter</v>
      </c>
      <c r="C90" s="211">
        <f>IF(P$3="J",SUMIF('Libre tot'!A$33:A$54,B90,'Libre tot'!B$33:B$54),0)</f>
        <v>70</v>
      </c>
      <c r="D90" s="6"/>
      <c r="E90" s="6"/>
      <c r="F90" s="267" t="str">
        <f t="shared" si="8"/>
        <v/>
      </c>
      <c r="G90" s="268" t="str">
        <f t="shared" si="9"/>
        <v/>
      </c>
      <c r="H90" s="219" t="str">
        <f>'Libre 1'!H90</f>
        <v>Mukesh</v>
      </c>
      <c r="I90" s="211">
        <f>IF(P$3="J",SUMIF('Libre tot'!A$33:A$54,H90,'Libre tot'!B$33:B$54),0)</f>
        <v>56</v>
      </c>
      <c r="J90" s="6"/>
      <c r="K90" s="211" t="str">
        <f t="shared" si="10"/>
        <v/>
      </c>
      <c r="L90" s="267" t="str">
        <f t="shared" si="11"/>
        <v/>
      </c>
      <c r="M90" s="215" t="str">
        <f t="shared" si="12"/>
        <v/>
      </c>
      <c r="N90" s="216" t="str">
        <f t="shared" si="13"/>
        <v/>
      </c>
      <c r="O90" s="266">
        <v>1</v>
      </c>
      <c r="AB90" s="325">
        <f t="shared" si="14"/>
        <v>1</v>
      </c>
    </row>
    <row r="91" spans="1:28" ht="13.2" x14ac:dyDescent="0.25">
      <c r="A91" s="218">
        <f>IF(C91=0,"",IF(I91=0,"",MAX(A$2:A90)+1))</f>
        <v>69</v>
      </c>
      <c r="B91" s="219" t="str">
        <f>'Libre 1'!B91</f>
        <v>Peter</v>
      </c>
      <c r="C91" s="211">
        <f>IF(P$3="J",SUMIF('Libre tot'!A$33:A$54,B91,'Libre tot'!B$33:B$54),0)</f>
        <v>70</v>
      </c>
      <c r="D91" s="6"/>
      <c r="E91" s="6"/>
      <c r="F91" s="267" t="str">
        <f t="shared" si="8"/>
        <v/>
      </c>
      <c r="G91" s="268" t="str">
        <f t="shared" si="9"/>
        <v/>
      </c>
      <c r="H91" s="219" t="str">
        <f>'Libre 1'!H91</f>
        <v>Marco</v>
      </c>
      <c r="I91" s="211">
        <f>IF(P$3="J",SUMIF('Libre tot'!A$33:A$54,H91,'Libre tot'!B$33:B$54),0)</f>
        <v>51</v>
      </c>
      <c r="J91" s="6"/>
      <c r="K91" s="211" t="str">
        <f t="shared" si="10"/>
        <v/>
      </c>
      <c r="L91" s="267" t="str">
        <f t="shared" si="11"/>
        <v/>
      </c>
      <c r="M91" s="215" t="str">
        <f t="shared" si="12"/>
        <v/>
      </c>
      <c r="N91" s="216" t="str">
        <f t="shared" si="13"/>
        <v/>
      </c>
      <c r="O91" s="266">
        <v>1</v>
      </c>
      <c r="AB91" s="325">
        <f t="shared" si="14"/>
        <v>1</v>
      </c>
    </row>
    <row r="92" spans="1:28" ht="13.2" x14ac:dyDescent="0.25">
      <c r="A92" s="218" t="str">
        <f>IF(C92=0,"",IF(I92=0,"",MAX(A$2:A91)+1))</f>
        <v/>
      </c>
      <c r="B92" s="219" t="str">
        <f>'Libre 1'!B92</f>
        <v>Peter</v>
      </c>
      <c r="C92" s="211">
        <f>IF(P$3="J",SUMIF('Libre tot'!A$33:A$54,B92,'Libre tot'!B$33:B$54),0)</f>
        <v>70</v>
      </c>
      <c r="D92" s="6"/>
      <c r="E92" s="6"/>
      <c r="F92" s="267" t="str">
        <f t="shared" si="8"/>
        <v/>
      </c>
      <c r="G92" s="268" t="str">
        <f t="shared" si="9"/>
        <v/>
      </c>
      <c r="H92" s="219" t="str">
        <f>'Libre 1'!H92</f>
        <v>n</v>
      </c>
      <c r="I92" s="211">
        <f>IF(P$3="J",SUMIF('Libre tot'!A$33:A$54,H92,'Libre tot'!B$33:B$54),0)</f>
        <v>0</v>
      </c>
      <c r="J92" s="6"/>
      <c r="K92" s="211" t="str">
        <f t="shared" si="10"/>
        <v/>
      </c>
      <c r="L92" s="267" t="str">
        <f t="shared" si="11"/>
        <v/>
      </c>
      <c r="M92" s="215" t="str">
        <f t="shared" si="12"/>
        <v/>
      </c>
      <c r="N92" s="216" t="str">
        <f t="shared" si="13"/>
        <v/>
      </c>
      <c r="O92" s="266">
        <v>1</v>
      </c>
      <c r="AB92" s="325">
        <f t="shared" si="14"/>
        <v>0</v>
      </c>
    </row>
    <row r="93" spans="1:28" ht="13.2" x14ac:dyDescent="0.25">
      <c r="A93" s="218" t="str">
        <f>IF(C93=0,"",IF(I93=0,"",MAX(A$2:A92)+1))</f>
        <v/>
      </c>
      <c r="B93" s="219" t="str">
        <f>'Libre 1'!B93</f>
        <v>Peter</v>
      </c>
      <c r="C93" s="211">
        <f>IF(P$3="J",SUMIF('Libre tot'!A$33:A$54,B93,'Libre tot'!B$33:B$54),0)</f>
        <v>70</v>
      </c>
      <c r="D93" s="6"/>
      <c r="E93" s="6"/>
      <c r="F93" s="267" t="str">
        <f t="shared" si="8"/>
        <v/>
      </c>
      <c r="G93" s="268" t="str">
        <f t="shared" si="9"/>
        <v/>
      </c>
      <c r="H93" s="219" t="str">
        <f>'Libre 1'!H93</f>
        <v>n</v>
      </c>
      <c r="I93" s="211">
        <f>IF(P$3="J",SUMIF('Libre tot'!A$33:A$54,H93,'Libre tot'!B$33:B$54),0)</f>
        <v>0</v>
      </c>
      <c r="J93" s="6"/>
      <c r="K93" s="211" t="str">
        <f t="shared" si="10"/>
        <v/>
      </c>
      <c r="L93" s="267" t="str">
        <f t="shared" si="11"/>
        <v/>
      </c>
      <c r="M93" s="215" t="str">
        <f t="shared" si="12"/>
        <v/>
      </c>
      <c r="N93" s="216" t="str">
        <f t="shared" si="13"/>
        <v/>
      </c>
      <c r="O93" s="266">
        <v>1</v>
      </c>
      <c r="AB93" s="325">
        <f t="shared" si="14"/>
        <v>0</v>
      </c>
    </row>
    <row r="94" spans="1:28" ht="13.2" x14ac:dyDescent="0.25">
      <c r="A94" s="218" t="str">
        <f>IF(C94=0,"",IF(I94=0,"",MAX(A$2:A93)+1))</f>
        <v/>
      </c>
      <c r="B94" s="219" t="str">
        <f>'Libre 1'!B94</f>
        <v>Peter</v>
      </c>
      <c r="C94" s="211">
        <f>IF(P$3="J",SUMIF('Libre tot'!A$33:A$54,B94,'Libre tot'!B$33:B$54),0)</f>
        <v>70</v>
      </c>
      <c r="D94" s="6"/>
      <c r="E94" s="6"/>
      <c r="F94" s="267" t="str">
        <f t="shared" si="8"/>
        <v/>
      </c>
      <c r="G94" s="268" t="str">
        <f t="shared" si="9"/>
        <v/>
      </c>
      <c r="H94" s="219" t="str">
        <f>'Libre 1'!H94</f>
        <v>n</v>
      </c>
      <c r="I94" s="211">
        <f>IF(P$3="J",SUMIF('Libre tot'!A$33:A$54,H94,'Libre tot'!B$33:B$54),0)</f>
        <v>0</v>
      </c>
      <c r="J94" s="6"/>
      <c r="K94" s="211" t="str">
        <f t="shared" si="10"/>
        <v/>
      </c>
      <c r="L94" s="267" t="str">
        <f t="shared" si="11"/>
        <v/>
      </c>
      <c r="M94" s="215" t="str">
        <f t="shared" si="12"/>
        <v/>
      </c>
      <c r="N94" s="216" t="str">
        <f t="shared" si="13"/>
        <v/>
      </c>
      <c r="O94" s="266">
        <v>1</v>
      </c>
      <c r="AB94" s="325">
        <f t="shared" si="14"/>
        <v>0</v>
      </c>
    </row>
    <row r="95" spans="1:28" ht="13.2" x14ac:dyDescent="0.25">
      <c r="A95" s="218" t="str">
        <f>IF(C95=0,"",IF(I95=0,"",MAX(A$2:A94)+1))</f>
        <v/>
      </c>
      <c r="B95" s="219" t="str">
        <f>'Libre 1'!B95</f>
        <v>Peter</v>
      </c>
      <c r="C95" s="211">
        <f>IF(P$3="J",SUMIF('Libre tot'!A$33:A$54,B95,'Libre tot'!B$33:B$54),0)</f>
        <v>70</v>
      </c>
      <c r="D95" s="6"/>
      <c r="E95" s="6"/>
      <c r="F95" s="267" t="str">
        <f t="shared" si="8"/>
        <v/>
      </c>
      <c r="G95" s="268" t="str">
        <f t="shared" si="9"/>
        <v/>
      </c>
      <c r="H95" s="219" t="str">
        <f>'Libre 1'!H95</f>
        <v>n</v>
      </c>
      <c r="I95" s="211">
        <f>IF(P$3="J",SUMIF('Libre tot'!A$33:A$54,H95,'Libre tot'!B$33:B$54),0)</f>
        <v>0</v>
      </c>
      <c r="J95" s="6"/>
      <c r="K95" s="211" t="str">
        <f t="shared" si="10"/>
        <v/>
      </c>
      <c r="L95" s="267" t="str">
        <f t="shared" si="11"/>
        <v/>
      </c>
      <c r="M95" s="215" t="str">
        <f t="shared" si="12"/>
        <v/>
      </c>
      <c r="N95" s="216" t="str">
        <f t="shared" si="13"/>
        <v/>
      </c>
      <c r="O95" s="266">
        <v>1</v>
      </c>
      <c r="AB95" s="325">
        <f t="shared" si="14"/>
        <v>0</v>
      </c>
    </row>
    <row r="96" spans="1:28" ht="13.2" x14ac:dyDescent="0.25">
      <c r="A96" s="218">
        <f>IF(C96=0,"",IF(I96=0,"",MAX(A$2:A95)+1))</f>
        <v>70</v>
      </c>
      <c r="B96" s="219" t="str">
        <f>'Libre 1'!B96</f>
        <v>Piet</v>
      </c>
      <c r="C96" s="211">
        <f>IF(P$3="J",SUMIF('Libre tot'!A$33:A$54,B96,'Libre tot'!B$33:B$54),0)</f>
        <v>71</v>
      </c>
      <c r="D96" s="6"/>
      <c r="E96" s="6"/>
      <c r="F96" s="267" t="str">
        <f t="shared" si="8"/>
        <v/>
      </c>
      <c r="G96" s="268" t="str">
        <f t="shared" si="9"/>
        <v/>
      </c>
      <c r="H96" s="219" t="str">
        <f>'Libre 1'!H96</f>
        <v>Tukker</v>
      </c>
      <c r="I96" s="211">
        <f>IF(P$3="J",SUMIF('Libre tot'!A$33:A$54,H96,'Libre tot'!B$33:B$54),0)</f>
        <v>37</v>
      </c>
      <c r="J96" s="6"/>
      <c r="K96" s="211" t="str">
        <f t="shared" si="10"/>
        <v/>
      </c>
      <c r="L96" s="267" t="str">
        <f t="shared" si="11"/>
        <v/>
      </c>
      <c r="M96" s="215" t="str">
        <f t="shared" si="12"/>
        <v/>
      </c>
      <c r="N96" s="216" t="str">
        <f t="shared" si="13"/>
        <v/>
      </c>
      <c r="O96" s="266">
        <v>1</v>
      </c>
      <c r="AB96" s="325">
        <f t="shared" si="14"/>
        <v>1</v>
      </c>
    </row>
    <row r="97" spans="1:28" ht="13.2" x14ac:dyDescent="0.25">
      <c r="A97" s="218">
        <f>IF(C97=0,"",IF(I97=0,"",MAX(A$2:A96)+1))</f>
        <v>71</v>
      </c>
      <c r="B97" s="219" t="str">
        <f>'Libre 1'!B97</f>
        <v>Piet</v>
      </c>
      <c r="C97" s="211">
        <f>IF(P$3="J",SUMIF('Libre tot'!A$33:A$54,B97,'Libre tot'!B$33:B$54),0)</f>
        <v>71</v>
      </c>
      <c r="D97" s="6"/>
      <c r="E97" s="6"/>
      <c r="F97" s="267" t="str">
        <f t="shared" si="8"/>
        <v/>
      </c>
      <c r="G97" s="268" t="str">
        <f t="shared" si="9"/>
        <v/>
      </c>
      <c r="H97" s="219" t="str">
        <f>'Libre 1'!H97</f>
        <v>Bernard</v>
      </c>
      <c r="I97" s="211">
        <f>IF(P$3="J",SUMIF('Libre tot'!A$33:A$54,H97,'Libre tot'!B$33:B$54),0)</f>
        <v>37</v>
      </c>
      <c r="J97" s="6"/>
      <c r="K97" s="211" t="str">
        <f t="shared" si="10"/>
        <v/>
      </c>
      <c r="L97" s="267" t="str">
        <f t="shared" si="11"/>
        <v/>
      </c>
      <c r="M97" s="215" t="str">
        <f t="shared" si="12"/>
        <v/>
      </c>
      <c r="N97" s="216" t="str">
        <f t="shared" si="13"/>
        <v/>
      </c>
      <c r="O97" s="266">
        <v>1</v>
      </c>
      <c r="AB97" s="325">
        <f t="shared" si="14"/>
        <v>1</v>
      </c>
    </row>
    <row r="98" spans="1:28" ht="13.2" x14ac:dyDescent="0.25">
      <c r="A98" s="218">
        <f>IF(C98=0,"",IF(I98=0,"",MAX(A$2:A97)+1))</f>
        <v>72</v>
      </c>
      <c r="B98" s="219" t="str">
        <f>'Libre 1'!B98</f>
        <v>Piet</v>
      </c>
      <c r="C98" s="211">
        <f>IF(P$3="J",SUMIF('Libre tot'!A$33:A$54,B98,'Libre tot'!B$33:B$54),0)</f>
        <v>71</v>
      </c>
      <c r="D98" s="6"/>
      <c r="E98" s="6"/>
      <c r="F98" s="267" t="str">
        <f t="shared" si="8"/>
        <v/>
      </c>
      <c r="G98" s="268" t="str">
        <f t="shared" si="9"/>
        <v/>
      </c>
      <c r="H98" s="219" t="str">
        <f>'Libre 1'!H98</f>
        <v>Jan de Hoorn</v>
      </c>
      <c r="I98" s="211">
        <f>IF(P$3="J",SUMIF('Libre tot'!A$33:A$54,H98,'Libre tot'!B$33:B$54),0)</f>
        <v>33</v>
      </c>
      <c r="J98" s="6"/>
      <c r="K98" s="211" t="str">
        <f t="shared" si="10"/>
        <v/>
      </c>
      <c r="L98" s="267" t="str">
        <f t="shared" si="11"/>
        <v/>
      </c>
      <c r="M98" s="215" t="str">
        <f t="shared" si="12"/>
        <v/>
      </c>
      <c r="N98" s="216" t="str">
        <f t="shared" si="13"/>
        <v/>
      </c>
      <c r="O98" s="266">
        <v>1</v>
      </c>
      <c r="AB98" s="325">
        <f t="shared" si="14"/>
        <v>1</v>
      </c>
    </row>
    <row r="99" spans="1:28" ht="13.2" x14ac:dyDescent="0.25">
      <c r="A99" s="218">
        <f>IF(C99=0,"",IF(I99=0,"",MAX(A$2:A98)+1))</f>
        <v>73</v>
      </c>
      <c r="B99" s="219" t="str">
        <f>'Libre 1'!B99</f>
        <v>Piet</v>
      </c>
      <c r="C99" s="211">
        <f>IF(P$3="J",SUMIF('Libre tot'!A$33:A$54,B99,'Libre tot'!B$33:B$54),0)</f>
        <v>71</v>
      </c>
      <c r="D99" s="6"/>
      <c r="E99" s="6"/>
      <c r="F99" s="267" t="str">
        <f t="shared" si="8"/>
        <v/>
      </c>
      <c r="G99" s="268" t="str">
        <f t="shared" si="9"/>
        <v/>
      </c>
      <c r="H99" s="219" t="str">
        <f>'Libre 1'!H99</f>
        <v>Bas</v>
      </c>
      <c r="I99" s="211">
        <f>IF(P$3="J",SUMIF('Libre tot'!A$33:A$54,H99,'Libre tot'!B$33:B$54),0)</f>
        <v>31</v>
      </c>
      <c r="J99" s="6"/>
      <c r="K99" s="211" t="str">
        <f t="shared" si="10"/>
        <v/>
      </c>
      <c r="L99" s="267" t="str">
        <f t="shared" si="11"/>
        <v/>
      </c>
      <c r="M99" s="215" t="str">
        <f t="shared" ref="M99:M130" si="15">IF(J99&gt;0,IF(I99-J99=0,R$2,IF(J99&lt;I99,ROUND(J99/I99*T$2,1),Q$2)),"")</f>
        <v/>
      </c>
      <c r="N99" s="216" t="str">
        <f t="shared" si="13"/>
        <v/>
      </c>
      <c r="O99" s="266">
        <v>1</v>
      </c>
      <c r="AB99" s="325">
        <f t="shared" si="14"/>
        <v>1</v>
      </c>
    </row>
    <row r="100" spans="1:28" ht="13.2" x14ac:dyDescent="0.25">
      <c r="A100" s="218">
        <f>IF(C100=0,"",IF(I100=0,"",MAX(A$2:A99)+1))</f>
        <v>74</v>
      </c>
      <c r="B100" s="219" t="str">
        <f>'Libre 1'!B100</f>
        <v>Piet</v>
      </c>
      <c r="C100" s="211">
        <f>IF(P$3="J",SUMIF('Libre tot'!A$33:A$54,B100,'Libre tot'!B$33:B$54),0)</f>
        <v>71</v>
      </c>
      <c r="D100" s="6"/>
      <c r="E100" s="6"/>
      <c r="F100" s="267" t="str">
        <f t="shared" si="8"/>
        <v/>
      </c>
      <c r="G100" s="268" t="str">
        <f t="shared" si="9"/>
        <v/>
      </c>
      <c r="H100" s="219" t="str">
        <f>'Libre 1'!H100</f>
        <v>Jan Zuijlen</v>
      </c>
      <c r="I100" s="211">
        <f>IF(P$3="J",SUMIF('Libre tot'!A$33:A$54,H100,'Libre tot'!B$33:B$54),0)</f>
        <v>45</v>
      </c>
      <c r="J100" s="6"/>
      <c r="K100" s="211" t="str">
        <f t="shared" si="10"/>
        <v/>
      </c>
      <c r="L100" s="267" t="str">
        <f t="shared" si="11"/>
        <v/>
      </c>
      <c r="M100" s="215" t="str">
        <f t="shared" si="15"/>
        <v/>
      </c>
      <c r="N100" s="216" t="str">
        <f t="shared" si="13"/>
        <v/>
      </c>
      <c r="O100" s="266">
        <v>1</v>
      </c>
      <c r="AB100" s="325">
        <f t="shared" si="14"/>
        <v>1</v>
      </c>
    </row>
    <row r="101" spans="1:28" ht="13.2" x14ac:dyDescent="0.25">
      <c r="A101" s="218">
        <f>IF(C101=0,"",IF(I101=0,"",MAX(A$2:A100)+1))</f>
        <v>75</v>
      </c>
      <c r="B101" s="219" t="str">
        <f>'Libre 1'!B101</f>
        <v>Piet</v>
      </c>
      <c r="C101" s="211">
        <f>IF(P$3="J",SUMIF('Libre tot'!A$33:A$54,B101,'Libre tot'!B$33:B$54),0)</f>
        <v>71</v>
      </c>
      <c r="D101" s="6"/>
      <c r="E101" s="6"/>
      <c r="F101" s="267" t="str">
        <f t="shared" si="8"/>
        <v/>
      </c>
      <c r="G101" s="268" t="str">
        <f t="shared" si="9"/>
        <v/>
      </c>
      <c r="H101" s="219" t="str">
        <f>'Libre 1'!H101</f>
        <v xml:space="preserve">Jordy </v>
      </c>
      <c r="I101" s="211">
        <f>IF(P$3="J",SUMIF('Libre tot'!A$33:A$54,H101,'Libre tot'!B$33:B$54),0)</f>
        <v>50</v>
      </c>
      <c r="J101" s="6"/>
      <c r="K101" s="211" t="str">
        <f t="shared" si="10"/>
        <v/>
      </c>
      <c r="L101" s="267" t="str">
        <f t="shared" si="11"/>
        <v/>
      </c>
      <c r="M101" s="215" t="str">
        <f t="shared" si="15"/>
        <v/>
      </c>
      <c r="N101" s="216" t="str">
        <f t="shared" si="13"/>
        <v/>
      </c>
      <c r="O101" s="266">
        <v>1</v>
      </c>
      <c r="AB101" s="325">
        <f t="shared" si="14"/>
        <v>1</v>
      </c>
    </row>
    <row r="102" spans="1:28" ht="13.2" x14ac:dyDescent="0.25">
      <c r="A102" s="218">
        <f>IF(C102=0,"",IF(I102=0,"",MAX(A$2:A101)+1))</f>
        <v>76</v>
      </c>
      <c r="B102" s="219" t="str">
        <f>'Libre 1'!B102</f>
        <v>Piet</v>
      </c>
      <c r="C102" s="211">
        <f>IF(P$3="J",SUMIF('Libre tot'!A$33:A$54,B102,'Libre tot'!B$33:B$54),0)</f>
        <v>71</v>
      </c>
      <c r="D102" s="6"/>
      <c r="E102" s="6"/>
      <c r="F102" s="267" t="str">
        <f t="shared" si="8"/>
        <v/>
      </c>
      <c r="G102" s="268" t="str">
        <f t="shared" si="9"/>
        <v/>
      </c>
      <c r="H102" s="219" t="str">
        <f>'Libre 1'!H102</f>
        <v>Mukesh</v>
      </c>
      <c r="I102" s="211">
        <f>IF(P$3="J",SUMIF('Libre tot'!A$33:A$54,H102,'Libre tot'!B$33:B$54),0)</f>
        <v>56</v>
      </c>
      <c r="J102" s="6"/>
      <c r="K102" s="211" t="str">
        <f t="shared" si="10"/>
        <v/>
      </c>
      <c r="L102" s="267" t="str">
        <f t="shared" si="11"/>
        <v/>
      </c>
      <c r="M102" s="215" t="str">
        <f t="shared" si="15"/>
        <v/>
      </c>
      <c r="N102" s="216" t="str">
        <f t="shared" si="13"/>
        <v/>
      </c>
      <c r="O102" s="266">
        <v>1</v>
      </c>
      <c r="AB102" s="325">
        <f t="shared" si="14"/>
        <v>1</v>
      </c>
    </row>
    <row r="103" spans="1:28" ht="13.2" x14ac:dyDescent="0.25">
      <c r="A103" s="218">
        <f>IF(C103=0,"",IF(I103=0,"",MAX(A$2:A102)+1))</f>
        <v>77</v>
      </c>
      <c r="B103" s="219" t="str">
        <f>'Libre 1'!B103</f>
        <v>Piet</v>
      </c>
      <c r="C103" s="211">
        <f>IF(P$3="J",SUMIF('Libre tot'!A$33:A$54,B103,'Libre tot'!B$33:B$54),0)</f>
        <v>71</v>
      </c>
      <c r="D103" s="6"/>
      <c r="E103" s="6"/>
      <c r="F103" s="267" t="str">
        <f t="shared" si="8"/>
        <v/>
      </c>
      <c r="G103" s="268" t="str">
        <f t="shared" si="9"/>
        <v/>
      </c>
      <c r="H103" s="219" t="str">
        <f>'Libre 1'!H103</f>
        <v>Marco</v>
      </c>
      <c r="I103" s="211">
        <f>IF(P$3="J",SUMIF('Libre tot'!A$33:A$54,H103,'Libre tot'!B$33:B$54),0)</f>
        <v>51</v>
      </c>
      <c r="J103" s="6"/>
      <c r="K103" s="211" t="str">
        <f t="shared" si="10"/>
        <v/>
      </c>
      <c r="L103" s="267" t="str">
        <f t="shared" si="11"/>
        <v/>
      </c>
      <c r="M103" s="215" t="str">
        <f t="shared" si="15"/>
        <v/>
      </c>
      <c r="N103" s="216" t="str">
        <f t="shared" si="13"/>
        <v/>
      </c>
      <c r="O103" s="266">
        <v>1</v>
      </c>
      <c r="AB103" s="325">
        <f t="shared" si="14"/>
        <v>1</v>
      </c>
    </row>
    <row r="104" spans="1:28" ht="13.2" x14ac:dyDescent="0.25">
      <c r="A104" s="218" t="str">
        <f>IF(C104=0,"",IF(I104=0,"",MAX(A$2:A103)+1))</f>
        <v/>
      </c>
      <c r="B104" s="219" t="str">
        <f>'Libre 1'!B104</f>
        <v>Piet</v>
      </c>
      <c r="C104" s="211">
        <f>IF(P$3="J",SUMIF('Libre tot'!A$33:A$54,B104,'Libre tot'!B$33:B$54),0)</f>
        <v>71</v>
      </c>
      <c r="D104" s="6"/>
      <c r="E104" s="6"/>
      <c r="F104" s="267" t="str">
        <f t="shared" si="8"/>
        <v/>
      </c>
      <c r="G104" s="268" t="str">
        <f t="shared" si="9"/>
        <v/>
      </c>
      <c r="H104" s="219" t="str">
        <f>'Libre 1'!H104</f>
        <v>n</v>
      </c>
      <c r="I104" s="211">
        <f>IF(P$3="J",SUMIF('Libre tot'!A$33:A$54,H104,'Libre tot'!B$33:B$54),0)</f>
        <v>0</v>
      </c>
      <c r="J104" s="6"/>
      <c r="K104" s="211" t="str">
        <f t="shared" si="10"/>
        <v/>
      </c>
      <c r="L104" s="267" t="str">
        <f t="shared" si="11"/>
        <v/>
      </c>
      <c r="M104" s="215" t="str">
        <f t="shared" si="15"/>
        <v/>
      </c>
      <c r="N104" s="216" t="str">
        <f t="shared" si="13"/>
        <v/>
      </c>
      <c r="O104" s="266">
        <v>1</v>
      </c>
      <c r="AB104" s="325">
        <f t="shared" si="14"/>
        <v>0</v>
      </c>
    </row>
    <row r="105" spans="1:28" ht="13.2" x14ac:dyDescent="0.25">
      <c r="A105" s="218" t="str">
        <f>IF(C105=0,"",IF(I105=0,"",MAX(A$2:A104)+1))</f>
        <v/>
      </c>
      <c r="B105" s="219" t="str">
        <f>'Libre 1'!B105</f>
        <v>Piet</v>
      </c>
      <c r="C105" s="211">
        <f>IF(P$3="J",SUMIF('Libre tot'!A$33:A$54,B105,'Libre tot'!B$33:B$54),0)</f>
        <v>71</v>
      </c>
      <c r="D105" s="6"/>
      <c r="E105" s="6"/>
      <c r="F105" s="267" t="str">
        <f t="shared" si="8"/>
        <v/>
      </c>
      <c r="G105" s="268" t="str">
        <f t="shared" si="9"/>
        <v/>
      </c>
      <c r="H105" s="219" t="str">
        <f>'Libre 1'!H105</f>
        <v>n</v>
      </c>
      <c r="I105" s="211">
        <f>IF(P$3="J",SUMIF('Libre tot'!A$33:A$54,H105,'Libre tot'!B$33:B$54),0)</f>
        <v>0</v>
      </c>
      <c r="J105" s="6"/>
      <c r="K105" s="211" t="str">
        <f t="shared" si="10"/>
        <v/>
      </c>
      <c r="L105" s="267" t="str">
        <f t="shared" si="11"/>
        <v/>
      </c>
      <c r="M105" s="215" t="str">
        <f t="shared" si="15"/>
        <v/>
      </c>
      <c r="N105" s="216" t="str">
        <f t="shared" si="13"/>
        <v/>
      </c>
      <c r="O105" s="266">
        <v>1</v>
      </c>
      <c r="AB105" s="325">
        <f t="shared" si="14"/>
        <v>0</v>
      </c>
    </row>
    <row r="106" spans="1:28" ht="13.2" x14ac:dyDescent="0.25">
      <c r="A106" s="218" t="str">
        <f>IF(C106=0,"",IF(I106=0,"",MAX(A$2:A105)+1))</f>
        <v/>
      </c>
      <c r="B106" s="219" t="str">
        <f>'Libre 1'!B106</f>
        <v>Piet</v>
      </c>
      <c r="C106" s="211">
        <f>IF(P$3="J",SUMIF('Libre tot'!A$33:A$54,B106,'Libre tot'!B$33:B$54),0)</f>
        <v>71</v>
      </c>
      <c r="D106" s="6"/>
      <c r="E106" s="6"/>
      <c r="F106" s="267" t="str">
        <f t="shared" si="8"/>
        <v/>
      </c>
      <c r="G106" s="268" t="str">
        <f t="shared" si="9"/>
        <v/>
      </c>
      <c r="H106" s="219" t="str">
        <f>'Libre 1'!H106</f>
        <v>n</v>
      </c>
      <c r="I106" s="211">
        <f>IF(P$3="J",SUMIF('Libre tot'!A$33:A$54,H106,'Libre tot'!B$33:B$54),0)</f>
        <v>0</v>
      </c>
      <c r="J106" s="6"/>
      <c r="K106" s="211" t="str">
        <f t="shared" si="10"/>
        <v/>
      </c>
      <c r="L106" s="267" t="str">
        <f t="shared" si="11"/>
        <v/>
      </c>
      <c r="M106" s="215" t="str">
        <f t="shared" si="15"/>
        <v/>
      </c>
      <c r="N106" s="216" t="str">
        <f t="shared" si="13"/>
        <v/>
      </c>
      <c r="O106" s="266">
        <v>1</v>
      </c>
      <c r="AB106" s="325">
        <f t="shared" si="14"/>
        <v>0</v>
      </c>
    </row>
    <row r="107" spans="1:28" ht="13.2" x14ac:dyDescent="0.25">
      <c r="A107" s="218" t="str">
        <f>IF(C107=0,"",IF(I107=0,"",MAX(A$2:A106)+1))</f>
        <v/>
      </c>
      <c r="B107" s="219" t="str">
        <f>'Libre 1'!B107</f>
        <v>Piet</v>
      </c>
      <c r="C107" s="211">
        <f>IF(P$3="J",SUMIF('Libre tot'!A$33:A$54,B107,'Libre tot'!B$33:B$54),0)</f>
        <v>71</v>
      </c>
      <c r="D107" s="6"/>
      <c r="E107" s="6"/>
      <c r="F107" s="267" t="str">
        <f t="shared" si="8"/>
        <v/>
      </c>
      <c r="G107" s="268" t="str">
        <f t="shared" si="9"/>
        <v/>
      </c>
      <c r="H107" s="219" t="str">
        <f>'Libre 1'!H107</f>
        <v>n</v>
      </c>
      <c r="I107" s="211">
        <f>IF(P$3="J",SUMIF('Libre tot'!A$33:A$54,H107,'Libre tot'!B$33:B$54),0)</f>
        <v>0</v>
      </c>
      <c r="J107" s="6"/>
      <c r="K107" s="211" t="str">
        <f t="shared" si="10"/>
        <v/>
      </c>
      <c r="L107" s="267" t="str">
        <f t="shared" si="11"/>
        <v/>
      </c>
      <c r="M107" s="215" t="str">
        <f t="shared" si="15"/>
        <v/>
      </c>
      <c r="N107" s="216" t="str">
        <f t="shared" si="13"/>
        <v/>
      </c>
      <c r="O107" s="266">
        <v>1</v>
      </c>
      <c r="AB107" s="325">
        <f t="shared" si="14"/>
        <v>0</v>
      </c>
    </row>
    <row r="108" spans="1:28" ht="13.2" x14ac:dyDescent="0.25">
      <c r="A108" s="218">
        <f>IF(C108=0,"",IF(I108=0,"",MAX(A$2:A107)+1))</f>
        <v>78</v>
      </c>
      <c r="B108" s="219" t="str">
        <f>'Libre 1'!B108</f>
        <v>Tukker</v>
      </c>
      <c r="C108" s="211">
        <f>IF(P$3="J",SUMIF('Libre tot'!A$33:A$54,B108,'Libre tot'!B$33:B$54),0)</f>
        <v>37</v>
      </c>
      <c r="D108" s="6"/>
      <c r="E108" s="6"/>
      <c r="F108" s="267" t="str">
        <f t="shared" si="8"/>
        <v/>
      </c>
      <c r="G108" s="268" t="str">
        <f t="shared" si="9"/>
        <v/>
      </c>
      <c r="H108" s="219" t="str">
        <f>'Libre 1'!H108</f>
        <v>Bernard</v>
      </c>
      <c r="I108" s="211">
        <f>IF(P$3="J",SUMIF('Libre tot'!A$33:A$54,H108,'Libre tot'!B$33:B$54),0)</f>
        <v>37</v>
      </c>
      <c r="J108" s="6"/>
      <c r="K108" s="211" t="str">
        <f t="shared" si="10"/>
        <v/>
      </c>
      <c r="L108" s="267" t="str">
        <f t="shared" si="11"/>
        <v/>
      </c>
      <c r="M108" s="215" t="str">
        <f t="shared" si="15"/>
        <v/>
      </c>
      <c r="N108" s="216" t="str">
        <f t="shared" si="13"/>
        <v/>
      </c>
      <c r="O108" s="266">
        <v>1</v>
      </c>
      <c r="AB108" s="325">
        <f t="shared" si="14"/>
        <v>1</v>
      </c>
    </row>
    <row r="109" spans="1:28" ht="13.2" x14ac:dyDescent="0.25">
      <c r="A109" s="218">
        <f>IF(C109=0,"",IF(I109=0,"",MAX(A$2:A108)+1))</f>
        <v>79</v>
      </c>
      <c r="B109" s="219" t="str">
        <f>'Libre 1'!B109</f>
        <v>Tukker</v>
      </c>
      <c r="C109" s="211">
        <f>IF(P$3="J",SUMIF('Libre tot'!A$33:A$54,B109,'Libre tot'!B$33:B$54),0)</f>
        <v>37</v>
      </c>
      <c r="D109" s="6"/>
      <c r="E109" s="6"/>
      <c r="F109" s="267" t="str">
        <f t="shared" si="8"/>
        <v/>
      </c>
      <c r="G109" s="268" t="str">
        <f t="shared" si="9"/>
        <v/>
      </c>
      <c r="H109" s="219" t="str">
        <f>'Libre 1'!H109</f>
        <v>Jan de Hoorn</v>
      </c>
      <c r="I109" s="211">
        <f>IF(P$3="J",SUMIF('Libre tot'!A$33:A$54,H109,'Libre tot'!B$33:B$54),0)</f>
        <v>33</v>
      </c>
      <c r="J109" s="6"/>
      <c r="K109" s="211" t="str">
        <f t="shared" si="10"/>
        <v/>
      </c>
      <c r="L109" s="267" t="str">
        <f t="shared" si="11"/>
        <v/>
      </c>
      <c r="M109" s="215" t="str">
        <f t="shared" si="15"/>
        <v/>
      </c>
      <c r="N109" s="216" t="str">
        <f t="shared" si="13"/>
        <v/>
      </c>
      <c r="O109" s="266">
        <v>1</v>
      </c>
      <c r="AB109" s="325">
        <f t="shared" si="14"/>
        <v>1</v>
      </c>
    </row>
    <row r="110" spans="1:28" ht="13.2" x14ac:dyDescent="0.25">
      <c r="A110" s="218">
        <f>IF(C110=0,"",IF(I110=0,"",MAX(A$2:A109)+1))</f>
        <v>80</v>
      </c>
      <c r="B110" s="219" t="str">
        <f>'Libre 1'!B110</f>
        <v>Tukker</v>
      </c>
      <c r="C110" s="211">
        <f>IF(P$3="J",SUMIF('Libre tot'!A$33:A$54,B110,'Libre tot'!B$33:B$54),0)</f>
        <v>37</v>
      </c>
      <c r="D110" s="6"/>
      <c r="E110" s="6"/>
      <c r="F110" s="267" t="str">
        <f t="shared" si="8"/>
        <v/>
      </c>
      <c r="G110" s="268" t="str">
        <f t="shared" si="9"/>
        <v/>
      </c>
      <c r="H110" s="219" t="str">
        <f>'Libre 1'!H110</f>
        <v>Bas</v>
      </c>
      <c r="I110" s="211">
        <f>IF(P$3="J",SUMIF('Libre tot'!A$33:A$54,H110,'Libre tot'!B$33:B$54),0)</f>
        <v>31</v>
      </c>
      <c r="J110" s="6"/>
      <c r="K110" s="211" t="str">
        <f t="shared" si="10"/>
        <v/>
      </c>
      <c r="L110" s="267" t="str">
        <f t="shared" si="11"/>
        <v/>
      </c>
      <c r="M110" s="215" t="str">
        <f t="shared" si="15"/>
        <v/>
      </c>
      <c r="N110" s="216" t="str">
        <f t="shared" si="13"/>
        <v/>
      </c>
      <c r="O110" s="266">
        <v>1</v>
      </c>
      <c r="AB110" s="325">
        <f t="shared" si="14"/>
        <v>1</v>
      </c>
    </row>
    <row r="111" spans="1:28" ht="13.2" x14ac:dyDescent="0.25">
      <c r="A111" s="218">
        <f>IF(C111=0,"",IF(I111=0,"",MAX(A$2:A110)+1))</f>
        <v>81</v>
      </c>
      <c r="B111" s="219" t="str">
        <f>'Libre 1'!B111</f>
        <v>Tukker</v>
      </c>
      <c r="C111" s="211">
        <f>IF(P$3="J",SUMIF('Libre tot'!A$33:A$54,B111,'Libre tot'!B$33:B$54),0)</f>
        <v>37</v>
      </c>
      <c r="D111" s="6"/>
      <c r="E111" s="6"/>
      <c r="F111" s="267" t="str">
        <f t="shared" si="8"/>
        <v/>
      </c>
      <c r="G111" s="268" t="str">
        <f t="shared" si="9"/>
        <v/>
      </c>
      <c r="H111" s="219" t="str">
        <f>'Libre 1'!H111</f>
        <v>Jan Zuijlen</v>
      </c>
      <c r="I111" s="211">
        <f>IF(P$3="J",SUMIF('Libre tot'!A$33:A$54,H111,'Libre tot'!B$33:B$54),0)</f>
        <v>45</v>
      </c>
      <c r="J111" s="6"/>
      <c r="K111" s="211" t="str">
        <f t="shared" si="10"/>
        <v/>
      </c>
      <c r="L111" s="267" t="str">
        <f t="shared" si="11"/>
        <v/>
      </c>
      <c r="M111" s="215" t="str">
        <f t="shared" si="15"/>
        <v/>
      </c>
      <c r="N111" s="216" t="str">
        <f t="shared" si="13"/>
        <v/>
      </c>
      <c r="O111" s="266">
        <v>1</v>
      </c>
      <c r="AB111" s="325">
        <f t="shared" si="14"/>
        <v>1</v>
      </c>
    </row>
    <row r="112" spans="1:28" ht="13.2" x14ac:dyDescent="0.25">
      <c r="A112" s="218">
        <f>IF(C112=0,"",IF(I112=0,"",MAX(A$2:A111)+1))</f>
        <v>82</v>
      </c>
      <c r="B112" s="219" t="str">
        <f>'Libre 1'!B112</f>
        <v>Tukker</v>
      </c>
      <c r="C112" s="211">
        <f>IF(P$3="J",SUMIF('Libre tot'!A$33:A$54,B112,'Libre tot'!B$33:B$54),0)</f>
        <v>37</v>
      </c>
      <c r="D112" s="6"/>
      <c r="E112" s="6"/>
      <c r="F112" s="267" t="str">
        <f t="shared" si="8"/>
        <v/>
      </c>
      <c r="G112" s="268" t="str">
        <f t="shared" si="9"/>
        <v/>
      </c>
      <c r="H112" s="219" t="str">
        <f>'Libre 1'!H112</f>
        <v xml:space="preserve">Jordy </v>
      </c>
      <c r="I112" s="211">
        <f>IF(P$3="J",SUMIF('Libre tot'!A$33:A$54,H112,'Libre tot'!B$33:B$54),0)</f>
        <v>50</v>
      </c>
      <c r="J112" s="6"/>
      <c r="K112" s="211" t="str">
        <f t="shared" si="10"/>
        <v/>
      </c>
      <c r="L112" s="267" t="str">
        <f t="shared" si="11"/>
        <v/>
      </c>
      <c r="M112" s="215" t="str">
        <f t="shared" si="15"/>
        <v/>
      </c>
      <c r="N112" s="216" t="str">
        <f t="shared" si="13"/>
        <v/>
      </c>
      <c r="O112" s="266">
        <v>1</v>
      </c>
      <c r="AB112" s="325">
        <f t="shared" si="14"/>
        <v>1</v>
      </c>
    </row>
    <row r="113" spans="1:28" ht="13.2" x14ac:dyDescent="0.25">
      <c r="A113" s="218">
        <f>IF(C113=0,"",IF(I113=0,"",MAX(A$2:A112)+1))</f>
        <v>83</v>
      </c>
      <c r="B113" s="219" t="str">
        <f>'Libre 1'!B113</f>
        <v>Tukker</v>
      </c>
      <c r="C113" s="211">
        <f>IF(P$3="J",SUMIF('Libre tot'!A$33:A$54,B113,'Libre tot'!B$33:B$54),0)</f>
        <v>37</v>
      </c>
      <c r="D113" s="6"/>
      <c r="E113" s="6"/>
      <c r="F113" s="267" t="str">
        <f t="shared" si="8"/>
        <v/>
      </c>
      <c r="G113" s="268" t="str">
        <f t="shared" si="9"/>
        <v/>
      </c>
      <c r="H113" s="219" t="str">
        <f>'Libre 1'!H113</f>
        <v>Mukesh</v>
      </c>
      <c r="I113" s="211">
        <f>IF(P$3="J",SUMIF('Libre tot'!A$33:A$54,H113,'Libre tot'!B$33:B$54),0)</f>
        <v>56</v>
      </c>
      <c r="J113" s="6"/>
      <c r="K113" s="211" t="str">
        <f t="shared" si="10"/>
        <v/>
      </c>
      <c r="L113" s="267" t="str">
        <f t="shared" si="11"/>
        <v/>
      </c>
      <c r="M113" s="215" t="str">
        <f t="shared" si="15"/>
        <v/>
      </c>
      <c r="N113" s="216" t="str">
        <f t="shared" si="13"/>
        <v/>
      </c>
      <c r="O113" s="266">
        <v>1</v>
      </c>
      <c r="AB113" s="325">
        <f t="shared" si="14"/>
        <v>1</v>
      </c>
    </row>
    <row r="114" spans="1:28" ht="13.2" x14ac:dyDescent="0.25">
      <c r="A114" s="218">
        <f>IF(C114=0,"",IF(I114=0,"",MAX(A$2:A113)+1))</f>
        <v>84</v>
      </c>
      <c r="B114" s="219" t="str">
        <f>'Libre 1'!B114</f>
        <v>Tukker</v>
      </c>
      <c r="C114" s="211">
        <f>IF(P$3="J",SUMIF('Libre tot'!A$33:A$54,B114,'Libre tot'!B$33:B$54),0)</f>
        <v>37</v>
      </c>
      <c r="D114" s="6"/>
      <c r="E114" s="6"/>
      <c r="F114" s="267" t="str">
        <f t="shared" si="8"/>
        <v/>
      </c>
      <c r="G114" s="268" t="str">
        <f t="shared" si="9"/>
        <v/>
      </c>
      <c r="H114" s="219" t="str">
        <f>'Libre 1'!H114</f>
        <v>Marco</v>
      </c>
      <c r="I114" s="211">
        <f>IF(P$3="J",SUMIF('Libre tot'!A$33:A$54,H114,'Libre tot'!B$33:B$54),0)</f>
        <v>51</v>
      </c>
      <c r="J114" s="6"/>
      <c r="K114" s="211" t="str">
        <f t="shared" si="10"/>
        <v/>
      </c>
      <c r="L114" s="267" t="str">
        <f t="shared" si="11"/>
        <v/>
      </c>
      <c r="M114" s="215" t="str">
        <f t="shared" si="15"/>
        <v/>
      </c>
      <c r="N114" s="216" t="str">
        <f t="shared" si="13"/>
        <v/>
      </c>
      <c r="O114" s="266">
        <v>1</v>
      </c>
      <c r="AB114" s="325">
        <f t="shared" si="14"/>
        <v>1</v>
      </c>
    </row>
    <row r="115" spans="1:28" ht="13.2" x14ac:dyDescent="0.25">
      <c r="A115" s="218" t="str">
        <f>IF(C115=0,"",IF(I115=0,"",MAX(A$2:A114)+1))</f>
        <v/>
      </c>
      <c r="B115" s="219" t="str">
        <f>'Libre 1'!B115</f>
        <v>Tukker</v>
      </c>
      <c r="C115" s="211">
        <f>IF(P$3="J",SUMIF('Libre tot'!A$33:A$54,B115,'Libre tot'!B$33:B$54),0)</f>
        <v>37</v>
      </c>
      <c r="D115" s="6"/>
      <c r="E115" s="6"/>
      <c r="F115" s="267" t="str">
        <f t="shared" si="8"/>
        <v/>
      </c>
      <c r="G115" s="268" t="str">
        <f t="shared" si="9"/>
        <v/>
      </c>
      <c r="H115" s="219" t="str">
        <f>'Libre 1'!H115</f>
        <v>n</v>
      </c>
      <c r="I115" s="211">
        <f>IF(P$3="J",SUMIF('Libre tot'!A$33:A$54,H115,'Libre tot'!B$33:B$54),0)</f>
        <v>0</v>
      </c>
      <c r="J115" s="6"/>
      <c r="K115" s="211" t="str">
        <f t="shared" si="10"/>
        <v/>
      </c>
      <c r="L115" s="267" t="str">
        <f t="shared" si="11"/>
        <v/>
      </c>
      <c r="M115" s="215" t="str">
        <f t="shared" si="15"/>
        <v/>
      </c>
      <c r="N115" s="216" t="str">
        <f t="shared" si="13"/>
        <v/>
      </c>
      <c r="O115" s="266">
        <v>1</v>
      </c>
      <c r="AB115" s="325">
        <f t="shared" si="14"/>
        <v>0</v>
      </c>
    </row>
    <row r="116" spans="1:28" ht="13.2" x14ac:dyDescent="0.25">
      <c r="A116" s="218" t="str">
        <f>IF(C116=0,"",IF(I116=0,"",MAX(A$2:A115)+1))</f>
        <v/>
      </c>
      <c r="B116" s="219" t="str">
        <f>'Libre 1'!B116</f>
        <v>Tukker</v>
      </c>
      <c r="C116" s="211">
        <f>IF(P$3="J",SUMIF('Libre tot'!A$33:A$54,B116,'Libre tot'!B$33:B$54),0)</f>
        <v>37</v>
      </c>
      <c r="D116" s="6"/>
      <c r="E116" s="6"/>
      <c r="F116" s="267" t="str">
        <f t="shared" si="8"/>
        <v/>
      </c>
      <c r="G116" s="268" t="str">
        <f t="shared" si="9"/>
        <v/>
      </c>
      <c r="H116" s="219" t="str">
        <f>'Libre 1'!H116</f>
        <v>n</v>
      </c>
      <c r="I116" s="211">
        <f>IF(P$3="J",SUMIF('Libre tot'!A$33:A$54,H116,'Libre tot'!B$33:B$54),0)</f>
        <v>0</v>
      </c>
      <c r="J116" s="6"/>
      <c r="K116" s="211" t="str">
        <f t="shared" si="10"/>
        <v/>
      </c>
      <c r="L116" s="267" t="str">
        <f t="shared" si="11"/>
        <v/>
      </c>
      <c r="M116" s="215" t="str">
        <f t="shared" si="15"/>
        <v/>
      </c>
      <c r="N116" s="216" t="str">
        <f t="shared" si="13"/>
        <v/>
      </c>
      <c r="O116" s="266">
        <v>1</v>
      </c>
      <c r="AB116" s="325">
        <f t="shared" si="14"/>
        <v>0</v>
      </c>
    </row>
    <row r="117" spans="1:28" ht="13.2" x14ac:dyDescent="0.25">
      <c r="A117" s="218" t="str">
        <f>IF(C117=0,"",IF(I117=0,"",MAX(A$2:A116)+1))</f>
        <v/>
      </c>
      <c r="B117" s="219" t="str">
        <f>'Libre 1'!B117</f>
        <v>Tukker</v>
      </c>
      <c r="C117" s="211">
        <f>IF(P$3="J",SUMIF('Libre tot'!A$33:A$54,B117,'Libre tot'!B$33:B$54),0)</f>
        <v>37</v>
      </c>
      <c r="D117" s="6"/>
      <c r="E117" s="6"/>
      <c r="F117" s="267" t="str">
        <f t="shared" si="8"/>
        <v/>
      </c>
      <c r="G117" s="268" t="str">
        <f t="shared" si="9"/>
        <v/>
      </c>
      <c r="H117" s="219" t="str">
        <f>'Libre 1'!H117</f>
        <v>n</v>
      </c>
      <c r="I117" s="211">
        <f>IF(P$3="J",SUMIF('Libre tot'!A$33:A$54,H117,'Libre tot'!B$33:B$54),0)</f>
        <v>0</v>
      </c>
      <c r="J117" s="6"/>
      <c r="K117" s="211" t="str">
        <f t="shared" si="10"/>
        <v/>
      </c>
      <c r="L117" s="267" t="str">
        <f t="shared" si="11"/>
        <v/>
      </c>
      <c r="M117" s="215" t="str">
        <f t="shared" si="15"/>
        <v/>
      </c>
      <c r="N117" s="216" t="str">
        <f t="shared" si="13"/>
        <v/>
      </c>
      <c r="O117" s="266">
        <v>1</v>
      </c>
      <c r="AB117" s="325">
        <f t="shared" si="14"/>
        <v>0</v>
      </c>
    </row>
    <row r="118" spans="1:28" ht="13.2" x14ac:dyDescent="0.25">
      <c r="A118" s="218" t="str">
        <f>IF(C118=0,"",IF(I118=0,"",MAX(A$2:A117)+1))</f>
        <v/>
      </c>
      <c r="B118" s="219" t="str">
        <f>'Libre 1'!B118</f>
        <v>Tukker</v>
      </c>
      <c r="C118" s="211">
        <f>IF(P$3="J",SUMIF('Libre tot'!A$33:A$54,B118,'Libre tot'!B$33:B$54),0)</f>
        <v>37</v>
      </c>
      <c r="D118" s="6"/>
      <c r="E118" s="6"/>
      <c r="F118" s="267" t="str">
        <f t="shared" si="8"/>
        <v/>
      </c>
      <c r="G118" s="268" t="str">
        <f t="shared" si="9"/>
        <v/>
      </c>
      <c r="H118" s="219" t="str">
        <f>'Libre 1'!H118</f>
        <v>n</v>
      </c>
      <c r="I118" s="211">
        <f>IF(P$3="J",SUMIF('Libre tot'!A$33:A$54,H118,'Libre tot'!B$33:B$54),0)</f>
        <v>0</v>
      </c>
      <c r="J118" s="6"/>
      <c r="K118" s="211" t="str">
        <f t="shared" si="10"/>
        <v/>
      </c>
      <c r="L118" s="267" t="str">
        <f t="shared" si="11"/>
        <v/>
      </c>
      <c r="M118" s="215" t="str">
        <f t="shared" si="15"/>
        <v/>
      </c>
      <c r="N118" s="216" t="str">
        <f t="shared" si="13"/>
        <v/>
      </c>
      <c r="O118" s="266">
        <v>1</v>
      </c>
      <c r="AB118" s="325">
        <f t="shared" si="14"/>
        <v>0</v>
      </c>
    </row>
    <row r="119" spans="1:28" ht="13.2" x14ac:dyDescent="0.25">
      <c r="A119" s="218">
        <f>IF(C119=0,"",IF(I119=0,"",MAX(A$2:A118)+1))</f>
        <v>85</v>
      </c>
      <c r="B119" s="219" t="str">
        <f>'Libre 1'!B119</f>
        <v>Bernard</v>
      </c>
      <c r="C119" s="211">
        <f>IF(P$3="J",SUMIF('Libre tot'!A$33:A$54,B119,'Libre tot'!B$33:B$54),0)</f>
        <v>37</v>
      </c>
      <c r="D119" s="6"/>
      <c r="E119" s="6"/>
      <c r="F119" s="267" t="str">
        <f t="shared" si="8"/>
        <v/>
      </c>
      <c r="G119" s="268" t="str">
        <f t="shared" si="9"/>
        <v/>
      </c>
      <c r="H119" s="219" t="str">
        <f>'Libre 1'!H119</f>
        <v>Jan de Hoorn</v>
      </c>
      <c r="I119" s="211">
        <f>IF(P$3="J",SUMIF('Libre tot'!A$33:A$54,H119,'Libre tot'!B$33:B$54),0)</f>
        <v>33</v>
      </c>
      <c r="J119" s="6"/>
      <c r="K119" s="211" t="str">
        <f t="shared" si="10"/>
        <v/>
      </c>
      <c r="L119" s="267" t="str">
        <f t="shared" si="11"/>
        <v/>
      </c>
      <c r="M119" s="215" t="str">
        <f t="shared" si="15"/>
        <v/>
      </c>
      <c r="N119" s="216" t="str">
        <f t="shared" si="13"/>
        <v/>
      </c>
      <c r="O119" s="266">
        <v>1</v>
      </c>
      <c r="AB119" s="325">
        <f t="shared" si="14"/>
        <v>1</v>
      </c>
    </row>
    <row r="120" spans="1:28" ht="13.2" x14ac:dyDescent="0.25">
      <c r="A120" s="218">
        <f>IF(C120=0,"",IF(I120=0,"",MAX(A$2:A119)+1))</f>
        <v>86</v>
      </c>
      <c r="B120" s="219" t="str">
        <f>'Libre 1'!B120</f>
        <v>Bernard</v>
      </c>
      <c r="C120" s="211">
        <f>IF(P$3="J",SUMIF('Libre tot'!A$33:A$54,B120,'Libre tot'!B$33:B$54),0)</f>
        <v>37</v>
      </c>
      <c r="D120" s="6"/>
      <c r="E120" s="6"/>
      <c r="F120" s="267" t="str">
        <f t="shared" si="8"/>
        <v/>
      </c>
      <c r="G120" s="268" t="str">
        <f t="shared" si="9"/>
        <v/>
      </c>
      <c r="H120" s="219" t="str">
        <f>'Libre 1'!H120</f>
        <v>Bas</v>
      </c>
      <c r="I120" s="211">
        <f>IF(P$3="J",SUMIF('Libre tot'!A$33:A$54,H120,'Libre tot'!B$33:B$54),0)</f>
        <v>31</v>
      </c>
      <c r="J120" s="6"/>
      <c r="K120" s="211" t="str">
        <f t="shared" si="10"/>
        <v/>
      </c>
      <c r="L120" s="267" t="str">
        <f t="shared" si="11"/>
        <v/>
      </c>
      <c r="M120" s="215" t="str">
        <f t="shared" si="15"/>
        <v/>
      </c>
      <c r="N120" s="216" t="str">
        <f t="shared" si="13"/>
        <v/>
      </c>
      <c r="O120" s="266">
        <v>1</v>
      </c>
      <c r="AB120" s="325">
        <f t="shared" si="14"/>
        <v>1</v>
      </c>
    </row>
    <row r="121" spans="1:28" ht="13.2" x14ac:dyDescent="0.25">
      <c r="A121" s="218">
        <f>IF(C121=0,"",IF(I121=0,"",MAX(A$2:A120)+1))</f>
        <v>87</v>
      </c>
      <c r="B121" s="219" t="str">
        <f>'Libre 1'!B121</f>
        <v>Bernard</v>
      </c>
      <c r="C121" s="211">
        <f>IF(P$3="J",SUMIF('Libre tot'!A$33:A$54,B121,'Libre tot'!B$33:B$54),0)</f>
        <v>37</v>
      </c>
      <c r="D121" s="6"/>
      <c r="E121" s="6"/>
      <c r="F121" s="267" t="str">
        <f t="shared" si="8"/>
        <v/>
      </c>
      <c r="G121" s="268" t="str">
        <f t="shared" si="9"/>
        <v/>
      </c>
      <c r="H121" s="219" t="str">
        <f>'Libre 1'!H121</f>
        <v>Jan Zuijlen</v>
      </c>
      <c r="I121" s="211">
        <f>IF(P$3="J",SUMIF('Libre tot'!A$33:A$54,H121,'Libre tot'!B$33:B$54),0)</f>
        <v>45</v>
      </c>
      <c r="J121" s="6"/>
      <c r="K121" s="211" t="str">
        <f t="shared" si="10"/>
        <v/>
      </c>
      <c r="L121" s="267" t="str">
        <f t="shared" si="11"/>
        <v/>
      </c>
      <c r="M121" s="215" t="str">
        <f t="shared" si="15"/>
        <v/>
      </c>
      <c r="N121" s="216" t="str">
        <f t="shared" si="13"/>
        <v/>
      </c>
      <c r="O121" s="266">
        <v>1</v>
      </c>
      <c r="AB121" s="325">
        <f t="shared" si="14"/>
        <v>1</v>
      </c>
    </row>
    <row r="122" spans="1:28" ht="13.2" x14ac:dyDescent="0.25">
      <c r="A122" s="218">
        <f>IF(C122=0,"",IF(I122=0,"",MAX(A$2:A121)+1))</f>
        <v>88</v>
      </c>
      <c r="B122" s="219" t="str">
        <f>'Libre 1'!B122</f>
        <v>Bernard</v>
      </c>
      <c r="C122" s="211">
        <f>IF(P$3="J",SUMIF('Libre tot'!A$33:A$54,B122,'Libre tot'!B$33:B$54),0)</f>
        <v>37</v>
      </c>
      <c r="D122" s="6"/>
      <c r="E122" s="6"/>
      <c r="F122" s="267" t="str">
        <f t="shared" si="8"/>
        <v/>
      </c>
      <c r="G122" s="268" t="str">
        <f t="shared" si="9"/>
        <v/>
      </c>
      <c r="H122" s="219" t="str">
        <f>'Libre 1'!H122</f>
        <v xml:space="preserve">Jordy </v>
      </c>
      <c r="I122" s="211">
        <f>IF(P$3="J",SUMIF('Libre tot'!A$33:A$54,H122,'Libre tot'!B$33:B$54),0)</f>
        <v>50</v>
      </c>
      <c r="J122" s="6"/>
      <c r="K122" s="211" t="str">
        <f t="shared" si="10"/>
        <v/>
      </c>
      <c r="L122" s="267" t="str">
        <f t="shared" si="11"/>
        <v/>
      </c>
      <c r="M122" s="215" t="str">
        <f t="shared" si="15"/>
        <v/>
      </c>
      <c r="N122" s="216" t="str">
        <f t="shared" si="13"/>
        <v/>
      </c>
      <c r="O122" s="266">
        <v>1</v>
      </c>
      <c r="AB122" s="325">
        <f t="shared" si="14"/>
        <v>1</v>
      </c>
    </row>
    <row r="123" spans="1:28" ht="13.2" x14ac:dyDescent="0.25">
      <c r="A123" s="218">
        <f>IF(C123=0,"",IF(I123=0,"",MAX(A$2:A122)+1))</f>
        <v>89</v>
      </c>
      <c r="B123" s="219" t="str">
        <f>'Libre 1'!B123</f>
        <v>Bernard</v>
      </c>
      <c r="C123" s="211">
        <f>IF(P$3="J",SUMIF('Libre tot'!A$33:A$54,B123,'Libre tot'!B$33:B$54),0)</f>
        <v>37</v>
      </c>
      <c r="D123" s="6"/>
      <c r="E123" s="6"/>
      <c r="F123" s="267" t="str">
        <f t="shared" si="8"/>
        <v/>
      </c>
      <c r="G123" s="268" t="str">
        <f t="shared" si="9"/>
        <v/>
      </c>
      <c r="H123" s="219" t="str">
        <f>'Libre 1'!H123</f>
        <v>Mukesh</v>
      </c>
      <c r="I123" s="211">
        <f>IF(P$3="J",SUMIF('Libre tot'!A$33:A$54,H123,'Libre tot'!B$33:B$54),0)</f>
        <v>56</v>
      </c>
      <c r="J123" s="6"/>
      <c r="K123" s="211" t="str">
        <f t="shared" si="10"/>
        <v/>
      </c>
      <c r="L123" s="267" t="str">
        <f t="shared" si="11"/>
        <v/>
      </c>
      <c r="M123" s="215" t="str">
        <f t="shared" si="15"/>
        <v/>
      </c>
      <c r="N123" s="216" t="str">
        <f t="shared" si="13"/>
        <v/>
      </c>
      <c r="O123" s="266">
        <v>1</v>
      </c>
      <c r="AB123" s="325">
        <f t="shared" si="14"/>
        <v>1</v>
      </c>
    </row>
    <row r="124" spans="1:28" ht="13.2" x14ac:dyDescent="0.25">
      <c r="A124" s="218">
        <f>IF(C124=0,"",IF(I124=0,"",MAX(A$2:A123)+1))</f>
        <v>90</v>
      </c>
      <c r="B124" s="219" t="str">
        <f>'Libre 1'!B124</f>
        <v>Bernard</v>
      </c>
      <c r="C124" s="211">
        <f>IF(P$3="J",SUMIF('Libre tot'!A$33:A$54,B124,'Libre tot'!B$33:B$54),0)</f>
        <v>37</v>
      </c>
      <c r="D124" s="6"/>
      <c r="E124" s="6"/>
      <c r="F124" s="267" t="str">
        <f t="shared" si="8"/>
        <v/>
      </c>
      <c r="G124" s="268" t="str">
        <f t="shared" si="9"/>
        <v/>
      </c>
      <c r="H124" s="219" t="str">
        <f>'Libre 1'!H124</f>
        <v>Marco</v>
      </c>
      <c r="I124" s="211">
        <f>IF(P$3="J",SUMIF('Libre tot'!A$33:A$54,H124,'Libre tot'!B$33:B$54),0)</f>
        <v>51</v>
      </c>
      <c r="J124" s="6"/>
      <c r="K124" s="211" t="str">
        <f t="shared" si="10"/>
        <v/>
      </c>
      <c r="L124" s="267" t="str">
        <f t="shared" si="11"/>
        <v/>
      </c>
      <c r="M124" s="215" t="str">
        <f t="shared" si="15"/>
        <v/>
      </c>
      <c r="N124" s="216" t="str">
        <f t="shared" si="13"/>
        <v/>
      </c>
      <c r="O124" s="266">
        <v>1</v>
      </c>
      <c r="AB124" s="325">
        <f t="shared" si="14"/>
        <v>1</v>
      </c>
    </row>
    <row r="125" spans="1:28" ht="13.2" x14ac:dyDescent="0.25">
      <c r="A125" s="218" t="str">
        <f>IF(C125=0,"",IF(I125=0,"",MAX(A$2:A124)+1))</f>
        <v/>
      </c>
      <c r="B125" s="219" t="str">
        <f>'Libre 1'!B125</f>
        <v>Bernard</v>
      </c>
      <c r="C125" s="211">
        <f>IF(P$3="J",SUMIF('Libre tot'!A$33:A$54,B125,'Libre tot'!B$33:B$54),0)</f>
        <v>37</v>
      </c>
      <c r="D125" s="6"/>
      <c r="E125" s="6"/>
      <c r="F125" s="267" t="str">
        <f t="shared" si="8"/>
        <v/>
      </c>
      <c r="G125" s="268" t="str">
        <f t="shared" si="9"/>
        <v/>
      </c>
      <c r="H125" s="219" t="str">
        <f>'Libre 1'!H125</f>
        <v>n</v>
      </c>
      <c r="I125" s="211">
        <f>IF(P$3="J",SUMIF('Libre tot'!A$33:A$54,H125,'Libre tot'!B$33:B$54),0)</f>
        <v>0</v>
      </c>
      <c r="J125" s="6"/>
      <c r="K125" s="211" t="str">
        <f t="shared" si="10"/>
        <v/>
      </c>
      <c r="L125" s="267" t="str">
        <f t="shared" si="11"/>
        <v/>
      </c>
      <c r="M125" s="215" t="str">
        <f t="shared" si="15"/>
        <v/>
      </c>
      <c r="N125" s="216" t="str">
        <f t="shared" si="13"/>
        <v/>
      </c>
      <c r="O125" s="266">
        <v>1</v>
      </c>
      <c r="AB125" s="325">
        <f t="shared" si="14"/>
        <v>0</v>
      </c>
    </row>
    <row r="126" spans="1:28" ht="13.2" x14ac:dyDescent="0.25">
      <c r="A126" s="218" t="str">
        <f>IF(C126=0,"",IF(I126=0,"",MAX(A$2:A125)+1))</f>
        <v/>
      </c>
      <c r="B126" s="219" t="str">
        <f>'Libre 1'!B126</f>
        <v>Bernard</v>
      </c>
      <c r="C126" s="211">
        <f>IF(P$3="J",SUMIF('Libre tot'!A$33:A$54,B126,'Libre tot'!B$33:B$54),0)</f>
        <v>37</v>
      </c>
      <c r="D126" s="6"/>
      <c r="E126" s="6"/>
      <c r="F126" s="267" t="str">
        <f t="shared" si="8"/>
        <v/>
      </c>
      <c r="G126" s="268" t="str">
        <f t="shared" si="9"/>
        <v/>
      </c>
      <c r="H126" s="219" t="str">
        <f>'Libre 1'!H126</f>
        <v>n</v>
      </c>
      <c r="I126" s="211">
        <f>IF(P$3="J",SUMIF('Libre tot'!A$33:A$54,H126,'Libre tot'!B$33:B$54),0)</f>
        <v>0</v>
      </c>
      <c r="J126" s="6"/>
      <c r="K126" s="211" t="str">
        <f t="shared" si="10"/>
        <v/>
      </c>
      <c r="L126" s="267" t="str">
        <f t="shared" si="11"/>
        <v/>
      </c>
      <c r="M126" s="215" t="str">
        <f t="shared" si="15"/>
        <v/>
      </c>
      <c r="N126" s="216" t="str">
        <f t="shared" si="13"/>
        <v/>
      </c>
      <c r="O126" s="266">
        <v>1</v>
      </c>
      <c r="AB126" s="325">
        <f t="shared" si="14"/>
        <v>0</v>
      </c>
    </row>
    <row r="127" spans="1:28" ht="13.2" x14ac:dyDescent="0.25">
      <c r="A127" s="218" t="str">
        <f>IF(C127=0,"",IF(I127=0,"",MAX(A$2:A126)+1))</f>
        <v/>
      </c>
      <c r="B127" s="219" t="str">
        <f>'Libre 1'!B127</f>
        <v>Bernard</v>
      </c>
      <c r="C127" s="211">
        <f>IF(P$3="J",SUMIF('Libre tot'!A$33:A$54,B127,'Libre tot'!B$33:B$54),0)</f>
        <v>37</v>
      </c>
      <c r="D127" s="6"/>
      <c r="E127" s="6"/>
      <c r="F127" s="267" t="str">
        <f t="shared" si="8"/>
        <v/>
      </c>
      <c r="G127" s="268" t="str">
        <f t="shared" si="9"/>
        <v/>
      </c>
      <c r="H127" s="219" t="str">
        <f>'Libre 1'!H127</f>
        <v>n</v>
      </c>
      <c r="I127" s="211">
        <f>IF(P$3="J",SUMIF('Libre tot'!A$33:A$54,H127,'Libre tot'!B$33:B$54),0)</f>
        <v>0</v>
      </c>
      <c r="J127" s="6"/>
      <c r="K127" s="211" t="str">
        <f t="shared" si="10"/>
        <v/>
      </c>
      <c r="L127" s="267" t="str">
        <f t="shared" si="11"/>
        <v/>
      </c>
      <c r="M127" s="215" t="str">
        <f t="shared" si="15"/>
        <v/>
      </c>
      <c r="N127" s="216" t="str">
        <f t="shared" si="13"/>
        <v/>
      </c>
      <c r="O127" s="266">
        <v>1</v>
      </c>
      <c r="AB127" s="325">
        <f t="shared" si="14"/>
        <v>0</v>
      </c>
    </row>
    <row r="128" spans="1:28" ht="13.2" x14ac:dyDescent="0.25">
      <c r="A128" s="218" t="str">
        <f>IF(C128=0,"",IF(I128=0,"",MAX(A$2:A127)+1))</f>
        <v/>
      </c>
      <c r="B128" s="219" t="str">
        <f>'Libre 1'!B128</f>
        <v>Bernard</v>
      </c>
      <c r="C128" s="211">
        <f>IF(P$3="J",SUMIF('Libre tot'!A$33:A$54,B128,'Libre tot'!B$33:B$54),0)</f>
        <v>37</v>
      </c>
      <c r="D128" s="6"/>
      <c r="E128" s="6"/>
      <c r="F128" s="267" t="str">
        <f t="shared" si="8"/>
        <v/>
      </c>
      <c r="G128" s="268" t="str">
        <f t="shared" si="9"/>
        <v/>
      </c>
      <c r="H128" s="219" t="str">
        <f>'Libre 1'!H128</f>
        <v>n</v>
      </c>
      <c r="I128" s="211">
        <f>IF(P$3="J",SUMIF('Libre tot'!A$33:A$54,H128,'Libre tot'!B$33:B$54),0)</f>
        <v>0</v>
      </c>
      <c r="J128" s="6"/>
      <c r="K128" s="211" t="str">
        <f t="shared" si="10"/>
        <v/>
      </c>
      <c r="L128" s="267" t="str">
        <f t="shared" si="11"/>
        <v/>
      </c>
      <c r="M128" s="215" t="str">
        <f t="shared" si="15"/>
        <v/>
      </c>
      <c r="N128" s="216" t="str">
        <f t="shared" si="13"/>
        <v/>
      </c>
      <c r="O128" s="266">
        <v>1</v>
      </c>
      <c r="AB128" s="325">
        <f t="shared" si="14"/>
        <v>0</v>
      </c>
    </row>
    <row r="129" spans="1:28" ht="13.2" x14ac:dyDescent="0.25">
      <c r="A129" s="218">
        <f>IF(C129=0,"",IF(I129=0,"",MAX(A$2:A128)+1))</f>
        <v>91</v>
      </c>
      <c r="B129" s="219" t="str">
        <f>'Libre 1'!B129</f>
        <v>Jan de Hoorn</v>
      </c>
      <c r="C129" s="211">
        <f>IF(P$3="J",SUMIF('Libre tot'!A$33:A$54,B129,'Libre tot'!B$33:B$54),0)</f>
        <v>33</v>
      </c>
      <c r="D129" s="6"/>
      <c r="E129" s="6"/>
      <c r="F129" s="267" t="str">
        <f t="shared" si="8"/>
        <v/>
      </c>
      <c r="G129" s="268" t="str">
        <f t="shared" si="9"/>
        <v/>
      </c>
      <c r="H129" s="219" t="str">
        <f>'Libre 1'!H129</f>
        <v>Bas</v>
      </c>
      <c r="I129" s="211">
        <f>IF(P$3="J",SUMIF('Libre tot'!A$33:A$54,H129,'Libre tot'!B$33:B$54),0)</f>
        <v>31</v>
      </c>
      <c r="J129" s="6"/>
      <c r="K129" s="211" t="str">
        <f t="shared" si="10"/>
        <v/>
      </c>
      <c r="L129" s="267" t="str">
        <f t="shared" si="11"/>
        <v/>
      </c>
      <c r="M129" s="215" t="str">
        <f t="shared" si="15"/>
        <v/>
      </c>
      <c r="N129" s="216" t="str">
        <f t="shared" si="13"/>
        <v/>
      </c>
      <c r="O129" s="266">
        <v>1</v>
      </c>
      <c r="AB129" s="325">
        <f t="shared" si="14"/>
        <v>1</v>
      </c>
    </row>
    <row r="130" spans="1:28" ht="13.2" x14ac:dyDescent="0.25">
      <c r="A130" s="218">
        <f>IF(C130=0,"",IF(I130=0,"",MAX(A$2:A129)+1))</f>
        <v>92</v>
      </c>
      <c r="B130" s="219" t="str">
        <f>'Libre 1'!B130</f>
        <v>Jan de Hoorn</v>
      </c>
      <c r="C130" s="211">
        <f>IF(P$3="J",SUMIF('Libre tot'!A$33:A$54,B130,'Libre tot'!B$33:B$54),0)</f>
        <v>33</v>
      </c>
      <c r="D130" s="6"/>
      <c r="E130" s="6"/>
      <c r="F130" s="267" t="str">
        <f t="shared" si="8"/>
        <v/>
      </c>
      <c r="G130" s="268" t="str">
        <f t="shared" si="9"/>
        <v/>
      </c>
      <c r="H130" s="219" t="str">
        <f>'Libre 1'!H130</f>
        <v>Jan Zuijlen</v>
      </c>
      <c r="I130" s="211">
        <f>IF(P$3="J",SUMIF('Libre tot'!A$33:A$54,H130,'Libre tot'!B$33:B$54),0)</f>
        <v>45</v>
      </c>
      <c r="J130" s="6"/>
      <c r="K130" s="211" t="str">
        <f t="shared" si="10"/>
        <v/>
      </c>
      <c r="L130" s="267" t="str">
        <f t="shared" si="11"/>
        <v/>
      </c>
      <c r="M130" s="215" t="str">
        <f t="shared" si="15"/>
        <v/>
      </c>
      <c r="N130" s="216" t="str">
        <f t="shared" si="13"/>
        <v/>
      </c>
      <c r="O130" s="266">
        <v>1</v>
      </c>
      <c r="AB130" s="325">
        <f t="shared" si="14"/>
        <v>1</v>
      </c>
    </row>
    <row r="131" spans="1:28" ht="13.2" x14ac:dyDescent="0.25">
      <c r="A131" s="218">
        <f>IF(C131=0,"",IF(I131=0,"",MAX(A$2:A130)+1))</f>
        <v>93</v>
      </c>
      <c r="B131" s="219" t="str">
        <f>'Libre 1'!B131</f>
        <v>Jan de Hoorn</v>
      </c>
      <c r="C131" s="211">
        <f>IF(P$3="J",SUMIF('Libre tot'!A$33:A$54,B131,'Libre tot'!B$33:B$54),0)</f>
        <v>33</v>
      </c>
      <c r="D131" s="6"/>
      <c r="E131" s="6"/>
      <c r="F131" s="267" t="str">
        <f t="shared" ref="F131:F162" si="16">IF(D131&gt;0,ROUND(D131/E131,3),"")</f>
        <v/>
      </c>
      <c r="G131" s="268" t="str">
        <f t="shared" ref="G131:G173" si="17">IF(D131&gt;0,IF(C131-D131=0,R$2,IF(D131&lt;C131,ROUND(D131/C131*T$2,1),Q$2)),"")</f>
        <v/>
      </c>
      <c r="H131" s="219" t="str">
        <f>'Libre 1'!H131</f>
        <v xml:space="preserve">Jordy </v>
      </c>
      <c r="I131" s="211">
        <f>IF(P$3="J",SUMIF('Libre tot'!A$33:A$54,H131,'Libre tot'!B$33:B$54),0)</f>
        <v>50</v>
      </c>
      <c r="J131" s="6"/>
      <c r="K131" s="211" t="str">
        <f t="shared" ref="K131:K162" si="18">IF(E131&gt;0,E131,"")</f>
        <v/>
      </c>
      <c r="L131" s="267" t="str">
        <f t="shared" ref="L131:L173" si="19">IF(J131&gt;0,ROUND(J131/K131,3),"")</f>
        <v/>
      </c>
      <c r="M131" s="215" t="str">
        <f t="shared" ref="M131:M162" si="20">IF(J131&gt;0,IF(I131-J131=0,R$2,IF(J131&lt;I131,ROUND(J131/I131*T$2,1),Q$2)),"")</f>
        <v/>
      </c>
      <c r="N131" s="216" t="str">
        <f t="shared" ref="N131:N162" si="21">IF(E131&gt;0,1,"")</f>
        <v/>
      </c>
      <c r="O131" s="266">
        <v>1</v>
      </c>
      <c r="AB131" s="325">
        <f t="shared" ref="AB131:AB194" si="22">IF(A131="",0,1)</f>
        <v>1</v>
      </c>
    </row>
    <row r="132" spans="1:28" ht="13.2" x14ac:dyDescent="0.25">
      <c r="A132" s="218">
        <f>IF(C132=0,"",IF(I132=0,"",MAX(A$2:A131)+1))</f>
        <v>94</v>
      </c>
      <c r="B132" s="219" t="str">
        <f>'Libre 1'!B132</f>
        <v>Jan de Hoorn</v>
      </c>
      <c r="C132" s="211">
        <f>IF(P$3="J",SUMIF('Libre tot'!A$33:A$54,B132,'Libre tot'!B$33:B$54),0)</f>
        <v>33</v>
      </c>
      <c r="D132" s="6"/>
      <c r="E132" s="6"/>
      <c r="F132" s="267" t="str">
        <f t="shared" si="16"/>
        <v/>
      </c>
      <c r="G132" s="268" t="str">
        <f t="shared" si="17"/>
        <v/>
      </c>
      <c r="H132" s="219" t="str">
        <f>'Libre 1'!H132</f>
        <v>Mukesh</v>
      </c>
      <c r="I132" s="211">
        <f>IF(P$3="J",SUMIF('Libre tot'!A$33:A$54,H132,'Libre tot'!B$33:B$54),0)</f>
        <v>56</v>
      </c>
      <c r="J132" s="6"/>
      <c r="K132" s="211" t="str">
        <f t="shared" si="18"/>
        <v/>
      </c>
      <c r="L132" s="267" t="str">
        <f t="shared" si="19"/>
        <v/>
      </c>
      <c r="M132" s="215" t="str">
        <f t="shared" si="20"/>
        <v/>
      </c>
      <c r="N132" s="216" t="str">
        <f t="shared" si="21"/>
        <v/>
      </c>
      <c r="O132" s="266">
        <v>1</v>
      </c>
      <c r="AB132" s="325">
        <f t="shared" si="22"/>
        <v>1</v>
      </c>
    </row>
    <row r="133" spans="1:28" ht="13.2" x14ac:dyDescent="0.25">
      <c r="A133" s="218">
        <f>IF(C133=0,"",IF(I133=0,"",MAX(A$2:A132)+1))</f>
        <v>95</v>
      </c>
      <c r="B133" s="219" t="str">
        <f>'Libre 1'!B133</f>
        <v>Jan de Hoorn</v>
      </c>
      <c r="C133" s="211">
        <f>IF(P$3="J",SUMIF('Libre tot'!A$33:A$54,B133,'Libre tot'!B$33:B$54),0)</f>
        <v>33</v>
      </c>
      <c r="D133" s="6"/>
      <c r="E133" s="6"/>
      <c r="F133" s="267" t="str">
        <f t="shared" si="16"/>
        <v/>
      </c>
      <c r="G133" s="268" t="str">
        <f t="shared" si="17"/>
        <v/>
      </c>
      <c r="H133" s="219" t="str">
        <f>'Libre 1'!H133</f>
        <v>Marco</v>
      </c>
      <c r="I133" s="211">
        <f>IF(P$3="J",SUMIF('Libre tot'!A$33:A$54,H133,'Libre tot'!B$33:B$54),0)</f>
        <v>51</v>
      </c>
      <c r="J133" s="6"/>
      <c r="K133" s="211" t="str">
        <f t="shared" si="18"/>
        <v/>
      </c>
      <c r="L133" s="267" t="str">
        <f t="shared" si="19"/>
        <v/>
      </c>
      <c r="M133" s="215" t="str">
        <f t="shared" si="20"/>
        <v/>
      </c>
      <c r="N133" s="216" t="str">
        <f t="shared" si="21"/>
        <v/>
      </c>
      <c r="O133" s="266">
        <v>1</v>
      </c>
      <c r="AB133" s="325">
        <f t="shared" si="22"/>
        <v>1</v>
      </c>
    </row>
    <row r="134" spans="1:28" ht="13.2" x14ac:dyDescent="0.25">
      <c r="A134" s="218" t="str">
        <f>IF(C134=0,"",IF(I134=0,"",MAX(A$2:A133)+1))</f>
        <v/>
      </c>
      <c r="B134" s="219" t="str">
        <f>'Libre 1'!B134</f>
        <v>Jan de Hoorn</v>
      </c>
      <c r="C134" s="211">
        <f>IF(P$3="J",SUMIF('Libre tot'!A$33:A$54,B134,'Libre tot'!B$33:B$54),0)</f>
        <v>33</v>
      </c>
      <c r="D134" s="6"/>
      <c r="E134" s="6"/>
      <c r="F134" s="267" t="str">
        <f t="shared" si="16"/>
        <v/>
      </c>
      <c r="G134" s="268" t="str">
        <f t="shared" si="17"/>
        <v/>
      </c>
      <c r="H134" s="219" t="str">
        <f>'Libre 1'!H134</f>
        <v>n</v>
      </c>
      <c r="I134" s="211">
        <f>IF(P$3="J",SUMIF('Libre tot'!A$33:A$54,H134,'Libre tot'!B$33:B$54),0)</f>
        <v>0</v>
      </c>
      <c r="J134" s="6"/>
      <c r="K134" s="211" t="str">
        <f t="shared" si="18"/>
        <v/>
      </c>
      <c r="L134" s="267" t="str">
        <f t="shared" si="19"/>
        <v/>
      </c>
      <c r="M134" s="215" t="str">
        <f t="shared" si="20"/>
        <v/>
      </c>
      <c r="N134" s="216" t="str">
        <f t="shared" si="21"/>
        <v/>
      </c>
      <c r="O134" s="266">
        <v>1</v>
      </c>
      <c r="AB134" s="325">
        <f t="shared" si="22"/>
        <v>0</v>
      </c>
    </row>
    <row r="135" spans="1:28" ht="13.2" x14ac:dyDescent="0.25">
      <c r="A135" s="218" t="str">
        <f>IF(C135=0,"",IF(I135=0,"",MAX(A$2:A134)+1))</f>
        <v/>
      </c>
      <c r="B135" s="219" t="str">
        <f>'Libre 1'!B135</f>
        <v>Jan de Hoorn</v>
      </c>
      <c r="C135" s="211">
        <f>IF(P$3="J",SUMIF('Libre tot'!A$33:A$54,B135,'Libre tot'!B$33:B$54),0)</f>
        <v>33</v>
      </c>
      <c r="D135" s="6"/>
      <c r="E135" s="6"/>
      <c r="F135" s="267" t="str">
        <f t="shared" si="16"/>
        <v/>
      </c>
      <c r="G135" s="268" t="str">
        <f t="shared" si="17"/>
        <v/>
      </c>
      <c r="H135" s="219" t="str">
        <f>'Libre 1'!H135</f>
        <v>n</v>
      </c>
      <c r="I135" s="211">
        <f>IF(P$3="J",SUMIF('Libre tot'!A$33:A$54,H135,'Libre tot'!B$33:B$54),0)</f>
        <v>0</v>
      </c>
      <c r="J135" s="6"/>
      <c r="K135" s="211" t="str">
        <f t="shared" si="18"/>
        <v/>
      </c>
      <c r="L135" s="267" t="str">
        <f t="shared" si="19"/>
        <v/>
      </c>
      <c r="M135" s="215" t="str">
        <f t="shared" si="20"/>
        <v/>
      </c>
      <c r="N135" s="216" t="str">
        <f t="shared" si="21"/>
        <v/>
      </c>
      <c r="O135" s="266">
        <v>1</v>
      </c>
      <c r="AB135" s="325">
        <f t="shared" si="22"/>
        <v>0</v>
      </c>
    </row>
    <row r="136" spans="1:28" ht="13.2" x14ac:dyDescent="0.25">
      <c r="A136" s="218" t="str">
        <f>IF(C136=0,"",IF(I136=0,"",MAX(A$2:A135)+1))</f>
        <v/>
      </c>
      <c r="B136" s="219" t="str">
        <f>'Libre 1'!B136</f>
        <v>Jan de Hoorn</v>
      </c>
      <c r="C136" s="211">
        <f>IF(P$3="J",SUMIF('Libre tot'!A$33:A$54,B136,'Libre tot'!B$33:B$54),0)</f>
        <v>33</v>
      </c>
      <c r="D136" s="6"/>
      <c r="E136" s="6"/>
      <c r="F136" s="267" t="str">
        <f t="shared" si="16"/>
        <v/>
      </c>
      <c r="G136" s="268" t="str">
        <f t="shared" si="17"/>
        <v/>
      </c>
      <c r="H136" s="219" t="str">
        <f>'Libre 1'!H136</f>
        <v>n</v>
      </c>
      <c r="I136" s="211">
        <f>IF(P$3="J",SUMIF('Libre tot'!A$33:A$54,H136,'Libre tot'!B$33:B$54),0)</f>
        <v>0</v>
      </c>
      <c r="J136" s="6"/>
      <c r="K136" s="211" t="str">
        <f t="shared" si="18"/>
        <v/>
      </c>
      <c r="L136" s="267" t="str">
        <f t="shared" si="19"/>
        <v/>
      </c>
      <c r="M136" s="215" t="str">
        <f t="shared" si="20"/>
        <v/>
      </c>
      <c r="N136" s="216" t="str">
        <f t="shared" si="21"/>
        <v/>
      </c>
      <c r="O136" s="266">
        <v>1</v>
      </c>
      <c r="AB136" s="325">
        <f t="shared" si="22"/>
        <v>0</v>
      </c>
    </row>
    <row r="137" spans="1:28" ht="13.2" x14ac:dyDescent="0.25">
      <c r="A137" s="218" t="str">
        <f>IF(C137=0,"",IF(I137=0,"",MAX(A$2:A136)+1))</f>
        <v/>
      </c>
      <c r="B137" s="219" t="str">
        <f>'Libre 1'!B137</f>
        <v>Jan de Hoorn</v>
      </c>
      <c r="C137" s="211">
        <f>IF(P$3="J",SUMIF('Libre tot'!A$33:A$54,B137,'Libre tot'!B$33:B$54),0)</f>
        <v>33</v>
      </c>
      <c r="D137" s="6"/>
      <c r="E137" s="6"/>
      <c r="F137" s="267" t="str">
        <f t="shared" si="16"/>
        <v/>
      </c>
      <c r="G137" s="268" t="str">
        <f t="shared" si="17"/>
        <v/>
      </c>
      <c r="H137" s="219" t="str">
        <f>'Libre 1'!H137</f>
        <v>n</v>
      </c>
      <c r="I137" s="211">
        <f>IF(P$3="J",SUMIF('Libre tot'!A$33:A$54,H137,'Libre tot'!B$33:B$54),0)</f>
        <v>0</v>
      </c>
      <c r="J137" s="6"/>
      <c r="K137" s="211" t="str">
        <f t="shared" si="18"/>
        <v/>
      </c>
      <c r="L137" s="267" t="str">
        <f t="shared" si="19"/>
        <v/>
      </c>
      <c r="M137" s="215" t="str">
        <f t="shared" si="20"/>
        <v/>
      </c>
      <c r="N137" s="216" t="str">
        <f t="shared" si="21"/>
        <v/>
      </c>
      <c r="O137" s="266">
        <v>1</v>
      </c>
      <c r="AB137" s="325">
        <f t="shared" si="22"/>
        <v>0</v>
      </c>
    </row>
    <row r="138" spans="1:28" ht="13.2" x14ac:dyDescent="0.25">
      <c r="A138" s="218">
        <f>IF(C138=0,"",IF(I138=0,"",MAX(A$2:A137)+1))</f>
        <v>96</v>
      </c>
      <c r="B138" s="219" t="str">
        <f>'Libre 1'!B138</f>
        <v>Bas</v>
      </c>
      <c r="C138" s="211">
        <f>IF(P$3="J",SUMIF('Libre tot'!A$33:A$54,B138,'Libre tot'!B$33:B$54),0)</f>
        <v>31</v>
      </c>
      <c r="D138" s="6"/>
      <c r="E138" s="6"/>
      <c r="F138" s="267" t="str">
        <f t="shared" si="16"/>
        <v/>
      </c>
      <c r="G138" s="268" t="str">
        <f t="shared" si="17"/>
        <v/>
      </c>
      <c r="H138" s="219" t="str">
        <f>'Libre 1'!H138</f>
        <v>Jan Zuijlen</v>
      </c>
      <c r="I138" s="211">
        <f>IF(P$3="J",SUMIF('Libre tot'!A$33:A$54,H138,'Libre tot'!B$33:B$54),0)</f>
        <v>45</v>
      </c>
      <c r="J138" s="6"/>
      <c r="K138" s="211" t="str">
        <f t="shared" si="18"/>
        <v/>
      </c>
      <c r="L138" s="267" t="str">
        <f t="shared" si="19"/>
        <v/>
      </c>
      <c r="M138" s="215" t="str">
        <f t="shared" si="20"/>
        <v/>
      </c>
      <c r="N138" s="216" t="str">
        <f t="shared" si="21"/>
        <v/>
      </c>
      <c r="O138" s="266">
        <v>1</v>
      </c>
      <c r="AB138" s="325">
        <f t="shared" si="22"/>
        <v>1</v>
      </c>
    </row>
    <row r="139" spans="1:28" ht="13.2" x14ac:dyDescent="0.25">
      <c r="A139" s="218">
        <f>IF(C139=0,"",IF(I139=0,"",MAX(A$2:A138)+1))</f>
        <v>97</v>
      </c>
      <c r="B139" s="219" t="str">
        <f>'Libre 1'!B139</f>
        <v>Bas</v>
      </c>
      <c r="C139" s="211">
        <f>IF(P$3="J",SUMIF('Libre tot'!A$33:A$54,B139,'Libre tot'!B$33:B$54),0)</f>
        <v>31</v>
      </c>
      <c r="D139" s="6"/>
      <c r="E139" s="6"/>
      <c r="F139" s="267" t="str">
        <f t="shared" si="16"/>
        <v/>
      </c>
      <c r="G139" s="268" t="str">
        <f t="shared" si="17"/>
        <v/>
      </c>
      <c r="H139" s="219" t="str">
        <f>'Libre 1'!H139</f>
        <v xml:space="preserve">Jordy </v>
      </c>
      <c r="I139" s="211">
        <f>IF(P$3="J",SUMIF('Libre tot'!A$33:A$54,H139,'Libre tot'!B$33:B$54),0)</f>
        <v>50</v>
      </c>
      <c r="J139" s="6"/>
      <c r="K139" s="211" t="str">
        <f t="shared" si="18"/>
        <v/>
      </c>
      <c r="L139" s="267" t="str">
        <f t="shared" si="19"/>
        <v/>
      </c>
      <c r="M139" s="215" t="str">
        <f t="shared" si="20"/>
        <v/>
      </c>
      <c r="N139" s="216" t="str">
        <f t="shared" si="21"/>
        <v/>
      </c>
      <c r="O139" s="266">
        <v>1</v>
      </c>
      <c r="AB139" s="325">
        <f t="shared" si="22"/>
        <v>1</v>
      </c>
    </row>
    <row r="140" spans="1:28" ht="13.2" x14ac:dyDescent="0.25">
      <c r="A140" s="218">
        <f>IF(C140=0,"",IF(I140=0,"",MAX(A$2:A139)+1))</f>
        <v>98</v>
      </c>
      <c r="B140" s="219" t="str">
        <f>'Libre 1'!B140</f>
        <v>Bas</v>
      </c>
      <c r="C140" s="211">
        <f>IF(P$3="J",SUMIF('Libre tot'!A$33:A$54,B140,'Libre tot'!B$33:B$54),0)</f>
        <v>31</v>
      </c>
      <c r="D140" s="6"/>
      <c r="E140" s="6"/>
      <c r="F140" s="267" t="str">
        <f t="shared" si="16"/>
        <v/>
      </c>
      <c r="G140" s="268" t="str">
        <f t="shared" si="17"/>
        <v/>
      </c>
      <c r="H140" s="219" t="str">
        <f>'Libre 1'!H140</f>
        <v>Mukesh</v>
      </c>
      <c r="I140" s="211">
        <f>IF(P$3="J",SUMIF('Libre tot'!A$33:A$54,H140,'Libre tot'!B$33:B$54),0)</f>
        <v>56</v>
      </c>
      <c r="J140" s="6"/>
      <c r="K140" s="211" t="str">
        <f t="shared" si="18"/>
        <v/>
      </c>
      <c r="L140" s="267" t="str">
        <f t="shared" si="19"/>
        <v/>
      </c>
      <c r="M140" s="215" t="str">
        <f t="shared" si="20"/>
        <v/>
      </c>
      <c r="N140" s="216" t="str">
        <f t="shared" si="21"/>
        <v/>
      </c>
      <c r="O140" s="266">
        <v>1</v>
      </c>
      <c r="AB140" s="325">
        <f t="shared" si="22"/>
        <v>1</v>
      </c>
    </row>
    <row r="141" spans="1:28" ht="13.2" x14ac:dyDescent="0.25">
      <c r="A141" s="218">
        <f>IF(C141=0,"",IF(I141=0,"",MAX(A$2:A140)+1))</f>
        <v>99</v>
      </c>
      <c r="B141" s="219" t="str">
        <f>'Libre 1'!B141</f>
        <v>Bas</v>
      </c>
      <c r="C141" s="211">
        <f>IF(P$3="J",SUMIF('Libre tot'!A$33:A$54,B141,'Libre tot'!B$33:B$54),0)</f>
        <v>31</v>
      </c>
      <c r="D141" s="6"/>
      <c r="E141" s="6"/>
      <c r="F141" s="267" t="str">
        <f t="shared" si="16"/>
        <v/>
      </c>
      <c r="G141" s="268" t="str">
        <f t="shared" si="17"/>
        <v/>
      </c>
      <c r="H141" s="219" t="str">
        <f>'Libre 1'!H141</f>
        <v>Marco</v>
      </c>
      <c r="I141" s="211">
        <f>IF(P$3="J",SUMIF('Libre tot'!A$33:A$54,H141,'Libre tot'!B$33:B$54),0)</f>
        <v>51</v>
      </c>
      <c r="J141" s="6"/>
      <c r="K141" s="211" t="str">
        <f t="shared" si="18"/>
        <v/>
      </c>
      <c r="L141" s="267" t="str">
        <f t="shared" si="19"/>
        <v/>
      </c>
      <c r="M141" s="215" t="str">
        <f t="shared" si="20"/>
        <v/>
      </c>
      <c r="N141" s="216" t="str">
        <f t="shared" si="21"/>
        <v/>
      </c>
      <c r="O141" s="266">
        <v>1</v>
      </c>
      <c r="AB141" s="325">
        <f t="shared" si="22"/>
        <v>1</v>
      </c>
    </row>
    <row r="142" spans="1:28" ht="13.2" x14ac:dyDescent="0.25">
      <c r="A142" s="218" t="str">
        <f>IF(C142=0,"",IF(I142=0,"",MAX(A$2:A141)+1))</f>
        <v/>
      </c>
      <c r="B142" s="219" t="str">
        <f>'Libre 1'!B142</f>
        <v>Bas</v>
      </c>
      <c r="C142" s="211">
        <f>IF(P$3="J",SUMIF('Libre tot'!A$33:A$54,B142,'Libre tot'!B$33:B$54),0)</f>
        <v>31</v>
      </c>
      <c r="D142" s="6"/>
      <c r="E142" s="6"/>
      <c r="F142" s="267" t="str">
        <f t="shared" si="16"/>
        <v/>
      </c>
      <c r="G142" s="268" t="str">
        <f t="shared" si="17"/>
        <v/>
      </c>
      <c r="H142" s="219" t="str">
        <f>'Libre 1'!H142</f>
        <v>n</v>
      </c>
      <c r="I142" s="211">
        <f>IF(P$3="J",SUMIF('Libre tot'!A$33:A$54,H142,'Libre tot'!B$33:B$54),0)</f>
        <v>0</v>
      </c>
      <c r="J142" s="6"/>
      <c r="K142" s="211" t="str">
        <f t="shared" si="18"/>
        <v/>
      </c>
      <c r="L142" s="267" t="str">
        <f t="shared" si="19"/>
        <v/>
      </c>
      <c r="M142" s="215" t="str">
        <f t="shared" si="20"/>
        <v/>
      </c>
      <c r="N142" s="216" t="str">
        <f t="shared" si="21"/>
        <v/>
      </c>
      <c r="O142" s="266">
        <v>1</v>
      </c>
      <c r="AB142" s="325">
        <f t="shared" si="22"/>
        <v>0</v>
      </c>
    </row>
    <row r="143" spans="1:28" ht="13.2" x14ac:dyDescent="0.25">
      <c r="A143" s="218" t="str">
        <f>IF(C143=0,"",IF(I143=0,"",MAX(A$2:A142)+1))</f>
        <v/>
      </c>
      <c r="B143" s="219" t="str">
        <f>'Libre 1'!B143</f>
        <v>Bas</v>
      </c>
      <c r="C143" s="211">
        <f>IF(P$3="J",SUMIF('Libre tot'!A$33:A$54,B143,'Libre tot'!B$33:B$54),0)</f>
        <v>31</v>
      </c>
      <c r="D143" s="6"/>
      <c r="E143" s="6"/>
      <c r="F143" s="267" t="str">
        <f t="shared" si="16"/>
        <v/>
      </c>
      <c r="G143" s="268" t="str">
        <f t="shared" si="17"/>
        <v/>
      </c>
      <c r="H143" s="219" t="str">
        <f>'Libre 1'!H143</f>
        <v>n</v>
      </c>
      <c r="I143" s="211">
        <f>IF(P$3="J",SUMIF('Libre tot'!A$33:A$54,H143,'Libre tot'!B$33:B$54),0)</f>
        <v>0</v>
      </c>
      <c r="J143" s="6"/>
      <c r="K143" s="211" t="str">
        <f t="shared" si="18"/>
        <v/>
      </c>
      <c r="L143" s="267" t="str">
        <f t="shared" si="19"/>
        <v/>
      </c>
      <c r="M143" s="215" t="str">
        <f t="shared" si="20"/>
        <v/>
      </c>
      <c r="N143" s="216" t="str">
        <f t="shared" si="21"/>
        <v/>
      </c>
      <c r="O143" s="266">
        <v>1</v>
      </c>
      <c r="AB143" s="325">
        <f t="shared" si="22"/>
        <v>0</v>
      </c>
    </row>
    <row r="144" spans="1:28" ht="13.2" x14ac:dyDescent="0.25">
      <c r="A144" s="218" t="str">
        <f>IF(C144=0,"",IF(I144=0,"",MAX(A$2:A143)+1))</f>
        <v/>
      </c>
      <c r="B144" s="219" t="str">
        <f>'Libre 1'!B144</f>
        <v>Bas</v>
      </c>
      <c r="C144" s="211">
        <f>IF(P$3="J",SUMIF('Libre tot'!A$33:A$54,B144,'Libre tot'!B$33:B$54),0)</f>
        <v>31</v>
      </c>
      <c r="D144" s="6"/>
      <c r="E144" s="6"/>
      <c r="F144" s="267" t="str">
        <f t="shared" si="16"/>
        <v/>
      </c>
      <c r="G144" s="268" t="str">
        <f t="shared" si="17"/>
        <v/>
      </c>
      <c r="H144" s="219" t="str">
        <f>'Libre 1'!H144</f>
        <v>n</v>
      </c>
      <c r="I144" s="211">
        <f>IF(P$3="J",SUMIF('Libre tot'!A$33:A$54,H144,'Libre tot'!B$33:B$54),0)</f>
        <v>0</v>
      </c>
      <c r="J144" s="6"/>
      <c r="K144" s="211" t="str">
        <f t="shared" si="18"/>
        <v/>
      </c>
      <c r="L144" s="267" t="str">
        <f t="shared" si="19"/>
        <v/>
      </c>
      <c r="M144" s="215" t="str">
        <f t="shared" si="20"/>
        <v/>
      </c>
      <c r="N144" s="216" t="str">
        <f t="shared" si="21"/>
        <v/>
      </c>
      <c r="O144" s="266">
        <v>1</v>
      </c>
      <c r="AB144" s="325">
        <f t="shared" si="22"/>
        <v>0</v>
      </c>
    </row>
    <row r="145" spans="1:28" ht="13.2" x14ac:dyDescent="0.25">
      <c r="A145" s="218" t="str">
        <f>IF(C145=0,"",IF(I145=0,"",MAX(A$2:A144)+1))</f>
        <v/>
      </c>
      <c r="B145" s="219" t="str">
        <f>'Libre 1'!B145</f>
        <v>Bas</v>
      </c>
      <c r="C145" s="211">
        <f>IF(P$3="J",SUMIF('Libre tot'!A$33:A$54,B145,'Libre tot'!B$33:B$54),0)</f>
        <v>31</v>
      </c>
      <c r="D145" s="6"/>
      <c r="E145" s="6"/>
      <c r="F145" s="267" t="str">
        <f t="shared" si="16"/>
        <v/>
      </c>
      <c r="G145" s="268" t="str">
        <f t="shared" si="17"/>
        <v/>
      </c>
      <c r="H145" s="219" t="str">
        <f>'Libre 1'!H145</f>
        <v>n</v>
      </c>
      <c r="I145" s="211">
        <f>IF(P$3="J",SUMIF('Libre tot'!A$33:A$54,H145,'Libre tot'!B$33:B$54),0)</f>
        <v>0</v>
      </c>
      <c r="J145" s="6"/>
      <c r="K145" s="211" t="str">
        <f t="shared" si="18"/>
        <v/>
      </c>
      <c r="L145" s="267" t="str">
        <f t="shared" si="19"/>
        <v/>
      </c>
      <c r="M145" s="215" t="str">
        <f t="shared" si="20"/>
        <v/>
      </c>
      <c r="N145" s="216" t="str">
        <f t="shared" si="21"/>
        <v/>
      </c>
      <c r="O145" s="266">
        <v>1</v>
      </c>
      <c r="AB145" s="325">
        <f t="shared" si="22"/>
        <v>0</v>
      </c>
    </row>
    <row r="146" spans="1:28" ht="13.2" x14ac:dyDescent="0.25">
      <c r="A146" s="218">
        <f>IF(C146=0,"",IF(I146=0,"",MAX(A$2:A145)+1))</f>
        <v>100</v>
      </c>
      <c r="B146" s="219" t="str">
        <f>'Libre 1'!B146</f>
        <v>Jan Zuijlen</v>
      </c>
      <c r="C146" s="211">
        <f>IF(P$3="J",SUMIF('Libre tot'!A$33:A$54,B146,'Libre tot'!B$33:B$54),0)</f>
        <v>45</v>
      </c>
      <c r="D146" s="6"/>
      <c r="E146" s="6"/>
      <c r="F146" s="267" t="str">
        <f t="shared" si="16"/>
        <v/>
      </c>
      <c r="G146" s="268" t="str">
        <f t="shared" si="17"/>
        <v/>
      </c>
      <c r="H146" s="219" t="str">
        <f>'Libre 1'!H146</f>
        <v xml:space="preserve">Jordy </v>
      </c>
      <c r="I146" s="211">
        <f>IF(P$3="J",SUMIF('Libre tot'!A$33:A$54,H146,'Libre tot'!B$33:B$54),0)</f>
        <v>50</v>
      </c>
      <c r="J146" s="6"/>
      <c r="K146" s="211" t="str">
        <f t="shared" si="18"/>
        <v/>
      </c>
      <c r="L146" s="267" t="str">
        <f t="shared" si="19"/>
        <v/>
      </c>
      <c r="M146" s="215" t="str">
        <f t="shared" si="20"/>
        <v/>
      </c>
      <c r="N146" s="216" t="str">
        <f t="shared" si="21"/>
        <v/>
      </c>
      <c r="O146" s="266">
        <v>1</v>
      </c>
      <c r="AB146" s="325">
        <f t="shared" si="22"/>
        <v>1</v>
      </c>
    </row>
    <row r="147" spans="1:28" ht="13.2" x14ac:dyDescent="0.25">
      <c r="A147" s="218">
        <f>IF(C147=0,"",IF(I147=0,"",MAX(A$2:A146)+1))</f>
        <v>101</v>
      </c>
      <c r="B147" s="219" t="str">
        <f>'Libre 1'!B147</f>
        <v>Jan Zuijlen</v>
      </c>
      <c r="C147" s="211">
        <f>IF(P$3="J",SUMIF('Libre tot'!A$33:A$54,B147,'Libre tot'!B$33:B$54),0)</f>
        <v>45</v>
      </c>
      <c r="D147" s="6"/>
      <c r="E147" s="6"/>
      <c r="F147" s="267" t="str">
        <f t="shared" si="16"/>
        <v/>
      </c>
      <c r="G147" s="268" t="str">
        <f t="shared" si="17"/>
        <v/>
      </c>
      <c r="H147" s="219" t="str">
        <f>'Libre 1'!H147</f>
        <v>Mukesh</v>
      </c>
      <c r="I147" s="211">
        <f>IF(P$3="J",SUMIF('Libre tot'!A$33:A$54,H147,'Libre tot'!B$33:B$54),0)</f>
        <v>56</v>
      </c>
      <c r="J147" s="6"/>
      <c r="K147" s="211" t="str">
        <f t="shared" si="18"/>
        <v/>
      </c>
      <c r="L147" s="267" t="str">
        <f t="shared" si="19"/>
        <v/>
      </c>
      <c r="M147" s="215" t="str">
        <f t="shared" si="20"/>
        <v/>
      </c>
      <c r="N147" s="216" t="str">
        <f t="shared" si="21"/>
        <v/>
      </c>
      <c r="O147" s="266">
        <v>1</v>
      </c>
      <c r="AB147" s="325">
        <f t="shared" si="22"/>
        <v>1</v>
      </c>
    </row>
    <row r="148" spans="1:28" ht="13.2" x14ac:dyDescent="0.25">
      <c r="A148" s="218">
        <f>IF(C148=0,"",IF(I148=0,"",MAX(A$2:A147)+1))</f>
        <v>102</v>
      </c>
      <c r="B148" s="219" t="str">
        <f>'Libre 1'!B148</f>
        <v>Jan Zuijlen</v>
      </c>
      <c r="C148" s="211">
        <f>IF(P$3="J",SUMIF('Libre tot'!A$33:A$54,B148,'Libre tot'!B$33:B$54),0)</f>
        <v>45</v>
      </c>
      <c r="D148" s="6"/>
      <c r="E148" s="6"/>
      <c r="F148" s="267" t="str">
        <f t="shared" si="16"/>
        <v/>
      </c>
      <c r="G148" s="268" t="str">
        <f t="shared" si="17"/>
        <v/>
      </c>
      <c r="H148" s="219" t="str">
        <f>'Libre 1'!H148</f>
        <v>Marco</v>
      </c>
      <c r="I148" s="211">
        <f>IF(P$3="J",SUMIF('Libre tot'!A$33:A$54,H148,'Libre tot'!B$33:B$54),0)</f>
        <v>51</v>
      </c>
      <c r="J148" s="6"/>
      <c r="K148" s="211" t="str">
        <f t="shared" si="18"/>
        <v/>
      </c>
      <c r="L148" s="267" t="str">
        <f t="shared" si="19"/>
        <v/>
      </c>
      <c r="M148" s="215" t="str">
        <f t="shared" si="20"/>
        <v/>
      </c>
      <c r="N148" s="216" t="str">
        <f t="shared" si="21"/>
        <v/>
      </c>
      <c r="O148" s="266">
        <v>1</v>
      </c>
      <c r="AB148" s="325">
        <f t="shared" si="22"/>
        <v>1</v>
      </c>
    </row>
    <row r="149" spans="1:28" ht="13.2" x14ac:dyDescent="0.25">
      <c r="A149" s="218" t="str">
        <f>IF(C149=0,"",IF(I149=0,"",MAX(A$2:A148)+1))</f>
        <v/>
      </c>
      <c r="B149" s="219" t="str">
        <f>'Libre 1'!B149</f>
        <v>Jan Zuijlen</v>
      </c>
      <c r="C149" s="211">
        <f>IF(P$3="J",SUMIF('Libre tot'!A$33:A$54,B149,'Libre tot'!B$33:B$54),0)</f>
        <v>45</v>
      </c>
      <c r="D149" s="6"/>
      <c r="E149" s="6"/>
      <c r="F149" s="267" t="str">
        <f t="shared" si="16"/>
        <v/>
      </c>
      <c r="G149" s="268" t="str">
        <f t="shared" si="17"/>
        <v/>
      </c>
      <c r="H149" s="219" t="str">
        <f>'Libre 1'!H149</f>
        <v>n</v>
      </c>
      <c r="I149" s="211">
        <f>IF(P$3="J",SUMIF('Libre tot'!A$33:A$54,H149,'Libre tot'!B$33:B$54),0)</f>
        <v>0</v>
      </c>
      <c r="J149" s="6"/>
      <c r="K149" s="211" t="str">
        <f t="shared" si="18"/>
        <v/>
      </c>
      <c r="L149" s="267" t="str">
        <f t="shared" si="19"/>
        <v/>
      </c>
      <c r="M149" s="215" t="str">
        <f t="shared" si="20"/>
        <v/>
      </c>
      <c r="N149" s="216" t="str">
        <f t="shared" si="21"/>
        <v/>
      </c>
      <c r="O149" s="266">
        <v>1</v>
      </c>
      <c r="AB149" s="325">
        <f t="shared" si="22"/>
        <v>0</v>
      </c>
    </row>
    <row r="150" spans="1:28" ht="13.2" x14ac:dyDescent="0.25">
      <c r="A150" s="218" t="str">
        <f>IF(C150=0,"",IF(I150=0,"",MAX(A$2:A149)+1))</f>
        <v/>
      </c>
      <c r="B150" s="219" t="str">
        <f>'Libre 1'!B150</f>
        <v>Jan Zuijlen</v>
      </c>
      <c r="C150" s="211">
        <f>IF(P$3="J",SUMIF('Libre tot'!A$33:A$54,B150,'Libre tot'!B$33:B$54),0)</f>
        <v>45</v>
      </c>
      <c r="D150" s="6"/>
      <c r="E150" s="6"/>
      <c r="F150" s="267" t="str">
        <f t="shared" si="16"/>
        <v/>
      </c>
      <c r="G150" s="268" t="str">
        <f t="shared" si="17"/>
        <v/>
      </c>
      <c r="H150" s="219" t="str">
        <f>'Libre 1'!H150</f>
        <v>n</v>
      </c>
      <c r="I150" s="211">
        <f>IF(P$3="J",SUMIF('Libre tot'!A$33:A$54,H150,'Libre tot'!B$33:B$54),0)</f>
        <v>0</v>
      </c>
      <c r="J150" s="6"/>
      <c r="K150" s="211" t="str">
        <f t="shared" si="18"/>
        <v/>
      </c>
      <c r="L150" s="267" t="str">
        <f t="shared" si="19"/>
        <v/>
      </c>
      <c r="M150" s="215" t="str">
        <f t="shared" si="20"/>
        <v/>
      </c>
      <c r="N150" s="216" t="str">
        <f t="shared" si="21"/>
        <v/>
      </c>
      <c r="O150" s="266">
        <v>1</v>
      </c>
      <c r="AB150" s="325">
        <f t="shared" si="22"/>
        <v>0</v>
      </c>
    </row>
    <row r="151" spans="1:28" ht="13.2" x14ac:dyDescent="0.25">
      <c r="A151" s="218" t="str">
        <f>IF(C151=0,"",IF(I151=0,"",MAX(A$2:A150)+1))</f>
        <v/>
      </c>
      <c r="B151" s="219" t="str">
        <f>'Libre 1'!B151</f>
        <v>Jan Zuijlen</v>
      </c>
      <c r="C151" s="211">
        <f>IF(P$3="J",SUMIF('Libre tot'!A$33:A$54,B151,'Libre tot'!B$33:B$54),0)</f>
        <v>45</v>
      </c>
      <c r="D151" s="6"/>
      <c r="E151" s="6"/>
      <c r="F151" s="267" t="str">
        <f t="shared" si="16"/>
        <v/>
      </c>
      <c r="G151" s="268" t="str">
        <f t="shared" si="17"/>
        <v/>
      </c>
      <c r="H151" s="219" t="str">
        <f>'Libre 1'!H151</f>
        <v>n</v>
      </c>
      <c r="I151" s="211">
        <f>IF(P$3="J",SUMIF('Libre tot'!A$33:A$54,H151,'Libre tot'!B$33:B$54),0)</f>
        <v>0</v>
      </c>
      <c r="J151" s="6"/>
      <c r="K151" s="211" t="str">
        <f t="shared" si="18"/>
        <v/>
      </c>
      <c r="L151" s="267" t="str">
        <f t="shared" si="19"/>
        <v/>
      </c>
      <c r="M151" s="215" t="str">
        <f t="shared" si="20"/>
        <v/>
      </c>
      <c r="N151" s="216" t="str">
        <f t="shared" si="21"/>
        <v/>
      </c>
      <c r="O151" s="266">
        <v>1</v>
      </c>
      <c r="AB151" s="325">
        <f t="shared" si="22"/>
        <v>0</v>
      </c>
    </row>
    <row r="152" spans="1:28" ht="13.2" x14ac:dyDescent="0.25">
      <c r="A152" s="218" t="str">
        <f>IF(C152=0,"",IF(I152=0,"",MAX(A$2:A151)+1))</f>
        <v/>
      </c>
      <c r="B152" s="219" t="str">
        <f>'Libre 1'!B152</f>
        <v>Jan Zuijlen</v>
      </c>
      <c r="C152" s="211">
        <f>IF(P$3="J",SUMIF('Libre tot'!A$33:A$54,B152,'Libre tot'!B$33:B$54),0)</f>
        <v>45</v>
      </c>
      <c r="D152" s="6"/>
      <c r="E152" s="6"/>
      <c r="F152" s="267" t="str">
        <f t="shared" si="16"/>
        <v/>
      </c>
      <c r="G152" s="268" t="str">
        <f t="shared" si="17"/>
        <v/>
      </c>
      <c r="H152" s="219" t="str">
        <f>'Libre 1'!H152</f>
        <v>n</v>
      </c>
      <c r="I152" s="211">
        <f>IF(P$3="J",SUMIF('Libre tot'!A$33:A$54,H152,'Libre tot'!B$33:B$54),0)</f>
        <v>0</v>
      </c>
      <c r="J152" s="6"/>
      <c r="K152" s="211" t="str">
        <f t="shared" si="18"/>
        <v/>
      </c>
      <c r="L152" s="267" t="str">
        <f t="shared" si="19"/>
        <v/>
      </c>
      <c r="M152" s="215" t="str">
        <f t="shared" si="20"/>
        <v/>
      </c>
      <c r="N152" s="216" t="str">
        <f t="shared" si="21"/>
        <v/>
      </c>
      <c r="O152" s="266">
        <v>1</v>
      </c>
      <c r="AB152" s="325">
        <f t="shared" si="22"/>
        <v>0</v>
      </c>
    </row>
    <row r="153" spans="1:28" ht="13.2" x14ac:dyDescent="0.25">
      <c r="A153" s="218">
        <f>IF(C153=0,"",IF(I153=0,"",MAX(A$2:A152)+1))</f>
        <v>103</v>
      </c>
      <c r="B153" s="219" t="str">
        <f>'Libre 1'!B153</f>
        <v xml:space="preserve">Jordy </v>
      </c>
      <c r="C153" s="211">
        <f>IF(P$3="J",SUMIF('Libre tot'!A$33:A$54,B153,'Libre tot'!B$33:B$54),0)</f>
        <v>50</v>
      </c>
      <c r="D153" s="6"/>
      <c r="E153" s="6"/>
      <c r="F153" s="267" t="str">
        <f t="shared" si="16"/>
        <v/>
      </c>
      <c r="G153" s="268" t="str">
        <f t="shared" si="17"/>
        <v/>
      </c>
      <c r="H153" s="219" t="str">
        <f>'Libre 1'!H153</f>
        <v>Mukesh</v>
      </c>
      <c r="I153" s="211">
        <f>IF(P$3="J",SUMIF('Libre tot'!A$33:A$54,H153,'Libre tot'!B$33:B$54),0)</f>
        <v>56</v>
      </c>
      <c r="J153" s="6"/>
      <c r="K153" s="211" t="str">
        <f t="shared" si="18"/>
        <v/>
      </c>
      <c r="L153" s="267" t="str">
        <f t="shared" si="19"/>
        <v/>
      </c>
      <c r="M153" s="215" t="str">
        <f t="shared" si="20"/>
        <v/>
      </c>
      <c r="N153" s="216" t="str">
        <f t="shared" si="21"/>
        <v/>
      </c>
      <c r="O153" s="266">
        <v>1</v>
      </c>
      <c r="AB153" s="325">
        <f t="shared" si="22"/>
        <v>1</v>
      </c>
    </row>
    <row r="154" spans="1:28" ht="13.2" x14ac:dyDescent="0.25">
      <c r="A154" s="218">
        <f>IF(C154=0,"",IF(I154=0,"",MAX(A$2:A153)+1))</f>
        <v>104</v>
      </c>
      <c r="B154" s="219" t="str">
        <f>'Libre 1'!B154</f>
        <v xml:space="preserve">Jordy </v>
      </c>
      <c r="C154" s="211">
        <f>IF(P$3="J",SUMIF('Libre tot'!A$33:A$54,B154,'Libre tot'!B$33:B$54),0)</f>
        <v>50</v>
      </c>
      <c r="D154" s="6"/>
      <c r="E154" s="6"/>
      <c r="F154" s="267" t="str">
        <f t="shared" si="16"/>
        <v/>
      </c>
      <c r="G154" s="268" t="str">
        <f t="shared" si="17"/>
        <v/>
      </c>
      <c r="H154" s="219" t="str">
        <f>'Libre 1'!H154</f>
        <v>Marco</v>
      </c>
      <c r="I154" s="211">
        <f>IF(P$3="J",SUMIF('Libre tot'!A$33:A$54,H154,'Libre tot'!B$33:B$54),0)</f>
        <v>51</v>
      </c>
      <c r="J154" s="6"/>
      <c r="K154" s="211" t="str">
        <f t="shared" si="18"/>
        <v/>
      </c>
      <c r="L154" s="267" t="str">
        <f t="shared" si="19"/>
        <v/>
      </c>
      <c r="M154" s="215" t="str">
        <f t="shared" si="20"/>
        <v/>
      </c>
      <c r="N154" s="216" t="str">
        <f t="shared" si="21"/>
        <v/>
      </c>
      <c r="O154" s="266">
        <v>1</v>
      </c>
      <c r="AB154" s="325">
        <f t="shared" si="22"/>
        <v>1</v>
      </c>
    </row>
    <row r="155" spans="1:28" ht="13.2" x14ac:dyDescent="0.25">
      <c r="A155" s="218" t="str">
        <f>IF(C155=0,"",IF(I155=0,"",MAX(A$2:A154)+1))</f>
        <v/>
      </c>
      <c r="B155" s="219" t="str">
        <f>'Libre 1'!B155</f>
        <v xml:space="preserve">Jordy </v>
      </c>
      <c r="C155" s="211">
        <f>IF(P$3="J",SUMIF('Libre tot'!A$33:A$54,B155,'Libre tot'!B$33:B$54),0)</f>
        <v>50</v>
      </c>
      <c r="D155" s="6"/>
      <c r="E155" s="6"/>
      <c r="F155" s="267" t="str">
        <f t="shared" si="16"/>
        <v/>
      </c>
      <c r="G155" s="268" t="str">
        <f t="shared" si="17"/>
        <v/>
      </c>
      <c r="H155" s="219" t="str">
        <f>'Libre 1'!H155</f>
        <v>n</v>
      </c>
      <c r="I155" s="211">
        <f>IF(P$3="J",SUMIF('Libre tot'!A$33:A$54,H155,'Libre tot'!B$33:B$54),0)</f>
        <v>0</v>
      </c>
      <c r="J155" s="6"/>
      <c r="K155" s="211" t="str">
        <f t="shared" si="18"/>
        <v/>
      </c>
      <c r="L155" s="267" t="str">
        <f t="shared" si="19"/>
        <v/>
      </c>
      <c r="M155" s="215" t="str">
        <f t="shared" si="20"/>
        <v/>
      </c>
      <c r="N155" s="216" t="str">
        <f t="shared" si="21"/>
        <v/>
      </c>
      <c r="O155" s="266">
        <v>1</v>
      </c>
      <c r="AB155" s="325">
        <f t="shared" si="22"/>
        <v>0</v>
      </c>
    </row>
    <row r="156" spans="1:28" ht="13.2" x14ac:dyDescent="0.25">
      <c r="A156" s="218" t="str">
        <f>IF(C156=0,"",IF(I156=0,"",MAX(A$2:A155)+1))</f>
        <v/>
      </c>
      <c r="B156" s="219" t="str">
        <f>'Libre 1'!B156</f>
        <v xml:space="preserve">Jordy </v>
      </c>
      <c r="C156" s="211">
        <f>IF(P$3="J",SUMIF('Libre tot'!A$33:A$54,B156,'Libre tot'!B$33:B$54),0)</f>
        <v>50</v>
      </c>
      <c r="D156" s="6"/>
      <c r="E156" s="6"/>
      <c r="F156" s="267" t="str">
        <f t="shared" si="16"/>
        <v/>
      </c>
      <c r="G156" s="268" t="str">
        <f t="shared" si="17"/>
        <v/>
      </c>
      <c r="H156" s="219" t="str">
        <f>'Libre 1'!H156</f>
        <v>n</v>
      </c>
      <c r="I156" s="211">
        <f>IF(P$3="J",SUMIF('Libre tot'!A$33:A$54,H156,'Libre tot'!B$33:B$54),0)</f>
        <v>0</v>
      </c>
      <c r="J156" s="6"/>
      <c r="K156" s="211" t="str">
        <f t="shared" si="18"/>
        <v/>
      </c>
      <c r="L156" s="267" t="str">
        <f t="shared" si="19"/>
        <v/>
      </c>
      <c r="M156" s="215" t="str">
        <f t="shared" si="20"/>
        <v/>
      </c>
      <c r="N156" s="216" t="str">
        <f t="shared" si="21"/>
        <v/>
      </c>
      <c r="O156" s="266">
        <v>1</v>
      </c>
      <c r="AB156" s="325">
        <f t="shared" si="22"/>
        <v>0</v>
      </c>
    </row>
    <row r="157" spans="1:28" ht="13.2" x14ac:dyDescent="0.25">
      <c r="A157" s="218" t="str">
        <f>IF(C157=0,"",IF(I157=0,"",MAX(A$2:A156)+1))</f>
        <v/>
      </c>
      <c r="B157" s="219" t="str">
        <f>'Libre 1'!B157</f>
        <v xml:space="preserve">Jordy </v>
      </c>
      <c r="C157" s="211">
        <f>IF(P$3="J",SUMIF('Libre tot'!A$33:A$54,B157,'Libre tot'!B$33:B$54),0)</f>
        <v>50</v>
      </c>
      <c r="D157" s="6"/>
      <c r="E157" s="6"/>
      <c r="F157" s="267" t="str">
        <f t="shared" si="16"/>
        <v/>
      </c>
      <c r="G157" s="268" t="str">
        <f t="shared" si="17"/>
        <v/>
      </c>
      <c r="H157" s="219" t="str">
        <f>'Libre 1'!H157</f>
        <v>n</v>
      </c>
      <c r="I157" s="211">
        <f>IF(P$3="J",SUMIF('Libre tot'!A$33:A$54,H157,'Libre tot'!B$33:B$54),0)</f>
        <v>0</v>
      </c>
      <c r="J157" s="6"/>
      <c r="K157" s="211" t="str">
        <f t="shared" si="18"/>
        <v/>
      </c>
      <c r="L157" s="267" t="str">
        <f t="shared" si="19"/>
        <v/>
      </c>
      <c r="M157" s="215" t="str">
        <f t="shared" si="20"/>
        <v/>
      </c>
      <c r="N157" s="216" t="str">
        <f t="shared" si="21"/>
        <v/>
      </c>
      <c r="O157" s="266">
        <v>1</v>
      </c>
      <c r="AB157" s="325">
        <f t="shared" si="22"/>
        <v>0</v>
      </c>
    </row>
    <row r="158" spans="1:28" ht="13.2" x14ac:dyDescent="0.25">
      <c r="A158" s="218" t="str">
        <f>IF(C158=0,"",IF(I158=0,"",MAX(A$2:A157)+1))</f>
        <v/>
      </c>
      <c r="B158" s="219" t="str">
        <f>'Libre 1'!B158</f>
        <v xml:space="preserve">Jordy </v>
      </c>
      <c r="C158" s="211">
        <f>IF(P$3="J",SUMIF('Libre tot'!A$33:A$54,B158,'Libre tot'!B$33:B$54),0)</f>
        <v>50</v>
      </c>
      <c r="D158" s="6"/>
      <c r="E158" s="6"/>
      <c r="F158" s="267" t="str">
        <f t="shared" si="16"/>
        <v/>
      </c>
      <c r="G158" s="268" t="str">
        <f t="shared" si="17"/>
        <v/>
      </c>
      <c r="H158" s="219" t="str">
        <f>'Libre 1'!H158</f>
        <v>n</v>
      </c>
      <c r="I158" s="211">
        <f>IF(P$3="J",SUMIF('Libre tot'!A$33:A$54,H158,'Libre tot'!B$33:B$54),0)</f>
        <v>0</v>
      </c>
      <c r="J158" s="6"/>
      <c r="K158" s="211" t="str">
        <f t="shared" si="18"/>
        <v/>
      </c>
      <c r="L158" s="267" t="str">
        <f t="shared" si="19"/>
        <v/>
      </c>
      <c r="M158" s="215" t="str">
        <f t="shared" si="20"/>
        <v/>
      </c>
      <c r="N158" s="216" t="str">
        <f t="shared" si="21"/>
        <v/>
      </c>
      <c r="O158" s="266">
        <v>1</v>
      </c>
      <c r="AB158" s="325">
        <f t="shared" si="22"/>
        <v>0</v>
      </c>
    </row>
    <row r="159" spans="1:28" ht="13.2" x14ac:dyDescent="0.25">
      <c r="A159" s="218">
        <f>IF(C159=0,"",IF(I159=0,"",MAX(A$2:A158)+1))</f>
        <v>105</v>
      </c>
      <c r="B159" s="219" t="str">
        <f>'Libre 1'!B159</f>
        <v>Mukesh</v>
      </c>
      <c r="C159" s="211">
        <f>IF(P$3="J",SUMIF('Libre tot'!A$33:A$54,B159,'Libre tot'!B$33:B$54),0)</f>
        <v>56</v>
      </c>
      <c r="D159" s="6"/>
      <c r="E159" s="6"/>
      <c r="F159" s="267" t="str">
        <f t="shared" si="16"/>
        <v/>
      </c>
      <c r="G159" s="268" t="str">
        <f t="shared" si="17"/>
        <v/>
      </c>
      <c r="H159" s="219" t="str">
        <f>'Libre 1'!H159</f>
        <v>Marco</v>
      </c>
      <c r="I159" s="211">
        <f>IF(P$3="J",SUMIF('Libre tot'!A$33:A$54,H159,'Libre tot'!B$33:B$54),0)</f>
        <v>51</v>
      </c>
      <c r="J159" s="6"/>
      <c r="K159" s="211" t="str">
        <f t="shared" si="18"/>
        <v/>
      </c>
      <c r="L159" s="267" t="str">
        <f t="shared" si="19"/>
        <v/>
      </c>
      <c r="M159" s="215" t="str">
        <f t="shared" si="20"/>
        <v/>
      </c>
      <c r="N159" s="216" t="str">
        <f t="shared" si="21"/>
        <v/>
      </c>
      <c r="O159" s="266">
        <v>1</v>
      </c>
      <c r="AB159" s="325">
        <f t="shared" si="22"/>
        <v>1</v>
      </c>
    </row>
    <row r="160" spans="1:28" ht="13.2" x14ac:dyDescent="0.25">
      <c r="A160" s="218" t="str">
        <f>IF(C160=0,"",IF(I160=0,"",MAX(A$2:A159)+1))</f>
        <v/>
      </c>
      <c r="B160" s="219" t="str">
        <f>'Libre 1'!B160</f>
        <v>Mukesh</v>
      </c>
      <c r="C160" s="211">
        <f>IF(P$3="J",SUMIF('Libre tot'!A$33:A$54,B160,'Libre tot'!B$33:B$54),0)</f>
        <v>56</v>
      </c>
      <c r="D160" s="6"/>
      <c r="E160" s="6"/>
      <c r="F160" s="267" t="str">
        <f t="shared" si="16"/>
        <v/>
      </c>
      <c r="G160" s="268" t="str">
        <f t="shared" si="17"/>
        <v/>
      </c>
      <c r="H160" s="219" t="str">
        <f>'Libre 1'!H160</f>
        <v>n</v>
      </c>
      <c r="I160" s="211">
        <f>IF(P$3="J",SUMIF('Libre tot'!A$33:A$54,H160,'Libre tot'!B$33:B$54),0)</f>
        <v>0</v>
      </c>
      <c r="J160" s="6"/>
      <c r="K160" s="211" t="str">
        <f t="shared" si="18"/>
        <v/>
      </c>
      <c r="L160" s="267" t="str">
        <f t="shared" si="19"/>
        <v/>
      </c>
      <c r="M160" s="215" t="str">
        <f t="shared" si="20"/>
        <v/>
      </c>
      <c r="N160" s="216" t="str">
        <f t="shared" si="21"/>
        <v/>
      </c>
      <c r="O160" s="266">
        <v>1</v>
      </c>
      <c r="AB160" s="325">
        <f t="shared" si="22"/>
        <v>0</v>
      </c>
    </row>
    <row r="161" spans="1:28" ht="13.2" x14ac:dyDescent="0.25">
      <c r="A161" s="218" t="str">
        <f>IF(C161=0,"",IF(I161=0,"",MAX(A$2:A160)+1))</f>
        <v/>
      </c>
      <c r="B161" s="219" t="str">
        <f>'Libre 1'!B161</f>
        <v>Mukesh</v>
      </c>
      <c r="C161" s="211">
        <f>IF(P$3="J",SUMIF('Libre tot'!A$33:A$54,B161,'Libre tot'!B$33:B$54),0)</f>
        <v>56</v>
      </c>
      <c r="D161" s="6"/>
      <c r="E161" s="6"/>
      <c r="F161" s="267" t="str">
        <f t="shared" si="16"/>
        <v/>
      </c>
      <c r="G161" s="268" t="str">
        <f t="shared" si="17"/>
        <v/>
      </c>
      <c r="H161" s="219" t="str">
        <f>'Libre 1'!H161</f>
        <v>n</v>
      </c>
      <c r="I161" s="211">
        <f>IF(P$3="J",SUMIF('Libre tot'!A$33:A$54,H161,'Libre tot'!B$33:B$54),0)</f>
        <v>0</v>
      </c>
      <c r="J161" s="6"/>
      <c r="K161" s="211" t="str">
        <f t="shared" si="18"/>
        <v/>
      </c>
      <c r="L161" s="267" t="str">
        <f t="shared" si="19"/>
        <v/>
      </c>
      <c r="M161" s="215" t="str">
        <f t="shared" si="20"/>
        <v/>
      </c>
      <c r="N161" s="216" t="str">
        <f t="shared" si="21"/>
        <v/>
      </c>
      <c r="O161" s="266">
        <v>1</v>
      </c>
      <c r="AB161" s="325">
        <f t="shared" si="22"/>
        <v>0</v>
      </c>
    </row>
    <row r="162" spans="1:28" ht="13.2" x14ac:dyDescent="0.25">
      <c r="A162" s="218" t="str">
        <f>IF(C162=0,"",IF(I162=0,"",MAX(A$2:A161)+1))</f>
        <v/>
      </c>
      <c r="B162" s="219" t="str">
        <f>'Libre 1'!B162</f>
        <v>Mukesh</v>
      </c>
      <c r="C162" s="211">
        <f>IF(P$3="J",SUMIF('Libre tot'!A$33:A$54,B162,'Libre tot'!B$33:B$54),0)</f>
        <v>56</v>
      </c>
      <c r="D162" s="6"/>
      <c r="E162" s="6"/>
      <c r="F162" s="267" t="str">
        <f t="shared" si="16"/>
        <v/>
      </c>
      <c r="G162" s="268" t="str">
        <f t="shared" si="17"/>
        <v/>
      </c>
      <c r="H162" s="219" t="str">
        <f>'Libre 1'!H162</f>
        <v>n</v>
      </c>
      <c r="I162" s="211">
        <f>IF(P$3="J",SUMIF('Libre tot'!A$33:A$54,H162,'Libre tot'!B$33:B$54),0)</f>
        <v>0</v>
      </c>
      <c r="J162" s="6"/>
      <c r="K162" s="211" t="str">
        <f t="shared" si="18"/>
        <v/>
      </c>
      <c r="L162" s="267" t="str">
        <f t="shared" si="19"/>
        <v/>
      </c>
      <c r="M162" s="215" t="str">
        <f t="shared" si="20"/>
        <v/>
      </c>
      <c r="N162" s="216" t="str">
        <f t="shared" si="21"/>
        <v/>
      </c>
      <c r="O162" s="266">
        <v>1</v>
      </c>
      <c r="AB162" s="325">
        <f t="shared" si="22"/>
        <v>0</v>
      </c>
    </row>
    <row r="163" spans="1:28" ht="13.2" x14ac:dyDescent="0.25">
      <c r="A163" s="218" t="str">
        <f>IF(C163=0,"",IF(I163=0,"",MAX(A$2:A162)+1))</f>
        <v/>
      </c>
      <c r="B163" s="219" t="str">
        <f>'Libre 1'!B163</f>
        <v>Mukesh</v>
      </c>
      <c r="C163" s="211">
        <f>IF(P$3="J",SUMIF('Libre tot'!A$33:A$54,B163,'Libre tot'!B$33:B$54),0)</f>
        <v>56</v>
      </c>
      <c r="D163" s="6"/>
      <c r="E163" s="6"/>
      <c r="F163" s="267" t="str">
        <f>IF(D163&gt;0,ROUND(D163/E163,3),"")</f>
        <v/>
      </c>
      <c r="G163" s="268" t="str">
        <f t="shared" si="17"/>
        <v/>
      </c>
      <c r="H163" s="219" t="str">
        <f>'Libre 1'!H163</f>
        <v>n</v>
      </c>
      <c r="I163" s="211">
        <f>IF(P$3="J",SUMIF('Libre tot'!A$33:A$54,H163,'Libre tot'!B$33:B$54),0)</f>
        <v>0</v>
      </c>
      <c r="J163" s="6"/>
      <c r="K163" s="211" t="str">
        <f>IF(E163&gt;0,E163,"")</f>
        <v/>
      </c>
      <c r="L163" s="267" t="str">
        <f t="shared" si="19"/>
        <v/>
      </c>
      <c r="M163" s="215" t="str">
        <f t="shared" ref="M163:M173" si="23">IF(J163&gt;0,IF(I163-J163=0,R$2,IF(J163&lt;I163,ROUND(J163/I163*T$2,1),Q$2)),"")</f>
        <v/>
      </c>
      <c r="N163" s="216" t="str">
        <f>IF(E163&gt;0,1,"")</f>
        <v/>
      </c>
      <c r="O163" s="266">
        <v>1</v>
      </c>
      <c r="AB163" s="325">
        <f t="shared" si="22"/>
        <v>0</v>
      </c>
    </row>
    <row r="164" spans="1:28" ht="13.2" x14ac:dyDescent="0.25">
      <c r="A164" s="218" t="str">
        <f>IF(C164=0,"",IF(I164=0,"",MAX(A$2:A163)+1))</f>
        <v/>
      </c>
      <c r="B164" s="219" t="str">
        <f>'Libre 1'!B164</f>
        <v>Marco</v>
      </c>
      <c r="C164" s="211">
        <f>IF(P$3="J",SUMIF('Libre tot'!A$33:A$54,B164,'Libre tot'!B$33:B$54),0)</f>
        <v>51</v>
      </c>
      <c r="D164" s="6"/>
      <c r="E164" s="6"/>
      <c r="F164" s="267" t="str">
        <f>IF(D164&gt;0,ROUND(D164/E164,3),"")</f>
        <v/>
      </c>
      <c r="G164" s="268" t="str">
        <f t="shared" si="17"/>
        <v/>
      </c>
      <c r="H164" s="219" t="str">
        <f>'Libre 1'!H164</f>
        <v>n</v>
      </c>
      <c r="I164" s="211">
        <f>IF(P$3="J",SUMIF('Libre tot'!A$33:A$54,H164,'Libre tot'!B$33:B$54),0)</f>
        <v>0</v>
      </c>
      <c r="J164" s="6"/>
      <c r="K164" s="211" t="str">
        <f>IF(E164&gt;0,E164,"")</f>
        <v/>
      </c>
      <c r="L164" s="267" t="str">
        <f t="shared" si="19"/>
        <v/>
      </c>
      <c r="M164" s="215" t="str">
        <f t="shared" si="23"/>
        <v/>
      </c>
      <c r="N164" s="216" t="str">
        <f>IF(E164&gt;0,1,"")</f>
        <v/>
      </c>
      <c r="O164" s="266">
        <v>1</v>
      </c>
      <c r="P164" s="10"/>
      <c r="AB164" s="325">
        <f t="shared" si="22"/>
        <v>0</v>
      </c>
    </row>
    <row r="165" spans="1:28" ht="13.2" x14ac:dyDescent="0.25">
      <c r="A165" s="218" t="str">
        <f>IF(C165=0,"",IF(I165=0,"",MAX(A$2:A164)+1))</f>
        <v/>
      </c>
      <c r="B165" s="219" t="str">
        <f>'Libre 1'!B165</f>
        <v>Marco</v>
      </c>
      <c r="C165" s="211">
        <f>IF(P$3="J",SUMIF('Libre tot'!A$33:A$54,B165,'Libre tot'!B$33:B$54),0)</f>
        <v>51</v>
      </c>
      <c r="D165" s="6"/>
      <c r="E165" s="6"/>
      <c r="F165" s="267" t="str">
        <f>IF(D165&gt;0,ROUND(D165/E165,3),"")</f>
        <v/>
      </c>
      <c r="G165" s="268" t="str">
        <f t="shared" si="17"/>
        <v/>
      </c>
      <c r="H165" s="219" t="str">
        <f>'Libre 1'!H165</f>
        <v>n</v>
      </c>
      <c r="I165" s="211">
        <f>IF(P$3="J",SUMIF('Libre tot'!A$33:A$54,H165,'Libre tot'!B$33:B$54),0)</f>
        <v>0</v>
      </c>
      <c r="J165" s="6"/>
      <c r="K165" s="211" t="str">
        <f>IF(E165&gt;0,E165,"")</f>
        <v/>
      </c>
      <c r="L165" s="267" t="str">
        <f t="shared" si="19"/>
        <v/>
      </c>
      <c r="M165" s="215" t="str">
        <f t="shared" si="23"/>
        <v/>
      </c>
      <c r="N165" s="216" t="str">
        <f>IF(E165&gt;0,1,"")</f>
        <v/>
      </c>
      <c r="O165" s="266">
        <v>1</v>
      </c>
      <c r="AB165" s="325">
        <f t="shared" si="22"/>
        <v>0</v>
      </c>
    </row>
    <row r="166" spans="1:28" ht="13.2" x14ac:dyDescent="0.25">
      <c r="A166" s="218" t="str">
        <f>IF(C166=0,"",IF(I166=0,"",MAX(A$2:A165)+1))</f>
        <v/>
      </c>
      <c r="B166" s="219" t="str">
        <f>'Libre 1'!B166</f>
        <v>Marco</v>
      </c>
      <c r="C166" s="211">
        <f>IF(P$3="J",SUMIF('Libre tot'!A$33:A$54,B166,'Libre tot'!B$33:B$54),0)</f>
        <v>51</v>
      </c>
      <c r="D166" s="6"/>
      <c r="E166" s="6"/>
      <c r="F166" s="267" t="str">
        <f>IF(D166&gt;0,ROUND(D166/E166,3),"")</f>
        <v/>
      </c>
      <c r="G166" s="268" t="str">
        <f t="shared" si="17"/>
        <v/>
      </c>
      <c r="H166" s="219" t="str">
        <f>'Libre 1'!H166</f>
        <v>n</v>
      </c>
      <c r="I166" s="211">
        <f>IF(P$3="J",SUMIF('Libre tot'!A$33:A$54,H166,'Libre tot'!B$33:B$54),0)</f>
        <v>0</v>
      </c>
      <c r="J166" s="6"/>
      <c r="K166" s="211" t="str">
        <f>IF(E166&gt;0,E166,"")</f>
        <v/>
      </c>
      <c r="L166" s="267" t="str">
        <f t="shared" si="19"/>
        <v/>
      </c>
      <c r="M166" s="215" t="str">
        <f t="shared" si="23"/>
        <v/>
      </c>
      <c r="N166" s="216" t="str">
        <f>IF(E166&gt;0,1,"")</f>
        <v/>
      </c>
      <c r="O166" s="266">
        <v>1</v>
      </c>
      <c r="AB166" s="325">
        <f t="shared" si="22"/>
        <v>0</v>
      </c>
    </row>
    <row r="167" spans="1:28" ht="13.2" x14ac:dyDescent="0.25">
      <c r="A167" s="218" t="str">
        <f>IF(C167=0,"",IF(I167=0,"",MAX(A$2:A166)+1))</f>
        <v/>
      </c>
      <c r="B167" s="219" t="str">
        <f>'Libre 1'!B167</f>
        <v>Marco</v>
      </c>
      <c r="C167" s="211">
        <f>IF(P$3="J",SUMIF('Libre tot'!A$33:A$54,B167,'Libre tot'!B$33:B$54),0)</f>
        <v>51</v>
      </c>
      <c r="D167" s="6"/>
      <c r="E167" s="6"/>
      <c r="F167" s="267" t="str">
        <f t="shared" ref="F167:F173" si="24">IF(D167&gt;0,ROUND(D167/E167,3),"")</f>
        <v/>
      </c>
      <c r="G167" s="268" t="str">
        <f t="shared" si="17"/>
        <v/>
      </c>
      <c r="H167" s="219" t="str">
        <f>'Libre 1'!H167</f>
        <v>n</v>
      </c>
      <c r="I167" s="211">
        <f>IF(P$3="J",SUMIF('Libre tot'!A$33:A$54,H167,'Libre tot'!B$33:B$54),0)</f>
        <v>0</v>
      </c>
      <c r="J167" s="6"/>
      <c r="K167" s="211" t="str">
        <f t="shared" ref="K167:K173" si="25">IF(E167&gt;0,E167,"")</f>
        <v/>
      </c>
      <c r="L167" s="267" t="str">
        <f t="shared" si="19"/>
        <v/>
      </c>
      <c r="M167" s="215" t="str">
        <f t="shared" si="23"/>
        <v/>
      </c>
      <c r="N167" s="216" t="str">
        <f t="shared" ref="N167:N173" si="26">IF(E167&gt;0,1,"")</f>
        <v/>
      </c>
      <c r="O167" s="266">
        <v>1</v>
      </c>
      <c r="AB167" s="325">
        <f t="shared" si="22"/>
        <v>0</v>
      </c>
    </row>
    <row r="168" spans="1:28" ht="13.2" x14ac:dyDescent="0.25">
      <c r="A168" s="218" t="str">
        <f>IF(C168=0,"",IF(I168=0,"",MAX(A$2:A167)+1))</f>
        <v/>
      </c>
      <c r="B168" s="219" t="str">
        <f>'Libre 1'!B168</f>
        <v>n</v>
      </c>
      <c r="C168" s="211">
        <f>IF(P$3="J",SUMIF('Libre tot'!A$33:A$54,B168,'Libre tot'!B$33:B$54),0)</f>
        <v>0</v>
      </c>
      <c r="D168" s="6"/>
      <c r="E168" s="6"/>
      <c r="F168" s="267" t="str">
        <f t="shared" si="24"/>
        <v/>
      </c>
      <c r="G168" s="268" t="str">
        <f t="shared" si="17"/>
        <v/>
      </c>
      <c r="H168" s="219" t="str">
        <f>'Libre 1'!H168</f>
        <v>n</v>
      </c>
      <c r="I168" s="211">
        <f>IF(P$3="J",SUMIF('Libre tot'!A$33:A$54,H168,'Libre tot'!B$33:B$54),0)</f>
        <v>0</v>
      </c>
      <c r="J168" s="6"/>
      <c r="K168" s="211" t="str">
        <f t="shared" si="25"/>
        <v/>
      </c>
      <c r="L168" s="267" t="str">
        <f t="shared" si="19"/>
        <v/>
      </c>
      <c r="M168" s="215" t="str">
        <f t="shared" si="23"/>
        <v/>
      </c>
      <c r="N168" s="216" t="str">
        <f t="shared" si="26"/>
        <v/>
      </c>
      <c r="O168" s="266">
        <v>1</v>
      </c>
      <c r="AB168" s="325">
        <f t="shared" si="22"/>
        <v>0</v>
      </c>
    </row>
    <row r="169" spans="1:28" ht="13.2" x14ac:dyDescent="0.25">
      <c r="A169" s="218" t="str">
        <f>IF(C169=0,"",IF(I169=0,"",MAX(A$2:A168)+1))</f>
        <v/>
      </c>
      <c r="B169" s="219" t="str">
        <f>'Libre 1'!B169</f>
        <v>n</v>
      </c>
      <c r="C169" s="211">
        <f>IF(P$3="J",SUMIF('Libre tot'!A$33:A$54,B169,'Libre tot'!B$33:B$54),0)</f>
        <v>0</v>
      </c>
      <c r="D169" s="6"/>
      <c r="E169" s="6"/>
      <c r="F169" s="267" t="str">
        <f t="shared" si="24"/>
        <v/>
      </c>
      <c r="G169" s="268" t="str">
        <f t="shared" si="17"/>
        <v/>
      </c>
      <c r="H169" s="219" t="str">
        <f>'Libre 1'!H169</f>
        <v>n</v>
      </c>
      <c r="I169" s="211">
        <f>IF(P$3="J",SUMIF('Libre tot'!A$33:A$54,H169,'Libre tot'!B$33:B$54),0)</f>
        <v>0</v>
      </c>
      <c r="J169" s="6"/>
      <c r="K169" s="211" t="str">
        <f t="shared" si="25"/>
        <v/>
      </c>
      <c r="L169" s="267" t="str">
        <f t="shared" si="19"/>
        <v/>
      </c>
      <c r="M169" s="215" t="str">
        <f t="shared" si="23"/>
        <v/>
      </c>
      <c r="N169" s="216" t="str">
        <f t="shared" si="26"/>
        <v/>
      </c>
      <c r="O169" s="266">
        <v>1</v>
      </c>
      <c r="AB169" s="325">
        <f t="shared" si="22"/>
        <v>0</v>
      </c>
    </row>
    <row r="170" spans="1:28" ht="13.2" x14ac:dyDescent="0.25">
      <c r="A170" s="218" t="str">
        <f>IF(C170=0,"",IF(I170=0,"",MAX(A$2:A169)+1))</f>
        <v/>
      </c>
      <c r="B170" s="219" t="str">
        <f>'Libre 1'!B170</f>
        <v>n</v>
      </c>
      <c r="C170" s="211">
        <f>IF(P$3="J",SUMIF('Libre tot'!A$33:A$54,B170,'Libre tot'!B$33:B$54),0)</f>
        <v>0</v>
      </c>
      <c r="D170" s="6"/>
      <c r="E170" s="6"/>
      <c r="F170" s="267" t="str">
        <f t="shared" si="24"/>
        <v/>
      </c>
      <c r="G170" s="268" t="str">
        <f t="shared" si="17"/>
        <v/>
      </c>
      <c r="H170" s="219" t="str">
        <f>'Libre 1'!H170</f>
        <v>n</v>
      </c>
      <c r="I170" s="211">
        <f>IF(P$3="J",SUMIF('Libre tot'!A$33:A$54,H170,'Libre tot'!B$33:B$54),0)</f>
        <v>0</v>
      </c>
      <c r="J170" s="6"/>
      <c r="K170" s="211" t="str">
        <f t="shared" si="25"/>
        <v/>
      </c>
      <c r="L170" s="267" t="str">
        <f t="shared" si="19"/>
        <v/>
      </c>
      <c r="M170" s="215" t="str">
        <f t="shared" si="23"/>
        <v/>
      </c>
      <c r="N170" s="216" t="str">
        <f t="shared" si="26"/>
        <v/>
      </c>
      <c r="O170" s="266">
        <v>1</v>
      </c>
      <c r="AB170" s="325">
        <f t="shared" si="22"/>
        <v>0</v>
      </c>
    </row>
    <row r="171" spans="1:28" ht="13.2" x14ac:dyDescent="0.25">
      <c r="A171" s="218" t="str">
        <f>IF(C171=0,"",IF(I171=0,"",MAX(A$2:A170)+1))</f>
        <v/>
      </c>
      <c r="B171" s="219" t="str">
        <f>'Libre 1'!B171</f>
        <v>n</v>
      </c>
      <c r="C171" s="211">
        <f>IF(P$3="J",SUMIF('Libre tot'!A$33:A$54,B171,'Libre tot'!B$33:B$54),0)</f>
        <v>0</v>
      </c>
      <c r="D171" s="6"/>
      <c r="E171" s="6"/>
      <c r="F171" s="267" t="str">
        <f t="shared" si="24"/>
        <v/>
      </c>
      <c r="G171" s="268" t="str">
        <f t="shared" si="17"/>
        <v/>
      </c>
      <c r="H171" s="219" t="str">
        <f>'Libre 1'!H171</f>
        <v>n</v>
      </c>
      <c r="I171" s="211">
        <f>IF(P$3="J",SUMIF('Libre tot'!A$33:A$54,H171,'Libre tot'!B$33:B$54),0)</f>
        <v>0</v>
      </c>
      <c r="J171" s="6"/>
      <c r="K171" s="211" t="str">
        <f t="shared" si="25"/>
        <v/>
      </c>
      <c r="L171" s="267" t="str">
        <f t="shared" si="19"/>
        <v/>
      </c>
      <c r="M171" s="215" t="str">
        <f t="shared" si="23"/>
        <v/>
      </c>
      <c r="N171" s="216" t="str">
        <f t="shared" si="26"/>
        <v/>
      </c>
      <c r="O171" s="266">
        <v>1</v>
      </c>
      <c r="AB171" s="325">
        <f t="shared" si="22"/>
        <v>0</v>
      </c>
    </row>
    <row r="172" spans="1:28" ht="13.2" x14ac:dyDescent="0.25">
      <c r="A172" s="218" t="str">
        <f>IF(C172=0,"",IF(I172=0,"",MAX(A$2:A171)+1))</f>
        <v/>
      </c>
      <c r="B172" s="219" t="str">
        <f>'Libre 1'!B172</f>
        <v>n</v>
      </c>
      <c r="C172" s="211">
        <f>IF(P$3="J",SUMIF('Libre tot'!A$33:A$54,B172,'Libre tot'!B$33:B$54),0)</f>
        <v>0</v>
      </c>
      <c r="D172" s="6"/>
      <c r="E172" s="6"/>
      <c r="F172" s="267" t="str">
        <f t="shared" si="24"/>
        <v/>
      </c>
      <c r="G172" s="268" t="str">
        <f t="shared" si="17"/>
        <v/>
      </c>
      <c r="H172" s="219" t="str">
        <f>'Libre 1'!H172</f>
        <v>n</v>
      </c>
      <c r="I172" s="211">
        <f>IF(P$3="J",SUMIF('Libre tot'!A$33:A$54,H172,'Libre tot'!B$33:B$54),0)</f>
        <v>0</v>
      </c>
      <c r="J172" s="6"/>
      <c r="K172" s="211" t="str">
        <f t="shared" si="25"/>
        <v/>
      </c>
      <c r="L172" s="267" t="str">
        <f t="shared" si="19"/>
        <v/>
      </c>
      <c r="M172" s="215" t="str">
        <f t="shared" si="23"/>
        <v/>
      </c>
      <c r="N172" s="216" t="str">
        <f t="shared" si="26"/>
        <v/>
      </c>
      <c r="O172" s="266">
        <v>1</v>
      </c>
      <c r="AB172" s="325">
        <f t="shared" si="22"/>
        <v>0</v>
      </c>
    </row>
    <row r="173" spans="1:28" ht="13.2" x14ac:dyDescent="0.25">
      <c r="A173" s="218" t="str">
        <f>IF(C173=0,"",IF(I173=0,"",MAX(A$2:A172)+1))</f>
        <v/>
      </c>
      <c r="B173" s="219" t="str">
        <f>'Libre 1'!B173</f>
        <v>n</v>
      </c>
      <c r="C173" s="211">
        <f>IF(P$3="J",SUMIF('Libre tot'!A$33:A$54,B173,'Libre tot'!B$33:B$54),0)</f>
        <v>0</v>
      </c>
      <c r="D173" s="6"/>
      <c r="E173" s="6"/>
      <c r="F173" s="267" t="str">
        <f t="shared" si="24"/>
        <v/>
      </c>
      <c r="G173" s="268" t="str">
        <f t="shared" si="17"/>
        <v/>
      </c>
      <c r="H173" s="219" t="str">
        <f>'Libre 1'!H173</f>
        <v>n</v>
      </c>
      <c r="I173" s="211">
        <f>IF(P$3="J",SUMIF('Libre tot'!A$33:A$54,H173,'Libre tot'!B$33:B$54),0)</f>
        <v>0</v>
      </c>
      <c r="J173" s="6"/>
      <c r="K173" s="211" t="str">
        <f t="shared" si="25"/>
        <v/>
      </c>
      <c r="L173" s="267" t="str">
        <f t="shared" si="19"/>
        <v/>
      </c>
      <c r="M173" s="215" t="str">
        <f t="shared" si="23"/>
        <v/>
      </c>
      <c r="N173" s="216" t="str">
        <f t="shared" si="26"/>
        <v/>
      </c>
      <c r="O173" s="266">
        <v>1</v>
      </c>
      <c r="AB173" s="325">
        <f t="shared" si="22"/>
        <v>0</v>
      </c>
    </row>
    <row r="174" spans="1:28" ht="13.8" thickBot="1" x14ac:dyDescent="0.3">
      <c r="A174" s="222"/>
      <c r="B174" s="223" t="s">
        <v>73</v>
      </c>
      <c r="C174" s="224">
        <f>MAX(A$2:A174)</f>
        <v>105</v>
      </c>
      <c r="D174" s="225" t="s">
        <v>78</v>
      </c>
      <c r="E174" s="225"/>
      <c r="F174" s="226"/>
      <c r="G174" s="227"/>
      <c r="H174" s="228" t="s">
        <v>76</v>
      </c>
      <c r="I174" s="229">
        <f>SUM(N2:N174)</f>
        <v>5</v>
      </c>
      <c r="J174" s="225"/>
      <c r="K174" s="230" t="s">
        <v>77</v>
      </c>
      <c r="L174" s="231">
        <f>C174-I174</f>
        <v>100</v>
      </c>
      <c r="M174" s="231"/>
      <c r="N174" s="232"/>
      <c r="O174" s="266">
        <v>1</v>
      </c>
      <c r="AB174" s="325">
        <f t="shared" si="22"/>
        <v>0</v>
      </c>
    </row>
    <row r="175" spans="1:28" thickBot="1" x14ac:dyDescent="0.35">
      <c r="A175" s="233">
        <f>IF(C175=0,"",IF(I175=0,"",MAX(A$2:A174)+1))</f>
        <v>106</v>
      </c>
      <c r="B175" s="269" t="str">
        <f t="shared" ref="B175:B238" si="27">B3</f>
        <v>Frans</v>
      </c>
      <c r="C175" s="211">
        <f>IF(P$175="J",SUMIF('Libre tot'!A$33:A$54,B175,'Libre tot'!B$33:B$54),0)</f>
        <v>42</v>
      </c>
      <c r="D175" s="74"/>
      <c r="E175" s="75"/>
      <c r="F175" s="270" t="str">
        <f t="shared" ref="F175:F238" si="28">IF(D175&gt;0,ROUND(D175/E175,3),"")</f>
        <v/>
      </c>
      <c r="G175" s="268" t="str">
        <f t="shared" ref="G175:G238" si="29">IF(D175&gt;0,IF(C175-D175=0,R$2,IF(D175&lt;C175,ROUND(D175/C175*T$2,1),Q$2)),"")</f>
        <v/>
      </c>
      <c r="H175" s="269" t="str">
        <f>H3</f>
        <v>Fred</v>
      </c>
      <c r="I175" s="211">
        <f>IF(P$175="J",SUMIF('Libre tot'!A$33:A$54,H175,'Libre tot'!B$33:B$54),0)</f>
        <v>32</v>
      </c>
      <c r="J175" s="75"/>
      <c r="K175" s="235" t="str">
        <f t="shared" ref="K175:K238" si="30">IF(E175&gt;0,E175,"")</f>
        <v/>
      </c>
      <c r="L175" s="270" t="str">
        <f t="shared" ref="L175:L238" si="31">IF(J175&gt;0,ROUND(J175/K175,3),"")</f>
        <v/>
      </c>
      <c r="M175" s="215" t="str">
        <f t="shared" ref="M175:M206" si="32">IF(J175&gt;0,IF(I175-J175=0,R$2,IF(J175&lt;I175,ROUND(J175/I175*T$2,1),Q$2)),"")</f>
        <v/>
      </c>
      <c r="N175" s="237" t="str">
        <f t="shared" ref="N175:N238" si="33">IF(E175&gt;0,1,"")</f>
        <v/>
      </c>
      <c r="O175" s="266">
        <v>2</v>
      </c>
      <c r="P175" s="468" t="s">
        <v>121</v>
      </c>
      <c r="AB175" s="325">
        <f t="shared" si="22"/>
        <v>1</v>
      </c>
    </row>
    <row r="176" spans="1:28" ht="13.2" x14ac:dyDescent="0.25">
      <c r="A176" s="218">
        <f>IF(C176=0,"",IF(I176=0,"",MAX(A$2:A175)+1))</f>
        <v>107</v>
      </c>
      <c r="B176" s="272" t="str">
        <f t="shared" si="27"/>
        <v>Frans</v>
      </c>
      <c r="C176" s="211">
        <f>IF(P$175="J",SUMIF('Libre tot'!A$33:A$54,B176,'Libre tot'!B$33:B$54),0)</f>
        <v>42</v>
      </c>
      <c r="D176" s="6"/>
      <c r="E176" s="6"/>
      <c r="F176" s="267" t="str">
        <f t="shared" si="28"/>
        <v/>
      </c>
      <c r="G176" s="268" t="str">
        <f t="shared" si="29"/>
        <v/>
      </c>
      <c r="H176" s="269" t="str">
        <f t="shared" ref="H176:H239" si="34">H4</f>
        <v>Jan Hartog</v>
      </c>
      <c r="I176" s="211">
        <f>IF(P$175="J",SUMIF('Libre tot'!A$33:A$54,H176,'Libre tot'!B$33:B$54),0)</f>
        <v>31</v>
      </c>
      <c r="J176" s="6"/>
      <c r="K176" s="211" t="str">
        <f t="shared" si="30"/>
        <v/>
      </c>
      <c r="L176" s="267" t="str">
        <f t="shared" si="31"/>
        <v/>
      </c>
      <c r="M176" s="215" t="str">
        <f t="shared" si="32"/>
        <v/>
      </c>
      <c r="N176" s="216" t="str">
        <f t="shared" si="33"/>
        <v/>
      </c>
      <c r="O176" s="266">
        <v>2</v>
      </c>
      <c r="AB176" s="325">
        <f t="shared" si="22"/>
        <v>1</v>
      </c>
    </row>
    <row r="177" spans="1:28" ht="13.2" x14ac:dyDescent="0.25">
      <c r="A177" s="218">
        <f>IF(C177=0,"",IF(I177=0,"",MAX(A$2:A176)+1))</f>
        <v>108</v>
      </c>
      <c r="B177" s="272" t="str">
        <f t="shared" si="27"/>
        <v>Frans</v>
      </c>
      <c r="C177" s="211">
        <f>IF(P$175="J",SUMIF('Libre tot'!A$33:A$54,B177,'Libre tot'!B$33:B$54),0)</f>
        <v>42</v>
      </c>
      <c r="D177" s="6"/>
      <c r="E177" s="6"/>
      <c r="F177" s="267" t="str">
        <f t="shared" si="28"/>
        <v/>
      </c>
      <c r="G177" s="268" t="str">
        <f t="shared" si="29"/>
        <v/>
      </c>
      <c r="H177" s="269" t="str">
        <f t="shared" si="34"/>
        <v>Martijn</v>
      </c>
      <c r="I177" s="211">
        <f>IF(P$175="J",SUMIF('Libre tot'!A$33:A$54,H177,'Libre tot'!B$33:B$54),0)</f>
        <v>24</v>
      </c>
      <c r="J177" s="6"/>
      <c r="K177" s="211" t="str">
        <f t="shared" si="30"/>
        <v/>
      </c>
      <c r="L177" s="267" t="str">
        <f t="shared" si="31"/>
        <v/>
      </c>
      <c r="M177" s="215" t="str">
        <f t="shared" si="32"/>
        <v/>
      </c>
      <c r="N177" s="216" t="str">
        <f t="shared" si="33"/>
        <v/>
      </c>
      <c r="O177" s="266">
        <v>2</v>
      </c>
      <c r="AB177" s="325">
        <f t="shared" si="22"/>
        <v>1</v>
      </c>
    </row>
    <row r="178" spans="1:28" ht="13.2" x14ac:dyDescent="0.25">
      <c r="A178" s="218">
        <f>IF(C178=0,"",IF(I178=0,"",MAX(A$2:A177)+1))</f>
        <v>109</v>
      </c>
      <c r="B178" s="272" t="str">
        <f t="shared" si="27"/>
        <v>Frans</v>
      </c>
      <c r="C178" s="211">
        <f>IF(P$175="J",SUMIF('Libre tot'!A$33:A$54,B178,'Libre tot'!B$33:B$54),0)</f>
        <v>42</v>
      </c>
      <c r="D178" s="6"/>
      <c r="E178" s="6"/>
      <c r="F178" s="267" t="str">
        <f t="shared" si="28"/>
        <v/>
      </c>
      <c r="G178" s="268" t="str">
        <f t="shared" si="29"/>
        <v/>
      </c>
      <c r="H178" s="269" t="str">
        <f t="shared" si="34"/>
        <v>Michael</v>
      </c>
      <c r="I178" s="211">
        <f>IF(P$175="J",SUMIF('Libre tot'!A$33:A$54,H178,'Libre tot'!B$33:B$54),0)</f>
        <v>38</v>
      </c>
      <c r="J178" s="6"/>
      <c r="K178" s="211" t="str">
        <f t="shared" si="30"/>
        <v/>
      </c>
      <c r="L178" s="267" t="str">
        <f t="shared" si="31"/>
        <v/>
      </c>
      <c r="M178" s="215" t="str">
        <f t="shared" si="32"/>
        <v/>
      </c>
      <c r="N178" s="216" t="str">
        <f t="shared" si="33"/>
        <v/>
      </c>
      <c r="O178" s="266">
        <v>2</v>
      </c>
      <c r="AB178" s="325">
        <f t="shared" si="22"/>
        <v>1</v>
      </c>
    </row>
    <row r="179" spans="1:28" ht="13.2" x14ac:dyDescent="0.25">
      <c r="A179" s="218">
        <f>IF(C179=0,"",IF(I179=0,"",MAX(A$2:A178)+1))</f>
        <v>110</v>
      </c>
      <c r="B179" s="272" t="str">
        <f t="shared" si="27"/>
        <v>Frans</v>
      </c>
      <c r="C179" s="211">
        <f>IF(P$175="J",SUMIF('Libre tot'!A$33:A$54,B179,'Libre tot'!B$33:B$54),0)</f>
        <v>42</v>
      </c>
      <c r="D179" s="6"/>
      <c r="E179" s="6"/>
      <c r="F179" s="267" t="str">
        <f t="shared" si="28"/>
        <v/>
      </c>
      <c r="G179" s="268" t="str">
        <f t="shared" si="29"/>
        <v/>
      </c>
      <c r="H179" s="269" t="str">
        <f t="shared" si="34"/>
        <v>Peter</v>
      </c>
      <c r="I179" s="211">
        <f>IF(P$175="J",SUMIF('Libre tot'!A$33:A$54,H179,'Libre tot'!B$33:B$54),0)</f>
        <v>70</v>
      </c>
      <c r="J179" s="6"/>
      <c r="K179" s="211" t="str">
        <f t="shared" si="30"/>
        <v/>
      </c>
      <c r="L179" s="267" t="str">
        <f t="shared" si="31"/>
        <v/>
      </c>
      <c r="M179" s="215" t="str">
        <f t="shared" si="32"/>
        <v/>
      </c>
      <c r="N179" s="216" t="str">
        <f t="shared" si="33"/>
        <v/>
      </c>
      <c r="O179" s="266">
        <v>2</v>
      </c>
      <c r="AB179" s="325">
        <f t="shared" si="22"/>
        <v>1</v>
      </c>
    </row>
    <row r="180" spans="1:28" ht="13.2" x14ac:dyDescent="0.25">
      <c r="A180" s="218">
        <f>IF(C180=0,"",IF(I180=0,"",MAX(A$2:A179)+1))</f>
        <v>111</v>
      </c>
      <c r="B180" s="272" t="str">
        <f t="shared" si="27"/>
        <v>Frans</v>
      </c>
      <c r="C180" s="211">
        <f>IF(P$175="J",SUMIF('Libre tot'!A$33:A$54,B180,'Libre tot'!B$33:B$54),0)</f>
        <v>42</v>
      </c>
      <c r="D180" s="6"/>
      <c r="E180" s="6"/>
      <c r="F180" s="267" t="str">
        <f t="shared" si="28"/>
        <v/>
      </c>
      <c r="G180" s="268" t="str">
        <f t="shared" si="29"/>
        <v/>
      </c>
      <c r="H180" s="269" t="str">
        <f t="shared" si="34"/>
        <v>Piet</v>
      </c>
      <c r="I180" s="211">
        <f>IF(P$175="J",SUMIF('Libre tot'!A$33:A$54,H180,'Libre tot'!B$33:B$54),0)</f>
        <v>71</v>
      </c>
      <c r="J180" s="6"/>
      <c r="K180" s="211" t="str">
        <f t="shared" si="30"/>
        <v/>
      </c>
      <c r="L180" s="267" t="str">
        <f t="shared" si="31"/>
        <v/>
      </c>
      <c r="M180" s="215" t="str">
        <f t="shared" si="32"/>
        <v/>
      </c>
      <c r="N180" s="216" t="str">
        <f t="shared" si="33"/>
        <v/>
      </c>
      <c r="O180" s="266">
        <v>2</v>
      </c>
      <c r="AB180" s="325">
        <f t="shared" si="22"/>
        <v>1</v>
      </c>
    </row>
    <row r="181" spans="1:28" ht="13.2" x14ac:dyDescent="0.25">
      <c r="A181" s="218">
        <f>IF(C181=0,"",IF(I181=0,"",MAX(A$2:A180)+1))</f>
        <v>112</v>
      </c>
      <c r="B181" s="272" t="str">
        <f t="shared" si="27"/>
        <v>Frans</v>
      </c>
      <c r="C181" s="211">
        <f>IF(P$175="J",SUMIF('Libre tot'!A$33:A$54,B181,'Libre tot'!B$33:B$54),0)</f>
        <v>42</v>
      </c>
      <c r="D181" s="6"/>
      <c r="E181" s="6"/>
      <c r="F181" s="267" t="str">
        <f t="shared" si="28"/>
        <v/>
      </c>
      <c r="G181" s="268" t="str">
        <f t="shared" si="29"/>
        <v/>
      </c>
      <c r="H181" s="269" t="str">
        <f t="shared" si="34"/>
        <v>Tukker</v>
      </c>
      <c r="I181" s="211">
        <f>IF(P$175="J",SUMIF('Libre tot'!A$33:A$54,H181,'Libre tot'!B$33:B$54),0)</f>
        <v>37</v>
      </c>
      <c r="J181" s="6"/>
      <c r="K181" s="211" t="str">
        <f t="shared" si="30"/>
        <v/>
      </c>
      <c r="L181" s="267" t="str">
        <f t="shared" si="31"/>
        <v/>
      </c>
      <c r="M181" s="215" t="str">
        <f t="shared" si="32"/>
        <v/>
      </c>
      <c r="N181" s="216" t="str">
        <f t="shared" si="33"/>
        <v/>
      </c>
      <c r="O181" s="266">
        <v>2</v>
      </c>
      <c r="AB181" s="325">
        <f t="shared" si="22"/>
        <v>1</v>
      </c>
    </row>
    <row r="182" spans="1:28" ht="13.2" x14ac:dyDescent="0.25">
      <c r="A182" s="218">
        <f>IF(C182=0,"",IF(I182=0,"",MAX(A$2:A181)+1))</f>
        <v>113</v>
      </c>
      <c r="B182" s="272" t="str">
        <f t="shared" si="27"/>
        <v>Frans</v>
      </c>
      <c r="C182" s="211">
        <f>IF(P$175="J",SUMIF('Libre tot'!A$33:A$54,B182,'Libre tot'!B$33:B$54),0)</f>
        <v>42</v>
      </c>
      <c r="D182" s="6"/>
      <c r="E182" s="6"/>
      <c r="F182" s="267" t="str">
        <f t="shared" si="28"/>
        <v/>
      </c>
      <c r="G182" s="268" t="str">
        <f t="shared" si="29"/>
        <v/>
      </c>
      <c r="H182" s="269" t="str">
        <f t="shared" si="34"/>
        <v>Bernard</v>
      </c>
      <c r="I182" s="211">
        <f>IF(P$175="J",SUMIF('Libre tot'!A$33:A$54,H182,'Libre tot'!B$33:B$54),0)</f>
        <v>37</v>
      </c>
      <c r="J182" s="6"/>
      <c r="K182" s="211" t="str">
        <f t="shared" si="30"/>
        <v/>
      </c>
      <c r="L182" s="267" t="str">
        <f t="shared" si="31"/>
        <v/>
      </c>
      <c r="M182" s="215" t="str">
        <f t="shared" si="32"/>
        <v/>
      </c>
      <c r="N182" s="216" t="str">
        <f t="shared" si="33"/>
        <v/>
      </c>
      <c r="O182" s="266">
        <v>2</v>
      </c>
      <c r="AB182" s="325">
        <f t="shared" si="22"/>
        <v>1</v>
      </c>
    </row>
    <row r="183" spans="1:28" ht="13.2" x14ac:dyDescent="0.25">
      <c r="A183" s="218">
        <f>IF(C183=0,"",IF(I183=0,"",MAX(A$2:A182)+1))</f>
        <v>114</v>
      </c>
      <c r="B183" s="272" t="str">
        <f t="shared" si="27"/>
        <v>Frans</v>
      </c>
      <c r="C183" s="211">
        <f>IF(P$175="J",SUMIF('Libre tot'!A$33:A$54,B183,'Libre tot'!B$33:B$54),0)</f>
        <v>42</v>
      </c>
      <c r="D183" s="6"/>
      <c r="E183" s="6"/>
      <c r="F183" s="267" t="str">
        <f t="shared" si="28"/>
        <v/>
      </c>
      <c r="G183" s="268" t="str">
        <f t="shared" si="29"/>
        <v/>
      </c>
      <c r="H183" s="269" t="str">
        <f t="shared" si="34"/>
        <v>Jan de Hoorn</v>
      </c>
      <c r="I183" s="211">
        <f>IF(P$175="J",SUMIF('Libre tot'!A$33:A$54,H183,'Libre tot'!B$33:B$54),0)</f>
        <v>33</v>
      </c>
      <c r="J183" s="6"/>
      <c r="K183" s="211" t="str">
        <f t="shared" si="30"/>
        <v/>
      </c>
      <c r="L183" s="267" t="str">
        <f t="shared" si="31"/>
        <v/>
      </c>
      <c r="M183" s="215" t="str">
        <f t="shared" si="32"/>
        <v/>
      </c>
      <c r="N183" s="216" t="str">
        <f t="shared" si="33"/>
        <v/>
      </c>
      <c r="O183" s="266">
        <v>2</v>
      </c>
      <c r="AB183" s="325">
        <f t="shared" si="22"/>
        <v>1</v>
      </c>
    </row>
    <row r="184" spans="1:28" ht="13.2" x14ac:dyDescent="0.25">
      <c r="A184" s="218">
        <f>IF(C184=0,"",IF(I184=0,"",MAX(A$2:A183)+1))</f>
        <v>115</v>
      </c>
      <c r="B184" s="272" t="str">
        <f t="shared" si="27"/>
        <v>Frans</v>
      </c>
      <c r="C184" s="211">
        <f>IF(P$175="J",SUMIF('Libre tot'!A$33:A$54,B184,'Libre tot'!B$33:B$54),0)</f>
        <v>42</v>
      </c>
      <c r="D184" s="6"/>
      <c r="E184" s="6"/>
      <c r="F184" s="267" t="str">
        <f t="shared" si="28"/>
        <v/>
      </c>
      <c r="G184" s="268" t="str">
        <f t="shared" si="29"/>
        <v/>
      </c>
      <c r="H184" s="269" t="str">
        <f t="shared" si="34"/>
        <v>Bas</v>
      </c>
      <c r="I184" s="211">
        <f>IF(P$175="J",SUMIF('Libre tot'!A$33:A$54,H184,'Libre tot'!B$33:B$54),0)</f>
        <v>31</v>
      </c>
      <c r="J184" s="6"/>
      <c r="K184" s="211" t="str">
        <f t="shared" si="30"/>
        <v/>
      </c>
      <c r="L184" s="267" t="str">
        <f t="shared" si="31"/>
        <v/>
      </c>
      <c r="M184" s="215" t="str">
        <f t="shared" si="32"/>
        <v/>
      </c>
      <c r="N184" s="216" t="str">
        <f t="shared" si="33"/>
        <v/>
      </c>
      <c r="O184" s="266">
        <v>2</v>
      </c>
      <c r="AB184" s="325">
        <f t="shared" si="22"/>
        <v>1</v>
      </c>
    </row>
    <row r="185" spans="1:28" ht="13.2" x14ac:dyDescent="0.25">
      <c r="A185" s="218">
        <f>IF(C185=0,"",IF(I185=0,"",MAX(A$2:A184)+1))</f>
        <v>116</v>
      </c>
      <c r="B185" s="272" t="str">
        <f t="shared" si="27"/>
        <v>Frans</v>
      </c>
      <c r="C185" s="211">
        <f>IF(P$175="J",SUMIF('Libre tot'!A$33:A$54,B185,'Libre tot'!B$33:B$54),0)</f>
        <v>42</v>
      </c>
      <c r="D185" s="6"/>
      <c r="E185" s="6"/>
      <c r="F185" s="267" t="str">
        <f t="shared" si="28"/>
        <v/>
      </c>
      <c r="G185" s="268" t="str">
        <f t="shared" si="29"/>
        <v/>
      </c>
      <c r="H185" s="269" t="str">
        <f t="shared" si="34"/>
        <v>Jan Zuijlen</v>
      </c>
      <c r="I185" s="211">
        <f>IF(P$175="J",SUMIF('Libre tot'!A$33:A$54,H185,'Libre tot'!B$33:B$54),0)</f>
        <v>45</v>
      </c>
      <c r="J185" s="6"/>
      <c r="K185" s="211" t="str">
        <f t="shared" si="30"/>
        <v/>
      </c>
      <c r="L185" s="267" t="str">
        <f t="shared" si="31"/>
        <v/>
      </c>
      <c r="M185" s="215" t="str">
        <f t="shared" si="32"/>
        <v/>
      </c>
      <c r="N185" s="216" t="str">
        <f t="shared" si="33"/>
        <v/>
      </c>
      <c r="O185" s="266">
        <v>2</v>
      </c>
      <c r="AB185" s="325">
        <f t="shared" si="22"/>
        <v>1</v>
      </c>
    </row>
    <row r="186" spans="1:28" ht="13.2" x14ac:dyDescent="0.25">
      <c r="A186" s="218">
        <f>IF(C186=0,"",IF(I186=0,"",MAX(A$2:A185)+1))</f>
        <v>117</v>
      </c>
      <c r="B186" s="272" t="str">
        <f t="shared" si="27"/>
        <v>Frans</v>
      </c>
      <c r="C186" s="211">
        <f>IF(P$175="J",SUMIF('Libre tot'!A$33:A$54,B186,'Libre tot'!B$33:B$54),0)</f>
        <v>42</v>
      </c>
      <c r="D186" s="6"/>
      <c r="E186" s="6"/>
      <c r="F186" s="267" t="str">
        <f t="shared" si="28"/>
        <v/>
      </c>
      <c r="G186" s="268" t="str">
        <f t="shared" si="29"/>
        <v/>
      </c>
      <c r="H186" s="269" t="str">
        <f t="shared" si="34"/>
        <v xml:space="preserve">Jordy </v>
      </c>
      <c r="I186" s="211">
        <f>IF(P$175="J",SUMIF('Libre tot'!A$33:A$54,H186,'Libre tot'!B$33:B$54),0)</f>
        <v>50</v>
      </c>
      <c r="J186" s="6"/>
      <c r="K186" s="211" t="str">
        <f t="shared" si="30"/>
        <v/>
      </c>
      <c r="L186" s="267" t="str">
        <f t="shared" si="31"/>
        <v/>
      </c>
      <c r="M186" s="215" t="str">
        <f t="shared" si="32"/>
        <v/>
      </c>
      <c r="N186" s="216" t="str">
        <f t="shared" si="33"/>
        <v/>
      </c>
      <c r="O186" s="266">
        <v>2</v>
      </c>
      <c r="AB186" s="325">
        <f t="shared" si="22"/>
        <v>1</v>
      </c>
    </row>
    <row r="187" spans="1:28" ht="13.2" x14ac:dyDescent="0.25">
      <c r="A187" s="218">
        <f>IF(C187=0,"",IF(I187=0,"",MAX(A$2:A186)+1))</f>
        <v>118</v>
      </c>
      <c r="B187" s="272" t="str">
        <f t="shared" si="27"/>
        <v>Frans</v>
      </c>
      <c r="C187" s="211">
        <f>IF(P$175="J",SUMIF('Libre tot'!A$33:A$54,B187,'Libre tot'!B$33:B$54),0)</f>
        <v>42</v>
      </c>
      <c r="D187" s="6"/>
      <c r="E187" s="6"/>
      <c r="F187" s="267" t="str">
        <f t="shared" si="28"/>
        <v/>
      </c>
      <c r="G187" s="268" t="str">
        <f t="shared" si="29"/>
        <v/>
      </c>
      <c r="H187" s="269" t="str">
        <f t="shared" si="34"/>
        <v>Mukesh</v>
      </c>
      <c r="I187" s="211">
        <f>IF(P$175="J",SUMIF('Libre tot'!A$33:A$54,H187,'Libre tot'!B$33:B$54),0)</f>
        <v>56</v>
      </c>
      <c r="J187" s="6"/>
      <c r="K187" s="211" t="str">
        <f t="shared" si="30"/>
        <v/>
      </c>
      <c r="L187" s="267" t="str">
        <f t="shared" si="31"/>
        <v/>
      </c>
      <c r="M187" s="215" t="str">
        <f t="shared" si="32"/>
        <v/>
      </c>
      <c r="N187" s="216" t="str">
        <f t="shared" si="33"/>
        <v/>
      </c>
      <c r="O187" s="266">
        <v>2</v>
      </c>
      <c r="AB187" s="325">
        <f t="shared" si="22"/>
        <v>1</v>
      </c>
    </row>
    <row r="188" spans="1:28" ht="13.2" x14ac:dyDescent="0.25">
      <c r="A188" s="218">
        <f>IF(C188=0,"",IF(I188=0,"",MAX(A$2:A187)+1))</f>
        <v>119</v>
      </c>
      <c r="B188" s="272" t="str">
        <f t="shared" si="27"/>
        <v>Frans</v>
      </c>
      <c r="C188" s="211">
        <f>IF(P$175="J",SUMIF('Libre tot'!A$33:A$54,B188,'Libre tot'!B$33:B$54),0)</f>
        <v>42</v>
      </c>
      <c r="D188" s="6"/>
      <c r="E188" s="6"/>
      <c r="F188" s="267" t="str">
        <f t="shared" si="28"/>
        <v/>
      </c>
      <c r="G188" s="268" t="str">
        <f t="shared" si="29"/>
        <v/>
      </c>
      <c r="H188" s="269" t="str">
        <f t="shared" si="34"/>
        <v>Marco</v>
      </c>
      <c r="I188" s="211">
        <f>IF(P$175="J",SUMIF('Libre tot'!A$33:A$54,H188,'Libre tot'!B$33:B$54),0)</f>
        <v>51</v>
      </c>
      <c r="J188" s="6"/>
      <c r="K188" s="211" t="str">
        <f t="shared" si="30"/>
        <v/>
      </c>
      <c r="L188" s="267" t="str">
        <f t="shared" si="31"/>
        <v/>
      </c>
      <c r="M188" s="215" t="str">
        <f t="shared" si="32"/>
        <v/>
      </c>
      <c r="N188" s="216" t="str">
        <f t="shared" si="33"/>
        <v/>
      </c>
      <c r="O188" s="266">
        <v>2</v>
      </c>
      <c r="AB188" s="325">
        <f t="shared" si="22"/>
        <v>1</v>
      </c>
    </row>
    <row r="189" spans="1:28" ht="13.2" x14ac:dyDescent="0.25">
      <c r="A189" s="218" t="str">
        <f>IF(C189=0,"",IF(I189=0,"",MAX(A$2:A188)+1))</f>
        <v/>
      </c>
      <c r="B189" s="272" t="str">
        <f t="shared" si="27"/>
        <v>Frans</v>
      </c>
      <c r="C189" s="211">
        <f>IF(P$175="J",SUMIF('Libre tot'!A$33:A$54,B189,'Libre tot'!B$33:B$54),0)</f>
        <v>42</v>
      </c>
      <c r="D189" s="6"/>
      <c r="E189" s="6"/>
      <c r="F189" s="267" t="str">
        <f t="shared" si="28"/>
        <v/>
      </c>
      <c r="G189" s="268" t="str">
        <f t="shared" si="29"/>
        <v/>
      </c>
      <c r="H189" s="269" t="str">
        <f t="shared" si="34"/>
        <v>n</v>
      </c>
      <c r="I189" s="211">
        <f>IF(P$175="J",SUMIF('Libre tot'!A$33:A$54,H189,'Libre tot'!B$33:B$54),0)</f>
        <v>0</v>
      </c>
      <c r="J189" s="6"/>
      <c r="K189" s="211" t="str">
        <f t="shared" si="30"/>
        <v/>
      </c>
      <c r="L189" s="267" t="str">
        <f t="shared" si="31"/>
        <v/>
      </c>
      <c r="M189" s="215" t="str">
        <f t="shared" si="32"/>
        <v/>
      </c>
      <c r="N189" s="216" t="str">
        <f t="shared" si="33"/>
        <v/>
      </c>
      <c r="O189" s="266">
        <v>2</v>
      </c>
      <c r="AB189" s="325">
        <f t="shared" si="22"/>
        <v>0</v>
      </c>
    </row>
    <row r="190" spans="1:28" ht="13.2" x14ac:dyDescent="0.25">
      <c r="A190" s="218" t="str">
        <f>IF(C190=0,"",IF(I190=0,"",MAX(A$2:A189)+1))</f>
        <v/>
      </c>
      <c r="B190" s="272" t="str">
        <f t="shared" si="27"/>
        <v>Frans</v>
      </c>
      <c r="C190" s="211">
        <f>IF(P$175="J",SUMIF('Libre tot'!A$33:A$54,B190,'Libre tot'!B$33:B$54),0)</f>
        <v>42</v>
      </c>
      <c r="D190" s="6"/>
      <c r="E190" s="6"/>
      <c r="F190" s="267" t="str">
        <f t="shared" si="28"/>
        <v/>
      </c>
      <c r="G190" s="268" t="str">
        <f t="shared" si="29"/>
        <v/>
      </c>
      <c r="H190" s="269" t="str">
        <f t="shared" si="34"/>
        <v>n</v>
      </c>
      <c r="I190" s="211">
        <f>IF(P$175="J",SUMIF('Libre tot'!A$33:A$54,H190,'Libre tot'!B$33:B$54),0)</f>
        <v>0</v>
      </c>
      <c r="J190" s="6"/>
      <c r="K190" s="211" t="str">
        <f t="shared" si="30"/>
        <v/>
      </c>
      <c r="L190" s="267" t="str">
        <f t="shared" si="31"/>
        <v/>
      </c>
      <c r="M190" s="215" t="str">
        <f t="shared" si="32"/>
        <v/>
      </c>
      <c r="N190" s="216" t="str">
        <f t="shared" si="33"/>
        <v/>
      </c>
      <c r="O190" s="266">
        <v>2</v>
      </c>
      <c r="AB190" s="325">
        <f t="shared" si="22"/>
        <v>0</v>
      </c>
    </row>
    <row r="191" spans="1:28" ht="13.2" x14ac:dyDescent="0.25">
      <c r="A191" s="218" t="str">
        <f>IF(C191=0,"",IF(I191=0,"",MAX(A$2:A190)+1))</f>
        <v/>
      </c>
      <c r="B191" s="272" t="str">
        <f t="shared" si="27"/>
        <v>Frans</v>
      </c>
      <c r="C191" s="211">
        <f>IF(P$175="J",SUMIF('Libre tot'!A$33:A$54,B191,'Libre tot'!B$33:B$54),0)</f>
        <v>42</v>
      </c>
      <c r="D191" s="6"/>
      <c r="E191" s="6"/>
      <c r="F191" s="267" t="str">
        <f t="shared" si="28"/>
        <v/>
      </c>
      <c r="G191" s="268" t="str">
        <f t="shared" si="29"/>
        <v/>
      </c>
      <c r="H191" s="269" t="str">
        <f t="shared" si="34"/>
        <v>n</v>
      </c>
      <c r="I191" s="211">
        <f>IF(P$175="J",SUMIF('Libre tot'!A$33:A$54,H191,'Libre tot'!B$33:B$54),0)</f>
        <v>0</v>
      </c>
      <c r="J191" s="6"/>
      <c r="K191" s="211" t="str">
        <f t="shared" si="30"/>
        <v/>
      </c>
      <c r="L191" s="267" t="str">
        <f t="shared" si="31"/>
        <v/>
      </c>
      <c r="M191" s="215" t="str">
        <f t="shared" si="32"/>
        <v/>
      </c>
      <c r="N191" s="216" t="str">
        <f t="shared" si="33"/>
        <v/>
      </c>
      <c r="O191" s="266">
        <v>2</v>
      </c>
      <c r="AB191" s="325">
        <f t="shared" si="22"/>
        <v>0</v>
      </c>
    </row>
    <row r="192" spans="1:28" ht="13.2" x14ac:dyDescent="0.25">
      <c r="A192" s="218" t="str">
        <f>IF(C192=0,"",IF(I192=0,"",MAX(A$2:A191)+1))</f>
        <v/>
      </c>
      <c r="B192" s="272" t="str">
        <f t="shared" si="27"/>
        <v>Frans</v>
      </c>
      <c r="C192" s="211">
        <f>IF(P$175="J",SUMIF('Libre tot'!A$33:A$54,B192,'Libre tot'!B$33:B$54),0)</f>
        <v>42</v>
      </c>
      <c r="D192" s="6"/>
      <c r="E192" s="6"/>
      <c r="F192" s="267" t="str">
        <f t="shared" si="28"/>
        <v/>
      </c>
      <c r="G192" s="268" t="str">
        <f t="shared" si="29"/>
        <v/>
      </c>
      <c r="H192" s="269" t="str">
        <f t="shared" si="34"/>
        <v>n</v>
      </c>
      <c r="I192" s="211">
        <f>IF(P$175="J",SUMIF('Libre tot'!A$33:A$54,H192,'Libre tot'!B$33:B$54),0)</f>
        <v>0</v>
      </c>
      <c r="J192" s="6"/>
      <c r="K192" s="211" t="str">
        <f t="shared" si="30"/>
        <v/>
      </c>
      <c r="L192" s="267" t="str">
        <f t="shared" si="31"/>
        <v/>
      </c>
      <c r="M192" s="215" t="str">
        <f t="shared" si="32"/>
        <v/>
      </c>
      <c r="N192" s="216" t="str">
        <f t="shared" si="33"/>
        <v/>
      </c>
      <c r="O192" s="266">
        <v>2</v>
      </c>
      <c r="AB192" s="325">
        <f t="shared" si="22"/>
        <v>0</v>
      </c>
    </row>
    <row r="193" spans="1:28" ht="13.2" x14ac:dyDescent="0.25">
      <c r="A193" s="218">
        <f>IF(C193=0,"",IF(I193=0,"",MAX(A$2:A192)+1))</f>
        <v>120</v>
      </c>
      <c r="B193" s="272" t="str">
        <f t="shared" si="27"/>
        <v>Fred</v>
      </c>
      <c r="C193" s="211">
        <f>IF(P$175="J",SUMIF('Libre tot'!A$33:A$54,B193,'Libre tot'!B$33:B$54),0)</f>
        <v>32</v>
      </c>
      <c r="D193" s="6"/>
      <c r="E193" s="6"/>
      <c r="F193" s="267" t="str">
        <f t="shared" si="28"/>
        <v/>
      </c>
      <c r="G193" s="268" t="str">
        <f t="shared" si="29"/>
        <v/>
      </c>
      <c r="H193" s="269" t="str">
        <f t="shared" si="34"/>
        <v>Jan Hartog</v>
      </c>
      <c r="I193" s="211">
        <f>IF(P$175="J",SUMIF('Libre tot'!A$33:A$54,H193,'Libre tot'!B$33:B$54),0)</f>
        <v>31</v>
      </c>
      <c r="J193" s="6"/>
      <c r="K193" s="211" t="str">
        <f t="shared" si="30"/>
        <v/>
      </c>
      <c r="L193" s="267" t="str">
        <f t="shared" si="31"/>
        <v/>
      </c>
      <c r="M193" s="215" t="str">
        <f t="shared" si="32"/>
        <v/>
      </c>
      <c r="N193" s="216" t="str">
        <f t="shared" si="33"/>
        <v/>
      </c>
      <c r="O193" s="266">
        <v>2</v>
      </c>
      <c r="AB193" s="325">
        <f t="shared" si="22"/>
        <v>1</v>
      </c>
    </row>
    <row r="194" spans="1:28" ht="13.2" x14ac:dyDescent="0.25">
      <c r="A194" s="218">
        <f>IF(C194=0,"",IF(I194=0,"",MAX(A$2:A193)+1))</f>
        <v>121</v>
      </c>
      <c r="B194" s="272" t="str">
        <f t="shared" si="27"/>
        <v>Fred</v>
      </c>
      <c r="C194" s="211">
        <f>IF(P$175="J",SUMIF('Libre tot'!A$33:A$54,B194,'Libre tot'!B$33:B$54),0)</f>
        <v>32</v>
      </c>
      <c r="D194" s="6"/>
      <c r="E194" s="6"/>
      <c r="F194" s="267" t="str">
        <f t="shared" si="28"/>
        <v/>
      </c>
      <c r="G194" s="268" t="str">
        <f t="shared" si="29"/>
        <v/>
      </c>
      <c r="H194" s="269" t="str">
        <f t="shared" si="34"/>
        <v>Martijn</v>
      </c>
      <c r="I194" s="211">
        <f>IF(P$175="J",SUMIF('Libre tot'!A$33:A$54,H194,'Libre tot'!B$33:B$54),0)</f>
        <v>24</v>
      </c>
      <c r="J194" s="6"/>
      <c r="K194" s="211" t="str">
        <f t="shared" si="30"/>
        <v/>
      </c>
      <c r="L194" s="267" t="str">
        <f t="shared" si="31"/>
        <v/>
      </c>
      <c r="M194" s="215" t="str">
        <f t="shared" si="32"/>
        <v/>
      </c>
      <c r="N194" s="216" t="str">
        <f t="shared" si="33"/>
        <v/>
      </c>
      <c r="O194" s="266">
        <v>2</v>
      </c>
      <c r="AB194" s="325">
        <f t="shared" si="22"/>
        <v>1</v>
      </c>
    </row>
    <row r="195" spans="1:28" ht="13.2" x14ac:dyDescent="0.25">
      <c r="A195" s="218">
        <f>IF(C195=0,"",IF(I195=0,"",MAX(A$2:A194)+1))</f>
        <v>122</v>
      </c>
      <c r="B195" s="272" t="str">
        <f t="shared" si="27"/>
        <v>Fred</v>
      </c>
      <c r="C195" s="211">
        <f>IF(P$175="J",SUMIF('Libre tot'!A$33:A$54,B195,'Libre tot'!B$33:B$54),0)</f>
        <v>32</v>
      </c>
      <c r="D195" s="6"/>
      <c r="E195" s="6"/>
      <c r="F195" s="267" t="str">
        <f t="shared" si="28"/>
        <v/>
      </c>
      <c r="G195" s="268" t="str">
        <f t="shared" si="29"/>
        <v/>
      </c>
      <c r="H195" s="269" t="str">
        <f t="shared" si="34"/>
        <v>Michael</v>
      </c>
      <c r="I195" s="211">
        <f>IF(P$175="J",SUMIF('Libre tot'!A$33:A$54,H195,'Libre tot'!B$33:B$54),0)</f>
        <v>38</v>
      </c>
      <c r="J195" s="6"/>
      <c r="K195" s="211" t="str">
        <f t="shared" si="30"/>
        <v/>
      </c>
      <c r="L195" s="267" t="str">
        <f t="shared" si="31"/>
        <v/>
      </c>
      <c r="M195" s="215" t="str">
        <f t="shared" si="32"/>
        <v/>
      </c>
      <c r="N195" s="216" t="str">
        <f t="shared" si="33"/>
        <v/>
      </c>
      <c r="O195" s="266">
        <v>2</v>
      </c>
      <c r="AB195" s="325">
        <f t="shared" ref="AB195:AB258" si="35">IF(A195="",0,1)</f>
        <v>1</v>
      </c>
    </row>
    <row r="196" spans="1:28" ht="13.2" x14ac:dyDescent="0.25">
      <c r="A196" s="218">
        <f>IF(C196=0,"",IF(I196=0,"",MAX(A$2:A195)+1))</f>
        <v>123</v>
      </c>
      <c r="B196" s="272" t="str">
        <f t="shared" si="27"/>
        <v>Fred</v>
      </c>
      <c r="C196" s="211">
        <f>IF(P$175="J",SUMIF('Libre tot'!A$33:A$54,B196,'Libre tot'!B$33:B$54),0)</f>
        <v>32</v>
      </c>
      <c r="D196" s="6"/>
      <c r="E196" s="6"/>
      <c r="F196" s="267" t="str">
        <f t="shared" si="28"/>
        <v/>
      </c>
      <c r="G196" s="268" t="str">
        <f t="shared" si="29"/>
        <v/>
      </c>
      <c r="H196" s="269" t="str">
        <f t="shared" si="34"/>
        <v>Peter</v>
      </c>
      <c r="I196" s="211">
        <f>IF(P$175="J",SUMIF('Libre tot'!A$33:A$54,H196,'Libre tot'!B$33:B$54),0)</f>
        <v>70</v>
      </c>
      <c r="J196" s="6"/>
      <c r="K196" s="211" t="str">
        <f t="shared" si="30"/>
        <v/>
      </c>
      <c r="L196" s="267" t="str">
        <f t="shared" si="31"/>
        <v/>
      </c>
      <c r="M196" s="215" t="str">
        <f t="shared" si="32"/>
        <v/>
      </c>
      <c r="N196" s="216" t="str">
        <f t="shared" si="33"/>
        <v/>
      </c>
      <c r="O196" s="266">
        <v>2</v>
      </c>
      <c r="AB196" s="325">
        <f t="shared" si="35"/>
        <v>1</v>
      </c>
    </row>
    <row r="197" spans="1:28" ht="13.2" x14ac:dyDescent="0.25">
      <c r="A197" s="218">
        <f>IF(C197=0,"",IF(I197=0,"",MAX(A$2:A196)+1))</f>
        <v>124</v>
      </c>
      <c r="B197" s="272" t="str">
        <f t="shared" si="27"/>
        <v>Fred</v>
      </c>
      <c r="C197" s="211">
        <f>IF(P$175="J",SUMIF('Libre tot'!A$33:A$54,B197,'Libre tot'!B$33:B$54),0)</f>
        <v>32</v>
      </c>
      <c r="D197" s="6"/>
      <c r="E197" s="6"/>
      <c r="F197" s="267" t="str">
        <f t="shared" si="28"/>
        <v/>
      </c>
      <c r="G197" s="268" t="str">
        <f t="shared" si="29"/>
        <v/>
      </c>
      <c r="H197" s="269" t="str">
        <f t="shared" si="34"/>
        <v>Piet</v>
      </c>
      <c r="I197" s="211">
        <f>IF(P$175="J",SUMIF('Libre tot'!A$33:A$54,H197,'Libre tot'!B$33:B$54),0)</f>
        <v>71</v>
      </c>
      <c r="J197" s="6"/>
      <c r="K197" s="211" t="str">
        <f t="shared" si="30"/>
        <v/>
      </c>
      <c r="L197" s="267" t="str">
        <f t="shared" si="31"/>
        <v/>
      </c>
      <c r="M197" s="215" t="str">
        <f t="shared" si="32"/>
        <v/>
      </c>
      <c r="N197" s="216" t="str">
        <f t="shared" si="33"/>
        <v/>
      </c>
      <c r="O197" s="266">
        <v>2</v>
      </c>
      <c r="AB197" s="325">
        <f t="shared" si="35"/>
        <v>1</v>
      </c>
    </row>
    <row r="198" spans="1:28" ht="13.2" x14ac:dyDescent="0.25">
      <c r="A198" s="218">
        <f>IF(C198=0,"",IF(I198=0,"",MAX(A$2:A197)+1))</f>
        <v>125</v>
      </c>
      <c r="B198" s="272" t="str">
        <f t="shared" si="27"/>
        <v>Fred</v>
      </c>
      <c r="C198" s="211">
        <f>IF(P$175="J",SUMIF('Libre tot'!A$33:A$54,B198,'Libre tot'!B$33:B$54),0)</f>
        <v>32</v>
      </c>
      <c r="D198" s="6"/>
      <c r="E198" s="6"/>
      <c r="F198" s="267" t="str">
        <f t="shared" si="28"/>
        <v/>
      </c>
      <c r="G198" s="268" t="str">
        <f t="shared" si="29"/>
        <v/>
      </c>
      <c r="H198" s="269" t="str">
        <f t="shared" si="34"/>
        <v>Tukker</v>
      </c>
      <c r="I198" s="211">
        <f>IF(P$175="J",SUMIF('Libre tot'!A$33:A$54,H198,'Libre tot'!B$33:B$54),0)</f>
        <v>37</v>
      </c>
      <c r="J198" s="6"/>
      <c r="K198" s="211" t="str">
        <f t="shared" si="30"/>
        <v/>
      </c>
      <c r="L198" s="267" t="str">
        <f t="shared" si="31"/>
        <v/>
      </c>
      <c r="M198" s="215" t="str">
        <f t="shared" si="32"/>
        <v/>
      </c>
      <c r="N198" s="216" t="str">
        <f t="shared" si="33"/>
        <v/>
      </c>
      <c r="O198" s="266">
        <v>2</v>
      </c>
      <c r="AB198" s="325">
        <f t="shared" si="35"/>
        <v>1</v>
      </c>
    </row>
    <row r="199" spans="1:28" ht="13.2" x14ac:dyDescent="0.25">
      <c r="A199" s="218">
        <f>IF(C199=0,"",IF(I199=0,"",MAX(A$2:A198)+1))</f>
        <v>126</v>
      </c>
      <c r="B199" s="272" t="str">
        <f t="shared" si="27"/>
        <v>Fred</v>
      </c>
      <c r="C199" s="211">
        <f>IF(P$175="J",SUMIF('Libre tot'!A$33:A$54,B199,'Libre tot'!B$33:B$54),0)</f>
        <v>32</v>
      </c>
      <c r="D199" s="6"/>
      <c r="E199" s="6"/>
      <c r="F199" s="267" t="str">
        <f t="shared" si="28"/>
        <v/>
      </c>
      <c r="G199" s="268" t="str">
        <f t="shared" si="29"/>
        <v/>
      </c>
      <c r="H199" s="269" t="str">
        <f t="shared" si="34"/>
        <v>Bernard</v>
      </c>
      <c r="I199" s="211">
        <f>IF(P$175="J",SUMIF('Libre tot'!A$33:A$54,H199,'Libre tot'!B$33:B$54),0)</f>
        <v>37</v>
      </c>
      <c r="J199" s="6"/>
      <c r="K199" s="211" t="str">
        <f t="shared" si="30"/>
        <v/>
      </c>
      <c r="L199" s="267" t="str">
        <f t="shared" si="31"/>
        <v/>
      </c>
      <c r="M199" s="215" t="str">
        <f t="shared" si="32"/>
        <v/>
      </c>
      <c r="N199" s="216" t="str">
        <f t="shared" si="33"/>
        <v/>
      </c>
      <c r="O199" s="266">
        <v>2</v>
      </c>
      <c r="AB199" s="325">
        <f t="shared" si="35"/>
        <v>1</v>
      </c>
    </row>
    <row r="200" spans="1:28" ht="13.2" x14ac:dyDescent="0.25">
      <c r="A200" s="218">
        <f>IF(C200=0,"",IF(I200=0,"",MAX(A$2:A199)+1))</f>
        <v>127</v>
      </c>
      <c r="B200" s="272" t="str">
        <f t="shared" si="27"/>
        <v>Fred</v>
      </c>
      <c r="C200" s="211">
        <f>IF(P$175="J",SUMIF('Libre tot'!A$33:A$54,B200,'Libre tot'!B$33:B$54),0)</f>
        <v>32</v>
      </c>
      <c r="D200" s="6"/>
      <c r="E200" s="6"/>
      <c r="F200" s="267" t="str">
        <f t="shared" si="28"/>
        <v/>
      </c>
      <c r="G200" s="268" t="str">
        <f t="shared" si="29"/>
        <v/>
      </c>
      <c r="H200" s="269" t="str">
        <f t="shared" si="34"/>
        <v>Jan de Hoorn</v>
      </c>
      <c r="I200" s="211">
        <f>IF(P$175="J",SUMIF('Libre tot'!A$33:A$54,H200,'Libre tot'!B$33:B$54),0)</f>
        <v>33</v>
      </c>
      <c r="J200" s="6"/>
      <c r="K200" s="211" t="str">
        <f t="shared" si="30"/>
        <v/>
      </c>
      <c r="L200" s="267" t="str">
        <f t="shared" si="31"/>
        <v/>
      </c>
      <c r="M200" s="215" t="str">
        <f t="shared" si="32"/>
        <v/>
      </c>
      <c r="N200" s="216" t="str">
        <f t="shared" si="33"/>
        <v/>
      </c>
      <c r="O200" s="266">
        <v>2</v>
      </c>
      <c r="AB200" s="325">
        <f t="shared" si="35"/>
        <v>1</v>
      </c>
    </row>
    <row r="201" spans="1:28" ht="13.2" x14ac:dyDescent="0.25">
      <c r="A201" s="218">
        <f>IF(C201=0,"",IF(I201=0,"",MAX(A$2:A200)+1))</f>
        <v>128</v>
      </c>
      <c r="B201" s="272" t="str">
        <f t="shared" si="27"/>
        <v>Fred</v>
      </c>
      <c r="C201" s="211">
        <f>IF(P$175="J",SUMIF('Libre tot'!A$33:A$54,B201,'Libre tot'!B$33:B$54),0)</f>
        <v>32</v>
      </c>
      <c r="D201" s="6"/>
      <c r="E201" s="6"/>
      <c r="F201" s="267" t="str">
        <f t="shared" si="28"/>
        <v/>
      </c>
      <c r="G201" s="268" t="str">
        <f t="shared" si="29"/>
        <v/>
      </c>
      <c r="H201" s="269" t="str">
        <f t="shared" si="34"/>
        <v>Bas</v>
      </c>
      <c r="I201" s="211">
        <f>IF(P$175="J",SUMIF('Libre tot'!A$33:A$54,H201,'Libre tot'!B$33:B$54),0)</f>
        <v>31</v>
      </c>
      <c r="J201" s="6"/>
      <c r="K201" s="211" t="str">
        <f t="shared" si="30"/>
        <v/>
      </c>
      <c r="L201" s="267" t="str">
        <f t="shared" si="31"/>
        <v/>
      </c>
      <c r="M201" s="215" t="str">
        <f t="shared" si="32"/>
        <v/>
      </c>
      <c r="N201" s="216" t="str">
        <f t="shared" si="33"/>
        <v/>
      </c>
      <c r="O201" s="266">
        <v>2</v>
      </c>
      <c r="AB201" s="325">
        <f t="shared" si="35"/>
        <v>1</v>
      </c>
    </row>
    <row r="202" spans="1:28" ht="13.2" x14ac:dyDescent="0.25">
      <c r="A202" s="218">
        <f>IF(C202=0,"",IF(I202=0,"",MAX(A$2:A201)+1))</f>
        <v>129</v>
      </c>
      <c r="B202" s="272" t="str">
        <f t="shared" si="27"/>
        <v>Fred</v>
      </c>
      <c r="C202" s="211">
        <f>IF(P$175="J",SUMIF('Libre tot'!A$33:A$54,B202,'Libre tot'!B$33:B$54),0)</f>
        <v>32</v>
      </c>
      <c r="D202" s="6"/>
      <c r="E202" s="6"/>
      <c r="F202" s="267" t="str">
        <f t="shared" si="28"/>
        <v/>
      </c>
      <c r="G202" s="268" t="str">
        <f t="shared" si="29"/>
        <v/>
      </c>
      <c r="H202" s="269" t="str">
        <f t="shared" si="34"/>
        <v>Jan Zuijlen</v>
      </c>
      <c r="I202" s="211">
        <f>IF(P$175="J",SUMIF('Libre tot'!A$33:A$54,H202,'Libre tot'!B$33:B$54),0)</f>
        <v>45</v>
      </c>
      <c r="J202" s="6"/>
      <c r="K202" s="211" t="str">
        <f t="shared" si="30"/>
        <v/>
      </c>
      <c r="L202" s="267" t="str">
        <f t="shared" si="31"/>
        <v/>
      </c>
      <c r="M202" s="215" t="str">
        <f t="shared" si="32"/>
        <v/>
      </c>
      <c r="N202" s="216" t="str">
        <f t="shared" si="33"/>
        <v/>
      </c>
      <c r="O202" s="266">
        <v>2</v>
      </c>
      <c r="AB202" s="325">
        <f t="shared" si="35"/>
        <v>1</v>
      </c>
    </row>
    <row r="203" spans="1:28" ht="13.2" x14ac:dyDescent="0.25">
      <c r="A203" s="218">
        <f>IF(C203=0,"",IF(I203=0,"",MAX(A$2:A202)+1))</f>
        <v>130</v>
      </c>
      <c r="B203" s="272" t="str">
        <f t="shared" si="27"/>
        <v>Fred</v>
      </c>
      <c r="C203" s="211">
        <f>IF(P$175="J",SUMIF('Libre tot'!A$33:A$54,B203,'Libre tot'!B$33:B$54),0)</f>
        <v>32</v>
      </c>
      <c r="D203" s="6"/>
      <c r="E203" s="6"/>
      <c r="F203" s="267" t="str">
        <f t="shared" si="28"/>
        <v/>
      </c>
      <c r="G203" s="268" t="str">
        <f t="shared" si="29"/>
        <v/>
      </c>
      <c r="H203" s="269" t="str">
        <f t="shared" si="34"/>
        <v xml:space="preserve">Jordy </v>
      </c>
      <c r="I203" s="211">
        <f>IF(P$175="J",SUMIF('Libre tot'!A$33:A$54,H203,'Libre tot'!B$33:B$54),0)</f>
        <v>50</v>
      </c>
      <c r="J203" s="6"/>
      <c r="K203" s="211" t="str">
        <f t="shared" si="30"/>
        <v/>
      </c>
      <c r="L203" s="267" t="str">
        <f t="shared" si="31"/>
        <v/>
      </c>
      <c r="M203" s="215" t="str">
        <f t="shared" si="32"/>
        <v/>
      </c>
      <c r="N203" s="216" t="str">
        <f t="shared" si="33"/>
        <v/>
      </c>
      <c r="O203" s="266">
        <v>2</v>
      </c>
      <c r="AB203" s="325">
        <f t="shared" si="35"/>
        <v>1</v>
      </c>
    </row>
    <row r="204" spans="1:28" ht="13.2" x14ac:dyDescent="0.25">
      <c r="A204" s="218">
        <f>IF(C204=0,"",IF(I204=0,"",MAX(A$2:A203)+1))</f>
        <v>131</v>
      </c>
      <c r="B204" s="272" t="str">
        <f t="shared" si="27"/>
        <v>Fred</v>
      </c>
      <c r="C204" s="211">
        <f>IF(P$175="J",SUMIF('Libre tot'!A$33:A$54,B204,'Libre tot'!B$33:B$54),0)</f>
        <v>32</v>
      </c>
      <c r="D204" s="6"/>
      <c r="E204" s="6"/>
      <c r="F204" s="267" t="str">
        <f t="shared" si="28"/>
        <v/>
      </c>
      <c r="G204" s="268" t="str">
        <f t="shared" si="29"/>
        <v/>
      </c>
      <c r="H204" s="269" t="str">
        <f t="shared" si="34"/>
        <v>Mukesh</v>
      </c>
      <c r="I204" s="211">
        <f>IF(P$175="J",SUMIF('Libre tot'!A$33:A$54,H204,'Libre tot'!B$33:B$54),0)</f>
        <v>56</v>
      </c>
      <c r="J204" s="6"/>
      <c r="K204" s="211" t="str">
        <f t="shared" si="30"/>
        <v/>
      </c>
      <c r="L204" s="267" t="str">
        <f t="shared" si="31"/>
        <v/>
      </c>
      <c r="M204" s="215" t="str">
        <f t="shared" si="32"/>
        <v/>
      </c>
      <c r="N204" s="216" t="str">
        <f t="shared" si="33"/>
        <v/>
      </c>
      <c r="O204" s="266">
        <v>2</v>
      </c>
      <c r="AB204" s="325">
        <f t="shared" si="35"/>
        <v>1</v>
      </c>
    </row>
    <row r="205" spans="1:28" ht="13.2" x14ac:dyDescent="0.25">
      <c r="A205" s="218">
        <f>IF(C205=0,"",IF(I205=0,"",MAX(A$2:A204)+1))</f>
        <v>132</v>
      </c>
      <c r="B205" s="272" t="str">
        <f t="shared" si="27"/>
        <v>Fred</v>
      </c>
      <c r="C205" s="211">
        <f>IF(P$175="J",SUMIF('Libre tot'!A$33:A$54,B205,'Libre tot'!B$33:B$54),0)</f>
        <v>32</v>
      </c>
      <c r="D205" s="6"/>
      <c r="E205" s="6"/>
      <c r="F205" s="267" t="str">
        <f t="shared" si="28"/>
        <v/>
      </c>
      <c r="G205" s="268" t="str">
        <f t="shared" si="29"/>
        <v/>
      </c>
      <c r="H205" s="269" t="str">
        <f t="shared" si="34"/>
        <v>Marco</v>
      </c>
      <c r="I205" s="211">
        <f>IF(P$175="J",SUMIF('Libre tot'!A$33:A$54,H205,'Libre tot'!B$33:B$54),0)</f>
        <v>51</v>
      </c>
      <c r="J205" s="6"/>
      <c r="K205" s="211" t="str">
        <f t="shared" si="30"/>
        <v/>
      </c>
      <c r="L205" s="267" t="str">
        <f t="shared" si="31"/>
        <v/>
      </c>
      <c r="M205" s="215" t="str">
        <f t="shared" si="32"/>
        <v/>
      </c>
      <c r="N205" s="216" t="str">
        <f t="shared" si="33"/>
        <v/>
      </c>
      <c r="O205" s="266">
        <v>2</v>
      </c>
      <c r="AB205" s="325">
        <f t="shared" si="35"/>
        <v>1</v>
      </c>
    </row>
    <row r="206" spans="1:28" ht="13.2" x14ac:dyDescent="0.25">
      <c r="A206" s="218" t="str">
        <f>IF(C206=0,"",IF(I206=0,"",MAX(A$2:A205)+1))</f>
        <v/>
      </c>
      <c r="B206" s="272" t="str">
        <f t="shared" si="27"/>
        <v>Fred</v>
      </c>
      <c r="C206" s="211">
        <f>IF(P$175="J",SUMIF('Libre tot'!A$33:A$54,B206,'Libre tot'!B$33:B$54),0)</f>
        <v>32</v>
      </c>
      <c r="D206" s="6"/>
      <c r="E206" s="6"/>
      <c r="F206" s="267" t="str">
        <f t="shared" si="28"/>
        <v/>
      </c>
      <c r="G206" s="268" t="str">
        <f t="shared" si="29"/>
        <v/>
      </c>
      <c r="H206" s="269" t="str">
        <f t="shared" si="34"/>
        <v>n</v>
      </c>
      <c r="I206" s="211">
        <f>IF(P$175="J",SUMIF('Libre tot'!A$33:A$54,H206,'Libre tot'!B$33:B$54),0)</f>
        <v>0</v>
      </c>
      <c r="J206" s="6"/>
      <c r="K206" s="211" t="str">
        <f t="shared" si="30"/>
        <v/>
      </c>
      <c r="L206" s="267" t="str">
        <f t="shared" si="31"/>
        <v/>
      </c>
      <c r="M206" s="215" t="str">
        <f t="shared" si="32"/>
        <v/>
      </c>
      <c r="N206" s="216" t="str">
        <f t="shared" si="33"/>
        <v/>
      </c>
      <c r="O206" s="266">
        <v>2</v>
      </c>
      <c r="AB206" s="325">
        <f t="shared" si="35"/>
        <v>0</v>
      </c>
    </row>
    <row r="207" spans="1:28" ht="13.2" x14ac:dyDescent="0.25">
      <c r="A207" s="218" t="str">
        <f>IF(C207=0,"",IF(I207=0,"",MAX(A$2:A206)+1))</f>
        <v/>
      </c>
      <c r="B207" s="272" t="str">
        <f t="shared" si="27"/>
        <v>Fred</v>
      </c>
      <c r="C207" s="211">
        <f>IF(P$175="J",SUMIF('Libre tot'!A$33:A$54,B207,'Libre tot'!B$33:B$54),0)</f>
        <v>32</v>
      </c>
      <c r="D207" s="6"/>
      <c r="E207" s="6"/>
      <c r="F207" s="267" t="str">
        <f t="shared" si="28"/>
        <v/>
      </c>
      <c r="G207" s="268" t="str">
        <f t="shared" si="29"/>
        <v/>
      </c>
      <c r="H207" s="269" t="str">
        <f t="shared" si="34"/>
        <v>n</v>
      </c>
      <c r="I207" s="211">
        <f>IF(P$175="J",SUMIF('Libre tot'!A$33:A$54,H207,'Libre tot'!B$33:B$54),0)</f>
        <v>0</v>
      </c>
      <c r="J207" s="6"/>
      <c r="K207" s="211" t="str">
        <f t="shared" si="30"/>
        <v/>
      </c>
      <c r="L207" s="267" t="str">
        <f t="shared" si="31"/>
        <v/>
      </c>
      <c r="M207" s="215" t="str">
        <f t="shared" ref="M207:M238" si="36">IF(J207&gt;0,IF(I207-J207=0,R$2,IF(J207&lt;I207,ROUND(J207/I207*T$2,1),Q$2)),"")</f>
        <v/>
      </c>
      <c r="N207" s="216" t="str">
        <f t="shared" si="33"/>
        <v/>
      </c>
      <c r="O207" s="266">
        <v>2</v>
      </c>
      <c r="AB207" s="325">
        <f t="shared" si="35"/>
        <v>0</v>
      </c>
    </row>
    <row r="208" spans="1:28" ht="13.2" x14ac:dyDescent="0.25">
      <c r="A208" s="218" t="str">
        <f>IF(C208=0,"",IF(I208=0,"",MAX(A$2:A207)+1))</f>
        <v/>
      </c>
      <c r="B208" s="272" t="str">
        <f t="shared" si="27"/>
        <v>Fred</v>
      </c>
      <c r="C208" s="211">
        <f>IF(P$175="J",SUMIF('Libre tot'!A$33:A$54,B208,'Libre tot'!B$33:B$54),0)</f>
        <v>32</v>
      </c>
      <c r="D208" s="6"/>
      <c r="E208" s="6"/>
      <c r="F208" s="267" t="str">
        <f t="shared" si="28"/>
        <v/>
      </c>
      <c r="G208" s="268" t="str">
        <f t="shared" si="29"/>
        <v/>
      </c>
      <c r="H208" s="269" t="str">
        <f t="shared" si="34"/>
        <v>n</v>
      </c>
      <c r="I208" s="211">
        <f>IF(P$175="J",SUMIF('Libre tot'!A$33:A$54,H208,'Libre tot'!B$33:B$54),0)</f>
        <v>0</v>
      </c>
      <c r="J208" s="6"/>
      <c r="K208" s="211" t="str">
        <f t="shared" si="30"/>
        <v/>
      </c>
      <c r="L208" s="267" t="str">
        <f t="shared" si="31"/>
        <v/>
      </c>
      <c r="M208" s="215" t="str">
        <f t="shared" si="36"/>
        <v/>
      </c>
      <c r="N208" s="216" t="str">
        <f t="shared" si="33"/>
        <v/>
      </c>
      <c r="O208" s="266">
        <v>2</v>
      </c>
      <c r="AB208" s="325">
        <f t="shared" si="35"/>
        <v>0</v>
      </c>
    </row>
    <row r="209" spans="1:28" ht="13.2" x14ac:dyDescent="0.25">
      <c r="A209" s="218" t="str">
        <f>IF(C209=0,"",IF(I209=0,"",MAX(A$2:A208)+1))</f>
        <v/>
      </c>
      <c r="B209" s="272" t="str">
        <f t="shared" si="27"/>
        <v>Fred</v>
      </c>
      <c r="C209" s="211">
        <f>IF(P$175="J",SUMIF('Libre tot'!A$33:A$54,B209,'Libre tot'!B$33:B$54),0)</f>
        <v>32</v>
      </c>
      <c r="D209" s="6"/>
      <c r="E209" s="6"/>
      <c r="F209" s="267" t="str">
        <f t="shared" si="28"/>
        <v/>
      </c>
      <c r="G209" s="268" t="str">
        <f t="shared" si="29"/>
        <v/>
      </c>
      <c r="H209" s="269" t="str">
        <f t="shared" si="34"/>
        <v>n</v>
      </c>
      <c r="I209" s="211">
        <f>IF(P$175="J",SUMIF('Libre tot'!A$33:A$54,H209,'Libre tot'!B$33:B$54),0)</f>
        <v>0</v>
      </c>
      <c r="J209" s="6"/>
      <c r="K209" s="211" t="str">
        <f t="shared" si="30"/>
        <v/>
      </c>
      <c r="L209" s="267" t="str">
        <f t="shared" si="31"/>
        <v/>
      </c>
      <c r="M209" s="215" t="str">
        <f t="shared" si="36"/>
        <v/>
      </c>
      <c r="N209" s="216" t="str">
        <f t="shared" si="33"/>
        <v/>
      </c>
      <c r="O209" s="266">
        <v>2</v>
      </c>
      <c r="AB209" s="325">
        <f t="shared" si="35"/>
        <v>0</v>
      </c>
    </row>
    <row r="210" spans="1:28" ht="13.2" x14ac:dyDescent="0.25">
      <c r="A210" s="218">
        <f>IF(C210=0,"",IF(I210=0,"",MAX(A$2:A209)+1))</f>
        <v>133</v>
      </c>
      <c r="B210" s="272" t="str">
        <f t="shared" si="27"/>
        <v>Jan Hartog</v>
      </c>
      <c r="C210" s="211">
        <f>IF(P$175="J",SUMIF('Libre tot'!A$33:A$54,B210,'Libre tot'!B$33:B$54),0)</f>
        <v>31</v>
      </c>
      <c r="D210" s="6"/>
      <c r="E210" s="6"/>
      <c r="F210" s="267" t="str">
        <f t="shared" si="28"/>
        <v/>
      </c>
      <c r="G210" s="268" t="str">
        <f t="shared" si="29"/>
        <v/>
      </c>
      <c r="H210" s="269" t="str">
        <f t="shared" si="34"/>
        <v>Martijn</v>
      </c>
      <c r="I210" s="211">
        <f>IF(P$175="J",SUMIF('Libre tot'!A$33:A$54,H210,'Libre tot'!B$33:B$54),0)</f>
        <v>24</v>
      </c>
      <c r="J210" s="6"/>
      <c r="K210" s="211" t="str">
        <f t="shared" si="30"/>
        <v/>
      </c>
      <c r="L210" s="267" t="str">
        <f t="shared" si="31"/>
        <v/>
      </c>
      <c r="M210" s="215" t="str">
        <f t="shared" si="36"/>
        <v/>
      </c>
      <c r="N210" s="216" t="str">
        <f t="shared" si="33"/>
        <v/>
      </c>
      <c r="O210" s="266">
        <v>2</v>
      </c>
      <c r="AB210" s="325">
        <f t="shared" si="35"/>
        <v>1</v>
      </c>
    </row>
    <row r="211" spans="1:28" ht="13.2" x14ac:dyDescent="0.25">
      <c r="A211" s="218">
        <f>IF(C211=0,"",IF(I211=0,"",MAX(A$2:A210)+1))</f>
        <v>134</v>
      </c>
      <c r="B211" s="272" t="str">
        <f t="shared" si="27"/>
        <v>Jan Hartog</v>
      </c>
      <c r="C211" s="211">
        <f>IF(P$175="J",SUMIF('Libre tot'!A$33:A$54,B211,'Libre tot'!B$33:B$54),0)</f>
        <v>31</v>
      </c>
      <c r="D211" s="6"/>
      <c r="E211" s="6"/>
      <c r="F211" s="267" t="str">
        <f t="shared" si="28"/>
        <v/>
      </c>
      <c r="G211" s="268" t="str">
        <f t="shared" si="29"/>
        <v/>
      </c>
      <c r="H211" s="269" t="str">
        <f t="shared" si="34"/>
        <v>Michael</v>
      </c>
      <c r="I211" s="211">
        <f>IF(P$175="J",SUMIF('Libre tot'!A$33:A$54,H211,'Libre tot'!B$33:B$54),0)</f>
        <v>38</v>
      </c>
      <c r="J211" s="6"/>
      <c r="K211" s="211" t="str">
        <f t="shared" si="30"/>
        <v/>
      </c>
      <c r="L211" s="267" t="str">
        <f t="shared" si="31"/>
        <v/>
      </c>
      <c r="M211" s="215" t="str">
        <f t="shared" si="36"/>
        <v/>
      </c>
      <c r="N211" s="216" t="str">
        <f t="shared" si="33"/>
        <v/>
      </c>
      <c r="O211" s="266">
        <v>2</v>
      </c>
      <c r="AB211" s="325">
        <f t="shared" si="35"/>
        <v>1</v>
      </c>
    </row>
    <row r="212" spans="1:28" ht="13.2" x14ac:dyDescent="0.25">
      <c r="A212" s="218">
        <f>IF(C212=0,"",IF(I212=0,"",MAX(A$2:A211)+1))</f>
        <v>135</v>
      </c>
      <c r="B212" s="272" t="str">
        <f t="shared" si="27"/>
        <v>Jan Hartog</v>
      </c>
      <c r="C212" s="211">
        <f>IF(P$175="J",SUMIF('Libre tot'!A$33:A$54,B212,'Libre tot'!B$33:B$54),0)</f>
        <v>31</v>
      </c>
      <c r="D212" s="6"/>
      <c r="E212" s="6"/>
      <c r="F212" s="267" t="str">
        <f t="shared" si="28"/>
        <v/>
      </c>
      <c r="G212" s="268" t="str">
        <f t="shared" si="29"/>
        <v/>
      </c>
      <c r="H212" s="269" t="str">
        <f t="shared" si="34"/>
        <v>Peter</v>
      </c>
      <c r="I212" s="211">
        <f>IF(P$175="J",SUMIF('Libre tot'!A$33:A$54,H212,'Libre tot'!B$33:B$54),0)</f>
        <v>70</v>
      </c>
      <c r="J212" s="6"/>
      <c r="K212" s="211" t="str">
        <f t="shared" si="30"/>
        <v/>
      </c>
      <c r="L212" s="267" t="str">
        <f t="shared" si="31"/>
        <v/>
      </c>
      <c r="M212" s="215" t="str">
        <f t="shared" si="36"/>
        <v/>
      </c>
      <c r="N212" s="216" t="str">
        <f t="shared" si="33"/>
        <v/>
      </c>
      <c r="O212" s="266">
        <v>2</v>
      </c>
      <c r="AB212" s="325">
        <f t="shared" si="35"/>
        <v>1</v>
      </c>
    </row>
    <row r="213" spans="1:28" ht="13.2" x14ac:dyDescent="0.25">
      <c r="A213" s="218">
        <f>IF(C213=0,"",IF(I213=0,"",MAX(A$2:A212)+1))</f>
        <v>136</v>
      </c>
      <c r="B213" s="272" t="str">
        <f t="shared" si="27"/>
        <v>Jan Hartog</v>
      </c>
      <c r="C213" s="211">
        <f>IF(P$175="J",SUMIF('Libre tot'!A$33:A$54,B213,'Libre tot'!B$33:B$54),0)</f>
        <v>31</v>
      </c>
      <c r="D213" s="6"/>
      <c r="E213" s="6"/>
      <c r="F213" s="267" t="str">
        <f t="shared" si="28"/>
        <v/>
      </c>
      <c r="G213" s="268" t="str">
        <f t="shared" si="29"/>
        <v/>
      </c>
      <c r="H213" s="269" t="str">
        <f t="shared" si="34"/>
        <v>Piet</v>
      </c>
      <c r="I213" s="211">
        <f>IF(P$175="J",SUMIF('Libre tot'!A$33:A$54,H213,'Libre tot'!B$33:B$54),0)</f>
        <v>71</v>
      </c>
      <c r="J213" s="6"/>
      <c r="K213" s="211" t="str">
        <f t="shared" si="30"/>
        <v/>
      </c>
      <c r="L213" s="267" t="str">
        <f t="shared" si="31"/>
        <v/>
      </c>
      <c r="M213" s="215" t="str">
        <f t="shared" si="36"/>
        <v/>
      </c>
      <c r="N213" s="216" t="str">
        <f t="shared" si="33"/>
        <v/>
      </c>
      <c r="O213" s="266">
        <v>2</v>
      </c>
      <c r="AB213" s="325">
        <f t="shared" si="35"/>
        <v>1</v>
      </c>
    </row>
    <row r="214" spans="1:28" ht="13.2" x14ac:dyDescent="0.25">
      <c r="A214" s="218">
        <f>IF(C214=0,"",IF(I214=0,"",MAX(A$2:A213)+1))</f>
        <v>137</v>
      </c>
      <c r="B214" s="272" t="str">
        <f t="shared" si="27"/>
        <v>Jan Hartog</v>
      </c>
      <c r="C214" s="211">
        <f>IF(P$175="J",SUMIF('Libre tot'!A$33:A$54,B214,'Libre tot'!B$33:B$54),0)</f>
        <v>31</v>
      </c>
      <c r="D214" s="6"/>
      <c r="E214" s="6"/>
      <c r="F214" s="267" t="str">
        <f t="shared" si="28"/>
        <v/>
      </c>
      <c r="G214" s="268" t="str">
        <f t="shared" si="29"/>
        <v/>
      </c>
      <c r="H214" s="269" t="str">
        <f t="shared" si="34"/>
        <v>Tukker</v>
      </c>
      <c r="I214" s="211">
        <f>IF(P$175="J",SUMIF('Libre tot'!A$33:A$54,H214,'Libre tot'!B$33:B$54),0)</f>
        <v>37</v>
      </c>
      <c r="J214" s="6"/>
      <c r="K214" s="211" t="str">
        <f t="shared" si="30"/>
        <v/>
      </c>
      <c r="L214" s="267" t="str">
        <f t="shared" si="31"/>
        <v/>
      </c>
      <c r="M214" s="215" t="str">
        <f t="shared" si="36"/>
        <v/>
      </c>
      <c r="N214" s="216" t="str">
        <f t="shared" si="33"/>
        <v/>
      </c>
      <c r="O214" s="266">
        <v>2</v>
      </c>
      <c r="AB214" s="325">
        <f t="shared" si="35"/>
        <v>1</v>
      </c>
    </row>
    <row r="215" spans="1:28" ht="13.2" x14ac:dyDescent="0.25">
      <c r="A215" s="218">
        <f>IF(C215=0,"",IF(I215=0,"",MAX(A$2:A214)+1))</f>
        <v>138</v>
      </c>
      <c r="B215" s="272" t="str">
        <f t="shared" si="27"/>
        <v>Jan Hartog</v>
      </c>
      <c r="C215" s="211">
        <f>IF(P$175="J",SUMIF('Libre tot'!A$33:A$54,B215,'Libre tot'!B$33:B$54),0)</f>
        <v>31</v>
      </c>
      <c r="D215" s="6"/>
      <c r="E215" s="6"/>
      <c r="F215" s="267" t="str">
        <f t="shared" si="28"/>
        <v/>
      </c>
      <c r="G215" s="268" t="str">
        <f t="shared" si="29"/>
        <v/>
      </c>
      <c r="H215" s="269" t="str">
        <f t="shared" si="34"/>
        <v>Bernard</v>
      </c>
      <c r="I215" s="211">
        <f>IF(P$175="J",SUMIF('Libre tot'!A$33:A$54,H215,'Libre tot'!B$33:B$54),0)</f>
        <v>37</v>
      </c>
      <c r="J215" s="6"/>
      <c r="K215" s="211" t="str">
        <f t="shared" si="30"/>
        <v/>
      </c>
      <c r="L215" s="267" t="str">
        <f t="shared" si="31"/>
        <v/>
      </c>
      <c r="M215" s="215" t="str">
        <f t="shared" si="36"/>
        <v/>
      </c>
      <c r="N215" s="216" t="str">
        <f t="shared" si="33"/>
        <v/>
      </c>
      <c r="O215" s="266">
        <v>2</v>
      </c>
      <c r="AB215" s="325">
        <f t="shared" si="35"/>
        <v>1</v>
      </c>
    </row>
    <row r="216" spans="1:28" ht="13.2" x14ac:dyDescent="0.25">
      <c r="A216" s="218">
        <f>IF(C216=0,"",IF(I216=0,"",MAX(A$2:A215)+1))</f>
        <v>139</v>
      </c>
      <c r="B216" s="272" t="str">
        <f t="shared" si="27"/>
        <v>Jan Hartog</v>
      </c>
      <c r="C216" s="211">
        <f>IF(P$175="J",SUMIF('Libre tot'!A$33:A$54,B216,'Libre tot'!B$33:B$54),0)</f>
        <v>31</v>
      </c>
      <c r="D216" s="6"/>
      <c r="E216" s="6"/>
      <c r="F216" s="267" t="str">
        <f t="shared" si="28"/>
        <v/>
      </c>
      <c r="G216" s="268" t="str">
        <f t="shared" si="29"/>
        <v/>
      </c>
      <c r="H216" s="269" t="str">
        <f t="shared" si="34"/>
        <v>Jan de Hoorn</v>
      </c>
      <c r="I216" s="211">
        <f>IF(P$175="J",SUMIF('Libre tot'!A$33:A$54,H216,'Libre tot'!B$33:B$54),0)</f>
        <v>33</v>
      </c>
      <c r="J216" s="6"/>
      <c r="K216" s="211" t="str">
        <f t="shared" si="30"/>
        <v/>
      </c>
      <c r="L216" s="267" t="str">
        <f t="shared" si="31"/>
        <v/>
      </c>
      <c r="M216" s="215" t="str">
        <f t="shared" si="36"/>
        <v/>
      </c>
      <c r="N216" s="216" t="str">
        <f t="shared" si="33"/>
        <v/>
      </c>
      <c r="O216" s="266">
        <v>2</v>
      </c>
      <c r="AB216" s="325">
        <f t="shared" si="35"/>
        <v>1</v>
      </c>
    </row>
    <row r="217" spans="1:28" ht="13.2" x14ac:dyDescent="0.25">
      <c r="A217" s="218">
        <f>IF(C217=0,"",IF(I217=0,"",MAX(A$2:A216)+1))</f>
        <v>140</v>
      </c>
      <c r="B217" s="272" t="str">
        <f t="shared" si="27"/>
        <v>Jan Hartog</v>
      </c>
      <c r="C217" s="211">
        <f>IF(P$175="J",SUMIF('Libre tot'!A$33:A$54,B217,'Libre tot'!B$33:B$54),0)</f>
        <v>31</v>
      </c>
      <c r="D217" s="6"/>
      <c r="E217" s="6"/>
      <c r="F217" s="267" t="str">
        <f t="shared" si="28"/>
        <v/>
      </c>
      <c r="G217" s="268" t="str">
        <f t="shared" si="29"/>
        <v/>
      </c>
      <c r="H217" s="269" t="str">
        <f t="shared" si="34"/>
        <v>Bas</v>
      </c>
      <c r="I217" s="211">
        <f>IF(P$175="J",SUMIF('Libre tot'!A$33:A$54,H217,'Libre tot'!B$33:B$54),0)</f>
        <v>31</v>
      </c>
      <c r="J217" s="6"/>
      <c r="K217" s="211" t="str">
        <f t="shared" si="30"/>
        <v/>
      </c>
      <c r="L217" s="267" t="str">
        <f t="shared" si="31"/>
        <v/>
      </c>
      <c r="M217" s="215" t="str">
        <f t="shared" si="36"/>
        <v/>
      </c>
      <c r="N217" s="216" t="str">
        <f t="shared" si="33"/>
        <v/>
      </c>
      <c r="O217" s="266">
        <v>2</v>
      </c>
      <c r="AB217" s="325">
        <f t="shared" si="35"/>
        <v>1</v>
      </c>
    </row>
    <row r="218" spans="1:28" ht="13.2" x14ac:dyDescent="0.25">
      <c r="A218" s="218">
        <f>IF(C218=0,"",IF(I218=0,"",MAX(A$2:A217)+1))</f>
        <v>141</v>
      </c>
      <c r="B218" s="272" t="str">
        <f t="shared" si="27"/>
        <v>Jan Hartog</v>
      </c>
      <c r="C218" s="211">
        <f>IF(P$175="J",SUMIF('Libre tot'!A$33:A$54,B218,'Libre tot'!B$33:B$54),0)</f>
        <v>31</v>
      </c>
      <c r="D218" s="6"/>
      <c r="E218" s="6"/>
      <c r="F218" s="267" t="str">
        <f t="shared" si="28"/>
        <v/>
      </c>
      <c r="G218" s="268" t="str">
        <f t="shared" si="29"/>
        <v/>
      </c>
      <c r="H218" s="269" t="str">
        <f t="shared" si="34"/>
        <v>Jan Zuijlen</v>
      </c>
      <c r="I218" s="211">
        <f>IF(P$175="J",SUMIF('Libre tot'!A$33:A$54,H218,'Libre tot'!B$33:B$54),0)</f>
        <v>45</v>
      </c>
      <c r="J218" s="6"/>
      <c r="K218" s="211" t="str">
        <f t="shared" si="30"/>
        <v/>
      </c>
      <c r="L218" s="267" t="str">
        <f t="shared" si="31"/>
        <v/>
      </c>
      <c r="M218" s="215" t="str">
        <f t="shared" si="36"/>
        <v/>
      </c>
      <c r="N218" s="216" t="str">
        <f t="shared" si="33"/>
        <v/>
      </c>
      <c r="O218" s="266">
        <v>2</v>
      </c>
      <c r="AB218" s="325">
        <f t="shared" si="35"/>
        <v>1</v>
      </c>
    </row>
    <row r="219" spans="1:28" ht="13.2" x14ac:dyDescent="0.25">
      <c r="A219" s="218">
        <f>IF(C219=0,"",IF(I219=0,"",MAX(A$2:A218)+1))</f>
        <v>142</v>
      </c>
      <c r="B219" s="272" t="str">
        <f t="shared" si="27"/>
        <v>Jan Hartog</v>
      </c>
      <c r="C219" s="211">
        <f>IF(P$175="J",SUMIF('Libre tot'!A$33:A$54,B219,'Libre tot'!B$33:B$54),0)</f>
        <v>31</v>
      </c>
      <c r="D219" s="6"/>
      <c r="E219" s="6"/>
      <c r="F219" s="267" t="str">
        <f t="shared" si="28"/>
        <v/>
      </c>
      <c r="G219" s="268" t="str">
        <f t="shared" si="29"/>
        <v/>
      </c>
      <c r="H219" s="269" t="str">
        <f t="shared" si="34"/>
        <v xml:space="preserve">Jordy </v>
      </c>
      <c r="I219" s="211">
        <f>IF(P$175="J",SUMIF('Libre tot'!A$33:A$54,H219,'Libre tot'!B$33:B$54),0)</f>
        <v>50</v>
      </c>
      <c r="J219" s="6"/>
      <c r="K219" s="211" t="str">
        <f t="shared" si="30"/>
        <v/>
      </c>
      <c r="L219" s="267" t="str">
        <f t="shared" si="31"/>
        <v/>
      </c>
      <c r="M219" s="215" t="str">
        <f t="shared" si="36"/>
        <v/>
      </c>
      <c r="N219" s="216" t="str">
        <f t="shared" si="33"/>
        <v/>
      </c>
      <c r="O219" s="266">
        <v>2</v>
      </c>
      <c r="AB219" s="325">
        <f t="shared" si="35"/>
        <v>1</v>
      </c>
    </row>
    <row r="220" spans="1:28" ht="13.2" x14ac:dyDescent="0.25">
      <c r="A220" s="218">
        <f>IF(C220=0,"",IF(I220=0,"",MAX(A$2:A219)+1))</f>
        <v>143</v>
      </c>
      <c r="B220" s="272" t="str">
        <f t="shared" si="27"/>
        <v>Jan Hartog</v>
      </c>
      <c r="C220" s="211">
        <f>IF(P$175="J",SUMIF('Libre tot'!A$33:A$54,B220,'Libre tot'!B$33:B$54),0)</f>
        <v>31</v>
      </c>
      <c r="D220" s="6"/>
      <c r="E220" s="6"/>
      <c r="F220" s="267" t="str">
        <f t="shared" si="28"/>
        <v/>
      </c>
      <c r="G220" s="268" t="str">
        <f t="shared" si="29"/>
        <v/>
      </c>
      <c r="H220" s="269" t="str">
        <f t="shared" si="34"/>
        <v>Mukesh</v>
      </c>
      <c r="I220" s="211">
        <f>IF(P$175="J",SUMIF('Libre tot'!A$33:A$54,H220,'Libre tot'!B$33:B$54),0)</f>
        <v>56</v>
      </c>
      <c r="J220" s="6"/>
      <c r="K220" s="211" t="str">
        <f t="shared" si="30"/>
        <v/>
      </c>
      <c r="L220" s="267" t="str">
        <f t="shared" si="31"/>
        <v/>
      </c>
      <c r="M220" s="215" t="str">
        <f t="shared" si="36"/>
        <v/>
      </c>
      <c r="N220" s="216" t="str">
        <f t="shared" si="33"/>
        <v/>
      </c>
      <c r="O220" s="266">
        <v>2</v>
      </c>
      <c r="AB220" s="325">
        <f t="shared" si="35"/>
        <v>1</v>
      </c>
    </row>
    <row r="221" spans="1:28" ht="13.2" x14ac:dyDescent="0.25">
      <c r="A221" s="218">
        <f>IF(C221=0,"",IF(I221=0,"",MAX(A$2:A220)+1))</f>
        <v>144</v>
      </c>
      <c r="B221" s="272" t="str">
        <f t="shared" si="27"/>
        <v>Jan Hartog</v>
      </c>
      <c r="C221" s="211">
        <f>IF(P$175="J",SUMIF('Libre tot'!A$33:A$54,B221,'Libre tot'!B$33:B$54),0)</f>
        <v>31</v>
      </c>
      <c r="D221" s="6"/>
      <c r="E221" s="6"/>
      <c r="F221" s="267" t="str">
        <f t="shared" si="28"/>
        <v/>
      </c>
      <c r="G221" s="268" t="str">
        <f t="shared" si="29"/>
        <v/>
      </c>
      <c r="H221" s="269" t="str">
        <f t="shared" si="34"/>
        <v>Marco</v>
      </c>
      <c r="I221" s="211">
        <f>IF(P$175="J",SUMIF('Libre tot'!A$33:A$54,H221,'Libre tot'!B$33:B$54),0)</f>
        <v>51</v>
      </c>
      <c r="J221" s="6"/>
      <c r="K221" s="211" t="str">
        <f t="shared" si="30"/>
        <v/>
      </c>
      <c r="L221" s="267" t="str">
        <f t="shared" si="31"/>
        <v/>
      </c>
      <c r="M221" s="215" t="str">
        <f t="shared" si="36"/>
        <v/>
      </c>
      <c r="N221" s="216" t="str">
        <f t="shared" si="33"/>
        <v/>
      </c>
      <c r="O221" s="266">
        <v>2</v>
      </c>
      <c r="AB221" s="325">
        <f t="shared" si="35"/>
        <v>1</v>
      </c>
    </row>
    <row r="222" spans="1:28" ht="13.2" x14ac:dyDescent="0.25">
      <c r="A222" s="218" t="str">
        <f>IF(C222=0,"",IF(I222=0,"",MAX(A$2:A221)+1))</f>
        <v/>
      </c>
      <c r="B222" s="272" t="str">
        <f t="shared" si="27"/>
        <v>Jan Hartog</v>
      </c>
      <c r="C222" s="211">
        <f>IF(P$175="J",SUMIF('Libre tot'!A$33:A$54,B222,'Libre tot'!B$33:B$54),0)</f>
        <v>31</v>
      </c>
      <c r="D222" s="6"/>
      <c r="E222" s="6"/>
      <c r="F222" s="267" t="str">
        <f t="shared" si="28"/>
        <v/>
      </c>
      <c r="G222" s="268" t="str">
        <f t="shared" si="29"/>
        <v/>
      </c>
      <c r="H222" s="269" t="str">
        <f t="shared" si="34"/>
        <v>n</v>
      </c>
      <c r="I222" s="211">
        <f>IF(P$175="J",SUMIF('Libre tot'!A$33:A$54,H222,'Libre tot'!B$33:B$54),0)</f>
        <v>0</v>
      </c>
      <c r="J222" s="6"/>
      <c r="K222" s="211" t="str">
        <f t="shared" si="30"/>
        <v/>
      </c>
      <c r="L222" s="267" t="str">
        <f t="shared" si="31"/>
        <v/>
      </c>
      <c r="M222" s="215" t="str">
        <f t="shared" si="36"/>
        <v/>
      </c>
      <c r="N222" s="216" t="str">
        <f t="shared" si="33"/>
        <v/>
      </c>
      <c r="O222" s="266">
        <v>2</v>
      </c>
      <c r="AB222" s="325">
        <f t="shared" si="35"/>
        <v>0</v>
      </c>
    </row>
    <row r="223" spans="1:28" ht="13.2" x14ac:dyDescent="0.25">
      <c r="A223" s="218" t="str">
        <f>IF(C223=0,"",IF(I223=0,"",MAX(A$2:A222)+1))</f>
        <v/>
      </c>
      <c r="B223" s="272" t="str">
        <f t="shared" si="27"/>
        <v>Jan Hartog</v>
      </c>
      <c r="C223" s="211">
        <f>IF(P$175="J",SUMIF('Libre tot'!A$33:A$54,B223,'Libre tot'!B$33:B$54),0)</f>
        <v>31</v>
      </c>
      <c r="D223" s="6"/>
      <c r="E223" s="6"/>
      <c r="F223" s="267" t="str">
        <f t="shared" si="28"/>
        <v/>
      </c>
      <c r="G223" s="268" t="str">
        <f t="shared" si="29"/>
        <v/>
      </c>
      <c r="H223" s="269" t="str">
        <f t="shared" si="34"/>
        <v>n</v>
      </c>
      <c r="I223" s="211">
        <f>IF(P$175="J",SUMIF('Libre tot'!A$33:A$54,H223,'Libre tot'!B$33:B$54),0)</f>
        <v>0</v>
      </c>
      <c r="J223" s="6"/>
      <c r="K223" s="211" t="str">
        <f t="shared" si="30"/>
        <v/>
      </c>
      <c r="L223" s="267" t="str">
        <f t="shared" si="31"/>
        <v/>
      </c>
      <c r="M223" s="215" t="str">
        <f t="shared" si="36"/>
        <v/>
      </c>
      <c r="N223" s="216" t="str">
        <f t="shared" si="33"/>
        <v/>
      </c>
      <c r="O223" s="266">
        <v>2</v>
      </c>
      <c r="AB223" s="325">
        <f t="shared" si="35"/>
        <v>0</v>
      </c>
    </row>
    <row r="224" spans="1:28" ht="13.2" x14ac:dyDescent="0.25">
      <c r="A224" s="218" t="str">
        <f>IF(C224=0,"",IF(I224=0,"",MAX(A$2:A223)+1))</f>
        <v/>
      </c>
      <c r="B224" s="272" t="str">
        <f t="shared" si="27"/>
        <v>Jan Hartog</v>
      </c>
      <c r="C224" s="211">
        <f>IF(P$175="J",SUMIF('Libre tot'!A$33:A$54,B224,'Libre tot'!B$33:B$54),0)</f>
        <v>31</v>
      </c>
      <c r="D224" s="6"/>
      <c r="E224" s="6"/>
      <c r="F224" s="267" t="str">
        <f t="shared" si="28"/>
        <v/>
      </c>
      <c r="G224" s="268" t="str">
        <f t="shared" si="29"/>
        <v/>
      </c>
      <c r="H224" s="269" t="str">
        <f t="shared" si="34"/>
        <v>n</v>
      </c>
      <c r="I224" s="211">
        <f>IF(P$175="J",SUMIF('Libre tot'!A$33:A$54,H224,'Libre tot'!B$33:B$54),0)</f>
        <v>0</v>
      </c>
      <c r="J224" s="6"/>
      <c r="K224" s="211" t="str">
        <f t="shared" si="30"/>
        <v/>
      </c>
      <c r="L224" s="267" t="str">
        <f t="shared" si="31"/>
        <v/>
      </c>
      <c r="M224" s="215" t="str">
        <f t="shared" si="36"/>
        <v/>
      </c>
      <c r="N224" s="216" t="str">
        <f t="shared" si="33"/>
        <v/>
      </c>
      <c r="O224" s="266">
        <v>2</v>
      </c>
      <c r="AB224" s="325">
        <f t="shared" si="35"/>
        <v>0</v>
      </c>
    </row>
    <row r="225" spans="1:28" ht="13.2" x14ac:dyDescent="0.25">
      <c r="A225" s="218" t="str">
        <f>IF(C225=0,"",IF(I225=0,"",MAX(A$2:A224)+1))</f>
        <v/>
      </c>
      <c r="B225" s="272" t="str">
        <f t="shared" si="27"/>
        <v>Jan Hartog</v>
      </c>
      <c r="C225" s="211">
        <f>IF(P$175="J",SUMIF('Libre tot'!A$33:A$54,B225,'Libre tot'!B$33:B$54),0)</f>
        <v>31</v>
      </c>
      <c r="D225" s="6"/>
      <c r="E225" s="6"/>
      <c r="F225" s="267" t="str">
        <f t="shared" si="28"/>
        <v/>
      </c>
      <c r="G225" s="268" t="str">
        <f t="shared" si="29"/>
        <v/>
      </c>
      <c r="H225" s="269" t="str">
        <f t="shared" si="34"/>
        <v>n</v>
      </c>
      <c r="I225" s="211">
        <f>IF(P$175="J",SUMIF('Libre tot'!A$33:A$54,H225,'Libre tot'!B$33:B$54),0)</f>
        <v>0</v>
      </c>
      <c r="J225" s="6"/>
      <c r="K225" s="211" t="str">
        <f t="shared" si="30"/>
        <v/>
      </c>
      <c r="L225" s="267" t="str">
        <f t="shared" si="31"/>
        <v/>
      </c>
      <c r="M225" s="215" t="str">
        <f t="shared" si="36"/>
        <v/>
      </c>
      <c r="N225" s="216" t="str">
        <f t="shared" si="33"/>
        <v/>
      </c>
      <c r="O225" s="266">
        <v>2</v>
      </c>
      <c r="AB225" s="325">
        <f t="shared" si="35"/>
        <v>0</v>
      </c>
    </row>
    <row r="226" spans="1:28" ht="13.2" x14ac:dyDescent="0.25">
      <c r="A226" s="218">
        <f>IF(C226=0,"",IF(I226=0,"",MAX(A$2:A225)+1))</f>
        <v>145</v>
      </c>
      <c r="B226" s="272" t="str">
        <f t="shared" si="27"/>
        <v>Martijn</v>
      </c>
      <c r="C226" s="211">
        <f>IF(P$175="J",SUMIF('Libre tot'!A$33:A$54,B226,'Libre tot'!B$33:B$54),0)</f>
        <v>24</v>
      </c>
      <c r="D226" s="6"/>
      <c r="E226" s="6"/>
      <c r="F226" s="267" t="str">
        <f t="shared" si="28"/>
        <v/>
      </c>
      <c r="G226" s="268" t="str">
        <f t="shared" si="29"/>
        <v/>
      </c>
      <c r="H226" s="269" t="str">
        <f t="shared" si="34"/>
        <v>Michael</v>
      </c>
      <c r="I226" s="211">
        <f>IF(P$175="J",SUMIF('Libre tot'!A$33:A$54,H226,'Libre tot'!B$33:B$54),0)</f>
        <v>38</v>
      </c>
      <c r="J226" s="6"/>
      <c r="K226" s="211" t="str">
        <f t="shared" si="30"/>
        <v/>
      </c>
      <c r="L226" s="267" t="str">
        <f t="shared" si="31"/>
        <v/>
      </c>
      <c r="M226" s="215" t="str">
        <f t="shared" si="36"/>
        <v/>
      </c>
      <c r="N226" s="216" t="str">
        <f t="shared" si="33"/>
        <v/>
      </c>
      <c r="O226" s="266">
        <v>2</v>
      </c>
      <c r="AB226" s="325">
        <f t="shared" si="35"/>
        <v>1</v>
      </c>
    </row>
    <row r="227" spans="1:28" ht="13.2" x14ac:dyDescent="0.25">
      <c r="A227" s="218">
        <f>IF(C227=0,"",IF(I227=0,"",MAX(A$2:A226)+1))</f>
        <v>146</v>
      </c>
      <c r="B227" s="272" t="str">
        <f t="shared" si="27"/>
        <v>Martijn</v>
      </c>
      <c r="C227" s="211">
        <f>IF(P$175="J",SUMIF('Libre tot'!A$33:A$54,B227,'Libre tot'!B$33:B$54),0)</f>
        <v>24</v>
      </c>
      <c r="D227" s="6"/>
      <c r="E227" s="6"/>
      <c r="F227" s="267" t="str">
        <f t="shared" si="28"/>
        <v/>
      </c>
      <c r="G227" s="268" t="str">
        <f t="shared" si="29"/>
        <v/>
      </c>
      <c r="H227" s="269" t="str">
        <f t="shared" si="34"/>
        <v>Peter</v>
      </c>
      <c r="I227" s="211">
        <f>IF(P$175="J",SUMIF('Libre tot'!A$33:A$54,H227,'Libre tot'!B$33:B$54),0)</f>
        <v>70</v>
      </c>
      <c r="J227" s="6"/>
      <c r="K227" s="211" t="str">
        <f t="shared" si="30"/>
        <v/>
      </c>
      <c r="L227" s="267" t="str">
        <f t="shared" si="31"/>
        <v/>
      </c>
      <c r="M227" s="215" t="str">
        <f t="shared" si="36"/>
        <v/>
      </c>
      <c r="N227" s="216" t="str">
        <f t="shared" si="33"/>
        <v/>
      </c>
      <c r="O227" s="266">
        <v>2</v>
      </c>
      <c r="AB227" s="325">
        <f t="shared" si="35"/>
        <v>1</v>
      </c>
    </row>
    <row r="228" spans="1:28" ht="13.2" x14ac:dyDescent="0.25">
      <c r="A228" s="218">
        <f>IF(C228=0,"",IF(I228=0,"",MAX(A$2:A227)+1))</f>
        <v>147</v>
      </c>
      <c r="B228" s="272" t="str">
        <f t="shared" si="27"/>
        <v>Martijn</v>
      </c>
      <c r="C228" s="211">
        <f>IF(P$175="J",SUMIF('Libre tot'!A$33:A$54,B228,'Libre tot'!B$33:B$54),0)</f>
        <v>24</v>
      </c>
      <c r="D228" s="6"/>
      <c r="E228" s="6"/>
      <c r="F228" s="267" t="str">
        <f t="shared" si="28"/>
        <v/>
      </c>
      <c r="G228" s="268" t="str">
        <f t="shared" si="29"/>
        <v/>
      </c>
      <c r="H228" s="269" t="str">
        <f t="shared" si="34"/>
        <v>Piet</v>
      </c>
      <c r="I228" s="211">
        <f>IF(P$175="J",SUMIF('Libre tot'!A$33:A$54,H228,'Libre tot'!B$33:B$54),0)</f>
        <v>71</v>
      </c>
      <c r="J228" s="6"/>
      <c r="K228" s="211" t="str">
        <f t="shared" si="30"/>
        <v/>
      </c>
      <c r="L228" s="267" t="str">
        <f t="shared" si="31"/>
        <v/>
      </c>
      <c r="M228" s="215" t="str">
        <f t="shared" si="36"/>
        <v/>
      </c>
      <c r="N228" s="216" t="str">
        <f t="shared" si="33"/>
        <v/>
      </c>
      <c r="O228" s="266">
        <v>2</v>
      </c>
      <c r="AB228" s="325">
        <f t="shared" si="35"/>
        <v>1</v>
      </c>
    </row>
    <row r="229" spans="1:28" ht="13.2" x14ac:dyDescent="0.25">
      <c r="A229" s="218">
        <f>IF(C229=0,"",IF(I229=0,"",MAX(A$2:A228)+1))</f>
        <v>148</v>
      </c>
      <c r="B229" s="272" t="str">
        <f t="shared" si="27"/>
        <v>Martijn</v>
      </c>
      <c r="C229" s="211">
        <f>IF(P$175="J",SUMIF('Libre tot'!A$33:A$54,B229,'Libre tot'!B$33:B$54),0)</f>
        <v>24</v>
      </c>
      <c r="D229" s="6"/>
      <c r="E229" s="6"/>
      <c r="F229" s="267" t="str">
        <f t="shared" si="28"/>
        <v/>
      </c>
      <c r="G229" s="268" t="str">
        <f t="shared" si="29"/>
        <v/>
      </c>
      <c r="H229" s="269" t="str">
        <f t="shared" si="34"/>
        <v>Tukker</v>
      </c>
      <c r="I229" s="211">
        <f>IF(P$175="J",SUMIF('Libre tot'!A$33:A$54,H229,'Libre tot'!B$33:B$54),0)</f>
        <v>37</v>
      </c>
      <c r="J229" s="6"/>
      <c r="K229" s="211" t="str">
        <f t="shared" si="30"/>
        <v/>
      </c>
      <c r="L229" s="267" t="str">
        <f t="shared" si="31"/>
        <v/>
      </c>
      <c r="M229" s="215" t="str">
        <f t="shared" si="36"/>
        <v/>
      </c>
      <c r="N229" s="216" t="str">
        <f t="shared" si="33"/>
        <v/>
      </c>
      <c r="O229" s="266">
        <v>2</v>
      </c>
      <c r="AB229" s="325">
        <f t="shared" si="35"/>
        <v>1</v>
      </c>
    </row>
    <row r="230" spans="1:28" ht="13.2" x14ac:dyDescent="0.25">
      <c r="A230" s="218">
        <f>IF(C230=0,"",IF(I230=0,"",MAX(A$2:A229)+1))</f>
        <v>149</v>
      </c>
      <c r="B230" s="272" t="str">
        <f t="shared" si="27"/>
        <v>Martijn</v>
      </c>
      <c r="C230" s="211">
        <f>IF(P$175="J",SUMIF('Libre tot'!A$33:A$54,B230,'Libre tot'!B$33:B$54),0)</f>
        <v>24</v>
      </c>
      <c r="D230" s="6"/>
      <c r="E230" s="6"/>
      <c r="F230" s="267" t="str">
        <f t="shared" si="28"/>
        <v/>
      </c>
      <c r="G230" s="268" t="str">
        <f t="shared" si="29"/>
        <v/>
      </c>
      <c r="H230" s="269" t="str">
        <f t="shared" si="34"/>
        <v>Bernard</v>
      </c>
      <c r="I230" s="211">
        <f>IF(P$175="J",SUMIF('Libre tot'!A$33:A$54,H230,'Libre tot'!B$33:B$54),0)</f>
        <v>37</v>
      </c>
      <c r="J230" s="6"/>
      <c r="K230" s="211" t="str">
        <f t="shared" si="30"/>
        <v/>
      </c>
      <c r="L230" s="267" t="str">
        <f t="shared" si="31"/>
        <v/>
      </c>
      <c r="M230" s="215" t="str">
        <f t="shared" si="36"/>
        <v/>
      </c>
      <c r="N230" s="216" t="str">
        <f t="shared" si="33"/>
        <v/>
      </c>
      <c r="O230" s="266">
        <v>2</v>
      </c>
      <c r="AB230" s="325">
        <f t="shared" si="35"/>
        <v>1</v>
      </c>
    </row>
    <row r="231" spans="1:28" ht="13.2" x14ac:dyDescent="0.25">
      <c r="A231" s="218">
        <f>IF(C231=0,"",IF(I231=0,"",MAX(A$2:A230)+1))</f>
        <v>150</v>
      </c>
      <c r="B231" s="272" t="str">
        <f t="shared" si="27"/>
        <v>Martijn</v>
      </c>
      <c r="C231" s="211">
        <f>IF(P$175="J",SUMIF('Libre tot'!A$33:A$54,B231,'Libre tot'!B$33:B$54),0)</f>
        <v>24</v>
      </c>
      <c r="D231" s="6"/>
      <c r="E231" s="6"/>
      <c r="F231" s="267" t="str">
        <f t="shared" si="28"/>
        <v/>
      </c>
      <c r="G231" s="268" t="str">
        <f t="shared" si="29"/>
        <v/>
      </c>
      <c r="H231" s="269" t="str">
        <f t="shared" si="34"/>
        <v>Jan de Hoorn</v>
      </c>
      <c r="I231" s="211">
        <f>IF(P$175="J",SUMIF('Libre tot'!A$33:A$54,H231,'Libre tot'!B$33:B$54),0)</f>
        <v>33</v>
      </c>
      <c r="J231" s="6"/>
      <c r="K231" s="211" t="str">
        <f t="shared" si="30"/>
        <v/>
      </c>
      <c r="L231" s="267" t="str">
        <f t="shared" si="31"/>
        <v/>
      </c>
      <c r="M231" s="215" t="str">
        <f t="shared" si="36"/>
        <v/>
      </c>
      <c r="N231" s="216" t="str">
        <f t="shared" si="33"/>
        <v/>
      </c>
      <c r="O231" s="266">
        <v>2</v>
      </c>
      <c r="AB231" s="325">
        <f t="shared" si="35"/>
        <v>1</v>
      </c>
    </row>
    <row r="232" spans="1:28" ht="13.2" x14ac:dyDescent="0.25">
      <c r="A232" s="218">
        <f>IF(C232=0,"",IF(I232=0,"",MAX(A$2:A231)+1))</f>
        <v>151</v>
      </c>
      <c r="B232" s="272" t="str">
        <f t="shared" si="27"/>
        <v>Martijn</v>
      </c>
      <c r="C232" s="211">
        <f>IF(P$175="J",SUMIF('Libre tot'!A$33:A$54,B232,'Libre tot'!B$33:B$54),0)</f>
        <v>24</v>
      </c>
      <c r="D232" s="6"/>
      <c r="E232" s="6"/>
      <c r="F232" s="267"/>
      <c r="G232" s="268" t="str">
        <f t="shared" si="29"/>
        <v/>
      </c>
      <c r="H232" s="269" t="str">
        <f t="shared" si="34"/>
        <v>Bas</v>
      </c>
      <c r="I232" s="211">
        <f>IF(P$175="J",SUMIF('Libre tot'!A$33:A$54,H232,'Libre tot'!B$33:B$54),0)</f>
        <v>31</v>
      </c>
      <c r="J232" s="6"/>
      <c r="K232" s="211" t="str">
        <f t="shared" si="30"/>
        <v/>
      </c>
      <c r="L232" s="267" t="str">
        <f t="shared" si="31"/>
        <v/>
      </c>
      <c r="M232" s="215" t="str">
        <f t="shared" si="36"/>
        <v/>
      </c>
      <c r="N232" s="216" t="str">
        <f t="shared" si="33"/>
        <v/>
      </c>
      <c r="O232" s="266">
        <v>2</v>
      </c>
      <c r="AB232" s="325">
        <f t="shared" si="35"/>
        <v>1</v>
      </c>
    </row>
    <row r="233" spans="1:28" ht="13.2" x14ac:dyDescent="0.25">
      <c r="A233" s="218">
        <f>IF(C233=0,"",IF(I233=0,"",MAX(A$2:A232)+1))</f>
        <v>152</v>
      </c>
      <c r="B233" s="272" t="str">
        <f t="shared" si="27"/>
        <v>Martijn</v>
      </c>
      <c r="C233" s="211">
        <f>IF(P$175="J",SUMIF('Libre tot'!A$33:A$54,B233,'Libre tot'!B$33:B$54),0)</f>
        <v>24</v>
      </c>
      <c r="D233" s="6"/>
      <c r="E233" s="6"/>
      <c r="F233" s="267" t="str">
        <f t="shared" si="28"/>
        <v/>
      </c>
      <c r="G233" s="268" t="str">
        <f t="shared" si="29"/>
        <v/>
      </c>
      <c r="H233" s="269" t="str">
        <f t="shared" si="34"/>
        <v>Jan Zuijlen</v>
      </c>
      <c r="I233" s="211">
        <f>IF(P$175="J",SUMIF('Libre tot'!A$33:A$54,H233,'Libre tot'!B$33:B$54),0)</f>
        <v>45</v>
      </c>
      <c r="J233" s="6"/>
      <c r="K233" s="211" t="str">
        <f t="shared" si="30"/>
        <v/>
      </c>
      <c r="L233" s="267" t="str">
        <f t="shared" si="31"/>
        <v/>
      </c>
      <c r="M233" s="215" t="str">
        <f t="shared" si="36"/>
        <v/>
      </c>
      <c r="N233" s="216" t="str">
        <f t="shared" si="33"/>
        <v/>
      </c>
      <c r="O233" s="266">
        <v>2</v>
      </c>
      <c r="AB233" s="325">
        <f t="shared" si="35"/>
        <v>1</v>
      </c>
    </row>
    <row r="234" spans="1:28" ht="13.2" x14ac:dyDescent="0.25">
      <c r="A234" s="218">
        <f>IF(C234=0,"",IF(I234=0,"",MAX(A$2:A233)+1))</f>
        <v>153</v>
      </c>
      <c r="B234" s="272" t="str">
        <f t="shared" si="27"/>
        <v>Martijn</v>
      </c>
      <c r="C234" s="211">
        <f>IF(P$175="J",SUMIF('Libre tot'!A$33:A$54,B234,'Libre tot'!B$33:B$54),0)</f>
        <v>24</v>
      </c>
      <c r="D234" s="6"/>
      <c r="E234" s="6"/>
      <c r="F234" s="267" t="str">
        <f t="shared" si="28"/>
        <v/>
      </c>
      <c r="G234" s="268" t="str">
        <f t="shared" si="29"/>
        <v/>
      </c>
      <c r="H234" s="269" t="str">
        <f t="shared" si="34"/>
        <v xml:space="preserve">Jordy </v>
      </c>
      <c r="I234" s="211">
        <f>IF(P$175="J",SUMIF('Libre tot'!A$33:A$54,H234,'Libre tot'!B$33:B$54),0)</f>
        <v>50</v>
      </c>
      <c r="J234" s="6"/>
      <c r="K234" s="211" t="str">
        <f t="shared" si="30"/>
        <v/>
      </c>
      <c r="L234" s="267" t="str">
        <f t="shared" si="31"/>
        <v/>
      </c>
      <c r="M234" s="215" t="str">
        <f t="shared" si="36"/>
        <v/>
      </c>
      <c r="N234" s="216" t="str">
        <f t="shared" si="33"/>
        <v/>
      </c>
      <c r="O234" s="266">
        <v>2</v>
      </c>
      <c r="AB234" s="325">
        <f t="shared" si="35"/>
        <v>1</v>
      </c>
    </row>
    <row r="235" spans="1:28" ht="13.2" x14ac:dyDescent="0.25">
      <c r="A235" s="218">
        <f>IF(C235=0,"",IF(I235=0,"",MAX(A$2:A234)+1))</f>
        <v>154</v>
      </c>
      <c r="B235" s="272" t="str">
        <f t="shared" si="27"/>
        <v>Martijn</v>
      </c>
      <c r="C235" s="211">
        <f>IF(P$175="J",SUMIF('Libre tot'!A$33:A$54,B235,'Libre tot'!B$33:B$54),0)</f>
        <v>24</v>
      </c>
      <c r="D235" s="6"/>
      <c r="E235" s="6"/>
      <c r="F235" s="267" t="str">
        <f t="shared" si="28"/>
        <v/>
      </c>
      <c r="G235" s="268" t="str">
        <f t="shared" si="29"/>
        <v/>
      </c>
      <c r="H235" s="269" t="str">
        <f t="shared" si="34"/>
        <v>Mukesh</v>
      </c>
      <c r="I235" s="211">
        <f>IF(P$175="J",SUMIF('Libre tot'!A$33:A$54,H235,'Libre tot'!B$33:B$54),0)</f>
        <v>56</v>
      </c>
      <c r="J235" s="6"/>
      <c r="K235" s="211" t="str">
        <f t="shared" si="30"/>
        <v/>
      </c>
      <c r="L235" s="267" t="str">
        <f t="shared" si="31"/>
        <v/>
      </c>
      <c r="M235" s="215" t="str">
        <f t="shared" si="36"/>
        <v/>
      </c>
      <c r="N235" s="216" t="str">
        <f t="shared" si="33"/>
        <v/>
      </c>
      <c r="O235" s="266">
        <v>2</v>
      </c>
      <c r="AB235" s="325">
        <f t="shared" si="35"/>
        <v>1</v>
      </c>
    </row>
    <row r="236" spans="1:28" ht="13.2" x14ac:dyDescent="0.25">
      <c r="A236" s="218">
        <f>IF(C236=0,"",IF(I236=0,"",MAX(A$2:A235)+1))</f>
        <v>155</v>
      </c>
      <c r="B236" s="272" t="str">
        <f t="shared" si="27"/>
        <v>Martijn</v>
      </c>
      <c r="C236" s="211">
        <f>IF(P$175="J",SUMIF('Libre tot'!A$33:A$54,B236,'Libre tot'!B$33:B$54),0)</f>
        <v>24</v>
      </c>
      <c r="D236" s="6"/>
      <c r="E236" s="6"/>
      <c r="F236" s="267" t="str">
        <f t="shared" si="28"/>
        <v/>
      </c>
      <c r="G236" s="268" t="str">
        <f t="shared" si="29"/>
        <v/>
      </c>
      <c r="H236" s="269" t="str">
        <f t="shared" si="34"/>
        <v>Marco</v>
      </c>
      <c r="I236" s="211">
        <f>IF(P$175="J",SUMIF('Libre tot'!A$33:A$54,H236,'Libre tot'!B$33:B$54),0)</f>
        <v>51</v>
      </c>
      <c r="J236" s="6"/>
      <c r="K236" s="211" t="str">
        <f t="shared" si="30"/>
        <v/>
      </c>
      <c r="L236" s="267" t="str">
        <f t="shared" si="31"/>
        <v/>
      </c>
      <c r="M236" s="215" t="str">
        <f t="shared" si="36"/>
        <v/>
      </c>
      <c r="N236" s="216" t="str">
        <f t="shared" si="33"/>
        <v/>
      </c>
      <c r="O236" s="266">
        <v>2</v>
      </c>
      <c r="AB236" s="325">
        <f t="shared" si="35"/>
        <v>1</v>
      </c>
    </row>
    <row r="237" spans="1:28" ht="13.2" x14ac:dyDescent="0.25">
      <c r="A237" s="218" t="str">
        <f>IF(C237=0,"",IF(I237=0,"",MAX(A$2:A236)+1))</f>
        <v/>
      </c>
      <c r="B237" s="272" t="str">
        <f t="shared" si="27"/>
        <v>Martijn</v>
      </c>
      <c r="C237" s="211">
        <f>IF(P$175="J",SUMIF('Libre tot'!A$33:A$54,B237,'Libre tot'!B$33:B$54),0)</f>
        <v>24</v>
      </c>
      <c r="D237" s="6"/>
      <c r="E237" s="6"/>
      <c r="F237" s="267" t="str">
        <f t="shared" si="28"/>
        <v/>
      </c>
      <c r="G237" s="268" t="str">
        <f t="shared" si="29"/>
        <v/>
      </c>
      <c r="H237" s="269" t="str">
        <f t="shared" si="34"/>
        <v>n</v>
      </c>
      <c r="I237" s="211">
        <f>IF(P$175="J",SUMIF('Libre tot'!A$33:A$54,H237,'Libre tot'!B$33:B$54),0)</f>
        <v>0</v>
      </c>
      <c r="J237" s="6"/>
      <c r="K237" s="211" t="str">
        <f t="shared" si="30"/>
        <v/>
      </c>
      <c r="L237" s="267" t="str">
        <f t="shared" si="31"/>
        <v/>
      </c>
      <c r="M237" s="215" t="str">
        <f t="shared" si="36"/>
        <v/>
      </c>
      <c r="N237" s="216" t="str">
        <f t="shared" si="33"/>
        <v/>
      </c>
      <c r="O237" s="266">
        <v>2</v>
      </c>
      <c r="AB237" s="325">
        <f t="shared" si="35"/>
        <v>0</v>
      </c>
    </row>
    <row r="238" spans="1:28" ht="13.2" x14ac:dyDescent="0.25">
      <c r="A238" s="218" t="str">
        <f>IF(C238=0,"",IF(I238=0,"",MAX(A$2:A237)+1))</f>
        <v/>
      </c>
      <c r="B238" s="272" t="str">
        <f t="shared" si="27"/>
        <v>Martijn</v>
      </c>
      <c r="C238" s="211">
        <f>IF(P$175="J",SUMIF('Libre tot'!A$33:A$54,B238,'Libre tot'!B$33:B$54),0)</f>
        <v>24</v>
      </c>
      <c r="D238" s="6"/>
      <c r="E238" s="6"/>
      <c r="F238" s="267" t="str">
        <f t="shared" si="28"/>
        <v/>
      </c>
      <c r="G238" s="268" t="str">
        <f t="shared" si="29"/>
        <v/>
      </c>
      <c r="H238" s="269" t="str">
        <f t="shared" si="34"/>
        <v>n</v>
      </c>
      <c r="I238" s="211">
        <f>IF(P$175="J",SUMIF('Libre tot'!A$33:A$54,H238,'Libre tot'!B$33:B$54),0)</f>
        <v>0</v>
      </c>
      <c r="J238" s="6"/>
      <c r="K238" s="211" t="str">
        <f t="shared" si="30"/>
        <v/>
      </c>
      <c r="L238" s="267" t="str">
        <f t="shared" si="31"/>
        <v/>
      </c>
      <c r="M238" s="215" t="str">
        <f t="shared" si="36"/>
        <v/>
      </c>
      <c r="N238" s="216" t="str">
        <f t="shared" si="33"/>
        <v/>
      </c>
      <c r="O238" s="266">
        <v>2</v>
      </c>
      <c r="AB238" s="325">
        <f t="shared" si="35"/>
        <v>0</v>
      </c>
    </row>
    <row r="239" spans="1:28" ht="13.2" x14ac:dyDescent="0.25">
      <c r="A239" s="218" t="str">
        <f>IF(C239=0,"",IF(I239=0,"",MAX(A$2:A238)+1))</f>
        <v/>
      </c>
      <c r="B239" s="272" t="str">
        <f t="shared" ref="B239:B302" si="37">B67</f>
        <v>Martijn</v>
      </c>
      <c r="C239" s="211">
        <f>IF(P$175="J",SUMIF('Libre tot'!A$33:A$54,B239,'Libre tot'!B$33:B$54),0)</f>
        <v>24</v>
      </c>
      <c r="D239" s="6"/>
      <c r="E239" s="6"/>
      <c r="F239" s="267" t="str">
        <f t="shared" ref="F239:F302" si="38">IF(D239&gt;0,ROUND(D239/E239,3),"")</f>
        <v/>
      </c>
      <c r="G239" s="268" t="str">
        <f t="shared" ref="G239:G302" si="39">IF(D239&gt;0,IF(C239-D239=0,R$2,IF(D239&lt;C239,ROUND(D239/C239*T$2,1),Q$2)),"")</f>
        <v/>
      </c>
      <c r="H239" s="269" t="str">
        <f t="shared" si="34"/>
        <v>n</v>
      </c>
      <c r="I239" s="211">
        <f>IF(P$175="J",SUMIF('Libre tot'!A$33:A$54,H239,'Libre tot'!B$33:B$54),0)</f>
        <v>0</v>
      </c>
      <c r="J239" s="6"/>
      <c r="K239" s="211" t="str">
        <f t="shared" ref="K239:K302" si="40">IF(E239&gt;0,E239,"")</f>
        <v/>
      </c>
      <c r="L239" s="267" t="str">
        <f t="shared" ref="L239:L302" si="41">IF(J239&gt;0,ROUND(J239/K239,3),"")</f>
        <v/>
      </c>
      <c r="M239" s="215" t="str">
        <f t="shared" ref="M239:M270" si="42">IF(J239&gt;0,IF(I239-J239=0,R$2,IF(J239&lt;I239,ROUND(J239/I239*T$2,1),Q$2)),"")</f>
        <v/>
      </c>
      <c r="N239" s="216" t="str">
        <f t="shared" ref="N239:N302" si="43">IF(E239&gt;0,1,"")</f>
        <v/>
      </c>
      <c r="O239" s="266">
        <v>2</v>
      </c>
      <c r="AB239" s="325">
        <f t="shared" si="35"/>
        <v>0</v>
      </c>
    </row>
    <row r="240" spans="1:28" ht="13.2" x14ac:dyDescent="0.25">
      <c r="A240" s="218" t="str">
        <f>IF(C240=0,"",IF(I240=0,"",MAX(A$2:A239)+1))</f>
        <v/>
      </c>
      <c r="B240" s="272" t="str">
        <f t="shared" si="37"/>
        <v>Martijn</v>
      </c>
      <c r="C240" s="211">
        <f>IF(P$175="J",SUMIF('Libre tot'!A$33:A$54,B240,'Libre tot'!B$33:B$54),0)</f>
        <v>24</v>
      </c>
      <c r="D240" s="6"/>
      <c r="E240" s="6"/>
      <c r="F240" s="267" t="str">
        <f t="shared" si="38"/>
        <v/>
      </c>
      <c r="G240" s="268" t="str">
        <f t="shared" si="39"/>
        <v/>
      </c>
      <c r="H240" s="269" t="str">
        <f t="shared" ref="H240:H303" si="44">H68</f>
        <v>n</v>
      </c>
      <c r="I240" s="211">
        <f>IF(P$175="J",SUMIF('Libre tot'!A$33:A$54,H240,'Libre tot'!B$33:B$54),0)</f>
        <v>0</v>
      </c>
      <c r="J240" s="6"/>
      <c r="K240" s="211" t="str">
        <f t="shared" si="40"/>
        <v/>
      </c>
      <c r="L240" s="267" t="str">
        <f t="shared" si="41"/>
        <v/>
      </c>
      <c r="M240" s="215" t="str">
        <f t="shared" si="42"/>
        <v/>
      </c>
      <c r="N240" s="216" t="str">
        <f t="shared" si="43"/>
        <v/>
      </c>
      <c r="O240" s="266">
        <v>2</v>
      </c>
      <c r="AB240" s="325">
        <f t="shared" si="35"/>
        <v>0</v>
      </c>
    </row>
    <row r="241" spans="1:28" ht="13.2" x14ac:dyDescent="0.25">
      <c r="A241" s="218">
        <f>IF(C241=0,"",IF(I241=0,"",MAX(A$2:A240)+1))</f>
        <v>156</v>
      </c>
      <c r="B241" s="272" t="str">
        <f t="shared" si="37"/>
        <v>Michael</v>
      </c>
      <c r="C241" s="211">
        <f>IF(P$175="J",SUMIF('Libre tot'!A$33:A$54,B241,'Libre tot'!B$33:B$54),0)</f>
        <v>38</v>
      </c>
      <c r="D241" s="6"/>
      <c r="E241" s="6"/>
      <c r="F241" s="267" t="str">
        <f t="shared" si="38"/>
        <v/>
      </c>
      <c r="G241" s="268" t="str">
        <f t="shared" si="39"/>
        <v/>
      </c>
      <c r="H241" s="269" t="str">
        <f t="shared" si="44"/>
        <v>Peter</v>
      </c>
      <c r="I241" s="211">
        <f>IF(P$175="J",SUMIF('Libre tot'!A$33:A$54,H241,'Libre tot'!B$33:B$54),0)</f>
        <v>70</v>
      </c>
      <c r="J241" s="6"/>
      <c r="K241" s="211" t="str">
        <f t="shared" si="40"/>
        <v/>
      </c>
      <c r="L241" s="267" t="str">
        <f t="shared" si="41"/>
        <v/>
      </c>
      <c r="M241" s="215" t="str">
        <f t="shared" si="42"/>
        <v/>
      </c>
      <c r="N241" s="216" t="str">
        <f t="shared" si="43"/>
        <v/>
      </c>
      <c r="O241" s="266">
        <v>2</v>
      </c>
      <c r="AB241" s="325">
        <f t="shared" si="35"/>
        <v>1</v>
      </c>
    </row>
    <row r="242" spans="1:28" ht="13.2" x14ac:dyDescent="0.25">
      <c r="A242" s="218">
        <f>IF(C242=0,"",IF(I242=0,"",MAX(A$2:A241)+1))</f>
        <v>157</v>
      </c>
      <c r="B242" s="272" t="str">
        <f t="shared" si="37"/>
        <v>Michael</v>
      </c>
      <c r="C242" s="211">
        <f>IF(P$175="J",SUMIF('Libre tot'!A$33:A$54,B242,'Libre tot'!B$33:B$54),0)</f>
        <v>38</v>
      </c>
      <c r="D242" s="6"/>
      <c r="E242" s="6"/>
      <c r="F242" s="267" t="str">
        <f t="shared" si="38"/>
        <v/>
      </c>
      <c r="G242" s="268" t="str">
        <f t="shared" si="39"/>
        <v/>
      </c>
      <c r="H242" s="269" t="str">
        <f t="shared" si="44"/>
        <v>Piet</v>
      </c>
      <c r="I242" s="211">
        <f>IF(P$175="J",SUMIF('Libre tot'!A$33:A$54,H242,'Libre tot'!B$33:B$54),0)</f>
        <v>71</v>
      </c>
      <c r="J242" s="6"/>
      <c r="K242" s="211" t="str">
        <f t="shared" si="40"/>
        <v/>
      </c>
      <c r="L242" s="267" t="str">
        <f t="shared" si="41"/>
        <v/>
      </c>
      <c r="M242" s="215" t="str">
        <f t="shared" si="42"/>
        <v/>
      </c>
      <c r="N242" s="216" t="str">
        <f t="shared" si="43"/>
        <v/>
      </c>
      <c r="O242" s="266">
        <v>2</v>
      </c>
      <c r="AB242" s="325">
        <f t="shared" si="35"/>
        <v>1</v>
      </c>
    </row>
    <row r="243" spans="1:28" ht="13.2" x14ac:dyDescent="0.25">
      <c r="A243" s="218">
        <f>IF(C243=0,"",IF(I243=0,"",MAX(A$2:A242)+1))</f>
        <v>158</v>
      </c>
      <c r="B243" s="272" t="str">
        <f t="shared" si="37"/>
        <v>Michael</v>
      </c>
      <c r="C243" s="211">
        <f>IF(P$175="J",SUMIF('Libre tot'!A$33:A$54,B243,'Libre tot'!B$33:B$54),0)</f>
        <v>38</v>
      </c>
      <c r="D243" s="6"/>
      <c r="E243" s="6"/>
      <c r="F243" s="267" t="str">
        <f t="shared" si="38"/>
        <v/>
      </c>
      <c r="G243" s="268" t="str">
        <f t="shared" si="39"/>
        <v/>
      </c>
      <c r="H243" s="269" t="str">
        <f t="shared" si="44"/>
        <v>Tukker</v>
      </c>
      <c r="I243" s="211">
        <f>IF(P$175="J",SUMIF('Libre tot'!A$33:A$54,H243,'Libre tot'!B$33:B$54),0)</f>
        <v>37</v>
      </c>
      <c r="J243" s="6"/>
      <c r="K243" s="211" t="str">
        <f t="shared" si="40"/>
        <v/>
      </c>
      <c r="L243" s="267" t="str">
        <f t="shared" si="41"/>
        <v/>
      </c>
      <c r="M243" s="215" t="str">
        <f t="shared" si="42"/>
        <v/>
      </c>
      <c r="N243" s="216" t="str">
        <f t="shared" si="43"/>
        <v/>
      </c>
      <c r="O243" s="266">
        <v>2</v>
      </c>
      <c r="AB243" s="325">
        <f t="shared" si="35"/>
        <v>1</v>
      </c>
    </row>
    <row r="244" spans="1:28" ht="13.2" x14ac:dyDescent="0.25">
      <c r="A244" s="218">
        <f>IF(C244=0,"",IF(I244=0,"",MAX(A$2:A243)+1))</f>
        <v>159</v>
      </c>
      <c r="B244" s="272" t="str">
        <f t="shared" si="37"/>
        <v>Michael</v>
      </c>
      <c r="C244" s="211">
        <f>IF(P$175="J",SUMIF('Libre tot'!A$33:A$54,B244,'Libre tot'!B$33:B$54),0)</f>
        <v>38</v>
      </c>
      <c r="D244" s="6"/>
      <c r="E244" s="6"/>
      <c r="F244" s="267" t="str">
        <f t="shared" si="38"/>
        <v/>
      </c>
      <c r="G244" s="268" t="str">
        <f t="shared" si="39"/>
        <v/>
      </c>
      <c r="H244" s="269" t="str">
        <f t="shared" si="44"/>
        <v>Bernard</v>
      </c>
      <c r="I244" s="211">
        <f>IF(P$175="J",SUMIF('Libre tot'!A$33:A$54,H244,'Libre tot'!B$33:B$54),0)</f>
        <v>37</v>
      </c>
      <c r="J244" s="6"/>
      <c r="K244" s="211" t="str">
        <f t="shared" si="40"/>
        <v/>
      </c>
      <c r="L244" s="267" t="str">
        <f t="shared" si="41"/>
        <v/>
      </c>
      <c r="M244" s="215" t="str">
        <f t="shared" si="42"/>
        <v/>
      </c>
      <c r="N244" s="216" t="str">
        <f t="shared" si="43"/>
        <v/>
      </c>
      <c r="O244" s="266">
        <v>2</v>
      </c>
      <c r="AB244" s="325">
        <f t="shared" si="35"/>
        <v>1</v>
      </c>
    </row>
    <row r="245" spans="1:28" ht="13.2" x14ac:dyDescent="0.25">
      <c r="A245" s="218">
        <f>IF(C245=0,"",IF(I245=0,"",MAX(A$2:A244)+1))</f>
        <v>160</v>
      </c>
      <c r="B245" s="272" t="str">
        <f t="shared" si="37"/>
        <v>Michael</v>
      </c>
      <c r="C245" s="211">
        <f>IF(P$175="J",SUMIF('Libre tot'!A$33:A$54,B245,'Libre tot'!B$33:B$54),0)</f>
        <v>38</v>
      </c>
      <c r="D245" s="6"/>
      <c r="E245" s="6"/>
      <c r="F245" s="267" t="str">
        <f t="shared" si="38"/>
        <v/>
      </c>
      <c r="G245" s="268" t="str">
        <f t="shared" si="39"/>
        <v/>
      </c>
      <c r="H245" s="269" t="str">
        <f t="shared" si="44"/>
        <v>Jan de Hoorn</v>
      </c>
      <c r="I245" s="211">
        <f>IF(P$175="J",SUMIF('Libre tot'!A$33:A$54,H245,'Libre tot'!B$33:B$54),0)</f>
        <v>33</v>
      </c>
      <c r="J245" s="6"/>
      <c r="K245" s="211" t="str">
        <f t="shared" si="40"/>
        <v/>
      </c>
      <c r="L245" s="267" t="str">
        <f t="shared" si="41"/>
        <v/>
      </c>
      <c r="M245" s="215" t="str">
        <f t="shared" si="42"/>
        <v/>
      </c>
      <c r="N245" s="216" t="str">
        <f t="shared" si="43"/>
        <v/>
      </c>
      <c r="O245" s="266">
        <v>2</v>
      </c>
      <c r="AB245" s="325">
        <f t="shared" si="35"/>
        <v>1</v>
      </c>
    </row>
    <row r="246" spans="1:28" ht="13.2" x14ac:dyDescent="0.25">
      <c r="A246" s="218">
        <f>IF(C246=0,"",IF(I246=0,"",MAX(A$2:A245)+1))</f>
        <v>161</v>
      </c>
      <c r="B246" s="272" t="str">
        <f t="shared" si="37"/>
        <v>Michael</v>
      </c>
      <c r="C246" s="211">
        <f>IF(P$175="J",SUMIF('Libre tot'!A$33:A$54,B246,'Libre tot'!B$33:B$54),0)</f>
        <v>38</v>
      </c>
      <c r="D246" s="6"/>
      <c r="E246" s="6"/>
      <c r="F246" s="267" t="str">
        <f t="shared" si="38"/>
        <v/>
      </c>
      <c r="G246" s="268" t="str">
        <f t="shared" si="39"/>
        <v/>
      </c>
      <c r="H246" s="269" t="str">
        <f t="shared" si="44"/>
        <v>Bas</v>
      </c>
      <c r="I246" s="211">
        <f>IF(P$175="J",SUMIF('Libre tot'!A$33:A$54,H246,'Libre tot'!B$33:B$54),0)</f>
        <v>31</v>
      </c>
      <c r="J246" s="6"/>
      <c r="K246" s="211" t="str">
        <f t="shared" si="40"/>
        <v/>
      </c>
      <c r="L246" s="267" t="str">
        <f t="shared" si="41"/>
        <v/>
      </c>
      <c r="M246" s="215" t="str">
        <f t="shared" si="42"/>
        <v/>
      </c>
      <c r="N246" s="216" t="str">
        <f t="shared" si="43"/>
        <v/>
      </c>
      <c r="O246" s="266">
        <v>2</v>
      </c>
      <c r="AB246" s="325">
        <f t="shared" si="35"/>
        <v>1</v>
      </c>
    </row>
    <row r="247" spans="1:28" ht="13.2" x14ac:dyDescent="0.25">
      <c r="A247" s="218">
        <f>IF(C247=0,"",IF(I247=0,"",MAX(A$2:A246)+1))</f>
        <v>162</v>
      </c>
      <c r="B247" s="272" t="str">
        <f t="shared" si="37"/>
        <v>Michael</v>
      </c>
      <c r="C247" s="211">
        <f>IF(P$175="J",SUMIF('Libre tot'!A$33:A$54,B247,'Libre tot'!B$33:B$54),0)</f>
        <v>38</v>
      </c>
      <c r="D247" s="6"/>
      <c r="E247" s="6"/>
      <c r="F247" s="267" t="str">
        <f t="shared" si="38"/>
        <v/>
      </c>
      <c r="G247" s="268" t="str">
        <f t="shared" si="39"/>
        <v/>
      </c>
      <c r="H247" s="269" t="str">
        <f t="shared" si="44"/>
        <v>Jan Zuijlen</v>
      </c>
      <c r="I247" s="211">
        <f>IF(P$175="J",SUMIF('Libre tot'!A$33:A$54,H247,'Libre tot'!B$33:B$54),0)</f>
        <v>45</v>
      </c>
      <c r="J247" s="6"/>
      <c r="K247" s="211" t="str">
        <f t="shared" si="40"/>
        <v/>
      </c>
      <c r="L247" s="267" t="str">
        <f t="shared" si="41"/>
        <v/>
      </c>
      <c r="M247" s="215" t="str">
        <f t="shared" si="42"/>
        <v/>
      </c>
      <c r="N247" s="216" t="str">
        <f t="shared" si="43"/>
        <v/>
      </c>
      <c r="O247" s="266">
        <v>2</v>
      </c>
      <c r="AB247" s="325">
        <f t="shared" si="35"/>
        <v>1</v>
      </c>
    </row>
    <row r="248" spans="1:28" ht="13.2" x14ac:dyDescent="0.25">
      <c r="A248" s="218">
        <f>IF(C248=0,"",IF(I248=0,"",MAX(A$2:A247)+1))</f>
        <v>163</v>
      </c>
      <c r="B248" s="272" t="str">
        <f t="shared" si="37"/>
        <v>Michael</v>
      </c>
      <c r="C248" s="211">
        <f>IF(P$175="J",SUMIF('Libre tot'!A$33:A$54,B248,'Libre tot'!B$33:B$54),0)</f>
        <v>38</v>
      </c>
      <c r="D248" s="6"/>
      <c r="E248" s="6"/>
      <c r="F248" s="267" t="str">
        <f t="shared" si="38"/>
        <v/>
      </c>
      <c r="G248" s="268" t="str">
        <f t="shared" si="39"/>
        <v/>
      </c>
      <c r="H248" s="269" t="str">
        <f t="shared" si="44"/>
        <v xml:space="preserve">Jordy </v>
      </c>
      <c r="I248" s="211">
        <f>IF(P$175="J",SUMIF('Libre tot'!A$33:A$54,H248,'Libre tot'!B$33:B$54),0)</f>
        <v>50</v>
      </c>
      <c r="J248" s="6"/>
      <c r="K248" s="211" t="str">
        <f t="shared" si="40"/>
        <v/>
      </c>
      <c r="L248" s="267" t="str">
        <f t="shared" si="41"/>
        <v/>
      </c>
      <c r="M248" s="215" t="str">
        <f t="shared" si="42"/>
        <v/>
      </c>
      <c r="N248" s="216" t="str">
        <f t="shared" si="43"/>
        <v/>
      </c>
      <c r="O248" s="266">
        <v>2</v>
      </c>
      <c r="AB248" s="325">
        <f t="shared" si="35"/>
        <v>1</v>
      </c>
    </row>
    <row r="249" spans="1:28" ht="13.2" x14ac:dyDescent="0.25">
      <c r="A249" s="218">
        <f>IF(C249=0,"",IF(I249=0,"",MAX(A$2:A248)+1))</f>
        <v>164</v>
      </c>
      <c r="B249" s="272" t="str">
        <f t="shared" si="37"/>
        <v>Michael</v>
      </c>
      <c r="C249" s="211">
        <f>IF(P$175="J",SUMIF('Libre tot'!A$33:A$54,B249,'Libre tot'!B$33:B$54),0)</f>
        <v>38</v>
      </c>
      <c r="D249" s="6"/>
      <c r="E249" s="6"/>
      <c r="F249" s="267" t="str">
        <f t="shared" si="38"/>
        <v/>
      </c>
      <c r="G249" s="268" t="str">
        <f t="shared" si="39"/>
        <v/>
      </c>
      <c r="H249" s="269" t="str">
        <f t="shared" si="44"/>
        <v>Mukesh</v>
      </c>
      <c r="I249" s="211">
        <f>IF(P$175="J",SUMIF('Libre tot'!A$33:A$54,H249,'Libre tot'!B$33:B$54),0)</f>
        <v>56</v>
      </c>
      <c r="J249" s="6"/>
      <c r="K249" s="211" t="str">
        <f t="shared" si="40"/>
        <v/>
      </c>
      <c r="L249" s="267" t="str">
        <f t="shared" si="41"/>
        <v/>
      </c>
      <c r="M249" s="215" t="str">
        <f t="shared" si="42"/>
        <v/>
      </c>
      <c r="N249" s="216" t="str">
        <f t="shared" si="43"/>
        <v/>
      </c>
      <c r="O249" s="266">
        <v>2</v>
      </c>
      <c r="AB249" s="325">
        <f t="shared" si="35"/>
        <v>1</v>
      </c>
    </row>
    <row r="250" spans="1:28" ht="13.2" x14ac:dyDescent="0.25">
      <c r="A250" s="218">
        <f>IF(C250=0,"",IF(I250=0,"",MAX(A$2:A249)+1))</f>
        <v>165</v>
      </c>
      <c r="B250" s="272" t="str">
        <f t="shared" si="37"/>
        <v>Michael</v>
      </c>
      <c r="C250" s="211">
        <f>IF(P$175="J",SUMIF('Libre tot'!A$33:A$54,B250,'Libre tot'!B$33:B$54),0)</f>
        <v>38</v>
      </c>
      <c r="D250" s="6"/>
      <c r="E250" s="6"/>
      <c r="F250" s="267" t="str">
        <f t="shared" si="38"/>
        <v/>
      </c>
      <c r="G250" s="268" t="str">
        <f t="shared" si="39"/>
        <v/>
      </c>
      <c r="H250" s="269" t="str">
        <f t="shared" si="44"/>
        <v>Marco</v>
      </c>
      <c r="I250" s="211">
        <f>IF(P$175="J",SUMIF('Libre tot'!A$33:A$54,H250,'Libre tot'!B$33:B$54),0)</f>
        <v>51</v>
      </c>
      <c r="J250" s="6"/>
      <c r="K250" s="211" t="str">
        <f t="shared" si="40"/>
        <v/>
      </c>
      <c r="L250" s="267" t="str">
        <f t="shared" si="41"/>
        <v/>
      </c>
      <c r="M250" s="215" t="str">
        <f t="shared" si="42"/>
        <v/>
      </c>
      <c r="N250" s="216" t="str">
        <f t="shared" si="43"/>
        <v/>
      </c>
      <c r="O250" s="266">
        <v>2</v>
      </c>
      <c r="AB250" s="325">
        <f t="shared" si="35"/>
        <v>1</v>
      </c>
    </row>
    <row r="251" spans="1:28" ht="13.2" x14ac:dyDescent="0.25">
      <c r="A251" s="218" t="str">
        <f>IF(C251=0,"",IF(I251=0,"",MAX(A$2:A250)+1))</f>
        <v/>
      </c>
      <c r="B251" s="272" t="str">
        <f t="shared" si="37"/>
        <v>Michael</v>
      </c>
      <c r="C251" s="211">
        <f>IF(P$175="J",SUMIF('Libre tot'!A$33:A$54,B251,'Libre tot'!B$33:B$54),0)</f>
        <v>38</v>
      </c>
      <c r="D251" s="6"/>
      <c r="E251" s="6"/>
      <c r="F251" s="267" t="str">
        <f t="shared" si="38"/>
        <v/>
      </c>
      <c r="G251" s="268" t="str">
        <f t="shared" si="39"/>
        <v/>
      </c>
      <c r="H251" s="269" t="str">
        <f t="shared" si="44"/>
        <v>n</v>
      </c>
      <c r="I251" s="211">
        <f>IF(P$175="J",SUMIF('Libre tot'!A$33:A$54,H251,'Libre tot'!B$33:B$54),0)</f>
        <v>0</v>
      </c>
      <c r="J251" s="6"/>
      <c r="K251" s="211" t="str">
        <f t="shared" si="40"/>
        <v/>
      </c>
      <c r="L251" s="267" t="str">
        <f t="shared" si="41"/>
        <v/>
      </c>
      <c r="M251" s="215" t="str">
        <f t="shared" si="42"/>
        <v/>
      </c>
      <c r="N251" s="216" t="str">
        <f t="shared" si="43"/>
        <v/>
      </c>
      <c r="O251" s="266">
        <v>2</v>
      </c>
      <c r="AB251" s="325">
        <f t="shared" si="35"/>
        <v>0</v>
      </c>
    </row>
    <row r="252" spans="1:28" ht="13.2" x14ac:dyDescent="0.25">
      <c r="A252" s="218" t="str">
        <f>IF(C252=0,"",IF(I252=0,"",MAX(A$2:A251)+1))</f>
        <v/>
      </c>
      <c r="B252" s="272" t="str">
        <f t="shared" si="37"/>
        <v>Michael</v>
      </c>
      <c r="C252" s="211">
        <f>IF(P$175="J",SUMIF('Libre tot'!A$33:A$54,B252,'Libre tot'!B$33:B$54),0)</f>
        <v>38</v>
      </c>
      <c r="D252" s="6"/>
      <c r="E252" s="6"/>
      <c r="F252" s="267" t="str">
        <f t="shared" si="38"/>
        <v/>
      </c>
      <c r="G252" s="268" t="str">
        <f t="shared" si="39"/>
        <v/>
      </c>
      <c r="H252" s="269" t="str">
        <f t="shared" si="44"/>
        <v>n</v>
      </c>
      <c r="I252" s="211">
        <f>IF(P$175="J",SUMIF('Libre tot'!A$33:A$54,H252,'Libre tot'!B$33:B$54),0)</f>
        <v>0</v>
      </c>
      <c r="J252" s="6"/>
      <c r="K252" s="211" t="str">
        <f t="shared" si="40"/>
        <v/>
      </c>
      <c r="L252" s="267" t="str">
        <f t="shared" si="41"/>
        <v/>
      </c>
      <c r="M252" s="215" t="str">
        <f t="shared" si="42"/>
        <v/>
      </c>
      <c r="N252" s="216" t="str">
        <f t="shared" si="43"/>
        <v/>
      </c>
      <c r="O252" s="266">
        <v>2</v>
      </c>
      <c r="AB252" s="325">
        <f t="shared" si="35"/>
        <v>0</v>
      </c>
    </row>
    <row r="253" spans="1:28" ht="13.2" x14ac:dyDescent="0.25">
      <c r="A253" s="218" t="str">
        <f>IF(C253=0,"",IF(I253=0,"",MAX(A$2:A252)+1))</f>
        <v/>
      </c>
      <c r="B253" s="272" t="str">
        <f t="shared" si="37"/>
        <v>Michael</v>
      </c>
      <c r="C253" s="211">
        <f>IF(P$175="J",SUMIF('Libre tot'!A$33:A$54,B253,'Libre tot'!B$33:B$54),0)</f>
        <v>38</v>
      </c>
      <c r="D253" s="6"/>
      <c r="E253" s="6"/>
      <c r="F253" s="267" t="str">
        <f t="shared" si="38"/>
        <v/>
      </c>
      <c r="G253" s="268" t="str">
        <f t="shared" si="39"/>
        <v/>
      </c>
      <c r="H253" s="269" t="str">
        <f t="shared" si="44"/>
        <v>n</v>
      </c>
      <c r="I253" s="211">
        <f>IF(P$175="J",SUMIF('Libre tot'!A$33:A$54,H253,'Libre tot'!B$33:B$54),0)</f>
        <v>0</v>
      </c>
      <c r="J253" s="6"/>
      <c r="K253" s="211" t="str">
        <f t="shared" si="40"/>
        <v/>
      </c>
      <c r="L253" s="267" t="str">
        <f t="shared" si="41"/>
        <v/>
      </c>
      <c r="M253" s="215" t="str">
        <f t="shared" si="42"/>
        <v/>
      </c>
      <c r="N253" s="216" t="str">
        <f t="shared" si="43"/>
        <v/>
      </c>
      <c r="O253" s="266">
        <v>2</v>
      </c>
      <c r="AB253" s="325">
        <f t="shared" si="35"/>
        <v>0</v>
      </c>
    </row>
    <row r="254" spans="1:28" ht="13.2" x14ac:dyDescent="0.25">
      <c r="A254" s="218" t="str">
        <f>IF(C254=0,"",IF(I254=0,"",MAX(A$2:A253)+1))</f>
        <v/>
      </c>
      <c r="B254" s="272" t="str">
        <f t="shared" si="37"/>
        <v>Michael</v>
      </c>
      <c r="C254" s="211">
        <f>IF(P$175="J",SUMIF('Libre tot'!A$33:A$54,B254,'Libre tot'!B$33:B$54),0)</f>
        <v>38</v>
      </c>
      <c r="D254" s="6"/>
      <c r="E254" s="6"/>
      <c r="F254" s="267" t="str">
        <f t="shared" si="38"/>
        <v/>
      </c>
      <c r="G254" s="268" t="str">
        <f t="shared" si="39"/>
        <v/>
      </c>
      <c r="H254" s="269" t="str">
        <f t="shared" si="44"/>
        <v>n</v>
      </c>
      <c r="I254" s="211">
        <f>IF(P$175="J",SUMIF('Libre tot'!A$33:A$54,H254,'Libre tot'!B$33:B$54),0)</f>
        <v>0</v>
      </c>
      <c r="J254" s="6"/>
      <c r="K254" s="211" t="str">
        <f t="shared" si="40"/>
        <v/>
      </c>
      <c r="L254" s="267" t="str">
        <f t="shared" si="41"/>
        <v/>
      </c>
      <c r="M254" s="215" t="str">
        <f t="shared" si="42"/>
        <v/>
      </c>
      <c r="N254" s="216" t="str">
        <f t="shared" si="43"/>
        <v/>
      </c>
      <c r="O254" s="266">
        <v>2</v>
      </c>
      <c r="AB254" s="325">
        <f t="shared" si="35"/>
        <v>0</v>
      </c>
    </row>
    <row r="255" spans="1:28" ht="13.2" x14ac:dyDescent="0.25">
      <c r="A255" s="218">
        <f>IF(C255=0,"",IF(I255=0,"",MAX(A$2:A254)+1))</f>
        <v>166</v>
      </c>
      <c r="B255" s="272" t="str">
        <f t="shared" si="37"/>
        <v>Peter</v>
      </c>
      <c r="C255" s="211">
        <f>IF(P$175="J",SUMIF('Libre tot'!A$33:A$54,B255,'Libre tot'!B$33:B$54),0)</f>
        <v>70</v>
      </c>
      <c r="D255" s="6"/>
      <c r="E255" s="6"/>
      <c r="F255" s="267" t="str">
        <f t="shared" si="38"/>
        <v/>
      </c>
      <c r="G255" s="268" t="str">
        <f t="shared" si="39"/>
        <v/>
      </c>
      <c r="H255" s="269" t="str">
        <f t="shared" si="44"/>
        <v>Piet</v>
      </c>
      <c r="I255" s="211">
        <f>IF(P$175="J",SUMIF('Libre tot'!A$33:A$54,H255,'Libre tot'!B$33:B$54),0)</f>
        <v>71</v>
      </c>
      <c r="J255" s="6"/>
      <c r="K255" s="211" t="str">
        <f t="shared" si="40"/>
        <v/>
      </c>
      <c r="L255" s="267" t="str">
        <f t="shared" si="41"/>
        <v/>
      </c>
      <c r="M255" s="215" t="str">
        <f t="shared" si="42"/>
        <v/>
      </c>
      <c r="N255" s="216" t="str">
        <f t="shared" si="43"/>
        <v/>
      </c>
      <c r="O255" s="266">
        <v>2</v>
      </c>
      <c r="AB255" s="325">
        <f t="shared" si="35"/>
        <v>1</v>
      </c>
    </row>
    <row r="256" spans="1:28" ht="13.2" x14ac:dyDescent="0.25">
      <c r="A256" s="218">
        <f>IF(C256=0,"",IF(I256=0,"",MAX(A$2:A255)+1))</f>
        <v>167</v>
      </c>
      <c r="B256" s="272" t="str">
        <f t="shared" si="37"/>
        <v>Peter</v>
      </c>
      <c r="C256" s="211">
        <f>IF(P$175="J",SUMIF('Libre tot'!A$33:A$54,B256,'Libre tot'!B$33:B$54),0)</f>
        <v>70</v>
      </c>
      <c r="D256" s="6"/>
      <c r="E256" s="6"/>
      <c r="F256" s="267" t="str">
        <f t="shared" si="38"/>
        <v/>
      </c>
      <c r="G256" s="268" t="str">
        <f t="shared" si="39"/>
        <v/>
      </c>
      <c r="H256" s="269" t="str">
        <f t="shared" si="44"/>
        <v>Tukker</v>
      </c>
      <c r="I256" s="211">
        <f>IF(P$175="J",SUMIF('Libre tot'!A$33:A$54,H256,'Libre tot'!B$33:B$54),0)</f>
        <v>37</v>
      </c>
      <c r="J256" s="6"/>
      <c r="K256" s="211" t="str">
        <f t="shared" si="40"/>
        <v/>
      </c>
      <c r="L256" s="267" t="str">
        <f t="shared" si="41"/>
        <v/>
      </c>
      <c r="M256" s="215" t="str">
        <f t="shared" si="42"/>
        <v/>
      </c>
      <c r="N256" s="216" t="str">
        <f t="shared" si="43"/>
        <v/>
      </c>
      <c r="O256" s="266">
        <v>2</v>
      </c>
      <c r="AB256" s="325">
        <f t="shared" si="35"/>
        <v>1</v>
      </c>
    </row>
    <row r="257" spans="1:28" ht="13.2" x14ac:dyDescent="0.25">
      <c r="A257" s="218">
        <f>IF(C257=0,"",IF(I257=0,"",MAX(A$2:A256)+1))</f>
        <v>168</v>
      </c>
      <c r="B257" s="272" t="str">
        <f t="shared" si="37"/>
        <v>Peter</v>
      </c>
      <c r="C257" s="211">
        <f>IF(P$175="J",SUMIF('Libre tot'!A$33:A$54,B257,'Libre tot'!B$33:B$54),0)</f>
        <v>70</v>
      </c>
      <c r="D257" s="6"/>
      <c r="E257" s="6"/>
      <c r="F257" s="267" t="str">
        <f t="shared" si="38"/>
        <v/>
      </c>
      <c r="G257" s="268" t="str">
        <f t="shared" si="39"/>
        <v/>
      </c>
      <c r="H257" s="269" t="str">
        <f t="shared" si="44"/>
        <v>Bernard</v>
      </c>
      <c r="I257" s="211">
        <f>IF(P$175="J",SUMIF('Libre tot'!A$33:A$54,H257,'Libre tot'!B$33:B$54),0)</f>
        <v>37</v>
      </c>
      <c r="J257" s="6"/>
      <c r="K257" s="211" t="str">
        <f t="shared" si="40"/>
        <v/>
      </c>
      <c r="L257" s="267" t="str">
        <f t="shared" si="41"/>
        <v/>
      </c>
      <c r="M257" s="215" t="str">
        <f t="shared" si="42"/>
        <v/>
      </c>
      <c r="N257" s="216" t="str">
        <f t="shared" si="43"/>
        <v/>
      </c>
      <c r="O257" s="266">
        <v>2</v>
      </c>
      <c r="AB257" s="325">
        <f t="shared" si="35"/>
        <v>1</v>
      </c>
    </row>
    <row r="258" spans="1:28" ht="13.2" x14ac:dyDescent="0.25">
      <c r="A258" s="218">
        <f>IF(C258=0,"",IF(I258=0,"",MAX(A$2:A257)+1))</f>
        <v>169</v>
      </c>
      <c r="B258" s="272" t="str">
        <f t="shared" si="37"/>
        <v>Peter</v>
      </c>
      <c r="C258" s="211">
        <f>IF(P$175="J",SUMIF('Libre tot'!A$33:A$54,B258,'Libre tot'!B$33:B$54),0)</f>
        <v>70</v>
      </c>
      <c r="D258" s="6"/>
      <c r="E258" s="6"/>
      <c r="F258" s="267" t="str">
        <f t="shared" si="38"/>
        <v/>
      </c>
      <c r="G258" s="268" t="str">
        <f t="shared" si="39"/>
        <v/>
      </c>
      <c r="H258" s="269" t="str">
        <f t="shared" si="44"/>
        <v>Jan de Hoorn</v>
      </c>
      <c r="I258" s="211">
        <f>IF(P$175="J",SUMIF('Libre tot'!A$33:A$54,H258,'Libre tot'!B$33:B$54),0)</f>
        <v>33</v>
      </c>
      <c r="J258" s="6"/>
      <c r="K258" s="211" t="str">
        <f t="shared" si="40"/>
        <v/>
      </c>
      <c r="L258" s="267" t="str">
        <f t="shared" si="41"/>
        <v/>
      </c>
      <c r="M258" s="215" t="str">
        <f t="shared" si="42"/>
        <v/>
      </c>
      <c r="N258" s="216" t="str">
        <f t="shared" si="43"/>
        <v/>
      </c>
      <c r="O258" s="266">
        <v>2</v>
      </c>
      <c r="AB258" s="325">
        <f t="shared" si="35"/>
        <v>1</v>
      </c>
    </row>
    <row r="259" spans="1:28" ht="13.2" x14ac:dyDescent="0.25">
      <c r="A259" s="218">
        <f>IF(C259=0,"",IF(I259=0,"",MAX(A$2:A258)+1))</f>
        <v>170</v>
      </c>
      <c r="B259" s="272" t="str">
        <f t="shared" si="37"/>
        <v>Peter</v>
      </c>
      <c r="C259" s="211">
        <f>IF(P$175="J",SUMIF('Libre tot'!A$33:A$54,B259,'Libre tot'!B$33:B$54),0)</f>
        <v>70</v>
      </c>
      <c r="D259" s="6"/>
      <c r="E259" s="6"/>
      <c r="F259" s="267" t="str">
        <f t="shared" si="38"/>
        <v/>
      </c>
      <c r="G259" s="268" t="str">
        <f t="shared" si="39"/>
        <v/>
      </c>
      <c r="H259" s="269" t="str">
        <f t="shared" si="44"/>
        <v>Bas</v>
      </c>
      <c r="I259" s="211">
        <f>IF(P$175="J",SUMIF('Libre tot'!A$33:A$54,H259,'Libre tot'!B$33:B$54),0)</f>
        <v>31</v>
      </c>
      <c r="J259" s="6"/>
      <c r="K259" s="211" t="str">
        <f t="shared" si="40"/>
        <v/>
      </c>
      <c r="L259" s="267" t="str">
        <f t="shared" si="41"/>
        <v/>
      </c>
      <c r="M259" s="215" t="str">
        <f t="shared" si="42"/>
        <v/>
      </c>
      <c r="N259" s="216" t="str">
        <f t="shared" si="43"/>
        <v/>
      </c>
      <c r="O259" s="266">
        <v>2</v>
      </c>
      <c r="AB259" s="325">
        <f t="shared" ref="AB259:AB322" si="45">IF(A259="",0,1)</f>
        <v>1</v>
      </c>
    </row>
    <row r="260" spans="1:28" ht="13.2" x14ac:dyDescent="0.25">
      <c r="A260" s="218">
        <f>IF(C260=0,"",IF(I260=0,"",MAX(A$2:A259)+1))</f>
        <v>171</v>
      </c>
      <c r="B260" s="272" t="str">
        <f t="shared" si="37"/>
        <v>Peter</v>
      </c>
      <c r="C260" s="211">
        <f>IF(P$175="J",SUMIF('Libre tot'!A$33:A$54,B260,'Libre tot'!B$33:B$54),0)</f>
        <v>70</v>
      </c>
      <c r="D260" s="6"/>
      <c r="E260" s="6"/>
      <c r="F260" s="267" t="str">
        <f t="shared" si="38"/>
        <v/>
      </c>
      <c r="G260" s="268" t="str">
        <f t="shared" si="39"/>
        <v/>
      </c>
      <c r="H260" s="269" t="str">
        <f t="shared" si="44"/>
        <v>Jan Zuijlen</v>
      </c>
      <c r="I260" s="211">
        <f>IF(P$175="J",SUMIF('Libre tot'!A$33:A$54,H260,'Libre tot'!B$33:B$54),0)</f>
        <v>45</v>
      </c>
      <c r="J260" s="6"/>
      <c r="K260" s="211" t="str">
        <f t="shared" si="40"/>
        <v/>
      </c>
      <c r="L260" s="267" t="str">
        <f t="shared" si="41"/>
        <v/>
      </c>
      <c r="M260" s="215" t="str">
        <f t="shared" si="42"/>
        <v/>
      </c>
      <c r="N260" s="216" t="str">
        <f t="shared" si="43"/>
        <v/>
      </c>
      <c r="O260" s="266">
        <v>2</v>
      </c>
      <c r="AB260" s="325">
        <f t="shared" si="45"/>
        <v>1</v>
      </c>
    </row>
    <row r="261" spans="1:28" ht="13.2" x14ac:dyDescent="0.25">
      <c r="A261" s="218">
        <f>IF(C261=0,"",IF(I261=0,"",MAX(A$2:A260)+1))</f>
        <v>172</v>
      </c>
      <c r="B261" s="272" t="str">
        <f t="shared" si="37"/>
        <v>Peter</v>
      </c>
      <c r="C261" s="211">
        <f>IF(P$175="J",SUMIF('Libre tot'!A$33:A$54,B261,'Libre tot'!B$33:B$54),0)</f>
        <v>70</v>
      </c>
      <c r="D261" s="6"/>
      <c r="E261" s="6"/>
      <c r="F261" s="267" t="str">
        <f t="shared" si="38"/>
        <v/>
      </c>
      <c r="G261" s="268" t="str">
        <f t="shared" si="39"/>
        <v/>
      </c>
      <c r="H261" s="269" t="str">
        <f t="shared" si="44"/>
        <v xml:space="preserve">Jordy </v>
      </c>
      <c r="I261" s="211">
        <f>IF(P$175="J",SUMIF('Libre tot'!A$33:A$54,H261,'Libre tot'!B$33:B$54),0)</f>
        <v>50</v>
      </c>
      <c r="J261" s="6"/>
      <c r="K261" s="211" t="str">
        <f t="shared" si="40"/>
        <v/>
      </c>
      <c r="L261" s="267" t="str">
        <f t="shared" si="41"/>
        <v/>
      </c>
      <c r="M261" s="215" t="str">
        <f t="shared" si="42"/>
        <v/>
      </c>
      <c r="N261" s="216" t="str">
        <f t="shared" si="43"/>
        <v/>
      </c>
      <c r="O261" s="266">
        <v>2</v>
      </c>
      <c r="AB261" s="325">
        <f t="shared" si="45"/>
        <v>1</v>
      </c>
    </row>
    <row r="262" spans="1:28" ht="13.2" x14ac:dyDescent="0.25">
      <c r="A262" s="218">
        <f>IF(C262=0,"",IF(I262=0,"",MAX(A$2:A261)+1))</f>
        <v>173</v>
      </c>
      <c r="B262" s="272" t="str">
        <f t="shared" si="37"/>
        <v>Peter</v>
      </c>
      <c r="C262" s="211">
        <f>IF(P$175="J",SUMIF('Libre tot'!A$33:A$54,B262,'Libre tot'!B$33:B$54),0)</f>
        <v>70</v>
      </c>
      <c r="D262" s="6"/>
      <c r="E262" s="6"/>
      <c r="F262" s="267" t="str">
        <f t="shared" si="38"/>
        <v/>
      </c>
      <c r="G262" s="268" t="str">
        <f t="shared" si="39"/>
        <v/>
      </c>
      <c r="H262" s="269" t="str">
        <f t="shared" si="44"/>
        <v>Mukesh</v>
      </c>
      <c r="I262" s="211">
        <f>IF(P$175="J",SUMIF('Libre tot'!A$33:A$54,H262,'Libre tot'!B$33:B$54),0)</f>
        <v>56</v>
      </c>
      <c r="J262" s="6"/>
      <c r="K262" s="211" t="str">
        <f t="shared" si="40"/>
        <v/>
      </c>
      <c r="L262" s="267" t="str">
        <f t="shared" si="41"/>
        <v/>
      </c>
      <c r="M262" s="215" t="str">
        <f t="shared" si="42"/>
        <v/>
      </c>
      <c r="N262" s="216" t="str">
        <f t="shared" si="43"/>
        <v/>
      </c>
      <c r="O262" s="266">
        <v>2</v>
      </c>
      <c r="AB262" s="325">
        <f t="shared" si="45"/>
        <v>1</v>
      </c>
    </row>
    <row r="263" spans="1:28" ht="13.2" x14ac:dyDescent="0.25">
      <c r="A263" s="218">
        <f>IF(C263=0,"",IF(I263=0,"",MAX(A$2:A262)+1))</f>
        <v>174</v>
      </c>
      <c r="B263" s="272" t="str">
        <f t="shared" si="37"/>
        <v>Peter</v>
      </c>
      <c r="C263" s="211">
        <f>IF(P$175="J",SUMIF('Libre tot'!A$33:A$54,B263,'Libre tot'!B$33:B$54),0)</f>
        <v>70</v>
      </c>
      <c r="D263" s="6"/>
      <c r="E263" s="6"/>
      <c r="F263" s="267" t="str">
        <f t="shared" si="38"/>
        <v/>
      </c>
      <c r="G263" s="268" t="str">
        <f t="shared" si="39"/>
        <v/>
      </c>
      <c r="H263" s="269" t="str">
        <f t="shared" si="44"/>
        <v>Marco</v>
      </c>
      <c r="I263" s="211">
        <f>IF(P$175="J",SUMIF('Libre tot'!A$33:A$54,H263,'Libre tot'!B$33:B$54),0)</f>
        <v>51</v>
      </c>
      <c r="J263" s="6"/>
      <c r="K263" s="211" t="str">
        <f t="shared" si="40"/>
        <v/>
      </c>
      <c r="L263" s="267" t="str">
        <f t="shared" si="41"/>
        <v/>
      </c>
      <c r="M263" s="215" t="str">
        <f t="shared" si="42"/>
        <v/>
      </c>
      <c r="N263" s="216" t="str">
        <f t="shared" si="43"/>
        <v/>
      </c>
      <c r="O263" s="266">
        <v>2</v>
      </c>
      <c r="AB263" s="325">
        <f t="shared" si="45"/>
        <v>1</v>
      </c>
    </row>
    <row r="264" spans="1:28" ht="13.2" x14ac:dyDescent="0.25">
      <c r="A264" s="218" t="str">
        <f>IF(C264=0,"",IF(I264=0,"",MAX(A$2:A263)+1))</f>
        <v/>
      </c>
      <c r="B264" s="272" t="str">
        <f t="shared" si="37"/>
        <v>Peter</v>
      </c>
      <c r="C264" s="211">
        <f>IF(P$175="J",SUMIF('Libre tot'!A$33:A$54,B264,'Libre tot'!B$33:B$54),0)</f>
        <v>70</v>
      </c>
      <c r="D264" s="6"/>
      <c r="E264" s="6"/>
      <c r="F264" s="267" t="str">
        <f t="shared" si="38"/>
        <v/>
      </c>
      <c r="G264" s="268" t="str">
        <f t="shared" si="39"/>
        <v/>
      </c>
      <c r="H264" s="269" t="str">
        <f t="shared" si="44"/>
        <v>n</v>
      </c>
      <c r="I264" s="211">
        <f>IF(P$175="J",SUMIF('Libre tot'!A$33:A$54,H264,'Libre tot'!B$33:B$54),0)</f>
        <v>0</v>
      </c>
      <c r="J264" s="6"/>
      <c r="K264" s="211" t="str">
        <f t="shared" si="40"/>
        <v/>
      </c>
      <c r="L264" s="267" t="str">
        <f t="shared" si="41"/>
        <v/>
      </c>
      <c r="M264" s="215" t="str">
        <f t="shared" si="42"/>
        <v/>
      </c>
      <c r="N264" s="216" t="str">
        <f t="shared" si="43"/>
        <v/>
      </c>
      <c r="O264" s="266">
        <v>2</v>
      </c>
      <c r="AB264" s="325">
        <f t="shared" si="45"/>
        <v>0</v>
      </c>
    </row>
    <row r="265" spans="1:28" ht="13.2" x14ac:dyDescent="0.25">
      <c r="A265" s="218" t="str">
        <f>IF(C265=0,"",IF(I265=0,"",MAX(A$2:A264)+1))</f>
        <v/>
      </c>
      <c r="B265" s="272" t="str">
        <f t="shared" si="37"/>
        <v>Peter</v>
      </c>
      <c r="C265" s="211">
        <f>IF(P$175="J",SUMIF('Libre tot'!A$33:A$54,B265,'Libre tot'!B$33:B$54),0)</f>
        <v>70</v>
      </c>
      <c r="D265" s="6"/>
      <c r="E265" s="6"/>
      <c r="F265" s="267" t="str">
        <f t="shared" si="38"/>
        <v/>
      </c>
      <c r="G265" s="268" t="str">
        <f t="shared" si="39"/>
        <v/>
      </c>
      <c r="H265" s="269" t="str">
        <f t="shared" si="44"/>
        <v>n</v>
      </c>
      <c r="I265" s="211">
        <f>IF(P$175="J",SUMIF('Libre tot'!A$33:A$54,H265,'Libre tot'!B$33:B$54),0)</f>
        <v>0</v>
      </c>
      <c r="J265" s="6"/>
      <c r="K265" s="211" t="str">
        <f t="shared" si="40"/>
        <v/>
      </c>
      <c r="L265" s="267" t="str">
        <f t="shared" si="41"/>
        <v/>
      </c>
      <c r="M265" s="215" t="str">
        <f t="shared" si="42"/>
        <v/>
      </c>
      <c r="N265" s="216" t="str">
        <f t="shared" si="43"/>
        <v/>
      </c>
      <c r="O265" s="266">
        <v>2</v>
      </c>
      <c r="AB265" s="325">
        <f t="shared" si="45"/>
        <v>0</v>
      </c>
    </row>
    <row r="266" spans="1:28" ht="13.2" x14ac:dyDescent="0.25">
      <c r="A266" s="218" t="str">
        <f>IF(C266=0,"",IF(I266=0,"",MAX(A$2:A265)+1))</f>
        <v/>
      </c>
      <c r="B266" s="272" t="str">
        <f t="shared" si="37"/>
        <v>Peter</v>
      </c>
      <c r="C266" s="211">
        <f>IF(P$175="J",SUMIF('Libre tot'!A$33:A$54,B266,'Libre tot'!B$33:B$54),0)</f>
        <v>70</v>
      </c>
      <c r="D266" s="6"/>
      <c r="E266" s="6"/>
      <c r="F266" s="267" t="str">
        <f t="shared" si="38"/>
        <v/>
      </c>
      <c r="G266" s="268" t="str">
        <f t="shared" si="39"/>
        <v/>
      </c>
      <c r="H266" s="269" t="str">
        <f t="shared" si="44"/>
        <v>n</v>
      </c>
      <c r="I266" s="211">
        <f>IF(P$175="J",SUMIF('Libre tot'!A$33:A$54,H266,'Libre tot'!B$33:B$54),0)</f>
        <v>0</v>
      </c>
      <c r="J266" s="6"/>
      <c r="K266" s="211" t="str">
        <f t="shared" si="40"/>
        <v/>
      </c>
      <c r="L266" s="267" t="str">
        <f t="shared" si="41"/>
        <v/>
      </c>
      <c r="M266" s="215" t="str">
        <f t="shared" si="42"/>
        <v/>
      </c>
      <c r="N266" s="216" t="str">
        <f t="shared" si="43"/>
        <v/>
      </c>
      <c r="O266" s="266">
        <v>2</v>
      </c>
      <c r="AB266" s="325">
        <f t="shared" si="45"/>
        <v>0</v>
      </c>
    </row>
    <row r="267" spans="1:28" ht="13.2" x14ac:dyDescent="0.25">
      <c r="A267" s="218" t="str">
        <f>IF(C267=0,"",IF(I267=0,"",MAX(A$2:A266)+1))</f>
        <v/>
      </c>
      <c r="B267" s="272" t="str">
        <f t="shared" si="37"/>
        <v>Peter</v>
      </c>
      <c r="C267" s="211">
        <f>IF(P$175="J",SUMIF('Libre tot'!A$33:A$54,B267,'Libre tot'!B$33:B$54),0)</f>
        <v>70</v>
      </c>
      <c r="D267" s="6"/>
      <c r="E267" s="6"/>
      <c r="F267" s="267" t="str">
        <f t="shared" si="38"/>
        <v/>
      </c>
      <c r="G267" s="268" t="str">
        <f t="shared" si="39"/>
        <v/>
      </c>
      <c r="H267" s="269" t="str">
        <f t="shared" si="44"/>
        <v>n</v>
      </c>
      <c r="I267" s="211">
        <f>IF(P$175="J",SUMIF('Libre tot'!A$33:A$54,H267,'Libre tot'!B$33:B$54),0)</f>
        <v>0</v>
      </c>
      <c r="J267" s="6"/>
      <c r="K267" s="211" t="str">
        <f t="shared" si="40"/>
        <v/>
      </c>
      <c r="L267" s="267" t="str">
        <f t="shared" si="41"/>
        <v/>
      </c>
      <c r="M267" s="215" t="str">
        <f t="shared" si="42"/>
        <v/>
      </c>
      <c r="N267" s="216" t="str">
        <f t="shared" si="43"/>
        <v/>
      </c>
      <c r="O267" s="266">
        <v>2</v>
      </c>
      <c r="AB267" s="325">
        <f t="shared" si="45"/>
        <v>0</v>
      </c>
    </row>
    <row r="268" spans="1:28" ht="13.2" x14ac:dyDescent="0.25">
      <c r="A268" s="218">
        <f>IF(C268=0,"",IF(I268=0,"",MAX(A$2:A267)+1))</f>
        <v>175</v>
      </c>
      <c r="B268" s="272" t="str">
        <f t="shared" si="37"/>
        <v>Piet</v>
      </c>
      <c r="C268" s="211">
        <f>IF(P$175="J",SUMIF('Libre tot'!A$33:A$54,B268,'Libre tot'!B$33:B$54),0)</f>
        <v>71</v>
      </c>
      <c r="D268" s="6"/>
      <c r="E268" s="6"/>
      <c r="F268" s="267" t="str">
        <f t="shared" si="38"/>
        <v/>
      </c>
      <c r="G268" s="268" t="str">
        <f t="shared" si="39"/>
        <v/>
      </c>
      <c r="H268" s="269" t="str">
        <f t="shared" si="44"/>
        <v>Tukker</v>
      </c>
      <c r="I268" s="211">
        <f>IF(P$175="J",SUMIF('Libre tot'!A$33:A$54,H268,'Libre tot'!B$33:B$54),0)</f>
        <v>37</v>
      </c>
      <c r="J268" s="6"/>
      <c r="K268" s="211" t="str">
        <f t="shared" si="40"/>
        <v/>
      </c>
      <c r="L268" s="267" t="str">
        <f t="shared" si="41"/>
        <v/>
      </c>
      <c r="M268" s="215" t="str">
        <f t="shared" si="42"/>
        <v/>
      </c>
      <c r="N268" s="216" t="str">
        <f t="shared" si="43"/>
        <v/>
      </c>
      <c r="O268" s="266">
        <v>2</v>
      </c>
      <c r="AB268" s="325">
        <f t="shared" si="45"/>
        <v>1</v>
      </c>
    </row>
    <row r="269" spans="1:28" ht="13.2" x14ac:dyDescent="0.25">
      <c r="A269" s="218">
        <f>IF(C269=0,"",IF(I269=0,"",MAX(A$2:A268)+1))</f>
        <v>176</v>
      </c>
      <c r="B269" s="272" t="str">
        <f t="shared" si="37"/>
        <v>Piet</v>
      </c>
      <c r="C269" s="211">
        <f>IF(P$175="J",SUMIF('Libre tot'!A$33:A$54,B269,'Libre tot'!B$33:B$54),0)</f>
        <v>71</v>
      </c>
      <c r="D269" s="6"/>
      <c r="E269" s="6"/>
      <c r="F269" s="267" t="str">
        <f t="shared" si="38"/>
        <v/>
      </c>
      <c r="G269" s="268" t="str">
        <f t="shared" si="39"/>
        <v/>
      </c>
      <c r="H269" s="269" t="str">
        <f t="shared" si="44"/>
        <v>Bernard</v>
      </c>
      <c r="I269" s="211">
        <f>IF(P$175="J",SUMIF('Libre tot'!A$33:A$54,H269,'Libre tot'!B$33:B$54),0)</f>
        <v>37</v>
      </c>
      <c r="J269" s="6"/>
      <c r="K269" s="211" t="str">
        <f t="shared" si="40"/>
        <v/>
      </c>
      <c r="L269" s="267" t="str">
        <f t="shared" si="41"/>
        <v/>
      </c>
      <c r="M269" s="215" t="str">
        <f t="shared" si="42"/>
        <v/>
      </c>
      <c r="N269" s="216" t="str">
        <f t="shared" si="43"/>
        <v/>
      </c>
      <c r="O269" s="266">
        <v>2</v>
      </c>
      <c r="AB269" s="325">
        <f t="shared" si="45"/>
        <v>1</v>
      </c>
    </row>
    <row r="270" spans="1:28" ht="13.2" x14ac:dyDescent="0.25">
      <c r="A270" s="218">
        <f>IF(C270=0,"",IF(I270=0,"",MAX(A$2:A269)+1))</f>
        <v>177</v>
      </c>
      <c r="B270" s="272" t="str">
        <f t="shared" si="37"/>
        <v>Piet</v>
      </c>
      <c r="C270" s="211">
        <f>IF(P$175="J",SUMIF('Libre tot'!A$33:A$54,B270,'Libre tot'!B$33:B$54),0)</f>
        <v>71</v>
      </c>
      <c r="D270" s="6"/>
      <c r="E270" s="6"/>
      <c r="F270" s="267" t="str">
        <f t="shared" si="38"/>
        <v/>
      </c>
      <c r="G270" s="268" t="str">
        <f t="shared" si="39"/>
        <v/>
      </c>
      <c r="H270" s="269" t="str">
        <f t="shared" si="44"/>
        <v>Jan de Hoorn</v>
      </c>
      <c r="I270" s="211">
        <f>IF(P$175="J",SUMIF('Libre tot'!A$33:A$54,H270,'Libre tot'!B$33:B$54),0)</f>
        <v>33</v>
      </c>
      <c r="J270" s="6"/>
      <c r="K270" s="211" t="str">
        <f t="shared" si="40"/>
        <v/>
      </c>
      <c r="L270" s="267" t="str">
        <f t="shared" si="41"/>
        <v/>
      </c>
      <c r="M270" s="215" t="str">
        <f t="shared" si="42"/>
        <v/>
      </c>
      <c r="N270" s="216" t="str">
        <f t="shared" si="43"/>
        <v/>
      </c>
      <c r="O270" s="266">
        <v>2</v>
      </c>
      <c r="AB270" s="325">
        <f t="shared" si="45"/>
        <v>1</v>
      </c>
    </row>
    <row r="271" spans="1:28" ht="13.2" x14ac:dyDescent="0.25">
      <c r="A271" s="218">
        <f>IF(C271=0,"",IF(I271=0,"",MAX(A$2:A270)+1))</f>
        <v>178</v>
      </c>
      <c r="B271" s="272" t="str">
        <f t="shared" si="37"/>
        <v>Piet</v>
      </c>
      <c r="C271" s="211">
        <f>IF(P$175="J",SUMIF('Libre tot'!A$33:A$54,B271,'Libre tot'!B$33:B$54),0)</f>
        <v>71</v>
      </c>
      <c r="D271" s="6"/>
      <c r="E271" s="6"/>
      <c r="F271" s="267" t="str">
        <f t="shared" si="38"/>
        <v/>
      </c>
      <c r="G271" s="268" t="str">
        <f t="shared" si="39"/>
        <v/>
      </c>
      <c r="H271" s="269" t="str">
        <f t="shared" si="44"/>
        <v>Bas</v>
      </c>
      <c r="I271" s="211">
        <f>IF(P$175="J",SUMIF('Libre tot'!A$33:A$54,H271,'Libre tot'!B$33:B$54),0)</f>
        <v>31</v>
      </c>
      <c r="J271" s="6"/>
      <c r="K271" s="211" t="str">
        <f t="shared" si="40"/>
        <v/>
      </c>
      <c r="L271" s="267" t="str">
        <f t="shared" si="41"/>
        <v/>
      </c>
      <c r="M271" s="215" t="str">
        <f t="shared" ref="M271:M302" si="46">IF(J271&gt;0,IF(I271-J271=0,R$2,IF(J271&lt;I271,ROUND(J271/I271*T$2,1),Q$2)),"")</f>
        <v/>
      </c>
      <c r="N271" s="216" t="str">
        <f t="shared" si="43"/>
        <v/>
      </c>
      <c r="O271" s="266">
        <v>2</v>
      </c>
      <c r="AB271" s="325">
        <f t="shared" si="45"/>
        <v>1</v>
      </c>
    </row>
    <row r="272" spans="1:28" ht="13.2" x14ac:dyDescent="0.25">
      <c r="A272" s="218">
        <f>IF(C272=0,"",IF(I272=0,"",MAX(A$2:A271)+1))</f>
        <v>179</v>
      </c>
      <c r="B272" s="272" t="str">
        <f t="shared" si="37"/>
        <v>Piet</v>
      </c>
      <c r="C272" s="211">
        <f>IF(P$175="J",SUMIF('Libre tot'!A$33:A$54,B272,'Libre tot'!B$33:B$54),0)</f>
        <v>71</v>
      </c>
      <c r="D272" s="6"/>
      <c r="E272" s="6"/>
      <c r="F272" s="267" t="str">
        <f t="shared" si="38"/>
        <v/>
      </c>
      <c r="G272" s="268" t="str">
        <f t="shared" si="39"/>
        <v/>
      </c>
      <c r="H272" s="269" t="str">
        <f t="shared" si="44"/>
        <v>Jan Zuijlen</v>
      </c>
      <c r="I272" s="211">
        <f>IF(P$175="J",SUMIF('Libre tot'!A$33:A$54,H272,'Libre tot'!B$33:B$54),0)</f>
        <v>45</v>
      </c>
      <c r="J272" s="6"/>
      <c r="K272" s="211" t="str">
        <f t="shared" si="40"/>
        <v/>
      </c>
      <c r="L272" s="267" t="str">
        <f t="shared" si="41"/>
        <v/>
      </c>
      <c r="M272" s="215" t="str">
        <f t="shared" si="46"/>
        <v/>
      </c>
      <c r="N272" s="216" t="str">
        <f t="shared" si="43"/>
        <v/>
      </c>
      <c r="O272" s="266">
        <v>2</v>
      </c>
      <c r="AB272" s="325">
        <f t="shared" si="45"/>
        <v>1</v>
      </c>
    </row>
    <row r="273" spans="1:28" ht="13.2" x14ac:dyDescent="0.25">
      <c r="A273" s="218">
        <f>IF(C273=0,"",IF(I273=0,"",MAX(A$2:A272)+1))</f>
        <v>180</v>
      </c>
      <c r="B273" s="272" t="str">
        <f t="shared" si="37"/>
        <v>Piet</v>
      </c>
      <c r="C273" s="211">
        <f>IF(P$175="J",SUMIF('Libre tot'!A$33:A$54,B273,'Libre tot'!B$33:B$54),0)</f>
        <v>71</v>
      </c>
      <c r="D273" s="6"/>
      <c r="E273" s="6"/>
      <c r="F273" s="267" t="str">
        <f t="shared" si="38"/>
        <v/>
      </c>
      <c r="G273" s="268" t="str">
        <f t="shared" si="39"/>
        <v/>
      </c>
      <c r="H273" s="269" t="str">
        <f t="shared" si="44"/>
        <v xml:space="preserve">Jordy </v>
      </c>
      <c r="I273" s="211">
        <f>IF(P$175="J",SUMIF('Libre tot'!A$33:A$54,H273,'Libre tot'!B$33:B$54),0)</f>
        <v>50</v>
      </c>
      <c r="J273" s="6"/>
      <c r="K273" s="211" t="str">
        <f t="shared" si="40"/>
        <v/>
      </c>
      <c r="L273" s="267" t="str">
        <f t="shared" si="41"/>
        <v/>
      </c>
      <c r="M273" s="215" t="str">
        <f t="shared" si="46"/>
        <v/>
      </c>
      <c r="N273" s="216" t="str">
        <f t="shared" si="43"/>
        <v/>
      </c>
      <c r="O273" s="266">
        <v>2</v>
      </c>
      <c r="AB273" s="325">
        <f t="shared" si="45"/>
        <v>1</v>
      </c>
    </row>
    <row r="274" spans="1:28" ht="13.2" x14ac:dyDescent="0.25">
      <c r="A274" s="218">
        <f>IF(C274=0,"",IF(I274=0,"",MAX(A$2:A273)+1))</f>
        <v>181</v>
      </c>
      <c r="B274" s="272" t="str">
        <f t="shared" si="37"/>
        <v>Piet</v>
      </c>
      <c r="C274" s="211">
        <f>IF(P$175="J",SUMIF('Libre tot'!A$33:A$54,B274,'Libre tot'!B$33:B$54),0)</f>
        <v>71</v>
      </c>
      <c r="D274" s="6"/>
      <c r="E274" s="6"/>
      <c r="F274" s="267" t="str">
        <f t="shared" si="38"/>
        <v/>
      </c>
      <c r="G274" s="268" t="str">
        <f t="shared" si="39"/>
        <v/>
      </c>
      <c r="H274" s="269" t="str">
        <f t="shared" si="44"/>
        <v>Mukesh</v>
      </c>
      <c r="I274" s="211">
        <f>IF(P$175="J",SUMIF('Libre tot'!A$33:A$54,H274,'Libre tot'!B$33:B$54),0)</f>
        <v>56</v>
      </c>
      <c r="J274" s="6"/>
      <c r="K274" s="211" t="str">
        <f t="shared" si="40"/>
        <v/>
      </c>
      <c r="L274" s="267" t="str">
        <f t="shared" si="41"/>
        <v/>
      </c>
      <c r="M274" s="215" t="str">
        <f t="shared" si="46"/>
        <v/>
      </c>
      <c r="N274" s="216" t="str">
        <f t="shared" si="43"/>
        <v/>
      </c>
      <c r="O274" s="266">
        <v>2</v>
      </c>
      <c r="AB274" s="325">
        <f t="shared" si="45"/>
        <v>1</v>
      </c>
    </row>
    <row r="275" spans="1:28" ht="13.2" x14ac:dyDescent="0.25">
      <c r="A275" s="218">
        <f>IF(C275=0,"",IF(I275=0,"",MAX(A$2:A274)+1))</f>
        <v>182</v>
      </c>
      <c r="B275" s="272" t="str">
        <f t="shared" si="37"/>
        <v>Piet</v>
      </c>
      <c r="C275" s="211">
        <f>IF(P$175="J",SUMIF('Libre tot'!A$33:A$54,B275,'Libre tot'!B$33:B$54),0)</f>
        <v>71</v>
      </c>
      <c r="D275" s="6"/>
      <c r="E275" s="6"/>
      <c r="F275" s="267" t="str">
        <f t="shared" si="38"/>
        <v/>
      </c>
      <c r="G275" s="268" t="str">
        <f t="shared" si="39"/>
        <v/>
      </c>
      <c r="H275" s="269" t="str">
        <f t="shared" si="44"/>
        <v>Marco</v>
      </c>
      <c r="I275" s="211">
        <f>IF(P$175="J",SUMIF('Libre tot'!A$33:A$54,H275,'Libre tot'!B$33:B$54),0)</f>
        <v>51</v>
      </c>
      <c r="J275" s="6"/>
      <c r="K275" s="211" t="str">
        <f t="shared" si="40"/>
        <v/>
      </c>
      <c r="L275" s="267" t="str">
        <f t="shared" si="41"/>
        <v/>
      </c>
      <c r="M275" s="215" t="str">
        <f t="shared" si="46"/>
        <v/>
      </c>
      <c r="N275" s="216" t="str">
        <f t="shared" si="43"/>
        <v/>
      </c>
      <c r="O275" s="266">
        <v>2</v>
      </c>
      <c r="AB275" s="325">
        <f t="shared" si="45"/>
        <v>1</v>
      </c>
    </row>
    <row r="276" spans="1:28" ht="13.2" x14ac:dyDescent="0.25">
      <c r="A276" s="218" t="str">
        <f>IF(C276=0,"",IF(I276=0,"",MAX(A$2:A275)+1))</f>
        <v/>
      </c>
      <c r="B276" s="272" t="str">
        <f t="shared" si="37"/>
        <v>Piet</v>
      </c>
      <c r="C276" s="211">
        <f>IF(P$175="J",SUMIF('Libre tot'!A$33:A$54,B276,'Libre tot'!B$33:B$54),0)</f>
        <v>71</v>
      </c>
      <c r="D276" s="6"/>
      <c r="E276" s="6"/>
      <c r="F276" s="267" t="str">
        <f t="shared" si="38"/>
        <v/>
      </c>
      <c r="G276" s="268" t="str">
        <f t="shared" si="39"/>
        <v/>
      </c>
      <c r="H276" s="269" t="str">
        <f t="shared" si="44"/>
        <v>n</v>
      </c>
      <c r="I276" s="211">
        <f>IF(P$175="J",SUMIF('Libre tot'!A$33:A$54,H276,'Libre tot'!B$33:B$54),0)</f>
        <v>0</v>
      </c>
      <c r="J276" s="6"/>
      <c r="K276" s="211" t="str">
        <f t="shared" si="40"/>
        <v/>
      </c>
      <c r="L276" s="267" t="str">
        <f t="shared" si="41"/>
        <v/>
      </c>
      <c r="M276" s="215" t="str">
        <f t="shared" si="46"/>
        <v/>
      </c>
      <c r="N276" s="216" t="str">
        <f t="shared" si="43"/>
        <v/>
      </c>
      <c r="O276" s="266">
        <v>2</v>
      </c>
      <c r="AB276" s="325">
        <f t="shared" si="45"/>
        <v>0</v>
      </c>
    </row>
    <row r="277" spans="1:28" ht="13.2" x14ac:dyDescent="0.25">
      <c r="A277" s="218" t="str">
        <f>IF(C277=0,"",IF(I277=0,"",MAX(A$2:A276)+1))</f>
        <v/>
      </c>
      <c r="B277" s="272" t="str">
        <f t="shared" si="37"/>
        <v>Piet</v>
      </c>
      <c r="C277" s="211">
        <f>IF(P$175="J",SUMIF('Libre tot'!A$33:A$54,B277,'Libre tot'!B$33:B$54),0)</f>
        <v>71</v>
      </c>
      <c r="D277" s="6"/>
      <c r="E277" s="6"/>
      <c r="F277" s="267" t="str">
        <f t="shared" si="38"/>
        <v/>
      </c>
      <c r="G277" s="268" t="str">
        <f t="shared" si="39"/>
        <v/>
      </c>
      <c r="H277" s="269" t="str">
        <f t="shared" si="44"/>
        <v>n</v>
      </c>
      <c r="I277" s="211">
        <f>IF(P$175="J",SUMIF('Libre tot'!A$33:A$54,H277,'Libre tot'!B$33:B$54),0)</f>
        <v>0</v>
      </c>
      <c r="J277" s="6"/>
      <c r="K277" s="211" t="str">
        <f t="shared" si="40"/>
        <v/>
      </c>
      <c r="L277" s="267" t="str">
        <f t="shared" si="41"/>
        <v/>
      </c>
      <c r="M277" s="215" t="str">
        <f t="shared" si="46"/>
        <v/>
      </c>
      <c r="N277" s="216" t="str">
        <f t="shared" si="43"/>
        <v/>
      </c>
      <c r="O277" s="266">
        <v>2</v>
      </c>
      <c r="AB277" s="325">
        <f t="shared" si="45"/>
        <v>0</v>
      </c>
    </row>
    <row r="278" spans="1:28" ht="13.2" x14ac:dyDescent="0.25">
      <c r="A278" s="218" t="str">
        <f>IF(C278=0,"",IF(I278=0,"",MAX(A$2:A277)+1))</f>
        <v/>
      </c>
      <c r="B278" s="272" t="str">
        <f t="shared" si="37"/>
        <v>Piet</v>
      </c>
      <c r="C278" s="211">
        <f>IF(P$175="J",SUMIF('Libre tot'!A$33:A$54,B278,'Libre tot'!B$33:B$54),0)</f>
        <v>71</v>
      </c>
      <c r="D278" s="6"/>
      <c r="E278" s="6"/>
      <c r="F278" s="267" t="str">
        <f t="shared" si="38"/>
        <v/>
      </c>
      <c r="G278" s="268" t="str">
        <f t="shared" si="39"/>
        <v/>
      </c>
      <c r="H278" s="269" t="str">
        <f t="shared" si="44"/>
        <v>n</v>
      </c>
      <c r="I278" s="211">
        <f>IF(P$175="J",SUMIF('Libre tot'!A$33:A$54,H278,'Libre tot'!B$33:B$54),0)</f>
        <v>0</v>
      </c>
      <c r="J278" s="6"/>
      <c r="K278" s="211" t="str">
        <f t="shared" si="40"/>
        <v/>
      </c>
      <c r="L278" s="267" t="str">
        <f t="shared" si="41"/>
        <v/>
      </c>
      <c r="M278" s="215" t="str">
        <f t="shared" si="46"/>
        <v/>
      </c>
      <c r="N278" s="216" t="str">
        <f t="shared" si="43"/>
        <v/>
      </c>
      <c r="O278" s="266">
        <v>2</v>
      </c>
      <c r="AB278" s="325">
        <f t="shared" si="45"/>
        <v>0</v>
      </c>
    </row>
    <row r="279" spans="1:28" ht="13.2" x14ac:dyDescent="0.25">
      <c r="A279" s="218" t="str">
        <f>IF(C279=0,"",IF(I279=0,"",MAX(A$2:A278)+1))</f>
        <v/>
      </c>
      <c r="B279" s="272" t="str">
        <f t="shared" si="37"/>
        <v>Piet</v>
      </c>
      <c r="C279" s="211">
        <f>IF(P$175="J",SUMIF('Libre tot'!A$33:A$54,B279,'Libre tot'!B$33:B$54),0)</f>
        <v>71</v>
      </c>
      <c r="D279" s="6"/>
      <c r="E279" s="6"/>
      <c r="F279" s="267" t="str">
        <f t="shared" si="38"/>
        <v/>
      </c>
      <c r="G279" s="268" t="str">
        <f t="shared" si="39"/>
        <v/>
      </c>
      <c r="H279" s="269" t="str">
        <f t="shared" si="44"/>
        <v>n</v>
      </c>
      <c r="I279" s="211">
        <f>IF(P$175="J",SUMIF('Libre tot'!A$33:A$54,H279,'Libre tot'!B$33:B$54),0)</f>
        <v>0</v>
      </c>
      <c r="J279" s="6"/>
      <c r="K279" s="211" t="str">
        <f t="shared" si="40"/>
        <v/>
      </c>
      <c r="L279" s="267" t="str">
        <f t="shared" si="41"/>
        <v/>
      </c>
      <c r="M279" s="215" t="str">
        <f t="shared" si="46"/>
        <v/>
      </c>
      <c r="N279" s="216" t="str">
        <f t="shared" si="43"/>
        <v/>
      </c>
      <c r="O279" s="266">
        <v>2</v>
      </c>
      <c r="AB279" s="325">
        <f t="shared" si="45"/>
        <v>0</v>
      </c>
    </row>
    <row r="280" spans="1:28" ht="13.2" x14ac:dyDescent="0.25">
      <c r="A280" s="218">
        <f>IF(C280=0,"",IF(I280=0,"",MAX(A$2:A279)+1))</f>
        <v>183</v>
      </c>
      <c r="B280" s="272" t="str">
        <f t="shared" si="37"/>
        <v>Tukker</v>
      </c>
      <c r="C280" s="211">
        <f>IF(P$175="J",SUMIF('Libre tot'!A$33:A$54,B280,'Libre tot'!B$33:B$54),0)</f>
        <v>37</v>
      </c>
      <c r="D280" s="6"/>
      <c r="E280" s="6"/>
      <c r="F280" s="267" t="str">
        <f t="shared" si="38"/>
        <v/>
      </c>
      <c r="G280" s="268" t="str">
        <f t="shared" si="39"/>
        <v/>
      </c>
      <c r="H280" s="269" t="str">
        <f t="shared" si="44"/>
        <v>Bernard</v>
      </c>
      <c r="I280" s="211">
        <f>IF(P$175="J",SUMIF('Libre tot'!A$33:A$54,H280,'Libre tot'!B$33:B$54),0)</f>
        <v>37</v>
      </c>
      <c r="J280" s="6"/>
      <c r="K280" s="211" t="str">
        <f t="shared" si="40"/>
        <v/>
      </c>
      <c r="L280" s="267" t="str">
        <f t="shared" si="41"/>
        <v/>
      </c>
      <c r="M280" s="215" t="str">
        <f t="shared" si="46"/>
        <v/>
      </c>
      <c r="N280" s="216" t="str">
        <f t="shared" si="43"/>
        <v/>
      </c>
      <c r="O280" s="266">
        <v>2</v>
      </c>
      <c r="AB280" s="325">
        <f t="shared" si="45"/>
        <v>1</v>
      </c>
    </row>
    <row r="281" spans="1:28" ht="13.2" x14ac:dyDescent="0.25">
      <c r="A281" s="218">
        <f>IF(C281=0,"",IF(I281=0,"",MAX(A$2:A280)+1))</f>
        <v>184</v>
      </c>
      <c r="B281" s="272" t="str">
        <f t="shared" si="37"/>
        <v>Tukker</v>
      </c>
      <c r="C281" s="211">
        <f>IF(P$175="J",SUMIF('Libre tot'!A$33:A$54,B281,'Libre tot'!B$33:B$54),0)</f>
        <v>37</v>
      </c>
      <c r="D281" s="6"/>
      <c r="E281" s="6"/>
      <c r="F281" s="267" t="str">
        <f t="shared" si="38"/>
        <v/>
      </c>
      <c r="G281" s="268" t="str">
        <f t="shared" si="39"/>
        <v/>
      </c>
      <c r="H281" s="269" t="str">
        <f t="shared" si="44"/>
        <v>Jan de Hoorn</v>
      </c>
      <c r="I281" s="211">
        <f>IF(P$175="J",SUMIF('Libre tot'!A$33:A$54,H281,'Libre tot'!B$33:B$54),0)</f>
        <v>33</v>
      </c>
      <c r="J281" s="6"/>
      <c r="K281" s="211" t="str">
        <f t="shared" si="40"/>
        <v/>
      </c>
      <c r="L281" s="267" t="str">
        <f t="shared" si="41"/>
        <v/>
      </c>
      <c r="M281" s="215" t="str">
        <f t="shared" si="46"/>
        <v/>
      </c>
      <c r="N281" s="216" t="str">
        <f t="shared" si="43"/>
        <v/>
      </c>
      <c r="O281" s="266">
        <v>2</v>
      </c>
      <c r="AB281" s="325">
        <f t="shared" si="45"/>
        <v>1</v>
      </c>
    </row>
    <row r="282" spans="1:28" ht="13.2" x14ac:dyDescent="0.25">
      <c r="A282" s="218">
        <f>IF(C282=0,"",IF(I282=0,"",MAX(A$2:A281)+1))</f>
        <v>185</v>
      </c>
      <c r="B282" s="272" t="str">
        <f t="shared" si="37"/>
        <v>Tukker</v>
      </c>
      <c r="C282" s="211">
        <f>IF(P$175="J",SUMIF('Libre tot'!A$33:A$54,B282,'Libre tot'!B$33:B$54),0)</f>
        <v>37</v>
      </c>
      <c r="D282" s="6"/>
      <c r="E282" s="6"/>
      <c r="F282" s="267" t="str">
        <f t="shared" si="38"/>
        <v/>
      </c>
      <c r="G282" s="268" t="str">
        <f t="shared" si="39"/>
        <v/>
      </c>
      <c r="H282" s="269" t="str">
        <f t="shared" si="44"/>
        <v>Bas</v>
      </c>
      <c r="I282" s="211">
        <f>IF(P$175="J",SUMIF('Libre tot'!A$33:A$54,H282,'Libre tot'!B$33:B$54),0)</f>
        <v>31</v>
      </c>
      <c r="J282" s="6"/>
      <c r="K282" s="211" t="str">
        <f t="shared" si="40"/>
        <v/>
      </c>
      <c r="L282" s="267" t="str">
        <f t="shared" si="41"/>
        <v/>
      </c>
      <c r="M282" s="215" t="str">
        <f t="shared" si="46"/>
        <v/>
      </c>
      <c r="N282" s="216" t="str">
        <f t="shared" si="43"/>
        <v/>
      </c>
      <c r="O282" s="266">
        <v>2</v>
      </c>
      <c r="AB282" s="325">
        <f t="shared" si="45"/>
        <v>1</v>
      </c>
    </row>
    <row r="283" spans="1:28" ht="13.2" x14ac:dyDescent="0.25">
      <c r="A283" s="218">
        <f>IF(C283=0,"",IF(I283=0,"",MAX(A$2:A282)+1))</f>
        <v>186</v>
      </c>
      <c r="B283" s="272" t="str">
        <f t="shared" si="37"/>
        <v>Tukker</v>
      </c>
      <c r="C283" s="211">
        <f>IF(P$175="J",SUMIF('Libre tot'!A$33:A$54,B283,'Libre tot'!B$33:B$54),0)</f>
        <v>37</v>
      </c>
      <c r="D283" s="6"/>
      <c r="E283" s="6"/>
      <c r="F283" s="267" t="str">
        <f t="shared" si="38"/>
        <v/>
      </c>
      <c r="G283" s="268" t="str">
        <f t="shared" si="39"/>
        <v/>
      </c>
      <c r="H283" s="269" t="str">
        <f t="shared" si="44"/>
        <v>Jan Zuijlen</v>
      </c>
      <c r="I283" s="211">
        <f>IF(P$175="J",SUMIF('Libre tot'!A$33:A$54,H283,'Libre tot'!B$33:B$54),0)</f>
        <v>45</v>
      </c>
      <c r="J283" s="6"/>
      <c r="K283" s="211" t="str">
        <f t="shared" si="40"/>
        <v/>
      </c>
      <c r="L283" s="267" t="str">
        <f t="shared" si="41"/>
        <v/>
      </c>
      <c r="M283" s="215" t="str">
        <f t="shared" si="46"/>
        <v/>
      </c>
      <c r="N283" s="216" t="str">
        <f t="shared" si="43"/>
        <v/>
      </c>
      <c r="O283" s="266">
        <v>2</v>
      </c>
      <c r="AB283" s="325">
        <f t="shared" si="45"/>
        <v>1</v>
      </c>
    </row>
    <row r="284" spans="1:28" ht="13.2" x14ac:dyDescent="0.25">
      <c r="A284" s="218">
        <f>IF(C284=0,"",IF(I284=0,"",MAX(A$2:A283)+1))</f>
        <v>187</v>
      </c>
      <c r="B284" s="272" t="str">
        <f t="shared" si="37"/>
        <v>Tukker</v>
      </c>
      <c r="C284" s="211">
        <f>IF(P$175="J",SUMIF('Libre tot'!A$33:A$54,B284,'Libre tot'!B$33:B$54),0)</f>
        <v>37</v>
      </c>
      <c r="D284" s="6"/>
      <c r="E284" s="6"/>
      <c r="F284" s="267" t="str">
        <f t="shared" si="38"/>
        <v/>
      </c>
      <c r="G284" s="268" t="str">
        <f t="shared" si="39"/>
        <v/>
      </c>
      <c r="H284" s="269" t="str">
        <f t="shared" si="44"/>
        <v xml:space="preserve">Jordy </v>
      </c>
      <c r="I284" s="211">
        <f>IF(P$175="J",SUMIF('Libre tot'!A$33:A$54,H284,'Libre tot'!B$33:B$54),0)</f>
        <v>50</v>
      </c>
      <c r="J284" s="6"/>
      <c r="K284" s="211" t="str">
        <f t="shared" si="40"/>
        <v/>
      </c>
      <c r="L284" s="267" t="str">
        <f t="shared" si="41"/>
        <v/>
      </c>
      <c r="M284" s="215" t="str">
        <f t="shared" si="46"/>
        <v/>
      </c>
      <c r="N284" s="216" t="str">
        <f t="shared" si="43"/>
        <v/>
      </c>
      <c r="O284" s="266">
        <v>2</v>
      </c>
      <c r="AB284" s="325">
        <f t="shared" si="45"/>
        <v>1</v>
      </c>
    </row>
    <row r="285" spans="1:28" ht="13.2" x14ac:dyDescent="0.25">
      <c r="A285" s="218">
        <f>IF(C285=0,"",IF(I285=0,"",MAX(A$2:A284)+1))</f>
        <v>188</v>
      </c>
      <c r="B285" s="272" t="str">
        <f t="shared" si="37"/>
        <v>Tukker</v>
      </c>
      <c r="C285" s="211">
        <f>IF(P$175="J",SUMIF('Libre tot'!A$33:A$54,B285,'Libre tot'!B$33:B$54),0)</f>
        <v>37</v>
      </c>
      <c r="D285" s="6"/>
      <c r="E285" s="6"/>
      <c r="F285" s="267" t="str">
        <f t="shared" si="38"/>
        <v/>
      </c>
      <c r="G285" s="268" t="str">
        <f t="shared" si="39"/>
        <v/>
      </c>
      <c r="H285" s="269" t="str">
        <f t="shared" si="44"/>
        <v>Mukesh</v>
      </c>
      <c r="I285" s="211">
        <f>IF(P$175="J",SUMIF('Libre tot'!A$33:A$54,H285,'Libre tot'!B$33:B$54),0)</f>
        <v>56</v>
      </c>
      <c r="J285" s="6"/>
      <c r="K285" s="211" t="str">
        <f t="shared" si="40"/>
        <v/>
      </c>
      <c r="L285" s="267" t="str">
        <f t="shared" si="41"/>
        <v/>
      </c>
      <c r="M285" s="215" t="str">
        <f t="shared" si="46"/>
        <v/>
      </c>
      <c r="N285" s="216" t="str">
        <f t="shared" si="43"/>
        <v/>
      </c>
      <c r="O285" s="266">
        <v>2</v>
      </c>
      <c r="AB285" s="325">
        <f t="shared" si="45"/>
        <v>1</v>
      </c>
    </row>
    <row r="286" spans="1:28" ht="13.2" x14ac:dyDescent="0.25">
      <c r="A286" s="218">
        <f>IF(C286=0,"",IF(I286=0,"",MAX(A$2:A285)+1))</f>
        <v>189</v>
      </c>
      <c r="B286" s="272" t="str">
        <f t="shared" si="37"/>
        <v>Tukker</v>
      </c>
      <c r="C286" s="211">
        <f>IF(P$175="J",SUMIF('Libre tot'!A$33:A$54,B286,'Libre tot'!B$33:B$54),0)</f>
        <v>37</v>
      </c>
      <c r="D286" s="6"/>
      <c r="E286" s="6"/>
      <c r="F286" s="267" t="str">
        <f t="shared" si="38"/>
        <v/>
      </c>
      <c r="G286" s="268" t="str">
        <f t="shared" si="39"/>
        <v/>
      </c>
      <c r="H286" s="269" t="str">
        <f t="shared" si="44"/>
        <v>Marco</v>
      </c>
      <c r="I286" s="211">
        <f>IF(P$175="J",SUMIF('Libre tot'!A$33:A$54,H286,'Libre tot'!B$33:B$54),0)</f>
        <v>51</v>
      </c>
      <c r="J286" s="6"/>
      <c r="K286" s="211" t="str">
        <f t="shared" si="40"/>
        <v/>
      </c>
      <c r="L286" s="267" t="str">
        <f t="shared" si="41"/>
        <v/>
      </c>
      <c r="M286" s="215" t="str">
        <f t="shared" si="46"/>
        <v/>
      </c>
      <c r="N286" s="216" t="str">
        <f t="shared" si="43"/>
        <v/>
      </c>
      <c r="O286" s="266">
        <v>2</v>
      </c>
      <c r="AB286" s="325">
        <f t="shared" si="45"/>
        <v>1</v>
      </c>
    </row>
    <row r="287" spans="1:28" ht="13.2" x14ac:dyDescent="0.25">
      <c r="A287" s="218" t="str">
        <f>IF(C287=0,"",IF(I287=0,"",MAX(A$2:A286)+1))</f>
        <v/>
      </c>
      <c r="B287" s="272" t="str">
        <f t="shared" si="37"/>
        <v>Tukker</v>
      </c>
      <c r="C287" s="211">
        <f>IF(P$175="J",SUMIF('Libre tot'!A$33:A$54,B287,'Libre tot'!B$33:B$54),0)</f>
        <v>37</v>
      </c>
      <c r="D287" s="6"/>
      <c r="E287" s="6"/>
      <c r="F287" s="267" t="str">
        <f t="shared" si="38"/>
        <v/>
      </c>
      <c r="G287" s="268" t="str">
        <f t="shared" si="39"/>
        <v/>
      </c>
      <c r="H287" s="269" t="str">
        <f t="shared" si="44"/>
        <v>n</v>
      </c>
      <c r="I287" s="211">
        <f>IF(P$175="J",SUMIF('Libre tot'!A$33:A$54,H287,'Libre tot'!B$33:B$54),0)</f>
        <v>0</v>
      </c>
      <c r="J287" s="6"/>
      <c r="K287" s="211" t="str">
        <f t="shared" si="40"/>
        <v/>
      </c>
      <c r="L287" s="267" t="str">
        <f t="shared" si="41"/>
        <v/>
      </c>
      <c r="M287" s="215" t="str">
        <f t="shared" si="46"/>
        <v/>
      </c>
      <c r="N287" s="216" t="str">
        <f t="shared" si="43"/>
        <v/>
      </c>
      <c r="O287" s="266">
        <v>2</v>
      </c>
      <c r="AB287" s="325">
        <f t="shared" si="45"/>
        <v>0</v>
      </c>
    </row>
    <row r="288" spans="1:28" ht="13.2" x14ac:dyDescent="0.25">
      <c r="A288" s="218" t="str">
        <f>IF(C288=0,"",IF(I288=0,"",MAX(A$2:A287)+1))</f>
        <v/>
      </c>
      <c r="B288" s="272" t="str">
        <f t="shared" si="37"/>
        <v>Tukker</v>
      </c>
      <c r="C288" s="211">
        <f>IF(P$175="J",SUMIF('Libre tot'!A$33:A$54,B288,'Libre tot'!B$33:B$54),0)</f>
        <v>37</v>
      </c>
      <c r="D288" s="6"/>
      <c r="E288" s="6"/>
      <c r="F288" s="267" t="str">
        <f t="shared" si="38"/>
        <v/>
      </c>
      <c r="G288" s="268" t="str">
        <f t="shared" si="39"/>
        <v/>
      </c>
      <c r="H288" s="269" t="str">
        <f t="shared" si="44"/>
        <v>n</v>
      </c>
      <c r="I288" s="211">
        <f>IF(P$175="J",SUMIF('Libre tot'!A$33:A$54,H288,'Libre tot'!B$33:B$54),0)</f>
        <v>0</v>
      </c>
      <c r="J288" s="6"/>
      <c r="K288" s="211" t="str">
        <f t="shared" si="40"/>
        <v/>
      </c>
      <c r="L288" s="267" t="str">
        <f t="shared" si="41"/>
        <v/>
      </c>
      <c r="M288" s="215" t="str">
        <f t="shared" si="46"/>
        <v/>
      </c>
      <c r="N288" s="216" t="str">
        <f t="shared" si="43"/>
        <v/>
      </c>
      <c r="O288" s="266">
        <v>2</v>
      </c>
      <c r="AB288" s="325">
        <f t="shared" si="45"/>
        <v>0</v>
      </c>
    </row>
    <row r="289" spans="1:28" ht="13.2" x14ac:dyDescent="0.25">
      <c r="A289" s="218" t="str">
        <f>IF(C289=0,"",IF(I289=0,"",MAX(A$2:A288)+1))</f>
        <v/>
      </c>
      <c r="B289" s="272" t="str">
        <f t="shared" si="37"/>
        <v>Tukker</v>
      </c>
      <c r="C289" s="211">
        <f>IF(P$175="J",SUMIF('Libre tot'!A$33:A$54,B289,'Libre tot'!B$33:B$54),0)</f>
        <v>37</v>
      </c>
      <c r="D289" s="6"/>
      <c r="E289" s="6"/>
      <c r="F289" s="267" t="str">
        <f t="shared" si="38"/>
        <v/>
      </c>
      <c r="G289" s="268" t="str">
        <f t="shared" si="39"/>
        <v/>
      </c>
      <c r="H289" s="269" t="str">
        <f t="shared" si="44"/>
        <v>n</v>
      </c>
      <c r="I289" s="211">
        <f>IF(P$175="J",SUMIF('Libre tot'!A$33:A$54,H289,'Libre tot'!B$33:B$54),0)</f>
        <v>0</v>
      </c>
      <c r="J289" s="6"/>
      <c r="K289" s="211" t="str">
        <f t="shared" si="40"/>
        <v/>
      </c>
      <c r="L289" s="267" t="str">
        <f t="shared" si="41"/>
        <v/>
      </c>
      <c r="M289" s="215" t="str">
        <f t="shared" si="46"/>
        <v/>
      </c>
      <c r="N289" s="216" t="str">
        <f t="shared" si="43"/>
        <v/>
      </c>
      <c r="O289" s="266">
        <v>2</v>
      </c>
      <c r="AB289" s="325">
        <f t="shared" si="45"/>
        <v>0</v>
      </c>
    </row>
    <row r="290" spans="1:28" ht="13.2" x14ac:dyDescent="0.25">
      <c r="A290" s="218" t="str">
        <f>IF(C290=0,"",IF(I290=0,"",MAX(A$2:A289)+1))</f>
        <v/>
      </c>
      <c r="B290" s="272" t="str">
        <f t="shared" si="37"/>
        <v>Tukker</v>
      </c>
      <c r="C290" s="211">
        <f>IF(P$175="J",SUMIF('Libre tot'!A$33:A$54,B290,'Libre tot'!B$33:B$54),0)</f>
        <v>37</v>
      </c>
      <c r="D290" s="6"/>
      <c r="E290" s="6"/>
      <c r="F290" s="267" t="str">
        <f t="shared" si="38"/>
        <v/>
      </c>
      <c r="G290" s="268" t="str">
        <f t="shared" si="39"/>
        <v/>
      </c>
      <c r="H290" s="269" t="str">
        <f t="shared" si="44"/>
        <v>n</v>
      </c>
      <c r="I290" s="211">
        <f>IF(P$175="J",SUMIF('Libre tot'!A$33:A$54,H290,'Libre tot'!B$33:B$54),0)</f>
        <v>0</v>
      </c>
      <c r="J290" s="6"/>
      <c r="K290" s="211" t="str">
        <f t="shared" si="40"/>
        <v/>
      </c>
      <c r="L290" s="267" t="str">
        <f t="shared" si="41"/>
        <v/>
      </c>
      <c r="M290" s="215" t="str">
        <f t="shared" si="46"/>
        <v/>
      </c>
      <c r="N290" s="216" t="str">
        <f t="shared" si="43"/>
        <v/>
      </c>
      <c r="O290" s="266">
        <v>2</v>
      </c>
      <c r="AB290" s="325">
        <f t="shared" si="45"/>
        <v>0</v>
      </c>
    </row>
    <row r="291" spans="1:28" ht="13.2" x14ac:dyDescent="0.25">
      <c r="A291" s="218">
        <f>IF(C291=0,"",IF(I291=0,"",MAX(A$2:A290)+1))</f>
        <v>190</v>
      </c>
      <c r="B291" s="272" t="str">
        <f t="shared" si="37"/>
        <v>Bernard</v>
      </c>
      <c r="C291" s="211">
        <f>IF(P$175="J",SUMIF('Libre tot'!A$33:A$54,B291,'Libre tot'!B$33:B$54),0)</f>
        <v>37</v>
      </c>
      <c r="D291" s="6"/>
      <c r="E291" s="6"/>
      <c r="F291" s="267" t="str">
        <f t="shared" si="38"/>
        <v/>
      </c>
      <c r="G291" s="268" t="str">
        <f t="shared" si="39"/>
        <v/>
      </c>
      <c r="H291" s="269" t="str">
        <f t="shared" si="44"/>
        <v>Jan de Hoorn</v>
      </c>
      <c r="I291" s="211">
        <f>IF(P$175="J",SUMIF('Libre tot'!A$33:A$54,H291,'Libre tot'!B$33:B$54),0)</f>
        <v>33</v>
      </c>
      <c r="J291" s="6"/>
      <c r="K291" s="211" t="str">
        <f t="shared" si="40"/>
        <v/>
      </c>
      <c r="L291" s="267" t="str">
        <f t="shared" si="41"/>
        <v/>
      </c>
      <c r="M291" s="215" t="str">
        <f t="shared" si="46"/>
        <v/>
      </c>
      <c r="N291" s="216" t="str">
        <f t="shared" si="43"/>
        <v/>
      </c>
      <c r="O291" s="266">
        <v>2</v>
      </c>
      <c r="AB291" s="325">
        <f t="shared" si="45"/>
        <v>1</v>
      </c>
    </row>
    <row r="292" spans="1:28" ht="13.2" x14ac:dyDescent="0.25">
      <c r="A292" s="218">
        <f>IF(C292=0,"",IF(I292=0,"",MAX(A$2:A291)+1))</f>
        <v>191</v>
      </c>
      <c r="B292" s="272" t="str">
        <f t="shared" si="37"/>
        <v>Bernard</v>
      </c>
      <c r="C292" s="211">
        <f>IF(P$175="J",SUMIF('Libre tot'!A$33:A$54,B292,'Libre tot'!B$33:B$54),0)</f>
        <v>37</v>
      </c>
      <c r="D292" s="6"/>
      <c r="E292" s="6"/>
      <c r="F292" s="267" t="str">
        <f t="shared" si="38"/>
        <v/>
      </c>
      <c r="G292" s="268" t="str">
        <f t="shared" si="39"/>
        <v/>
      </c>
      <c r="H292" s="269" t="str">
        <f t="shared" si="44"/>
        <v>Bas</v>
      </c>
      <c r="I292" s="211">
        <f>IF(P$175="J",SUMIF('Libre tot'!A$33:A$54,H292,'Libre tot'!B$33:B$54),0)</f>
        <v>31</v>
      </c>
      <c r="J292" s="6"/>
      <c r="K292" s="211" t="str">
        <f t="shared" si="40"/>
        <v/>
      </c>
      <c r="L292" s="267" t="str">
        <f t="shared" si="41"/>
        <v/>
      </c>
      <c r="M292" s="215" t="str">
        <f t="shared" si="46"/>
        <v/>
      </c>
      <c r="N292" s="216" t="str">
        <f t="shared" si="43"/>
        <v/>
      </c>
      <c r="O292" s="266">
        <v>2</v>
      </c>
      <c r="AB292" s="325">
        <f t="shared" si="45"/>
        <v>1</v>
      </c>
    </row>
    <row r="293" spans="1:28" ht="13.2" x14ac:dyDescent="0.25">
      <c r="A293" s="218">
        <f>IF(C293=0,"",IF(I293=0,"",MAX(A$2:A292)+1))</f>
        <v>192</v>
      </c>
      <c r="B293" s="272" t="str">
        <f t="shared" si="37"/>
        <v>Bernard</v>
      </c>
      <c r="C293" s="211">
        <f>IF(P$175="J",SUMIF('Libre tot'!A$33:A$54,B293,'Libre tot'!B$33:B$54),0)</f>
        <v>37</v>
      </c>
      <c r="D293" s="6"/>
      <c r="E293" s="6"/>
      <c r="F293" s="267" t="str">
        <f t="shared" si="38"/>
        <v/>
      </c>
      <c r="G293" s="268" t="str">
        <f t="shared" si="39"/>
        <v/>
      </c>
      <c r="H293" s="269" t="str">
        <f t="shared" si="44"/>
        <v>Jan Zuijlen</v>
      </c>
      <c r="I293" s="211">
        <f>IF(P$175="J",SUMIF('Libre tot'!A$33:A$54,H293,'Libre tot'!B$33:B$54),0)</f>
        <v>45</v>
      </c>
      <c r="J293" s="6"/>
      <c r="K293" s="211" t="str">
        <f t="shared" si="40"/>
        <v/>
      </c>
      <c r="L293" s="267" t="str">
        <f t="shared" si="41"/>
        <v/>
      </c>
      <c r="M293" s="215" t="str">
        <f t="shared" si="46"/>
        <v/>
      </c>
      <c r="N293" s="216" t="str">
        <f t="shared" si="43"/>
        <v/>
      </c>
      <c r="O293" s="266">
        <v>2</v>
      </c>
      <c r="AB293" s="325">
        <f t="shared" si="45"/>
        <v>1</v>
      </c>
    </row>
    <row r="294" spans="1:28" ht="13.2" x14ac:dyDescent="0.25">
      <c r="A294" s="218">
        <f>IF(C294=0,"",IF(I294=0,"",MAX(A$2:A293)+1))</f>
        <v>193</v>
      </c>
      <c r="B294" s="272" t="str">
        <f t="shared" si="37"/>
        <v>Bernard</v>
      </c>
      <c r="C294" s="211">
        <f>IF(P$175="J",SUMIF('Libre tot'!A$33:A$54,B294,'Libre tot'!B$33:B$54),0)</f>
        <v>37</v>
      </c>
      <c r="D294" s="6"/>
      <c r="E294" s="6"/>
      <c r="F294" s="267" t="str">
        <f t="shared" si="38"/>
        <v/>
      </c>
      <c r="G294" s="268" t="str">
        <f t="shared" si="39"/>
        <v/>
      </c>
      <c r="H294" s="269" t="str">
        <f t="shared" si="44"/>
        <v xml:space="preserve">Jordy </v>
      </c>
      <c r="I294" s="211">
        <f>IF(P$175="J",SUMIF('Libre tot'!A$33:A$54,H294,'Libre tot'!B$33:B$54),0)</f>
        <v>50</v>
      </c>
      <c r="J294" s="6"/>
      <c r="K294" s="211" t="str">
        <f t="shared" si="40"/>
        <v/>
      </c>
      <c r="L294" s="267" t="str">
        <f t="shared" si="41"/>
        <v/>
      </c>
      <c r="M294" s="215" t="str">
        <f t="shared" si="46"/>
        <v/>
      </c>
      <c r="N294" s="216" t="str">
        <f t="shared" si="43"/>
        <v/>
      </c>
      <c r="O294" s="266">
        <v>2</v>
      </c>
      <c r="AB294" s="325">
        <f t="shared" si="45"/>
        <v>1</v>
      </c>
    </row>
    <row r="295" spans="1:28" ht="13.2" x14ac:dyDescent="0.25">
      <c r="A295" s="218">
        <f>IF(C295=0,"",IF(I295=0,"",MAX(A$2:A294)+1))</f>
        <v>194</v>
      </c>
      <c r="B295" s="272" t="str">
        <f t="shared" si="37"/>
        <v>Bernard</v>
      </c>
      <c r="C295" s="211">
        <f>IF(P$175="J",SUMIF('Libre tot'!A$33:A$54,B295,'Libre tot'!B$33:B$54),0)</f>
        <v>37</v>
      </c>
      <c r="D295" s="6"/>
      <c r="E295" s="6"/>
      <c r="F295" s="267" t="str">
        <f t="shared" si="38"/>
        <v/>
      </c>
      <c r="G295" s="268" t="str">
        <f t="shared" si="39"/>
        <v/>
      </c>
      <c r="H295" s="269" t="str">
        <f t="shared" si="44"/>
        <v>Mukesh</v>
      </c>
      <c r="I295" s="211">
        <f>IF(P$175="J",SUMIF('Libre tot'!A$33:A$54,H295,'Libre tot'!B$33:B$54),0)</f>
        <v>56</v>
      </c>
      <c r="J295" s="6"/>
      <c r="K295" s="211" t="str">
        <f t="shared" si="40"/>
        <v/>
      </c>
      <c r="L295" s="267" t="str">
        <f t="shared" si="41"/>
        <v/>
      </c>
      <c r="M295" s="215" t="str">
        <f t="shared" si="46"/>
        <v/>
      </c>
      <c r="N295" s="216" t="str">
        <f t="shared" si="43"/>
        <v/>
      </c>
      <c r="O295" s="266">
        <v>2</v>
      </c>
      <c r="AB295" s="325">
        <f t="shared" si="45"/>
        <v>1</v>
      </c>
    </row>
    <row r="296" spans="1:28" ht="13.2" x14ac:dyDescent="0.25">
      <c r="A296" s="218">
        <f>IF(C296=0,"",IF(I296=0,"",MAX(A$2:A295)+1))</f>
        <v>195</v>
      </c>
      <c r="B296" s="272" t="str">
        <f t="shared" si="37"/>
        <v>Bernard</v>
      </c>
      <c r="C296" s="211">
        <f>IF(P$175="J",SUMIF('Libre tot'!A$33:A$54,B296,'Libre tot'!B$33:B$54),0)</f>
        <v>37</v>
      </c>
      <c r="D296" s="6"/>
      <c r="E296" s="6"/>
      <c r="F296" s="267" t="str">
        <f t="shared" si="38"/>
        <v/>
      </c>
      <c r="G296" s="268" t="str">
        <f t="shared" si="39"/>
        <v/>
      </c>
      <c r="H296" s="269" t="str">
        <f t="shared" si="44"/>
        <v>Marco</v>
      </c>
      <c r="I296" s="211">
        <f>IF(P$175="J",SUMIF('Libre tot'!A$33:A$54,H296,'Libre tot'!B$33:B$54),0)</f>
        <v>51</v>
      </c>
      <c r="J296" s="6"/>
      <c r="K296" s="211" t="str">
        <f t="shared" si="40"/>
        <v/>
      </c>
      <c r="L296" s="267" t="str">
        <f t="shared" si="41"/>
        <v/>
      </c>
      <c r="M296" s="215" t="str">
        <f t="shared" si="46"/>
        <v/>
      </c>
      <c r="N296" s="216" t="str">
        <f t="shared" si="43"/>
        <v/>
      </c>
      <c r="O296" s="266">
        <v>2</v>
      </c>
      <c r="AB296" s="325">
        <f t="shared" si="45"/>
        <v>1</v>
      </c>
    </row>
    <row r="297" spans="1:28" ht="13.2" x14ac:dyDescent="0.25">
      <c r="A297" s="218" t="str">
        <f>IF(C297=0,"",IF(I297=0,"",MAX(A$2:A296)+1))</f>
        <v/>
      </c>
      <c r="B297" s="272" t="str">
        <f t="shared" si="37"/>
        <v>Bernard</v>
      </c>
      <c r="C297" s="211">
        <f>IF(P$175="J",SUMIF('Libre tot'!A$33:A$54,B297,'Libre tot'!B$33:B$54),0)</f>
        <v>37</v>
      </c>
      <c r="D297" s="6"/>
      <c r="E297" s="6"/>
      <c r="F297" s="267" t="str">
        <f t="shared" si="38"/>
        <v/>
      </c>
      <c r="G297" s="268" t="str">
        <f t="shared" si="39"/>
        <v/>
      </c>
      <c r="H297" s="269" t="str">
        <f t="shared" si="44"/>
        <v>n</v>
      </c>
      <c r="I297" s="211">
        <f>IF(P$175="J",SUMIF('Libre tot'!A$33:A$54,H297,'Libre tot'!B$33:B$54),0)</f>
        <v>0</v>
      </c>
      <c r="J297" s="6"/>
      <c r="K297" s="211" t="str">
        <f t="shared" si="40"/>
        <v/>
      </c>
      <c r="L297" s="267" t="str">
        <f t="shared" si="41"/>
        <v/>
      </c>
      <c r="M297" s="215" t="str">
        <f t="shared" si="46"/>
        <v/>
      </c>
      <c r="N297" s="216" t="str">
        <f t="shared" si="43"/>
        <v/>
      </c>
      <c r="O297" s="266">
        <v>2</v>
      </c>
      <c r="AB297" s="325">
        <f t="shared" si="45"/>
        <v>0</v>
      </c>
    </row>
    <row r="298" spans="1:28" ht="13.2" x14ac:dyDescent="0.25">
      <c r="A298" s="218" t="str">
        <f>IF(C298=0,"",IF(I298=0,"",MAX(A$2:A297)+1))</f>
        <v/>
      </c>
      <c r="B298" s="272" t="str">
        <f t="shared" si="37"/>
        <v>Bernard</v>
      </c>
      <c r="C298" s="211">
        <f>IF(P$175="J",SUMIF('Libre tot'!A$33:A$54,B298,'Libre tot'!B$33:B$54),0)</f>
        <v>37</v>
      </c>
      <c r="D298" s="6"/>
      <c r="E298" s="6"/>
      <c r="F298" s="267" t="str">
        <f t="shared" si="38"/>
        <v/>
      </c>
      <c r="G298" s="268" t="str">
        <f t="shared" si="39"/>
        <v/>
      </c>
      <c r="H298" s="269" t="str">
        <f t="shared" si="44"/>
        <v>n</v>
      </c>
      <c r="I298" s="211">
        <f>IF(P$175="J",SUMIF('Libre tot'!A$33:A$54,H298,'Libre tot'!B$33:B$54),0)</f>
        <v>0</v>
      </c>
      <c r="J298" s="6"/>
      <c r="K298" s="211" t="str">
        <f t="shared" si="40"/>
        <v/>
      </c>
      <c r="L298" s="267" t="str">
        <f t="shared" si="41"/>
        <v/>
      </c>
      <c r="M298" s="215" t="str">
        <f t="shared" si="46"/>
        <v/>
      </c>
      <c r="N298" s="216" t="str">
        <f t="shared" si="43"/>
        <v/>
      </c>
      <c r="O298" s="266">
        <v>2</v>
      </c>
      <c r="AB298" s="325">
        <f t="shared" si="45"/>
        <v>0</v>
      </c>
    </row>
    <row r="299" spans="1:28" ht="13.2" x14ac:dyDescent="0.25">
      <c r="A299" s="218" t="str">
        <f>IF(C299=0,"",IF(I299=0,"",MAX(A$2:A298)+1))</f>
        <v/>
      </c>
      <c r="B299" s="272" t="str">
        <f t="shared" si="37"/>
        <v>Bernard</v>
      </c>
      <c r="C299" s="211">
        <f>IF(P$175="J",SUMIF('Libre tot'!A$33:A$54,B299,'Libre tot'!B$33:B$54),0)</f>
        <v>37</v>
      </c>
      <c r="D299" s="6"/>
      <c r="E299" s="6"/>
      <c r="F299" s="267" t="str">
        <f t="shared" si="38"/>
        <v/>
      </c>
      <c r="G299" s="268" t="str">
        <f t="shared" si="39"/>
        <v/>
      </c>
      <c r="H299" s="269" t="str">
        <f t="shared" si="44"/>
        <v>n</v>
      </c>
      <c r="I299" s="211">
        <f>IF(P$175="J",SUMIF('Libre tot'!A$33:A$54,H299,'Libre tot'!B$33:B$54),0)</f>
        <v>0</v>
      </c>
      <c r="J299" s="6"/>
      <c r="K299" s="211" t="str">
        <f t="shared" si="40"/>
        <v/>
      </c>
      <c r="L299" s="267" t="str">
        <f t="shared" si="41"/>
        <v/>
      </c>
      <c r="M299" s="215" t="str">
        <f t="shared" si="46"/>
        <v/>
      </c>
      <c r="N299" s="216" t="str">
        <f t="shared" si="43"/>
        <v/>
      </c>
      <c r="O299" s="266">
        <v>2</v>
      </c>
      <c r="AB299" s="325">
        <f t="shared" si="45"/>
        <v>0</v>
      </c>
    </row>
    <row r="300" spans="1:28" ht="13.2" x14ac:dyDescent="0.25">
      <c r="A300" s="218" t="str">
        <f>IF(C300=0,"",IF(I300=0,"",MAX(A$2:A299)+1))</f>
        <v/>
      </c>
      <c r="B300" s="272" t="str">
        <f t="shared" si="37"/>
        <v>Bernard</v>
      </c>
      <c r="C300" s="211">
        <f>IF(P$175="J",SUMIF('Libre tot'!A$33:A$54,B300,'Libre tot'!B$33:B$54),0)</f>
        <v>37</v>
      </c>
      <c r="D300" s="6"/>
      <c r="E300" s="6"/>
      <c r="F300" s="267" t="str">
        <f t="shared" si="38"/>
        <v/>
      </c>
      <c r="G300" s="268" t="str">
        <f t="shared" si="39"/>
        <v/>
      </c>
      <c r="H300" s="269" t="str">
        <f t="shared" si="44"/>
        <v>n</v>
      </c>
      <c r="I300" s="211">
        <f>IF(P$175="J",SUMIF('Libre tot'!A$33:A$54,H300,'Libre tot'!B$33:B$54),0)</f>
        <v>0</v>
      </c>
      <c r="J300" s="6"/>
      <c r="K300" s="211" t="str">
        <f t="shared" si="40"/>
        <v/>
      </c>
      <c r="L300" s="267" t="str">
        <f t="shared" si="41"/>
        <v/>
      </c>
      <c r="M300" s="215" t="str">
        <f t="shared" si="46"/>
        <v/>
      </c>
      <c r="N300" s="216" t="str">
        <f t="shared" si="43"/>
        <v/>
      </c>
      <c r="O300" s="266">
        <v>2</v>
      </c>
      <c r="AB300" s="325">
        <f t="shared" si="45"/>
        <v>0</v>
      </c>
    </row>
    <row r="301" spans="1:28" ht="13.2" x14ac:dyDescent="0.25">
      <c r="A301" s="218">
        <f>IF(C301=0,"",IF(I301=0,"",MAX(A$2:A300)+1))</f>
        <v>196</v>
      </c>
      <c r="B301" s="272" t="str">
        <f t="shared" si="37"/>
        <v>Jan de Hoorn</v>
      </c>
      <c r="C301" s="211">
        <f>IF(P$175="J",SUMIF('Libre tot'!A$33:A$54,B301,'Libre tot'!B$33:B$54),0)</f>
        <v>33</v>
      </c>
      <c r="D301" s="6"/>
      <c r="E301" s="6"/>
      <c r="F301" s="267" t="str">
        <f t="shared" si="38"/>
        <v/>
      </c>
      <c r="G301" s="268" t="str">
        <f t="shared" si="39"/>
        <v/>
      </c>
      <c r="H301" s="269" t="str">
        <f t="shared" si="44"/>
        <v>Bas</v>
      </c>
      <c r="I301" s="211">
        <f>IF(P$175="J",SUMIF('Libre tot'!A$33:A$54,H301,'Libre tot'!B$33:B$54),0)</f>
        <v>31</v>
      </c>
      <c r="J301" s="6"/>
      <c r="K301" s="211" t="str">
        <f t="shared" si="40"/>
        <v/>
      </c>
      <c r="L301" s="267" t="str">
        <f t="shared" si="41"/>
        <v/>
      </c>
      <c r="M301" s="215" t="str">
        <f t="shared" si="46"/>
        <v/>
      </c>
      <c r="N301" s="216" t="str">
        <f t="shared" si="43"/>
        <v/>
      </c>
      <c r="O301" s="266">
        <v>2</v>
      </c>
      <c r="AB301" s="325">
        <f t="shared" si="45"/>
        <v>1</v>
      </c>
    </row>
    <row r="302" spans="1:28" ht="13.2" x14ac:dyDescent="0.25">
      <c r="A302" s="218">
        <f>IF(C302=0,"",IF(I302=0,"",MAX(A$2:A301)+1))</f>
        <v>197</v>
      </c>
      <c r="B302" s="272" t="str">
        <f t="shared" si="37"/>
        <v>Jan de Hoorn</v>
      </c>
      <c r="C302" s="211">
        <f>IF(P$175="J",SUMIF('Libre tot'!A$33:A$54,B302,'Libre tot'!B$33:B$54),0)</f>
        <v>33</v>
      </c>
      <c r="D302" s="6"/>
      <c r="E302" s="6"/>
      <c r="F302" s="267" t="str">
        <f t="shared" si="38"/>
        <v/>
      </c>
      <c r="G302" s="268" t="str">
        <f t="shared" si="39"/>
        <v/>
      </c>
      <c r="H302" s="269" t="str">
        <f t="shared" si="44"/>
        <v>Jan Zuijlen</v>
      </c>
      <c r="I302" s="211">
        <f>IF(P$175="J",SUMIF('Libre tot'!A$33:A$54,H302,'Libre tot'!B$33:B$54),0)</f>
        <v>45</v>
      </c>
      <c r="J302" s="6"/>
      <c r="K302" s="211" t="str">
        <f t="shared" si="40"/>
        <v/>
      </c>
      <c r="L302" s="267" t="str">
        <f t="shared" si="41"/>
        <v/>
      </c>
      <c r="M302" s="215" t="str">
        <f t="shared" si="46"/>
        <v/>
      </c>
      <c r="N302" s="216" t="str">
        <f t="shared" si="43"/>
        <v/>
      </c>
      <c r="O302" s="266">
        <v>2</v>
      </c>
      <c r="AB302" s="325">
        <f t="shared" si="45"/>
        <v>1</v>
      </c>
    </row>
    <row r="303" spans="1:28" ht="13.2" x14ac:dyDescent="0.25">
      <c r="A303" s="218">
        <f>IF(C303=0,"",IF(I303=0,"",MAX(A$2:A302)+1))</f>
        <v>198</v>
      </c>
      <c r="B303" s="272" t="str">
        <f t="shared" ref="B303:B345" si="47">B131</f>
        <v>Jan de Hoorn</v>
      </c>
      <c r="C303" s="211">
        <f>IF(P$175="J",SUMIF('Libre tot'!A$33:A$54,B303,'Libre tot'!B$33:B$54),0)</f>
        <v>33</v>
      </c>
      <c r="D303" s="6"/>
      <c r="E303" s="6"/>
      <c r="F303" s="267" t="str">
        <f t="shared" ref="F303:F345" si="48">IF(D303&gt;0,ROUND(D303/E303,3),"")</f>
        <v/>
      </c>
      <c r="G303" s="268" t="str">
        <f t="shared" ref="G303:G345" si="49">IF(D303&gt;0,IF(C303-D303=0,R$2,IF(D303&lt;C303,ROUND(D303/C303*T$2,1),Q$2)),"")</f>
        <v/>
      </c>
      <c r="H303" s="269" t="str">
        <f t="shared" si="44"/>
        <v xml:space="preserve">Jordy </v>
      </c>
      <c r="I303" s="211">
        <f>IF(P$175="J",SUMIF('Libre tot'!A$33:A$54,H303,'Libre tot'!B$33:B$54),0)</f>
        <v>50</v>
      </c>
      <c r="J303" s="6"/>
      <c r="K303" s="211" t="str">
        <f t="shared" ref="K303:K334" si="50">IF(E303&gt;0,E303,"")</f>
        <v/>
      </c>
      <c r="L303" s="267" t="str">
        <f t="shared" ref="L303:L345" si="51">IF(J303&gt;0,ROUND(J303/K303,3),"")</f>
        <v/>
      </c>
      <c r="M303" s="215" t="str">
        <f t="shared" ref="M303:M334" si="52">IF(J303&gt;0,IF(I303-J303=0,R$2,IF(J303&lt;I303,ROUND(J303/I303*T$2,1),Q$2)),"")</f>
        <v/>
      </c>
      <c r="N303" s="216" t="str">
        <f t="shared" ref="N303:N345" si="53">IF(E303&gt;0,1,"")</f>
        <v/>
      </c>
      <c r="O303" s="266">
        <v>2</v>
      </c>
      <c r="AB303" s="325">
        <f t="shared" si="45"/>
        <v>1</v>
      </c>
    </row>
    <row r="304" spans="1:28" ht="13.2" x14ac:dyDescent="0.25">
      <c r="A304" s="218">
        <f>IF(C304=0,"",IF(I304=0,"",MAX(A$2:A303)+1))</f>
        <v>199</v>
      </c>
      <c r="B304" s="272" t="str">
        <f t="shared" si="47"/>
        <v>Jan de Hoorn</v>
      </c>
      <c r="C304" s="211">
        <f>IF(P$175="J",SUMIF('Libre tot'!A$33:A$54,B304,'Libre tot'!B$33:B$54),0)</f>
        <v>33</v>
      </c>
      <c r="D304" s="6"/>
      <c r="E304" s="6"/>
      <c r="F304" s="267" t="str">
        <f t="shared" si="48"/>
        <v/>
      </c>
      <c r="G304" s="268" t="str">
        <f t="shared" si="49"/>
        <v/>
      </c>
      <c r="H304" s="269" t="str">
        <f t="shared" ref="H304:H345" si="54">H132</f>
        <v>Mukesh</v>
      </c>
      <c r="I304" s="211">
        <f>IF(P$175="J",SUMIF('Libre tot'!A$33:A$54,H304,'Libre tot'!B$33:B$54),0)</f>
        <v>56</v>
      </c>
      <c r="J304" s="6"/>
      <c r="K304" s="211" t="str">
        <f t="shared" si="50"/>
        <v/>
      </c>
      <c r="L304" s="267" t="str">
        <f t="shared" si="51"/>
        <v/>
      </c>
      <c r="M304" s="215" t="str">
        <f t="shared" si="52"/>
        <v/>
      </c>
      <c r="N304" s="216" t="str">
        <f t="shared" si="53"/>
        <v/>
      </c>
      <c r="O304" s="266">
        <v>2</v>
      </c>
      <c r="AB304" s="325">
        <f t="shared" si="45"/>
        <v>1</v>
      </c>
    </row>
    <row r="305" spans="1:28" ht="13.2" x14ac:dyDescent="0.25">
      <c r="A305" s="218">
        <f>IF(C305=0,"",IF(I305=0,"",MAX(A$2:A304)+1))</f>
        <v>200</v>
      </c>
      <c r="B305" s="272" t="str">
        <f t="shared" si="47"/>
        <v>Jan de Hoorn</v>
      </c>
      <c r="C305" s="211">
        <f>IF(P$175="J",SUMIF('Libre tot'!A$33:A$54,B305,'Libre tot'!B$33:B$54),0)</f>
        <v>33</v>
      </c>
      <c r="D305" s="6"/>
      <c r="E305" s="6"/>
      <c r="F305" s="267" t="str">
        <f t="shared" si="48"/>
        <v/>
      </c>
      <c r="G305" s="268" t="str">
        <f t="shared" si="49"/>
        <v/>
      </c>
      <c r="H305" s="269" t="str">
        <f t="shared" si="54"/>
        <v>Marco</v>
      </c>
      <c r="I305" s="211">
        <f>IF(P$175="J",SUMIF('Libre tot'!A$33:A$54,H305,'Libre tot'!B$33:B$54),0)</f>
        <v>51</v>
      </c>
      <c r="J305" s="6"/>
      <c r="K305" s="211" t="str">
        <f t="shared" si="50"/>
        <v/>
      </c>
      <c r="L305" s="267" t="str">
        <f t="shared" si="51"/>
        <v/>
      </c>
      <c r="M305" s="215" t="str">
        <f t="shared" si="52"/>
        <v/>
      </c>
      <c r="N305" s="216" t="str">
        <f t="shared" si="53"/>
        <v/>
      </c>
      <c r="O305" s="266">
        <v>2</v>
      </c>
      <c r="AB305" s="325">
        <f t="shared" si="45"/>
        <v>1</v>
      </c>
    </row>
    <row r="306" spans="1:28" ht="13.2" x14ac:dyDescent="0.25">
      <c r="A306" s="218" t="str">
        <f>IF(C306=0,"",IF(I306=0,"",MAX(A$2:A305)+1))</f>
        <v/>
      </c>
      <c r="B306" s="272" t="str">
        <f t="shared" si="47"/>
        <v>Jan de Hoorn</v>
      </c>
      <c r="C306" s="211">
        <f>IF(P$175="J",SUMIF('Libre tot'!A$33:A$54,B306,'Libre tot'!B$33:B$54),0)</f>
        <v>33</v>
      </c>
      <c r="D306" s="6"/>
      <c r="E306" s="6"/>
      <c r="F306" s="267" t="str">
        <f t="shared" si="48"/>
        <v/>
      </c>
      <c r="G306" s="268" t="str">
        <f t="shared" si="49"/>
        <v/>
      </c>
      <c r="H306" s="269" t="str">
        <f t="shared" si="54"/>
        <v>n</v>
      </c>
      <c r="I306" s="211">
        <f>IF(P$175="J",SUMIF('Libre tot'!A$33:A$54,H306,'Libre tot'!B$33:B$54),0)</f>
        <v>0</v>
      </c>
      <c r="J306" s="6"/>
      <c r="K306" s="211" t="str">
        <f t="shared" si="50"/>
        <v/>
      </c>
      <c r="L306" s="267" t="str">
        <f t="shared" si="51"/>
        <v/>
      </c>
      <c r="M306" s="215" t="str">
        <f t="shared" si="52"/>
        <v/>
      </c>
      <c r="N306" s="216" t="str">
        <f t="shared" si="53"/>
        <v/>
      </c>
      <c r="O306" s="266">
        <v>2</v>
      </c>
      <c r="AB306" s="325">
        <f t="shared" si="45"/>
        <v>0</v>
      </c>
    </row>
    <row r="307" spans="1:28" ht="13.2" x14ac:dyDescent="0.25">
      <c r="A307" s="218" t="str">
        <f>IF(C307=0,"",IF(I307=0,"",MAX(A$2:A306)+1))</f>
        <v/>
      </c>
      <c r="B307" s="272" t="str">
        <f t="shared" si="47"/>
        <v>Jan de Hoorn</v>
      </c>
      <c r="C307" s="211">
        <f>IF(P$175="J",SUMIF('Libre tot'!A$33:A$54,B307,'Libre tot'!B$33:B$54),0)</f>
        <v>33</v>
      </c>
      <c r="D307" s="6"/>
      <c r="E307" s="6"/>
      <c r="F307" s="267" t="str">
        <f t="shared" si="48"/>
        <v/>
      </c>
      <c r="G307" s="268" t="str">
        <f t="shared" si="49"/>
        <v/>
      </c>
      <c r="H307" s="269" t="str">
        <f t="shared" si="54"/>
        <v>n</v>
      </c>
      <c r="I307" s="211">
        <f>IF(P$175="J",SUMIF('Libre tot'!A$33:A$54,H307,'Libre tot'!B$33:B$54),0)</f>
        <v>0</v>
      </c>
      <c r="J307" s="6"/>
      <c r="K307" s="211" t="str">
        <f t="shared" si="50"/>
        <v/>
      </c>
      <c r="L307" s="267" t="str">
        <f t="shared" si="51"/>
        <v/>
      </c>
      <c r="M307" s="215" t="str">
        <f t="shared" si="52"/>
        <v/>
      </c>
      <c r="N307" s="216" t="str">
        <f t="shared" si="53"/>
        <v/>
      </c>
      <c r="O307" s="266">
        <v>2</v>
      </c>
      <c r="AB307" s="325">
        <f t="shared" si="45"/>
        <v>0</v>
      </c>
    </row>
    <row r="308" spans="1:28" ht="13.2" x14ac:dyDescent="0.25">
      <c r="A308" s="218" t="str">
        <f>IF(C308=0,"",IF(I308=0,"",MAX(A$2:A307)+1))</f>
        <v/>
      </c>
      <c r="B308" s="272" t="str">
        <f t="shared" si="47"/>
        <v>Jan de Hoorn</v>
      </c>
      <c r="C308" s="211">
        <f>IF(P$175="J",SUMIF('Libre tot'!A$33:A$54,B308,'Libre tot'!B$33:B$54),0)</f>
        <v>33</v>
      </c>
      <c r="D308" s="6"/>
      <c r="E308" s="6"/>
      <c r="F308" s="267" t="str">
        <f t="shared" si="48"/>
        <v/>
      </c>
      <c r="G308" s="268" t="str">
        <f t="shared" si="49"/>
        <v/>
      </c>
      <c r="H308" s="269" t="str">
        <f t="shared" si="54"/>
        <v>n</v>
      </c>
      <c r="I308" s="211">
        <f>IF(P$175="J",SUMIF('Libre tot'!A$33:A$54,H308,'Libre tot'!B$33:B$54),0)</f>
        <v>0</v>
      </c>
      <c r="J308" s="6"/>
      <c r="K308" s="211" t="str">
        <f t="shared" si="50"/>
        <v/>
      </c>
      <c r="L308" s="267" t="str">
        <f t="shared" si="51"/>
        <v/>
      </c>
      <c r="M308" s="215" t="str">
        <f t="shared" si="52"/>
        <v/>
      </c>
      <c r="N308" s="216" t="str">
        <f t="shared" si="53"/>
        <v/>
      </c>
      <c r="O308" s="266">
        <v>2</v>
      </c>
      <c r="AB308" s="325">
        <f t="shared" si="45"/>
        <v>0</v>
      </c>
    </row>
    <row r="309" spans="1:28" ht="13.2" x14ac:dyDescent="0.25">
      <c r="A309" s="218" t="str">
        <f>IF(C309=0,"",IF(I309=0,"",MAX(A$2:A308)+1))</f>
        <v/>
      </c>
      <c r="B309" s="272" t="str">
        <f t="shared" si="47"/>
        <v>Jan de Hoorn</v>
      </c>
      <c r="C309" s="211">
        <f>IF(P$175="J",SUMIF('Libre tot'!A$33:A$54,B309,'Libre tot'!B$33:B$54),0)</f>
        <v>33</v>
      </c>
      <c r="D309" s="6"/>
      <c r="E309" s="6"/>
      <c r="F309" s="267" t="str">
        <f t="shared" si="48"/>
        <v/>
      </c>
      <c r="G309" s="268" t="str">
        <f t="shared" si="49"/>
        <v/>
      </c>
      <c r="H309" s="269" t="str">
        <f t="shared" si="54"/>
        <v>n</v>
      </c>
      <c r="I309" s="211">
        <f>IF(P$175="J",SUMIF('Libre tot'!A$33:A$54,H309,'Libre tot'!B$33:B$54),0)</f>
        <v>0</v>
      </c>
      <c r="J309" s="6"/>
      <c r="K309" s="211" t="str">
        <f t="shared" si="50"/>
        <v/>
      </c>
      <c r="L309" s="267" t="str">
        <f t="shared" si="51"/>
        <v/>
      </c>
      <c r="M309" s="215" t="str">
        <f t="shared" si="52"/>
        <v/>
      </c>
      <c r="N309" s="216" t="str">
        <f t="shared" si="53"/>
        <v/>
      </c>
      <c r="O309" s="266">
        <v>2</v>
      </c>
      <c r="AB309" s="325">
        <f t="shared" si="45"/>
        <v>0</v>
      </c>
    </row>
    <row r="310" spans="1:28" ht="13.2" x14ac:dyDescent="0.25">
      <c r="A310" s="218">
        <f>IF(C310=0,"",IF(I310=0,"",MAX(A$2:A309)+1))</f>
        <v>201</v>
      </c>
      <c r="B310" s="272" t="str">
        <f t="shared" si="47"/>
        <v>Bas</v>
      </c>
      <c r="C310" s="211">
        <f>IF(P$175="J",SUMIF('Libre tot'!A$33:A$54,B310,'Libre tot'!B$33:B$54),0)</f>
        <v>31</v>
      </c>
      <c r="D310" s="6"/>
      <c r="E310" s="6"/>
      <c r="F310" s="267" t="str">
        <f t="shared" si="48"/>
        <v/>
      </c>
      <c r="G310" s="268" t="str">
        <f t="shared" si="49"/>
        <v/>
      </c>
      <c r="H310" s="269" t="str">
        <f t="shared" si="54"/>
        <v>Jan Zuijlen</v>
      </c>
      <c r="I310" s="211">
        <f>IF(P$175="J",SUMIF('Libre tot'!A$33:A$54,H310,'Libre tot'!B$33:B$54),0)</f>
        <v>45</v>
      </c>
      <c r="J310" s="6"/>
      <c r="K310" s="211" t="str">
        <f t="shared" si="50"/>
        <v/>
      </c>
      <c r="L310" s="267" t="str">
        <f t="shared" si="51"/>
        <v/>
      </c>
      <c r="M310" s="215" t="str">
        <f t="shared" si="52"/>
        <v/>
      </c>
      <c r="N310" s="216" t="str">
        <f t="shared" si="53"/>
        <v/>
      </c>
      <c r="O310" s="266">
        <v>2</v>
      </c>
      <c r="AB310" s="325">
        <f t="shared" si="45"/>
        <v>1</v>
      </c>
    </row>
    <row r="311" spans="1:28" ht="13.2" x14ac:dyDescent="0.25">
      <c r="A311" s="218">
        <f>IF(C311=0,"",IF(I311=0,"",MAX(A$2:A310)+1))</f>
        <v>202</v>
      </c>
      <c r="B311" s="272" t="str">
        <f t="shared" si="47"/>
        <v>Bas</v>
      </c>
      <c r="C311" s="211">
        <f>IF(P$175="J",SUMIF('Libre tot'!A$33:A$54,B311,'Libre tot'!B$33:B$54),0)</f>
        <v>31</v>
      </c>
      <c r="D311" s="6"/>
      <c r="E311" s="6"/>
      <c r="F311" s="267" t="str">
        <f t="shared" si="48"/>
        <v/>
      </c>
      <c r="G311" s="268" t="str">
        <f t="shared" si="49"/>
        <v/>
      </c>
      <c r="H311" s="269" t="str">
        <f t="shared" si="54"/>
        <v xml:space="preserve">Jordy </v>
      </c>
      <c r="I311" s="211">
        <f>IF(P$175="J",SUMIF('Libre tot'!A$33:A$54,H311,'Libre tot'!B$33:B$54),0)</f>
        <v>50</v>
      </c>
      <c r="J311" s="6"/>
      <c r="K311" s="211" t="str">
        <f t="shared" si="50"/>
        <v/>
      </c>
      <c r="L311" s="267" t="str">
        <f t="shared" si="51"/>
        <v/>
      </c>
      <c r="M311" s="215" t="str">
        <f t="shared" si="52"/>
        <v/>
      </c>
      <c r="N311" s="216" t="str">
        <f t="shared" si="53"/>
        <v/>
      </c>
      <c r="O311" s="266">
        <v>2</v>
      </c>
      <c r="AB311" s="325">
        <f t="shared" si="45"/>
        <v>1</v>
      </c>
    </row>
    <row r="312" spans="1:28" ht="13.2" x14ac:dyDescent="0.25">
      <c r="A312" s="218">
        <f>IF(C312=0,"",IF(I312=0,"",MAX(A$2:A311)+1))</f>
        <v>203</v>
      </c>
      <c r="B312" s="272" t="str">
        <f t="shared" si="47"/>
        <v>Bas</v>
      </c>
      <c r="C312" s="211">
        <f>IF(P$175="J",SUMIF('Libre tot'!A$33:A$54,B312,'Libre tot'!B$33:B$54),0)</f>
        <v>31</v>
      </c>
      <c r="D312" s="6"/>
      <c r="E312" s="6"/>
      <c r="F312" s="267" t="str">
        <f t="shared" si="48"/>
        <v/>
      </c>
      <c r="G312" s="268" t="str">
        <f t="shared" si="49"/>
        <v/>
      </c>
      <c r="H312" s="269" t="str">
        <f t="shared" si="54"/>
        <v>Mukesh</v>
      </c>
      <c r="I312" s="211">
        <f>IF(P$175="J",SUMIF('Libre tot'!A$33:A$54,H312,'Libre tot'!B$33:B$54),0)</f>
        <v>56</v>
      </c>
      <c r="J312" s="6"/>
      <c r="K312" s="211" t="str">
        <f t="shared" si="50"/>
        <v/>
      </c>
      <c r="L312" s="267" t="str">
        <f t="shared" si="51"/>
        <v/>
      </c>
      <c r="M312" s="215" t="str">
        <f t="shared" si="52"/>
        <v/>
      </c>
      <c r="N312" s="216" t="str">
        <f t="shared" si="53"/>
        <v/>
      </c>
      <c r="O312" s="266">
        <v>2</v>
      </c>
      <c r="AB312" s="325">
        <f t="shared" si="45"/>
        <v>1</v>
      </c>
    </row>
    <row r="313" spans="1:28" ht="13.2" x14ac:dyDescent="0.25">
      <c r="A313" s="218">
        <f>IF(C313=0,"",IF(I313=0,"",MAX(A$2:A312)+1))</f>
        <v>204</v>
      </c>
      <c r="B313" s="272" t="str">
        <f t="shared" si="47"/>
        <v>Bas</v>
      </c>
      <c r="C313" s="211">
        <f>IF(P$175="J",SUMIF('Libre tot'!A$33:A$54,B313,'Libre tot'!B$33:B$54),0)</f>
        <v>31</v>
      </c>
      <c r="D313" s="6"/>
      <c r="E313" s="6"/>
      <c r="F313" s="267" t="str">
        <f t="shared" si="48"/>
        <v/>
      </c>
      <c r="G313" s="268" t="str">
        <f t="shared" si="49"/>
        <v/>
      </c>
      <c r="H313" s="269" t="str">
        <f t="shared" si="54"/>
        <v>Marco</v>
      </c>
      <c r="I313" s="211">
        <f>IF(P$175="J",SUMIF('Libre tot'!A$33:A$54,H313,'Libre tot'!B$33:B$54),0)</f>
        <v>51</v>
      </c>
      <c r="J313" s="6"/>
      <c r="K313" s="211" t="str">
        <f t="shared" si="50"/>
        <v/>
      </c>
      <c r="L313" s="267" t="str">
        <f t="shared" si="51"/>
        <v/>
      </c>
      <c r="M313" s="215" t="str">
        <f t="shared" si="52"/>
        <v/>
      </c>
      <c r="N313" s="216" t="str">
        <f t="shared" si="53"/>
        <v/>
      </c>
      <c r="O313" s="266">
        <v>2</v>
      </c>
      <c r="AB313" s="325">
        <f t="shared" si="45"/>
        <v>1</v>
      </c>
    </row>
    <row r="314" spans="1:28" ht="13.2" x14ac:dyDescent="0.25">
      <c r="A314" s="218" t="str">
        <f>IF(C314=0,"",IF(I314=0,"",MAX(A$2:A313)+1))</f>
        <v/>
      </c>
      <c r="B314" s="272" t="str">
        <f t="shared" si="47"/>
        <v>Bas</v>
      </c>
      <c r="C314" s="211">
        <f>IF(P$175="J",SUMIF('Libre tot'!A$33:A$54,B314,'Libre tot'!B$33:B$54),0)</f>
        <v>31</v>
      </c>
      <c r="D314" s="6"/>
      <c r="E314" s="6"/>
      <c r="F314" s="267" t="str">
        <f t="shared" si="48"/>
        <v/>
      </c>
      <c r="G314" s="268" t="str">
        <f t="shared" si="49"/>
        <v/>
      </c>
      <c r="H314" s="269" t="str">
        <f t="shared" si="54"/>
        <v>n</v>
      </c>
      <c r="I314" s="211">
        <f>IF(P$175="J",SUMIF('Libre tot'!A$33:A$54,H314,'Libre tot'!B$33:B$54),0)</f>
        <v>0</v>
      </c>
      <c r="J314" s="6"/>
      <c r="K314" s="211" t="str">
        <f t="shared" si="50"/>
        <v/>
      </c>
      <c r="L314" s="267" t="str">
        <f t="shared" si="51"/>
        <v/>
      </c>
      <c r="M314" s="215" t="str">
        <f t="shared" si="52"/>
        <v/>
      </c>
      <c r="N314" s="216" t="str">
        <f t="shared" si="53"/>
        <v/>
      </c>
      <c r="O314" s="266">
        <v>2</v>
      </c>
      <c r="AB314" s="325">
        <f t="shared" si="45"/>
        <v>0</v>
      </c>
    </row>
    <row r="315" spans="1:28" ht="13.2" x14ac:dyDescent="0.25">
      <c r="A315" s="218" t="str">
        <f>IF(C315=0,"",IF(I315=0,"",MAX(A$2:A314)+1))</f>
        <v/>
      </c>
      <c r="B315" s="272" t="str">
        <f t="shared" si="47"/>
        <v>Bas</v>
      </c>
      <c r="C315" s="211">
        <f>IF(P$175="J",SUMIF('Libre tot'!A$33:A$54,B315,'Libre tot'!B$33:B$54),0)</f>
        <v>31</v>
      </c>
      <c r="D315" s="6"/>
      <c r="E315" s="6"/>
      <c r="F315" s="267" t="str">
        <f t="shared" si="48"/>
        <v/>
      </c>
      <c r="G315" s="268" t="str">
        <f t="shared" si="49"/>
        <v/>
      </c>
      <c r="H315" s="269" t="str">
        <f t="shared" si="54"/>
        <v>n</v>
      </c>
      <c r="I315" s="211">
        <f>IF(P$175="J",SUMIF('Libre tot'!A$33:A$54,H315,'Libre tot'!B$33:B$54),0)</f>
        <v>0</v>
      </c>
      <c r="J315" s="6"/>
      <c r="K315" s="211" t="str">
        <f t="shared" si="50"/>
        <v/>
      </c>
      <c r="L315" s="267" t="str">
        <f t="shared" si="51"/>
        <v/>
      </c>
      <c r="M315" s="215" t="str">
        <f t="shared" si="52"/>
        <v/>
      </c>
      <c r="N315" s="216" t="str">
        <f t="shared" si="53"/>
        <v/>
      </c>
      <c r="O315" s="266">
        <v>2</v>
      </c>
      <c r="AB315" s="325">
        <f t="shared" si="45"/>
        <v>0</v>
      </c>
    </row>
    <row r="316" spans="1:28" ht="13.2" x14ac:dyDescent="0.25">
      <c r="A316" s="218" t="str">
        <f>IF(C316=0,"",IF(I316=0,"",MAX(A$2:A315)+1))</f>
        <v/>
      </c>
      <c r="B316" s="272" t="str">
        <f t="shared" si="47"/>
        <v>Bas</v>
      </c>
      <c r="C316" s="211">
        <f>IF(P$175="J",SUMIF('Libre tot'!A$33:A$54,B316,'Libre tot'!B$33:B$54),0)</f>
        <v>31</v>
      </c>
      <c r="D316" s="6"/>
      <c r="E316" s="6"/>
      <c r="F316" s="267" t="str">
        <f t="shared" si="48"/>
        <v/>
      </c>
      <c r="G316" s="268" t="str">
        <f t="shared" si="49"/>
        <v/>
      </c>
      <c r="H316" s="269" t="str">
        <f t="shared" si="54"/>
        <v>n</v>
      </c>
      <c r="I316" s="211">
        <f>IF(P$175="J",SUMIF('Libre tot'!A$33:A$54,H316,'Libre tot'!B$33:B$54),0)</f>
        <v>0</v>
      </c>
      <c r="J316" s="6"/>
      <c r="K316" s="211" t="str">
        <f t="shared" si="50"/>
        <v/>
      </c>
      <c r="L316" s="267" t="str">
        <f t="shared" si="51"/>
        <v/>
      </c>
      <c r="M316" s="215" t="str">
        <f t="shared" si="52"/>
        <v/>
      </c>
      <c r="N316" s="216" t="str">
        <f t="shared" si="53"/>
        <v/>
      </c>
      <c r="O316" s="266">
        <v>2</v>
      </c>
      <c r="AB316" s="325">
        <f t="shared" si="45"/>
        <v>0</v>
      </c>
    </row>
    <row r="317" spans="1:28" ht="13.2" x14ac:dyDescent="0.25">
      <c r="A317" s="218" t="str">
        <f>IF(C317=0,"",IF(I317=0,"",MAX(A$2:A316)+1))</f>
        <v/>
      </c>
      <c r="B317" s="272" t="str">
        <f t="shared" si="47"/>
        <v>Bas</v>
      </c>
      <c r="C317" s="211">
        <f>IF(P$175="J",SUMIF('Libre tot'!A$33:A$54,B317,'Libre tot'!B$33:B$54),0)</f>
        <v>31</v>
      </c>
      <c r="D317" s="6"/>
      <c r="E317" s="6"/>
      <c r="F317" s="267" t="str">
        <f t="shared" si="48"/>
        <v/>
      </c>
      <c r="G317" s="268" t="str">
        <f t="shared" si="49"/>
        <v/>
      </c>
      <c r="H317" s="269" t="str">
        <f t="shared" si="54"/>
        <v>n</v>
      </c>
      <c r="I317" s="211">
        <f>IF(P$175="J",SUMIF('Libre tot'!A$33:A$54,H317,'Libre tot'!B$33:B$54),0)</f>
        <v>0</v>
      </c>
      <c r="J317" s="6"/>
      <c r="K317" s="211" t="str">
        <f t="shared" si="50"/>
        <v/>
      </c>
      <c r="L317" s="267" t="str">
        <f t="shared" si="51"/>
        <v/>
      </c>
      <c r="M317" s="215" t="str">
        <f t="shared" si="52"/>
        <v/>
      </c>
      <c r="N317" s="216" t="str">
        <f t="shared" si="53"/>
        <v/>
      </c>
      <c r="O317" s="266">
        <v>2</v>
      </c>
      <c r="AB317" s="325">
        <f t="shared" si="45"/>
        <v>0</v>
      </c>
    </row>
    <row r="318" spans="1:28" ht="13.2" x14ac:dyDescent="0.25">
      <c r="A318" s="218">
        <f>IF(C318=0,"",IF(I318=0,"",MAX(A$2:A317)+1))</f>
        <v>205</v>
      </c>
      <c r="B318" s="272" t="str">
        <f t="shared" si="47"/>
        <v>Jan Zuijlen</v>
      </c>
      <c r="C318" s="211">
        <f>IF(P$175="J",SUMIF('Libre tot'!A$33:A$54,B318,'Libre tot'!B$33:B$54),0)</f>
        <v>45</v>
      </c>
      <c r="D318" s="6"/>
      <c r="E318" s="6"/>
      <c r="F318" s="267" t="str">
        <f t="shared" si="48"/>
        <v/>
      </c>
      <c r="G318" s="268" t="str">
        <f t="shared" si="49"/>
        <v/>
      </c>
      <c r="H318" s="269" t="str">
        <f t="shared" si="54"/>
        <v xml:space="preserve">Jordy </v>
      </c>
      <c r="I318" s="211">
        <f>IF(P$175="J",SUMIF('Libre tot'!A$33:A$54,H318,'Libre tot'!B$33:B$54),0)</f>
        <v>50</v>
      </c>
      <c r="J318" s="6"/>
      <c r="K318" s="211" t="str">
        <f t="shared" si="50"/>
        <v/>
      </c>
      <c r="L318" s="267" t="str">
        <f t="shared" si="51"/>
        <v/>
      </c>
      <c r="M318" s="215" t="str">
        <f t="shared" si="52"/>
        <v/>
      </c>
      <c r="N318" s="216" t="str">
        <f t="shared" si="53"/>
        <v/>
      </c>
      <c r="O318" s="266">
        <v>2</v>
      </c>
      <c r="AB318" s="325">
        <f t="shared" si="45"/>
        <v>1</v>
      </c>
    </row>
    <row r="319" spans="1:28" ht="13.2" x14ac:dyDescent="0.25">
      <c r="A319" s="218">
        <f>IF(C319=0,"",IF(I319=0,"",MAX(A$2:A318)+1))</f>
        <v>206</v>
      </c>
      <c r="B319" s="272" t="str">
        <f t="shared" si="47"/>
        <v>Jan Zuijlen</v>
      </c>
      <c r="C319" s="211">
        <f>IF(P$175="J",SUMIF('Libre tot'!A$33:A$54,B319,'Libre tot'!B$33:B$54),0)</f>
        <v>45</v>
      </c>
      <c r="D319" s="6"/>
      <c r="E319" s="6"/>
      <c r="F319" s="267" t="str">
        <f t="shared" si="48"/>
        <v/>
      </c>
      <c r="G319" s="268" t="str">
        <f t="shared" si="49"/>
        <v/>
      </c>
      <c r="H319" s="269" t="str">
        <f t="shared" si="54"/>
        <v>Mukesh</v>
      </c>
      <c r="I319" s="211">
        <f>IF(P$175="J",SUMIF('Libre tot'!A$33:A$54,H319,'Libre tot'!B$33:B$54),0)</f>
        <v>56</v>
      </c>
      <c r="J319" s="6"/>
      <c r="K319" s="211" t="str">
        <f t="shared" si="50"/>
        <v/>
      </c>
      <c r="L319" s="267" t="str">
        <f t="shared" si="51"/>
        <v/>
      </c>
      <c r="M319" s="215" t="str">
        <f t="shared" si="52"/>
        <v/>
      </c>
      <c r="N319" s="216" t="str">
        <f t="shared" si="53"/>
        <v/>
      </c>
      <c r="O319" s="266">
        <v>2</v>
      </c>
      <c r="AB319" s="325">
        <f t="shared" si="45"/>
        <v>1</v>
      </c>
    </row>
    <row r="320" spans="1:28" ht="13.2" x14ac:dyDescent="0.25">
      <c r="A320" s="218">
        <f>IF(C320=0,"",IF(I320=0,"",MAX(A$2:A319)+1))</f>
        <v>207</v>
      </c>
      <c r="B320" s="272" t="str">
        <f t="shared" si="47"/>
        <v>Jan Zuijlen</v>
      </c>
      <c r="C320" s="211">
        <f>IF(P$175="J",SUMIF('Libre tot'!A$33:A$54,B320,'Libre tot'!B$33:B$54),0)</f>
        <v>45</v>
      </c>
      <c r="D320" s="6"/>
      <c r="E320" s="6"/>
      <c r="F320" s="267" t="str">
        <f t="shared" si="48"/>
        <v/>
      </c>
      <c r="G320" s="268" t="str">
        <f t="shared" si="49"/>
        <v/>
      </c>
      <c r="H320" s="269" t="str">
        <f t="shared" si="54"/>
        <v>Marco</v>
      </c>
      <c r="I320" s="211">
        <f>IF(P$175="J",SUMIF('Libre tot'!A$33:A$54,H320,'Libre tot'!B$33:B$54),0)</f>
        <v>51</v>
      </c>
      <c r="J320" s="6"/>
      <c r="K320" s="211" t="str">
        <f t="shared" si="50"/>
        <v/>
      </c>
      <c r="L320" s="267" t="str">
        <f t="shared" si="51"/>
        <v/>
      </c>
      <c r="M320" s="215" t="str">
        <f t="shared" si="52"/>
        <v/>
      </c>
      <c r="N320" s="216" t="str">
        <f t="shared" si="53"/>
        <v/>
      </c>
      <c r="O320" s="266">
        <v>2</v>
      </c>
      <c r="AB320" s="325">
        <f t="shared" si="45"/>
        <v>1</v>
      </c>
    </row>
    <row r="321" spans="1:28" ht="13.2" x14ac:dyDescent="0.25">
      <c r="A321" s="218" t="str">
        <f>IF(C321=0,"",IF(I321=0,"",MAX(A$2:A320)+1))</f>
        <v/>
      </c>
      <c r="B321" s="272" t="str">
        <f t="shared" si="47"/>
        <v>Jan Zuijlen</v>
      </c>
      <c r="C321" s="211">
        <f>IF(P$175="J",SUMIF('Libre tot'!A$33:A$54,B321,'Libre tot'!B$33:B$54),0)</f>
        <v>45</v>
      </c>
      <c r="D321" s="6"/>
      <c r="E321" s="6"/>
      <c r="F321" s="267" t="str">
        <f t="shared" si="48"/>
        <v/>
      </c>
      <c r="G321" s="268" t="str">
        <f t="shared" si="49"/>
        <v/>
      </c>
      <c r="H321" s="269" t="str">
        <f t="shared" si="54"/>
        <v>n</v>
      </c>
      <c r="I321" s="211">
        <f>IF(P$175="J",SUMIF('Libre tot'!A$33:A$54,H321,'Libre tot'!B$33:B$54),0)</f>
        <v>0</v>
      </c>
      <c r="J321" s="6"/>
      <c r="K321" s="211" t="str">
        <f t="shared" si="50"/>
        <v/>
      </c>
      <c r="L321" s="267" t="str">
        <f t="shared" si="51"/>
        <v/>
      </c>
      <c r="M321" s="215" t="str">
        <f t="shared" si="52"/>
        <v/>
      </c>
      <c r="N321" s="216" t="str">
        <f t="shared" si="53"/>
        <v/>
      </c>
      <c r="O321" s="266">
        <v>2</v>
      </c>
      <c r="AB321" s="325">
        <f t="shared" si="45"/>
        <v>0</v>
      </c>
    </row>
    <row r="322" spans="1:28" ht="13.2" x14ac:dyDescent="0.25">
      <c r="A322" s="218" t="str">
        <f>IF(C322=0,"",IF(I322=0,"",MAX(A$2:A321)+1))</f>
        <v/>
      </c>
      <c r="B322" s="272" t="str">
        <f t="shared" si="47"/>
        <v>Jan Zuijlen</v>
      </c>
      <c r="C322" s="211">
        <f>IF(P$175="J",SUMIF('Libre tot'!A$33:A$54,B322,'Libre tot'!B$33:B$54),0)</f>
        <v>45</v>
      </c>
      <c r="D322" s="6"/>
      <c r="E322" s="6"/>
      <c r="F322" s="267" t="str">
        <f t="shared" si="48"/>
        <v/>
      </c>
      <c r="G322" s="268" t="str">
        <f t="shared" si="49"/>
        <v/>
      </c>
      <c r="H322" s="269" t="str">
        <f t="shared" si="54"/>
        <v>n</v>
      </c>
      <c r="I322" s="211">
        <f>IF(P$175="J",SUMIF('Libre tot'!A$33:A$54,H322,'Libre tot'!B$33:B$54),0)</f>
        <v>0</v>
      </c>
      <c r="J322" s="6"/>
      <c r="K322" s="211" t="str">
        <f t="shared" si="50"/>
        <v/>
      </c>
      <c r="L322" s="267" t="str">
        <f t="shared" si="51"/>
        <v/>
      </c>
      <c r="M322" s="215" t="str">
        <f t="shared" si="52"/>
        <v/>
      </c>
      <c r="N322" s="216" t="str">
        <f t="shared" si="53"/>
        <v/>
      </c>
      <c r="O322" s="266">
        <v>2</v>
      </c>
      <c r="AB322" s="325">
        <f t="shared" si="45"/>
        <v>0</v>
      </c>
    </row>
    <row r="323" spans="1:28" ht="13.2" x14ac:dyDescent="0.25">
      <c r="A323" s="218" t="str">
        <f>IF(C323=0,"",IF(I323=0,"",MAX(A$2:A322)+1))</f>
        <v/>
      </c>
      <c r="B323" s="272" t="str">
        <f t="shared" si="47"/>
        <v>Jan Zuijlen</v>
      </c>
      <c r="C323" s="211">
        <f>IF(P$175="J",SUMIF('Libre tot'!A$33:A$54,B323,'Libre tot'!B$33:B$54),0)</f>
        <v>45</v>
      </c>
      <c r="D323" s="6"/>
      <c r="E323" s="6"/>
      <c r="F323" s="267" t="str">
        <f t="shared" si="48"/>
        <v/>
      </c>
      <c r="G323" s="268" t="str">
        <f t="shared" si="49"/>
        <v/>
      </c>
      <c r="H323" s="269" t="str">
        <f t="shared" si="54"/>
        <v>n</v>
      </c>
      <c r="I323" s="211">
        <f>IF(P$175="J",SUMIF('Libre tot'!A$33:A$54,H323,'Libre tot'!B$33:B$54),0)</f>
        <v>0</v>
      </c>
      <c r="J323" s="6"/>
      <c r="K323" s="211" t="str">
        <f t="shared" si="50"/>
        <v/>
      </c>
      <c r="L323" s="267" t="str">
        <f t="shared" si="51"/>
        <v/>
      </c>
      <c r="M323" s="215" t="str">
        <f t="shared" si="52"/>
        <v/>
      </c>
      <c r="N323" s="216" t="str">
        <f t="shared" si="53"/>
        <v/>
      </c>
      <c r="O323" s="266">
        <v>2</v>
      </c>
      <c r="AB323" s="325">
        <f t="shared" ref="AB323:AB386" si="55">IF(A323="",0,1)</f>
        <v>0</v>
      </c>
    </row>
    <row r="324" spans="1:28" ht="13.2" x14ac:dyDescent="0.25">
      <c r="A324" s="218" t="str">
        <f>IF(C324=0,"",IF(I324=0,"",MAX(A$2:A323)+1))</f>
        <v/>
      </c>
      <c r="B324" s="272" t="str">
        <f t="shared" si="47"/>
        <v>Jan Zuijlen</v>
      </c>
      <c r="C324" s="211">
        <f>IF(P$175="J",SUMIF('Libre tot'!A$33:A$54,B324,'Libre tot'!B$33:B$54),0)</f>
        <v>45</v>
      </c>
      <c r="D324" s="6"/>
      <c r="E324" s="6"/>
      <c r="F324" s="267" t="str">
        <f t="shared" si="48"/>
        <v/>
      </c>
      <c r="G324" s="268" t="str">
        <f t="shared" si="49"/>
        <v/>
      </c>
      <c r="H324" s="269" t="str">
        <f t="shared" si="54"/>
        <v>n</v>
      </c>
      <c r="I324" s="211">
        <f>IF(P$175="J",SUMIF('Libre tot'!A$33:A$54,H324,'Libre tot'!B$33:B$54),0)</f>
        <v>0</v>
      </c>
      <c r="J324" s="6"/>
      <c r="K324" s="211" t="str">
        <f t="shared" si="50"/>
        <v/>
      </c>
      <c r="L324" s="267" t="str">
        <f t="shared" si="51"/>
        <v/>
      </c>
      <c r="M324" s="215" t="str">
        <f t="shared" si="52"/>
        <v/>
      </c>
      <c r="N324" s="216" t="str">
        <f t="shared" si="53"/>
        <v/>
      </c>
      <c r="O324" s="266">
        <v>2</v>
      </c>
      <c r="AB324" s="325">
        <f t="shared" si="55"/>
        <v>0</v>
      </c>
    </row>
    <row r="325" spans="1:28" ht="13.2" x14ac:dyDescent="0.25">
      <c r="A325" s="218">
        <f>IF(C325=0,"",IF(I325=0,"",MAX(A$2:A324)+1))</f>
        <v>208</v>
      </c>
      <c r="B325" s="272" t="str">
        <f t="shared" si="47"/>
        <v xml:space="preserve">Jordy </v>
      </c>
      <c r="C325" s="211">
        <f>IF(P$175="J",SUMIF('Libre tot'!A$33:A$54,B325,'Libre tot'!B$33:B$54),0)</f>
        <v>50</v>
      </c>
      <c r="D325" s="6"/>
      <c r="E325" s="6"/>
      <c r="F325" s="267" t="str">
        <f t="shared" si="48"/>
        <v/>
      </c>
      <c r="G325" s="268" t="str">
        <f t="shared" si="49"/>
        <v/>
      </c>
      <c r="H325" s="269" t="str">
        <f t="shared" si="54"/>
        <v>Mukesh</v>
      </c>
      <c r="I325" s="211">
        <f>IF(P$175="J",SUMIF('Libre tot'!A$33:A$54,H325,'Libre tot'!B$33:B$54),0)</f>
        <v>56</v>
      </c>
      <c r="J325" s="6"/>
      <c r="K325" s="211" t="str">
        <f t="shared" si="50"/>
        <v/>
      </c>
      <c r="L325" s="267" t="str">
        <f t="shared" si="51"/>
        <v/>
      </c>
      <c r="M325" s="215" t="str">
        <f t="shared" si="52"/>
        <v/>
      </c>
      <c r="N325" s="216" t="str">
        <f t="shared" si="53"/>
        <v/>
      </c>
      <c r="O325" s="266">
        <v>2</v>
      </c>
      <c r="AB325" s="325">
        <f t="shared" si="55"/>
        <v>1</v>
      </c>
    </row>
    <row r="326" spans="1:28" ht="13.2" x14ac:dyDescent="0.25">
      <c r="A326" s="218">
        <f>IF(C326=0,"",IF(I326=0,"",MAX(A$2:A325)+1))</f>
        <v>209</v>
      </c>
      <c r="B326" s="272" t="str">
        <f t="shared" si="47"/>
        <v xml:space="preserve">Jordy </v>
      </c>
      <c r="C326" s="211">
        <f>IF(P$175="J",SUMIF('Libre tot'!A$33:A$54,B326,'Libre tot'!B$33:B$54),0)</f>
        <v>50</v>
      </c>
      <c r="D326" s="6"/>
      <c r="E326" s="6"/>
      <c r="F326" s="267" t="str">
        <f t="shared" si="48"/>
        <v/>
      </c>
      <c r="G326" s="268" t="str">
        <f t="shared" si="49"/>
        <v/>
      </c>
      <c r="H326" s="269" t="str">
        <f t="shared" si="54"/>
        <v>Marco</v>
      </c>
      <c r="I326" s="211">
        <f>IF(P$175="J",SUMIF('Libre tot'!A$33:A$54,H326,'Libre tot'!B$33:B$54),0)</f>
        <v>51</v>
      </c>
      <c r="J326" s="6"/>
      <c r="K326" s="211" t="str">
        <f t="shared" si="50"/>
        <v/>
      </c>
      <c r="L326" s="267" t="str">
        <f t="shared" si="51"/>
        <v/>
      </c>
      <c r="M326" s="215" t="str">
        <f t="shared" si="52"/>
        <v/>
      </c>
      <c r="N326" s="216" t="str">
        <f t="shared" si="53"/>
        <v/>
      </c>
      <c r="O326" s="266">
        <v>2</v>
      </c>
      <c r="AB326" s="325">
        <f t="shared" si="55"/>
        <v>1</v>
      </c>
    </row>
    <row r="327" spans="1:28" ht="13.2" x14ac:dyDescent="0.25">
      <c r="A327" s="218" t="str">
        <f>IF(C327=0,"",IF(I327=0,"",MAX(A$2:A326)+1))</f>
        <v/>
      </c>
      <c r="B327" s="272" t="str">
        <f t="shared" si="47"/>
        <v xml:space="preserve">Jordy </v>
      </c>
      <c r="C327" s="211">
        <f>IF(P$175="J",SUMIF('Libre tot'!A$33:A$54,B327,'Libre tot'!B$33:B$54),0)</f>
        <v>50</v>
      </c>
      <c r="D327" s="6"/>
      <c r="E327" s="6"/>
      <c r="F327" s="267" t="str">
        <f t="shared" si="48"/>
        <v/>
      </c>
      <c r="G327" s="268" t="str">
        <f t="shared" si="49"/>
        <v/>
      </c>
      <c r="H327" s="269" t="str">
        <f t="shared" si="54"/>
        <v>n</v>
      </c>
      <c r="I327" s="211">
        <f>IF(P$175="J",SUMIF('Libre tot'!A$33:A$54,H327,'Libre tot'!B$33:B$54),0)</f>
        <v>0</v>
      </c>
      <c r="J327" s="6"/>
      <c r="K327" s="211" t="str">
        <f t="shared" si="50"/>
        <v/>
      </c>
      <c r="L327" s="267" t="str">
        <f t="shared" si="51"/>
        <v/>
      </c>
      <c r="M327" s="215" t="str">
        <f t="shared" si="52"/>
        <v/>
      </c>
      <c r="N327" s="216" t="str">
        <f t="shared" si="53"/>
        <v/>
      </c>
      <c r="O327" s="266">
        <v>2</v>
      </c>
      <c r="AB327" s="325">
        <f t="shared" si="55"/>
        <v>0</v>
      </c>
    </row>
    <row r="328" spans="1:28" ht="13.2" x14ac:dyDescent="0.25">
      <c r="A328" s="218" t="str">
        <f>IF(C328=0,"",IF(I328=0,"",MAX(A$2:A327)+1))</f>
        <v/>
      </c>
      <c r="B328" s="272" t="str">
        <f t="shared" si="47"/>
        <v xml:space="preserve">Jordy </v>
      </c>
      <c r="C328" s="211">
        <f>IF(P$175="J",SUMIF('Libre tot'!A$33:A$54,B328,'Libre tot'!B$33:B$54),0)</f>
        <v>50</v>
      </c>
      <c r="D328" s="6"/>
      <c r="E328" s="6"/>
      <c r="F328" s="267" t="str">
        <f t="shared" si="48"/>
        <v/>
      </c>
      <c r="G328" s="268" t="str">
        <f t="shared" si="49"/>
        <v/>
      </c>
      <c r="H328" s="269" t="str">
        <f t="shared" si="54"/>
        <v>n</v>
      </c>
      <c r="I328" s="211">
        <f>IF(P$175="J",SUMIF('Libre tot'!A$33:A$54,H328,'Libre tot'!B$33:B$54),0)</f>
        <v>0</v>
      </c>
      <c r="J328" s="6"/>
      <c r="K328" s="211" t="str">
        <f t="shared" si="50"/>
        <v/>
      </c>
      <c r="L328" s="267" t="str">
        <f t="shared" si="51"/>
        <v/>
      </c>
      <c r="M328" s="215" t="str">
        <f t="shared" si="52"/>
        <v/>
      </c>
      <c r="N328" s="216" t="str">
        <f t="shared" si="53"/>
        <v/>
      </c>
      <c r="O328" s="266">
        <v>2</v>
      </c>
      <c r="AB328" s="325">
        <f t="shared" si="55"/>
        <v>0</v>
      </c>
    </row>
    <row r="329" spans="1:28" ht="13.2" x14ac:dyDescent="0.25">
      <c r="A329" s="218" t="str">
        <f>IF(C329=0,"",IF(I329=0,"",MAX(A$2:A328)+1))</f>
        <v/>
      </c>
      <c r="B329" s="272" t="str">
        <f t="shared" si="47"/>
        <v xml:space="preserve">Jordy </v>
      </c>
      <c r="C329" s="211">
        <f>IF(P$175="J",SUMIF('Libre tot'!A$33:A$54,B329,'Libre tot'!B$33:B$54),0)</f>
        <v>50</v>
      </c>
      <c r="D329" s="6"/>
      <c r="E329" s="6"/>
      <c r="F329" s="267" t="str">
        <f t="shared" si="48"/>
        <v/>
      </c>
      <c r="G329" s="268" t="str">
        <f t="shared" si="49"/>
        <v/>
      </c>
      <c r="H329" s="269" t="str">
        <f t="shared" si="54"/>
        <v>n</v>
      </c>
      <c r="I329" s="211">
        <f>IF(P$175="J",SUMIF('Libre tot'!A$33:A$54,H329,'Libre tot'!B$33:B$54),0)</f>
        <v>0</v>
      </c>
      <c r="J329" s="6"/>
      <c r="K329" s="211" t="str">
        <f t="shared" si="50"/>
        <v/>
      </c>
      <c r="L329" s="267" t="str">
        <f t="shared" si="51"/>
        <v/>
      </c>
      <c r="M329" s="215" t="str">
        <f t="shared" si="52"/>
        <v/>
      </c>
      <c r="N329" s="216" t="str">
        <f t="shared" si="53"/>
        <v/>
      </c>
      <c r="O329" s="266">
        <v>2</v>
      </c>
      <c r="AB329" s="325">
        <f t="shared" si="55"/>
        <v>0</v>
      </c>
    </row>
    <row r="330" spans="1:28" ht="13.2" x14ac:dyDescent="0.25">
      <c r="A330" s="218" t="str">
        <f>IF(C330=0,"",IF(I330=0,"",MAX(A$2:A329)+1))</f>
        <v/>
      </c>
      <c r="B330" s="272" t="str">
        <f t="shared" si="47"/>
        <v xml:space="preserve">Jordy </v>
      </c>
      <c r="C330" s="211">
        <f>IF(P$175="J",SUMIF('Libre tot'!A$33:A$54,B330,'Libre tot'!B$33:B$54),0)</f>
        <v>50</v>
      </c>
      <c r="D330" s="6"/>
      <c r="E330" s="6"/>
      <c r="F330" s="267" t="str">
        <f t="shared" si="48"/>
        <v/>
      </c>
      <c r="G330" s="268" t="str">
        <f t="shared" si="49"/>
        <v/>
      </c>
      <c r="H330" s="269" t="str">
        <f t="shared" si="54"/>
        <v>n</v>
      </c>
      <c r="I330" s="211">
        <f>IF(P$175="J",SUMIF('Libre tot'!A$33:A$54,H330,'Libre tot'!B$33:B$54),0)</f>
        <v>0</v>
      </c>
      <c r="J330" s="6"/>
      <c r="K330" s="211" t="str">
        <f t="shared" si="50"/>
        <v/>
      </c>
      <c r="L330" s="267" t="str">
        <f t="shared" si="51"/>
        <v/>
      </c>
      <c r="M330" s="215" t="str">
        <f t="shared" si="52"/>
        <v/>
      </c>
      <c r="N330" s="216" t="str">
        <f t="shared" si="53"/>
        <v/>
      </c>
      <c r="O330" s="266">
        <v>2</v>
      </c>
      <c r="AB330" s="325">
        <f t="shared" si="55"/>
        <v>0</v>
      </c>
    </row>
    <row r="331" spans="1:28" ht="13.2" x14ac:dyDescent="0.25">
      <c r="A331" s="218">
        <f>IF(C331=0,"",IF(I331=0,"",MAX(A$2:A330)+1))</f>
        <v>210</v>
      </c>
      <c r="B331" s="272" t="str">
        <f t="shared" si="47"/>
        <v>Mukesh</v>
      </c>
      <c r="C331" s="211">
        <f>IF(P$175="J",SUMIF('Libre tot'!A$33:A$54,B331,'Libre tot'!B$33:B$54),0)</f>
        <v>56</v>
      </c>
      <c r="D331" s="6"/>
      <c r="E331" s="6"/>
      <c r="F331" s="267" t="str">
        <f t="shared" si="48"/>
        <v/>
      </c>
      <c r="G331" s="268" t="str">
        <f t="shared" si="49"/>
        <v/>
      </c>
      <c r="H331" s="269" t="str">
        <f t="shared" si="54"/>
        <v>Marco</v>
      </c>
      <c r="I331" s="211">
        <f>IF(P$175="J",SUMIF('Libre tot'!A$33:A$54,H331,'Libre tot'!B$33:B$54),0)</f>
        <v>51</v>
      </c>
      <c r="J331" s="6"/>
      <c r="K331" s="211" t="str">
        <f t="shared" si="50"/>
        <v/>
      </c>
      <c r="L331" s="267" t="str">
        <f t="shared" si="51"/>
        <v/>
      </c>
      <c r="M331" s="215" t="str">
        <f t="shared" si="52"/>
        <v/>
      </c>
      <c r="N331" s="216" t="str">
        <f t="shared" si="53"/>
        <v/>
      </c>
      <c r="O331" s="266">
        <v>2</v>
      </c>
      <c r="AB331" s="325">
        <f t="shared" si="55"/>
        <v>1</v>
      </c>
    </row>
    <row r="332" spans="1:28" ht="13.2" x14ac:dyDescent="0.25">
      <c r="A332" s="218" t="str">
        <f>IF(C332=0,"",IF(I332=0,"",MAX(A$2:A331)+1))</f>
        <v/>
      </c>
      <c r="B332" s="272" t="str">
        <f t="shared" si="47"/>
        <v>Mukesh</v>
      </c>
      <c r="C332" s="211">
        <f>IF(P$175="J",SUMIF('Libre tot'!A$33:A$54,B332,'Libre tot'!B$33:B$54),0)</f>
        <v>56</v>
      </c>
      <c r="D332" s="6"/>
      <c r="E332" s="6"/>
      <c r="F332" s="267" t="str">
        <f t="shared" si="48"/>
        <v/>
      </c>
      <c r="G332" s="268" t="str">
        <f t="shared" si="49"/>
        <v/>
      </c>
      <c r="H332" s="269" t="str">
        <f t="shared" si="54"/>
        <v>n</v>
      </c>
      <c r="I332" s="211">
        <f>IF(P$175="J",SUMIF('Libre tot'!A$33:A$54,H332,'Libre tot'!B$33:B$54),0)</f>
        <v>0</v>
      </c>
      <c r="J332" s="6"/>
      <c r="K332" s="211" t="str">
        <f t="shared" si="50"/>
        <v/>
      </c>
      <c r="L332" s="267" t="str">
        <f t="shared" si="51"/>
        <v/>
      </c>
      <c r="M332" s="215" t="str">
        <f t="shared" si="52"/>
        <v/>
      </c>
      <c r="N332" s="216" t="str">
        <f t="shared" si="53"/>
        <v/>
      </c>
      <c r="O332" s="266">
        <v>2</v>
      </c>
      <c r="AB332" s="325">
        <f t="shared" si="55"/>
        <v>0</v>
      </c>
    </row>
    <row r="333" spans="1:28" ht="13.2" x14ac:dyDescent="0.25">
      <c r="A333" s="218" t="str">
        <f>IF(C333=0,"",IF(I333=0,"",MAX(A$2:A332)+1))</f>
        <v/>
      </c>
      <c r="B333" s="272" t="str">
        <f t="shared" si="47"/>
        <v>Mukesh</v>
      </c>
      <c r="C333" s="211">
        <f>IF(P$175="J",SUMIF('Libre tot'!A$33:A$54,B333,'Libre tot'!B$33:B$54),0)</f>
        <v>56</v>
      </c>
      <c r="D333" s="6"/>
      <c r="E333" s="6"/>
      <c r="F333" s="267" t="str">
        <f t="shared" si="48"/>
        <v/>
      </c>
      <c r="G333" s="268" t="str">
        <f t="shared" si="49"/>
        <v/>
      </c>
      <c r="H333" s="269" t="str">
        <f t="shared" si="54"/>
        <v>n</v>
      </c>
      <c r="I333" s="211">
        <f>IF(P$175="J",SUMIF('Libre tot'!A$33:A$54,H333,'Libre tot'!B$33:B$54),0)</f>
        <v>0</v>
      </c>
      <c r="J333" s="6"/>
      <c r="K333" s="211" t="str">
        <f t="shared" si="50"/>
        <v/>
      </c>
      <c r="L333" s="267" t="str">
        <f t="shared" si="51"/>
        <v/>
      </c>
      <c r="M333" s="215" t="str">
        <f t="shared" si="52"/>
        <v/>
      </c>
      <c r="N333" s="216" t="str">
        <f t="shared" si="53"/>
        <v/>
      </c>
      <c r="O333" s="266">
        <v>2</v>
      </c>
      <c r="AB333" s="325">
        <f t="shared" si="55"/>
        <v>0</v>
      </c>
    </row>
    <row r="334" spans="1:28" ht="13.2" x14ac:dyDescent="0.25">
      <c r="A334" s="218" t="str">
        <f>IF(C334=0,"",IF(I334=0,"",MAX(A$2:A333)+1))</f>
        <v/>
      </c>
      <c r="B334" s="272" t="str">
        <f t="shared" si="47"/>
        <v>Mukesh</v>
      </c>
      <c r="C334" s="211">
        <f>IF(P$175="J",SUMIF('Libre tot'!A$33:A$54,B334,'Libre tot'!B$33:B$54),0)</f>
        <v>56</v>
      </c>
      <c r="D334" s="6"/>
      <c r="E334" s="6"/>
      <c r="F334" s="267" t="str">
        <f t="shared" si="48"/>
        <v/>
      </c>
      <c r="G334" s="268" t="str">
        <f t="shared" si="49"/>
        <v/>
      </c>
      <c r="H334" s="269" t="str">
        <f t="shared" si="54"/>
        <v>n</v>
      </c>
      <c r="I334" s="211">
        <f>IF(P$175="J",SUMIF('Libre tot'!A$33:A$54,H334,'Libre tot'!B$33:B$54),0)</f>
        <v>0</v>
      </c>
      <c r="J334" s="6"/>
      <c r="K334" s="211" t="str">
        <f t="shared" si="50"/>
        <v/>
      </c>
      <c r="L334" s="267" t="str">
        <f t="shared" si="51"/>
        <v/>
      </c>
      <c r="M334" s="215" t="str">
        <f t="shared" si="52"/>
        <v/>
      </c>
      <c r="N334" s="216" t="str">
        <f t="shared" si="53"/>
        <v/>
      </c>
      <c r="O334" s="266">
        <v>2</v>
      </c>
      <c r="AB334" s="325">
        <f t="shared" si="55"/>
        <v>0</v>
      </c>
    </row>
    <row r="335" spans="1:28" ht="13.2" x14ac:dyDescent="0.25">
      <c r="A335" s="218" t="str">
        <f>IF(C335=0,"",IF(I335=0,"",MAX(A$2:A334)+1))</f>
        <v/>
      </c>
      <c r="B335" s="272" t="str">
        <f t="shared" si="47"/>
        <v>Mukesh</v>
      </c>
      <c r="C335" s="211">
        <f>IF(P$175="J",SUMIF('Libre tot'!A$33:A$54,B335,'Libre tot'!B$33:B$54),0)</f>
        <v>56</v>
      </c>
      <c r="D335" s="6"/>
      <c r="E335" s="6"/>
      <c r="F335" s="267" t="str">
        <f t="shared" si="48"/>
        <v/>
      </c>
      <c r="G335" s="268" t="str">
        <f t="shared" si="49"/>
        <v/>
      </c>
      <c r="H335" s="269" t="str">
        <f t="shared" si="54"/>
        <v>n</v>
      </c>
      <c r="I335" s="211">
        <f>IF(P$175="J",SUMIF('Libre tot'!A$33:A$54,H335,'Libre tot'!B$33:B$54),0)</f>
        <v>0</v>
      </c>
      <c r="J335" s="6"/>
      <c r="K335" s="211" t="str">
        <f>IF(E335&gt;0,E335,"")</f>
        <v/>
      </c>
      <c r="L335" s="267" t="str">
        <f t="shared" si="51"/>
        <v/>
      </c>
      <c r="M335" s="215" t="str">
        <f t="shared" ref="M335:M345" si="56">IF(J335&gt;0,IF(I335-J335=0,R$2,IF(J335&lt;I335,ROUND(J335/I335*T$2,1),Q$2)),"")</f>
        <v/>
      </c>
      <c r="N335" s="216" t="str">
        <f t="shared" si="53"/>
        <v/>
      </c>
      <c r="O335" s="266">
        <v>2</v>
      </c>
      <c r="AB335" s="325">
        <f t="shared" si="55"/>
        <v>0</v>
      </c>
    </row>
    <row r="336" spans="1:28" ht="13.2" x14ac:dyDescent="0.25">
      <c r="A336" s="218" t="str">
        <f>IF(C336=0,"",IF(I336=0,"",MAX(A$2:A335)+1))</f>
        <v/>
      </c>
      <c r="B336" s="272" t="str">
        <f t="shared" si="47"/>
        <v>Marco</v>
      </c>
      <c r="C336" s="211">
        <f>IF(P$175="J",SUMIF('Libre tot'!A$33:A$54,B336,'Libre tot'!B$33:B$54),0)</f>
        <v>51</v>
      </c>
      <c r="D336" s="6"/>
      <c r="E336" s="6"/>
      <c r="F336" s="267" t="str">
        <f t="shared" si="48"/>
        <v/>
      </c>
      <c r="G336" s="268" t="str">
        <f t="shared" si="49"/>
        <v/>
      </c>
      <c r="H336" s="269" t="str">
        <f t="shared" si="54"/>
        <v>n</v>
      </c>
      <c r="I336" s="211">
        <f>IF(P$175="J",SUMIF('Libre tot'!A$33:A$54,H336,'Libre tot'!B$33:B$54),0)</f>
        <v>0</v>
      </c>
      <c r="J336" s="6"/>
      <c r="K336" s="211" t="str">
        <f>IF(E336&gt;0,E336,"")</f>
        <v/>
      </c>
      <c r="L336" s="267" t="str">
        <f t="shared" si="51"/>
        <v/>
      </c>
      <c r="M336" s="215" t="str">
        <f t="shared" si="56"/>
        <v/>
      </c>
      <c r="N336" s="216" t="str">
        <f t="shared" si="53"/>
        <v/>
      </c>
      <c r="O336" s="266">
        <v>2</v>
      </c>
      <c r="AB336" s="325">
        <f t="shared" si="55"/>
        <v>0</v>
      </c>
    </row>
    <row r="337" spans="1:28" ht="13.2" x14ac:dyDescent="0.25">
      <c r="A337" s="218" t="str">
        <f>IF(C337=0,"",IF(I337=0,"",MAX(A$2:A336)+1))</f>
        <v/>
      </c>
      <c r="B337" s="272" t="str">
        <f t="shared" si="47"/>
        <v>Marco</v>
      </c>
      <c r="C337" s="211">
        <f>IF(P$175="J",SUMIF('Libre tot'!A$33:A$54,B337,'Libre tot'!B$33:B$54),0)</f>
        <v>51</v>
      </c>
      <c r="D337" s="6"/>
      <c r="E337" s="6"/>
      <c r="F337" s="267" t="str">
        <f t="shared" si="48"/>
        <v/>
      </c>
      <c r="G337" s="268" t="str">
        <f t="shared" si="49"/>
        <v/>
      </c>
      <c r="H337" s="269" t="str">
        <f t="shared" si="54"/>
        <v>n</v>
      </c>
      <c r="I337" s="211">
        <f>IF(P$175="J",SUMIF('Libre tot'!A$33:A$54,H337,'Libre tot'!B$33:B$54),0)</f>
        <v>0</v>
      </c>
      <c r="J337" s="6"/>
      <c r="K337" s="211" t="str">
        <f t="shared" ref="K337:K345" si="57">IF(E337&gt;0,E337,"")</f>
        <v/>
      </c>
      <c r="L337" s="267" t="str">
        <f t="shared" si="51"/>
        <v/>
      </c>
      <c r="M337" s="215" t="str">
        <f t="shared" si="56"/>
        <v/>
      </c>
      <c r="N337" s="216" t="str">
        <f t="shared" si="53"/>
        <v/>
      </c>
      <c r="O337" s="266">
        <v>2</v>
      </c>
      <c r="AB337" s="325">
        <f t="shared" si="55"/>
        <v>0</v>
      </c>
    </row>
    <row r="338" spans="1:28" ht="13.2" x14ac:dyDescent="0.25">
      <c r="A338" s="218" t="str">
        <f>IF(C338=0,"",IF(I338=0,"",MAX(A$2:A337)+1))</f>
        <v/>
      </c>
      <c r="B338" s="272" t="str">
        <f t="shared" si="47"/>
        <v>Marco</v>
      </c>
      <c r="C338" s="211">
        <f>IF(P$175="J",SUMIF('Libre tot'!A$33:A$54,B338,'Libre tot'!B$33:B$54),0)</f>
        <v>51</v>
      </c>
      <c r="D338" s="6"/>
      <c r="E338" s="6"/>
      <c r="F338" s="267" t="str">
        <f t="shared" si="48"/>
        <v/>
      </c>
      <c r="G338" s="268" t="str">
        <f t="shared" si="49"/>
        <v/>
      </c>
      <c r="H338" s="269" t="str">
        <f t="shared" si="54"/>
        <v>n</v>
      </c>
      <c r="I338" s="211">
        <f>IF(P$175="J",SUMIF('Libre tot'!A$33:A$54,H338,'Libre tot'!B$33:B$54),0)</f>
        <v>0</v>
      </c>
      <c r="J338" s="6"/>
      <c r="K338" s="211" t="str">
        <f t="shared" si="57"/>
        <v/>
      </c>
      <c r="L338" s="267" t="str">
        <f t="shared" si="51"/>
        <v/>
      </c>
      <c r="M338" s="215" t="str">
        <f t="shared" si="56"/>
        <v/>
      </c>
      <c r="N338" s="216" t="str">
        <f t="shared" si="53"/>
        <v/>
      </c>
      <c r="O338" s="266">
        <v>2</v>
      </c>
      <c r="AB338" s="325">
        <f t="shared" si="55"/>
        <v>0</v>
      </c>
    </row>
    <row r="339" spans="1:28" ht="13.2" x14ac:dyDescent="0.25">
      <c r="A339" s="218" t="str">
        <f>IF(C339=0,"",IF(I339=0,"",MAX(A$2:A338)+1))</f>
        <v/>
      </c>
      <c r="B339" s="272" t="str">
        <f t="shared" si="47"/>
        <v>Marco</v>
      </c>
      <c r="C339" s="211">
        <f>IF(P$175="J",SUMIF('Libre tot'!A$33:A$54,B339,'Libre tot'!B$33:B$54),0)</f>
        <v>51</v>
      </c>
      <c r="D339" s="6"/>
      <c r="E339" s="6"/>
      <c r="F339" s="267" t="str">
        <f t="shared" si="48"/>
        <v/>
      </c>
      <c r="G339" s="268" t="str">
        <f t="shared" si="49"/>
        <v/>
      </c>
      <c r="H339" s="269" t="str">
        <f t="shared" si="54"/>
        <v>n</v>
      </c>
      <c r="I339" s="211">
        <f>IF(P$175="J",SUMIF('Libre tot'!A$33:A$54,H339,'Libre tot'!B$33:B$54),0)</f>
        <v>0</v>
      </c>
      <c r="J339" s="6"/>
      <c r="K339" s="211" t="str">
        <f t="shared" si="57"/>
        <v/>
      </c>
      <c r="L339" s="267" t="str">
        <f t="shared" si="51"/>
        <v/>
      </c>
      <c r="M339" s="215" t="str">
        <f t="shared" si="56"/>
        <v/>
      </c>
      <c r="N339" s="216" t="str">
        <f t="shared" si="53"/>
        <v/>
      </c>
      <c r="O339" s="266">
        <v>2</v>
      </c>
      <c r="AB339" s="325">
        <f t="shared" si="55"/>
        <v>0</v>
      </c>
    </row>
    <row r="340" spans="1:28" ht="13.2" x14ac:dyDescent="0.25">
      <c r="A340" s="218" t="str">
        <f>IF(C340=0,"",IF(I340=0,"",MAX(A$2:A339)+1))</f>
        <v/>
      </c>
      <c r="B340" s="272" t="str">
        <f t="shared" si="47"/>
        <v>n</v>
      </c>
      <c r="C340" s="211">
        <f>IF(P$175="J",SUMIF('Libre tot'!A$33:A$54,B340,'Libre tot'!B$33:B$54),0)</f>
        <v>0</v>
      </c>
      <c r="D340" s="6"/>
      <c r="E340" s="6"/>
      <c r="F340" s="267" t="str">
        <f t="shared" si="48"/>
        <v/>
      </c>
      <c r="G340" s="268" t="str">
        <f t="shared" si="49"/>
        <v/>
      </c>
      <c r="H340" s="269" t="str">
        <f t="shared" si="54"/>
        <v>n</v>
      </c>
      <c r="I340" s="211">
        <f>IF(P$175="J",SUMIF('Libre tot'!A$33:A$54,H340,'Libre tot'!B$33:B$54),0)</f>
        <v>0</v>
      </c>
      <c r="J340" s="6"/>
      <c r="K340" s="211" t="str">
        <f t="shared" si="57"/>
        <v/>
      </c>
      <c r="L340" s="267" t="str">
        <f t="shared" si="51"/>
        <v/>
      </c>
      <c r="M340" s="215" t="str">
        <f t="shared" si="56"/>
        <v/>
      </c>
      <c r="N340" s="216" t="str">
        <f t="shared" si="53"/>
        <v/>
      </c>
      <c r="O340" s="266">
        <v>2</v>
      </c>
      <c r="AB340" s="325">
        <f t="shared" si="55"/>
        <v>0</v>
      </c>
    </row>
    <row r="341" spans="1:28" ht="13.2" x14ac:dyDescent="0.25">
      <c r="A341" s="218" t="str">
        <f>IF(C341=0,"",IF(I341=0,"",MAX(A$2:A340)+1))</f>
        <v/>
      </c>
      <c r="B341" s="272" t="str">
        <f t="shared" si="47"/>
        <v>n</v>
      </c>
      <c r="C341" s="211">
        <f>IF(P$175="J",SUMIF('Libre tot'!A$33:A$54,B341,'Libre tot'!B$33:B$54),0)</f>
        <v>0</v>
      </c>
      <c r="D341" s="6"/>
      <c r="E341" s="6"/>
      <c r="F341" s="267" t="str">
        <f t="shared" si="48"/>
        <v/>
      </c>
      <c r="G341" s="268" t="str">
        <f t="shared" si="49"/>
        <v/>
      </c>
      <c r="H341" s="269" t="str">
        <f t="shared" si="54"/>
        <v>n</v>
      </c>
      <c r="I341" s="211">
        <f>IF(P$175="J",SUMIF('Libre tot'!A$33:A$54,H341,'Libre tot'!B$33:B$54),0)</f>
        <v>0</v>
      </c>
      <c r="J341" s="6"/>
      <c r="K341" s="211" t="str">
        <f t="shared" si="57"/>
        <v/>
      </c>
      <c r="L341" s="267" t="str">
        <f t="shared" si="51"/>
        <v/>
      </c>
      <c r="M341" s="215" t="str">
        <f t="shared" si="56"/>
        <v/>
      </c>
      <c r="N341" s="216" t="str">
        <f t="shared" si="53"/>
        <v/>
      </c>
      <c r="O341" s="266">
        <v>2</v>
      </c>
      <c r="AB341" s="325">
        <f t="shared" si="55"/>
        <v>0</v>
      </c>
    </row>
    <row r="342" spans="1:28" ht="13.2" x14ac:dyDescent="0.25">
      <c r="A342" s="218" t="str">
        <f>IF(C342=0,"",IF(I342=0,"",MAX(A$2:A341)+1))</f>
        <v/>
      </c>
      <c r="B342" s="272" t="str">
        <f t="shared" si="47"/>
        <v>n</v>
      </c>
      <c r="C342" s="211">
        <f>IF(P$175="J",SUMIF('Libre tot'!A$33:A$54,B342,'Libre tot'!B$33:B$54),0)</f>
        <v>0</v>
      </c>
      <c r="D342" s="6"/>
      <c r="E342" s="6"/>
      <c r="F342" s="267" t="str">
        <f t="shared" si="48"/>
        <v/>
      </c>
      <c r="G342" s="268" t="str">
        <f t="shared" si="49"/>
        <v/>
      </c>
      <c r="H342" s="269" t="str">
        <f t="shared" si="54"/>
        <v>n</v>
      </c>
      <c r="I342" s="211">
        <f>IF(P$175="J",SUMIF('Libre tot'!A$33:A$54,H342,'Libre tot'!B$33:B$54),0)</f>
        <v>0</v>
      </c>
      <c r="J342" s="6"/>
      <c r="K342" s="211" t="str">
        <f t="shared" si="57"/>
        <v/>
      </c>
      <c r="L342" s="267" t="str">
        <f t="shared" si="51"/>
        <v/>
      </c>
      <c r="M342" s="215" t="str">
        <f t="shared" si="56"/>
        <v/>
      </c>
      <c r="N342" s="216" t="str">
        <f t="shared" si="53"/>
        <v/>
      </c>
      <c r="O342" s="266">
        <v>2</v>
      </c>
      <c r="AB342" s="325">
        <f t="shared" si="55"/>
        <v>0</v>
      </c>
    </row>
    <row r="343" spans="1:28" ht="13.2" x14ac:dyDescent="0.25">
      <c r="A343" s="218" t="str">
        <f>IF(C343=0,"",IF(I343=0,"",MAX(A$2:A342)+1))</f>
        <v/>
      </c>
      <c r="B343" s="272" t="str">
        <f t="shared" si="47"/>
        <v>n</v>
      </c>
      <c r="C343" s="211">
        <f>IF(P$175="J",SUMIF('Libre tot'!A$33:A$54,B343,'Libre tot'!B$33:B$54),0)</f>
        <v>0</v>
      </c>
      <c r="D343" s="6"/>
      <c r="E343" s="6"/>
      <c r="F343" s="267" t="str">
        <f t="shared" si="48"/>
        <v/>
      </c>
      <c r="G343" s="268" t="str">
        <f t="shared" si="49"/>
        <v/>
      </c>
      <c r="H343" s="269" t="str">
        <f t="shared" si="54"/>
        <v>n</v>
      </c>
      <c r="I343" s="211">
        <f>IF(P$175="J",SUMIF('Libre tot'!A$33:A$54,H343,'Libre tot'!B$33:B$54),0)</f>
        <v>0</v>
      </c>
      <c r="J343" s="6"/>
      <c r="K343" s="211" t="str">
        <f t="shared" si="57"/>
        <v/>
      </c>
      <c r="L343" s="267" t="str">
        <f t="shared" si="51"/>
        <v/>
      </c>
      <c r="M343" s="215" t="str">
        <f t="shared" si="56"/>
        <v/>
      </c>
      <c r="N343" s="216" t="str">
        <f t="shared" si="53"/>
        <v/>
      </c>
      <c r="O343" s="266">
        <v>2</v>
      </c>
      <c r="AB343" s="325">
        <f t="shared" si="55"/>
        <v>0</v>
      </c>
    </row>
    <row r="344" spans="1:28" ht="13.2" x14ac:dyDescent="0.25">
      <c r="A344" s="218" t="str">
        <f>IF(C344=0,"",IF(I344=0,"",MAX(A$2:A343)+1))</f>
        <v/>
      </c>
      <c r="B344" s="272" t="str">
        <f t="shared" si="47"/>
        <v>n</v>
      </c>
      <c r="C344" s="211">
        <f>IF(P$175="J",SUMIF('Libre tot'!A$33:A$54,B344,'Libre tot'!B$33:B$54),0)</f>
        <v>0</v>
      </c>
      <c r="D344" s="6"/>
      <c r="E344" s="6"/>
      <c r="F344" s="267" t="str">
        <f t="shared" si="48"/>
        <v/>
      </c>
      <c r="G344" s="268" t="str">
        <f t="shared" si="49"/>
        <v/>
      </c>
      <c r="H344" s="269" t="str">
        <f t="shared" si="54"/>
        <v>n</v>
      </c>
      <c r="I344" s="211">
        <f>IF(P$175="J",SUMIF('Libre tot'!A$33:A$54,H344,'Libre tot'!B$33:B$54),0)</f>
        <v>0</v>
      </c>
      <c r="J344" s="6"/>
      <c r="K344" s="211" t="str">
        <f t="shared" si="57"/>
        <v/>
      </c>
      <c r="L344" s="267" t="str">
        <f t="shared" si="51"/>
        <v/>
      </c>
      <c r="M344" s="215" t="str">
        <f t="shared" si="56"/>
        <v/>
      </c>
      <c r="N344" s="216" t="str">
        <f t="shared" si="53"/>
        <v/>
      </c>
      <c r="O344" s="266">
        <v>2</v>
      </c>
      <c r="AB344" s="325">
        <f t="shared" si="55"/>
        <v>0</v>
      </c>
    </row>
    <row r="345" spans="1:28" ht="13.2" x14ac:dyDescent="0.25">
      <c r="A345" s="218" t="str">
        <f>IF(C345=0,"",IF(I345=0,"",MAX(A$2:A344)+1))</f>
        <v/>
      </c>
      <c r="B345" s="272" t="str">
        <f t="shared" si="47"/>
        <v>n</v>
      </c>
      <c r="C345" s="211">
        <f>IF(P$175="J",SUMIF('Libre tot'!A$33:A$54,B345,'Libre tot'!B$33:B$54),0)</f>
        <v>0</v>
      </c>
      <c r="D345" s="6"/>
      <c r="E345" s="6"/>
      <c r="F345" s="267" t="str">
        <f t="shared" si="48"/>
        <v/>
      </c>
      <c r="G345" s="268" t="str">
        <f t="shared" si="49"/>
        <v/>
      </c>
      <c r="H345" s="269" t="str">
        <f t="shared" si="54"/>
        <v>n</v>
      </c>
      <c r="I345" s="211">
        <f>IF(P$175="J",SUMIF('Libre tot'!A$33:A$54,H345,'Libre tot'!B$33:B$54),0)</f>
        <v>0</v>
      </c>
      <c r="J345" s="6"/>
      <c r="K345" s="211" t="str">
        <f t="shared" si="57"/>
        <v/>
      </c>
      <c r="L345" s="267" t="str">
        <f t="shared" si="51"/>
        <v/>
      </c>
      <c r="M345" s="215" t="str">
        <f t="shared" si="56"/>
        <v/>
      </c>
      <c r="N345" s="216" t="str">
        <f t="shared" si="53"/>
        <v/>
      </c>
      <c r="O345" s="266">
        <v>2</v>
      </c>
      <c r="AB345" s="325">
        <f t="shared" si="55"/>
        <v>0</v>
      </c>
    </row>
    <row r="346" spans="1:28" ht="13.8" thickBot="1" x14ac:dyDescent="0.3">
      <c r="A346" s="222"/>
      <c r="B346" s="223" t="s">
        <v>74</v>
      </c>
      <c r="C346" s="224">
        <f>MAX(A$2:A346)-SUMIF(B:B,"Ronde 1",C:C)</f>
        <v>105</v>
      </c>
      <c r="D346" s="225" t="s">
        <v>78</v>
      </c>
      <c r="E346" s="225"/>
      <c r="F346" s="226"/>
      <c r="G346" s="227"/>
      <c r="H346" s="228" t="s">
        <v>76</v>
      </c>
      <c r="I346" s="229">
        <f>SUM(N175:N346)</f>
        <v>0</v>
      </c>
      <c r="J346" s="225"/>
      <c r="K346" s="230" t="s">
        <v>77</v>
      </c>
      <c r="L346" s="231">
        <f>C346-I346</f>
        <v>105</v>
      </c>
      <c r="M346" s="231"/>
      <c r="N346" s="232"/>
      <c r="O346" s="266">
        <v>2</v>
      </c>
      <c r="Q346" s="273"/>
      <c r="R346" s="273"/>
      <c r="S346" s="273"/>
      <c r="T346" s="273"/>
      <c r="U346" s="273"/>
      <c r="AB346" s="325">
        <f t="shared" si="55"/>
        <v>0</v>
      </c>
    </row>
    <row r="347" spans="1:28" ht="15" customHeight="1" thickBot="1" x14ac:dyDescent="0.35">
      <c r="A347" s="233">
        <f>IF(C347=0,"",IF(I347=0,"",MAX(A$2:A346)+1))</f>
        <v>211</v>
      </c>
      <c r="B347" s="269" t="str">
        <f>B3</f>
        <v>Frans</v>
      </c>
      <c r="C347" s="211">
        <f>IF(P$347="J",SUMIF('Libre tot'!A$33:A$54,B347,'Libre tot'!B$33:B$54),0)</f>
        <v>42</v>
      </c>
      <c r="D347" s="74"/>
      <c r="E347" s="75"/>
      <c r="F347" s="270" t="str">
        <f t="shared" ref="F347:F403" si="58">IF(D347&gt;0,ROUND(D347/E347,3),"")</f>
        <v/>
      </c>
      <c r="G347" s="268" t="str">
        <f t="shared" ref="G347:G410" si="59">IF(D347&gt;0,IF(C347-D347=0,R$2,IF(D347&lt;C347,ROUND(D347/C347*T$2,1),Q$2)),"")</f>
        <v/>
      </c>
      <c r="H347" s="269" t="str">
        <f>H3</f>
        <v>Fred</v>
      </c>
      <c r="I347" s="211">
        <f>IF(P$347="J",SUMIF('Libre tot'!A$33:A$54,H347,'Libre tot'!B$33:B$54),0)</f>
        <v>32</v>
      </c>
      <c r="J347" s="75"/>
      <c r="K347" s="235" t="str">
        <f t="shared" ref="K347:K410" si="60">IF(E347&gt;0,E347,"")</f>
        <v/>
      </c>
      <c r="L347" s="270" t="str">
        <f t="shared" ref="L347:L410" si="61">IF(J347&gt;0,ROUND(J347/K347,3),"")</f>
        <v/>
      </c>
      <c r="M347" s="215" t="str">
        <f t="shared" ref="M347:M378" si="62">IF(J347&gt;0,IF(I347-J347=0,R$2,IF(J347&lt;I347,ROUND(J347/I347*T$2,1),Q$2)),"")</f>
        <v/>
      </c>
      <c r="N347" s="237" t="str">
        <f t="shared" ref="N347:N410" si="63">IF(E347&gt;0,1,"")</f>
        <v/>
      </c>
      <c r="O347" s="266">
        <v>3</v>
      </c>
      <c r="P347" s="468" t="s">
        <v>121</v>
      </c>
      <c r="Q347" s="273"/>
      <c r="R347" s="273"/>
      <c r="S347" s="273"/>
      <c r="T347" s="273"/>
      <c r="U347" s="273"/>
      <c r="AB347" s="325">
        <f t="shared" si="55"/>
        <v>1</v>
      </c>
    </row>
    <row r="348" spans="1:28" ht="15" customHeight="1" x14ac:dyDescent="0.25">
      <c r="A348" s="218">
        <f>IF(C348=0,"",IF(I348=0,"",MAX(A$2:A347)+1))</f>
        <v>212</v>
      </c>
      <c r="B348" s="269" t="str">
        <f t="shared" ref="B348:B411" si="64">B4</f>
        <v>Frans</v>
      </c>
      <c r="C348" s="211">
        <f>IF(P$347="J",SUMIF('Libre tot'!A$33:A$54,B348,'Libre tot'!B$33:B$54),0)</f>
        <v>42</v>
      </c>
      <c r="D348" s="6"/>
      <c r="E348" s="6"/>
      <c r="F348" s="267" t="str">
        <f t="shared" si="58"/>
        <v/>
      </c>
      <c r="G348" s="268" t="str">
        <f t="shared" si="59"/>
        <v/>
      </c>
      <c r="H348" s="269" t="str">
        <f t="shared" ref="H348:H411" si="65">H4</f>
        <v>Jan Hartog</v>
      </c>
      <c r="I348" s="211">
        <f>IF(P$347="J",SUMIF('Libre tot'!A$33:A$54,H348,'Libre tot'!B$33:B$54),0)</f>
        <v>31</v>
      </c>
      <c r="J348" s="6"/>
      <c r="K348" s="211" t="str">
        <f t="shared" si="60"/>
        <v/>
      </c>
      <c r="L348" s="267" t="str">
        <f t="shared" si="61"/>
        <v/>
      </c>
      <c r="M348" s="215" t="str">
        <f t="shared" si="62"/>
        <v/>
      </c>
      <c r="N348" s="216" t="str">
        <f t="shared" si="63"/>
        <v/>
      </c>
      <c r="O348" s="266">
        <v>3</v>
      </c>
      <c r="Q348" s="273"/>
      <c r="R348" s="273"/>
      <c r="S348" s="273"/>
      <c r="T348" s="273"/>
      <c r="U348" s="273"/>
      <c r="AB348" s="325">
        <f t="shared" si="55"/>
        <v>1</v>
      </c>
    </row>
    <row r="349" spans="1:28" ht="15" customHeight="1" x14ac:dyDescent="0.25">
      <c r="A349" s="218">
        <f>IF(C349=0,"",IF(I349=0,"",MAX(A$2:A348)+1))</f>
        <v>213</v>
      </c>
      <c r="B349" s="269" t="str">
        <f t="shared" si="64"/>
        <v>Frans</v>
      </c>
      <c r="C349" s="211">
        <f>IF(P$347="J",SUMIF('Libre tot'!A$33:A$54,B349,'Libre tot'!B$33:B$54),0)</f>
        <v>42</v>
      </c>
      <c r="D349" s="6"/>
      <c r="E349" s="6"/>
      <c r="F349" s="267" t="str">
        <f t="shared" si="58"/>
        <v/>
      </c>
      <c r="G349" s="268" t="str">
        <f t="shared" si="59"/>
        <v/>
      </c>
      <c r="H349" s="269" t="str">
        <f t="shared" si="65"/>
        <v>Martijn</v>
      </c>
      <c r="I349" s="211">
        <f>IF(P$347="J",SUMIF('Libre tot'!A$33:A$54,H349,'Libre tot'!B$33:B$54),0)</f>
        <v>24</v>
      </c>
      <c r="J349" s="6"/>
      <c r="K349" s="211" t="str">
        <f t="shared" si="60"/>
        <v/>
      </c>
      <c r="L349" s="267" t="str">
        <f t="shared" si="61"/>
        <v/>
      </c>
      <c r="M349" s="215" t="str">
        <f t="shared" si="62"/>
        <v/>
      </c>
      <c r="N349" s="216" t="str">
        <f t="shared" si="63"/>
        <v/>
      </c>
      <c r="O349" s="266">
        <v>3</v>
      </c>
      <c r="Q349" s="273"/>
      <c r="R349" s="273"/>
      <c r="S349" s="273"/>
      <c r="T349" s="273"/>
      <c r="U349" s="273"/>
      <c r="AB349" s="325">
        <f t="shared" si="55"/>
        <v>1</v>
      </c>
    </row>
    <row r="350" spans="1:28" ht="15" customHeight="1" x14ac:dyDescent="0.25">
      <c r="A350" s="218">
        <f>IF(C350=0,"",IF(I350=0,"",MAX(A$2:A349)+1))</f>
        <v>214</v>
      </c>
      <c r="B350" s="269" t="str">
        <f t="shared" si="64"/>
        <v>Frans</v>
      </c>
      <c r="C350" s="211">
        <f>IF(P$347="J",SUMIF('Libre tot'!A$33:A$54,B350,'Libre tot'!B$33:B$54),0)</f>
        <v>42</v>
      </c>
      <c r="D350" s="6"/>
      <c r="E350" s="6"/>
      <c r="F350" s="267" t="str">
        <f t="shared" si="58"/>
        <v/>
      </c>
      <c r="G350" s="268" t="str">
        <f t="shared" si="59"/>
        <v/>
      </c>
      <c r="H350" s="269" t="str">
        <f t="shared" si="65"/>
        <v>Michael</v>
      </c>
      <c r="I350" s="211">
        <f>IF(P$347="J",SUMIF('Libre tot'!A$33:A$54,H350,'Libre tot'!B$33:B$54),0)</f>
        <v>38</v>
      </c>
      <c r="J350" s="6"/>
      <c r="K350" s="211" t="str">
        <f t="shared" si="60"/>
        <v/>
      </c>
      <c r="L350" s="267" t="str">
        <f t="shared" si="61"/>
        <v/>
      </c>
      <c r="M350" s="215" t="str">
        <f t="shared" si="62"/>
        <v/>
      </c>
      <c r="N350" s="216" t="str">
        <f t="shared" si="63"/>
        <v/>
      </c>
      <c r="O350" s="266">
        <v>3</v>
      </c>
      <c r="Q350" s="273"/>
      <c r="R350" s="273"/>
      <c r="S350" s="273"/>
      <c r="T350" s="273"/>
      <c r="U350" s="273"/>
      <c r="AB350" s="325">
        <f t="shared" si="55"/>
        <v>1</v>
      </c>
    </row>
    <row r="351" spans="1:28" ht="15" customHeight="1" x14ac:dyDescent="0.25">
      <c r="A351" s="218">
        <f>IF(C351=0,"",IF(I351=0,"",MAX(A$2:A350)+1))</f>
        <v>215</v>
      </c>
      <c r="B351" s="269" t="str">
        <f t="shared" si="64"/>
        <v>Frans</v>
      </c>
      <c r="C351" s="211">
        <f>IF(P$347="J",SUMIF('Libre tot'!A$33:A$54,B351,'Libre tot'!B$33:B$54),0)</f>
        <v>42</v>
      </c>
      <c r="D351" s="6"/>
      <c r="E351" s="6"/>
      <c r="F351" s="267" t="str">
        <f t="shared" si="58"/>
        <v/>
      </c>
      <c r="G351" s="268" t="str">
        <f t="shared" si="59"/>
        <v/>
      </c>
      <c r="H351" s="269" t="str">
        <f t="shared" si="65"/>
        <v>Peter</v>
      </c>
      <c r="I351" s="211">
        <f>IF(P$347="J",SUMIF('Libre tot'!A$33:A$54,H351,'Libre tot'!B$33:B$54),0)</f>
        <v>70</v>
      </c>
      <c r="J351" s="6"/>
      <c r="K351" s="211" t="str">
        <f t="shared" si="60"/>
        <v/>
      </c>
      <c r="L351" s="267" t="str">
        <f t="shared" si="61"/>
        <v/>
      </c>
      <c r="M351" s="215" t="str">
        <f t="shared" si="62"/>
        <v/>
      </c>
      <c r="N351" s="216" t="str">
        <f t="shared" si="63"/>
        <v/>
      </c>
      <c r="O351" s="266">
        <v>3</v>
      </c>
      <c r="Q351" s="273"/>
      <c r="R351" s="273"/>
      <c r="S351" s="273"/>
      <c r="T351" s="273"/>
      <c r="U351" s="273"/>
      <c r="AB351" s="325">
        <f t="shared" si="55"/>
        <v>1</v>
      </c>
    </row>
    <row r="352" spans="1:28" ht="15" customHeight="1" x14ac:dyDescent="0.25">
      <c r="A352" s="218">
        <f>IF(C352=0,"",IF(I352=0,"",MAX(A$2:A351)+1))</f>
        <v>216</v>
      </c>
      <c r="B352" s="269" t="str">
        <f t="shared" si="64"/>
        <v>Frans</v>
      </c>
      <c r="C352" s="211">
        <f>IF(P$347="J",SUMIF('Libre tot'!A$33:A$54,B352,'Libre tot'!B$33:B$54),0)</f>
        <v>42</v>
      </c>
      <c r="D352" s="6"/>
      <c r="E352" s="6"/>
      <c r="F352" s="267" t="str">
        <f t="shared" si="58"/>
        <v/>
      </c>
      <c r="G352" s="268" t="str">
        <f t="shared" si="59"/>
        <v/>
      </c>
      <c r="H352" s="269" t="str">
        <f t="shared" si="65"/>
        <v>Piet</v>
      </c>
      <c r="I352" s="211">
        <f>IF(P$347="J",SUMIF('Libre tot'!A$33:A$54,H352,'Libre tot'!B$33:B$54),0)</f>
        <v>71</v>
      </c>
      <c r="J352" s="6"/>
      <c r="K352" s="211" t="str">
        <f t="shared" si="60"/>
        <v/>
      </c>
      <c r="L352" s="267" t="str">
        <f t="shared" si="61"/>
        <v/>
      </c>
      <c r="M352" s="215" t="str">
        <f t="shared" si="62"/>
        <v/>
      </c>
      <c r="N352" s="216" t="str">
        <f t="shared" si="63"/>
        <v/>
      </c>
      <c r="O352" s="266">
        <v>3</v>
      </c>
      <c r="Q352" s="273"/>
      <c r="R352" s="273"/>
      <c r="S352" s="273"/>
      <c r="T352" s="273"/>
      <c r="U352" s="273"/>
      <c r="AB352" s="325">
        <f t="shared" si="55"/>
        <v>1</v>
      </c>
    </row>
    <row r="353" spans="1:28" ht="15" customHeight="1" x14ac:dyDescent="0.25">
      <c r="A353" s="218">
        <f>IF(C353=0,"",IF(I353=0,"",MAX(A$2:A352)+1))</f>
        <v>217</v>
      </c>
      <c r="B353" s="269" t="str">
        <f t="shared" si="64"/>
        <v>Frans</v>
      </c>
      <c r="C353" s="211">
        <f>IF(P$347="J",SUMIF('Libre tot'!A$33:A$54,B353,'Libre tot'!B$33:B$54),0)</f>
        <v>42</v>
      </c>
      <c r="D353" s="6"/>
      <c r="E353" s="6"/>
      <c r="F353" s="267" t="str">
        <f t="shared" si="58"/>
        <v/>
      </c>
      <c r="G353" s="268" t="str">
        <f t="shared" si="59"/>
        <v/>
      </c>
      <c r="H353" s="269" t="str">
        <f t="shared" si="65"/>
        <v>Tukker</v>
      </c>
      <c r="I353" s="211">
        <f>IF(P$347="J",SUMIF('Libre tot'!A$33:A$54,H353,'Libre tot'!B$33:B$54),0)</f>
        <v>37</v>
      </c>
      <c r="J353" s="6"/>
      <c r="K353" s="211" t="str">
        <f t="shared" si="60"/>
        <v/>
      </c>
      <c r="L353" s="267" t="str">
        <f t="shared" si="61"/>
        <v/>
      </c>
      <c r="M353" s="215" t="str">
        <f t="shared" si="62"/>
        <v/>
      </c>
      <c r="N353" s="216" t="str">
        <f t="shared" si="63"/>
        <v/>
      </c>
      <c r="O353" s="266">
        <v>3</v>
      </c>
      <c r="Q353" s="273"/>
      <c r="R353" s="273"/>
      <c r="S353" s="273"/>
      <c r="T353" s="273"/>
      <c r="U353" s="273"/>
      <c r="AB353" s="325">
        <f t="shared" si="55"/>
        <v>1</v>
      </c>
    </row>
    <row r="354" spans="1:28" ht="15" customHeight="1" x14ac:dyDescent="0.25">
      <c r="A354" s="218">
        <f>IF(C354=0,"",IF(I354=0,"",MAX(A$2:A353)+1))</f>
        <v>218</v>
      </c>
      <c r="B354" s="269" t="str">
        <f t="shared" si="64"/>
        <v>Frans</v>
      </c>
      <c r="C354" s="211">
        <f>IF(P$347="J",SUMIF('Libre tot'!A$33:A$54,B354,'Libre tot'!B$33:B$54),0)</f>
        <v>42</v>
      </c>
      <c r="D354" s="6"/>
      <c r="E354" s="6"/>
      <c r="F354" s="267" t="str">
        <f t="shared" si="58"/>
        <v/>
      </c>
      <c r="G354" s="268" t="str">
        <f t="shared" si="59"/>
        <v/>
      </c>
      <c r="H354" s="269" t="str">
        <f t="shared" si="65"/>
        <v>Bernard</v>
      </c>
      <c r="I354" s="211">
        <f>IF(P$347="J",SUMIF('Libre tot'!A$33:A$54,H354,'Libre tot'!B$33:B$54),0)</f>
        <v>37</v>
      </c>
      <c r="J354" s="6"/>
      <c r="K354" s="211" t="str">
        <f t="shared" si="60"/>
        <v/>
      </c>
      <c r="L354" s="267" t="str">
        <f t="shared" si="61"/>
        <v/>
      </c>
      <c r="M354" s="215" t="str">
        <f t="shared" si="62"/>
        <v/>
      </c>
      <c r="N354" s="216" t="str">
        <f t="shared" si="63"/>
        <v/>
      </c>
      <c r="O354" s="266">
        <v>3</v>
      </c>
      <c r="Q354" s="273"/>
      <c r="R354" s="273"/>
      <c r="S354" s="273"/>
      <c r="T354" s="273"/>
      <c r="U354" s="273"/>
      <c r="AB354" s="325">
        <f t="shared" si="55"/>
        <v>1</v>
      </c>
    </row>
    <row r="355" spans="1:28" ht="15" customHeight="1" x14ac:dyDescent="0.25">
      <c r="A355" s="218">
        <f>IF(C355=0,"",IF(I355=0,"",MAX(A$2:A354)+1))</f>
        <v>219</v>
      </c>
      <c r="B355" s="269" t="str">
        <f t="shared" si="64"/>
        <v>Frans</v>
      </c>
      <c r="C355" s="211">
        <f>IF(P$347="J",SUMIF('Libre tot'!A$33:A$54,B355,'Libre tot'!B$33:B$54),0)</f>
        <v>42</v>
      </c>
      <c r="D355" s="6"/>
      <c r="E355" s="6"/>
      <c r="F355" s="267" t="str">
        <f t="shared" si="58"/>
        <v/>
      </c>
      <c r="G355" s="268" t="str">
        <f t="shared" si="59"/>
        <v/>
      </c>
      <c r="H355" s="269" t="str">
        <f t="shared" si="65"/>
        <v>Jan de Hoorn</v>
      </c>
      <c r="I355" s="211">
        <f>IF(P$347="J",SUMIF('Libre tot'!A$33:A$54,H355,'Libre tot'!B$33:B$54),0)</f>
        <v>33</v>
      </c>
      <c r="J355" s="6"/>
      <c r="K355" s="211" t="str">
        <f t="shared" si="60"/>
        <v/>
      </c>
      <c r="L355" s="267" t="str">
        <f t="shared" si="61"/>
        <v/>
      </c>
      <c r="M355" s="215" t="str">
        <f t="shared" si="62"/>
        <v/>
      </c>
      <c r="N355" s="216" t="str">
        <f t="shared" si="63"/>
        <v/>
      </c>
      <c r="O355" s="266">
        <v>3</v>
      </c>
      <c r="Q355" s="273"/>
      <c r="R355" s="273"/>
      <c r="S355" s="273"/>
      <c r="T355" s="273"/>
      <c r="U355" s="273"/>
      <c r="AB355" s="325">
        <f t="shared" si="55"/>
        <v>1</v>
      </c>
    </row>
    <row r="356" spans="1:28" ht="15" customHeight="1" x14ac:dyDescent="0.25">
      <c r="A356" s="218">
        <f>IF(C356=0,"",IF(I356=0,"",MAX(A$2:A355)+1))</f>
        <v>220</v>
      </c>
      <c r="B356" s="269" t="str">
        <f t="shared" si="64"/>
        <v>Frans</v>
      </c>
      <c r="C356" s="211">
        <f>IF(P$347="J",SUMIF('Libre tot'!A$33:A$54,B356,'Libre tot'!B$33:B$54),0)</f>
        <v>42</v>
      </c>
      <c r="D356" s="6"/>
      <c r="E356" s="6"/>
      <c r="F356" s="267" t="str">
        <f t="shared" si="58"/>
        <v/>
      </c>
      <c r="G356" s="268" t="str">
        <f t="shared" si="59"/>
        <v/>
      </c>
      <c r="H356" s="269" t="str">
        <f t="shared" si="65"/>
        <v>Bas</v>
      </c>
      <c r="I356" s="211">
        <f>IF(P$347="J",SUMIF('Libre tot'!A$33:A$54,H356,'Libre tot'!B$33:B$54),0)</f>
        <v>31</v>
      </c>
      <c r="J356" s="6"/>
      <c r="K356" s="211" t="str">
        <f t="shared" si="60"/>
        <v/>
      </c>
      <c r="L356" s="267" t="str">
        <f t="shared" si="61"/>
        <v/>
      </c>
      <c r="M356" s="215" t="str">
        <f t="shared" si="62"/>
        <v/>
      </c>
      <c r="N356" s="216" t="str">
        <f t="shared" si="63"/>
        <v/>
      </c>
      <c r="O356" s="266">
        <v>3</v>
      </c>
      <c r="Q356" s="273"/>
      <c r="R356" s="273"/>
      <c r="S356" s="273"/>
      <c r="T356" s="273"/>
      <c r="U356" s="273"/>
      <c r="AB356" s="325">
        <f t="shared" si="55"/>
        <v>1</v>
      </c>
    </row>
    <row r="357" spans="1:28" ht="15" customHeight="1" x14ac:dyDescent="0.25">
      <c r="A357" s="218">
        <f>IF(C357=0,"",IF(I357=0,"",MAX(A$2:A356)+1))</f>
        <v>221</v>
      </c>
      <c r="B357" s="269" t="str">
        <f t="shared" si="64"/>
        <v>Frans</v>
      </c>
      <c r="C357" s="211">
        <f>IF(P$347="J",SUMIF('Libre tot'!A$33:A$54,B357,'Libre tot'!B$33:B$54),0)</f>
        <v>42</v>
      </c>
      <c r="D357" s="6"/>
      <c r="E357" s="6"/>
      <c r="F357" s="267" t="str">
        <f t="shared" si="58"/>
        <v/>
      </c>
      <c r="G357" s="268" t="str">
        <f t="shared" si="59"/>
        <v/>
      </c>
      <c r="H357" s="269" t="str">
        <f t="shared" si="65"/>
        <v>Jan Zuijlen</v>
      </c>
      <c r="I357" s="211">
        <f>IF(P$347="J",SUMIF('Libre tot'!A$33:A$54,H357,'Libre tot'!B$33:B$54),0)</f>
        <v>45</v>
      </c>
      <c r="J357" s="6"/>
      <c r="K357" s="211" t="str">
        <f t="shared" si="60"/>
        <v/>
      </c>
      <c r="L357" s="267" t="str">
        <f t="shared" si="61"/>
        <v/>
      </c>
      <c r="M357" s="215" t="str">
        <f t="shared" si="62"/>
        <v/>
      </c>
      <c r="N357" s="216" t="str">
        <f t="shared" si="63"/>
        <v/>
      </c>
      <c r="O357" s="266">
        <v>3</v>
      </c>
      <c r="Q357" s="273"/>
      <c r="R357" s="273"/>
      <c r="S357" s="273"/>
      <c r="T357" s="273"/>
      <c r="U357" s="273"/>
      <c r="AB357" s="325">
        <f t="shared" si="55"/>
        <v>1</v>
      </c>
    </row>
    <row r="358" spans="1:28" ht="15" customHeight="1" x14ac:dyDescent="0.25">
      <c r="A358" s="218">
        <f>IF(C358=0,"",IF(I358=0,"",MAX(A$2:A357)+1))</f>
        <v>222</v>
      </c>
      <c r="B358" s="269" t="str">
        <f t="shared" si="64"/>
        <v>Frans</v>
      </c>
      <c r="C358" s="211">
        <f>IF(P$347="J",SUMIF('Libre tot'!A$33:A$54,B358,'Libre tot'!B$33:B$54),0)</f>
        <v>42</v>
      </c>
      <c r="D358" s="6"/>
      <c r="E358" s="6"/>
      <c r="F358" s="267" t="str">
        <f t="shared" si="58"/>
        <v/>
      </c>
      <c r="G358" s="268" t="str">
        <f t="shared" si="59"/>
        <v/>
      </c>
      <c r="H358" s="269" t="str">
        <f t="shared" si="65"/>
        <v xml:space="preserve">Jordy </v>
      </c>
      <c r="I358" s="211">
        <f>IF(P$347="J",SUMIF('Libre tot'!A$33:A$54,H358,'Libre tot'!B$33:B$54),0)</f>
        <v>50</v>
      </c>
      <c r="J358" s="6"/>
      <c r="K358" s="211" t="str">
        <f t="shared" si="60"/>
        <v/>
      </c>
      <c r="L358" s="267" t="str">
        <f t="shared" si="61"/>
        <v/>
      </c>
      <c r="M358" s="215" t="str">
        <f t="shared" si="62"/>
        <v/>
      </c>
      <c r="N358" s="216" t="str">
        <f t="shared" si="63"/>
        <v/>
      </c>
      <c r="O358" s="266">
        <v>3</v>
      </c>
      <c r="Q358" s="273"/>
      <c r="R358" s="273"/>
      <c r="S358" s="273"/>
      <c r="T358" s="273"/>
      <c r="U358" s="273"/>
      <c r="AB358" s="325">
        <f t="shared" si="55"/>
        <v>1</v>
      </c>
    </row>
    <row r="359" spans="1:28" ht="15" customHeight="1" x14ac:dyDescent="0.25">
      <c r="A359" s="218">
        <f>IF(C359=0,"",IF(I359=0,"",MAX(A$2:A358)+1))</f>
        <v>223</v>
      </c>
      <c r="B359" s="269" t="str">
        <f t="shared" si="64"/>
        <v>Frans</v>
      </c>
      <c r="C359" s="211">
        <f>IF(P$347="J",SUMIF('Libre tot'!A$33:A$54,B359,'Libre tot'!B$33:B$54),0)</f>
        <v>42</v>
      </c>
      <c r="D359" s="6"/>
      <c r="E359" s="6"/>
      <c r="F359" s="267" t="str">
        <f t="shared" si="58"/>
        <v/>
      </c>
      <c r="G359" s="268" t="str">
        <f t="shared" si="59"/>
        <v/>
      </c>
      <c r="H359" s="269" t="str">
        <f t="shared" si="65"/>
        <v>Mukesh</v>
      </c>
      <c r="I359" s="211">
        <f>IF(P$347="J",SUMIF('Libre tot'!A$33:A$54,H359,'Libre tot'!B$33:B$54),0)</f>
        <v>56</v>
      </c>
      <c r="J359" s="6"/>
      <c r="K359" s="211" t="str">
        <f t="shared" si="60"/>
        <v/>
      </c>
      <c r="L359" s="267" t="str">
        <f t="shared" si="61"/>
        <v/>
      </c>
      <c r="M359" s="215" t="str">
        <f t="shared" si="62"/>
        <v/>
      </c>
      <c r="N359" s="216" t="str">
        <f t="shared" si="63"/>
        <v/>
      </c>
      <c r="O359" s="266">
        <v>3</v>
      </c>
      <c r="Q359" s="273"/>
      <c r="R359" s="273"/>
      <c r="S359" s="273"/>
      <c r="T359" s="273"/>
      <c r="U359" s="273"/>
      <c r="AB359" s="325">
        <f t="shared" si="55"/>
        <v>1</v>
      </c>
    </row>
    <row r="360" spans="1:28" ht="15" customHeight="1" x14ac:dyDescent="0.25">
      <c r="A360" s="218">
        <f>IF(C360=0,"",IF(I360=0,"",MAX(A$2:A359)+1))</f>
        <v>224</v>
      </c>
      <c r="B360" s="269" t="str">
        <f t="shared" si="64"/>
        <v>Frans</v>
      </c>
      <c r="C360" s="211">
        <f>IF(P$347="J",SUMIF('Libre tot'!A$33:A$54,B360,'Libre tot'!B$33:B$54),0)</f>
        <v>42</v>
      </c>
      <c r="D360" s="6"/>
      <c r="E360" s="6"/>
      <c r="F360" s="267" t="str">
        <f t="shared" si="58"/>
        <v/>
      </c>
      <c r="G360" s="268" t="str">
        <f t="shared" si="59"/>
        <v/>
      </c>
      <c r="H360" s="269" t="str">
        <f t="shared" si="65"/>
        <v>Marco</v>
      </c>
      <c r="I360" s="211">
        <f>IF(P$347="J",SUMIF('Libre tot'!A$33:A$54,H360,'Libre tot'!B$33:B$54),0)</f>
        <v>51</v>
      </c>
      <c r="J360" s="6"/>
      <c r="K360" s="211" t="str">
        <f t="shared" si="60"/>
        <v/>
      </c>
      <c r="L360" s="267" t="str">
        <f t="shared" si="61"/>
        <v/>
      </c>
      <c r="M360" s="215" t="str">
        <f t="shared" si="62"/>
        <v/>
      </c>
      <c r="N360" s="216" t="str">
        <f t="shared" si="63"/>
        <v/>
      </c>
      <c r="O360" s="266">
        <v>3</v>
      </c>
      <c r="Q360" s="273"/>
      <c r="R360" s="273"/>
      <c r="S360" s="273"/>
      <c r="T360" s="273"/>
      <c r="U360" s="273"/>
      <c r="AB360" s="325">
        <f t="shared" si="55"/>
        <v>1</v>
      </c>
    </row>
    <row r="361" spans="1:28" ht="15" customHeight="1" x14ac:dyDescent="0.25">
      <c r="A361" s="218" t="str">
        <f>IF(C361=0,"",IF(I361=0,"",MAX(A$2:A360)+1))</f>
        <v/>
      </c>
      <c r="B361" s="269" t="str">
        <f t="shared" si="64"/>
        <v>Frans</v>
      </c>
      <c r="C361" s="211">
        <f>IF(P$347="J",SUMIF('Libre tot'!A$33:A$54,B361,'Libre tot'!B$33:B$54),0)</f>
        <v>42</v>
      </c>
      <c r="D361" s="6"/>
      <c r="E361" s="6"/>
      <c r="F361" s="267" t="str">
        <f t="shared" si="58"/>
        <v/>
      </c>
      <c r="G361" s="268" t="str">
        <f t="shared" si="59"/>
        <v/>
      </c>
      <c r="H361" s="269" t="str">
        <f t="shared" si="65"/>
        <v>n</v>
      </c>
      <c r="I361" s="211">
        <f>IF(P$347="J",SUMIF('Libre tot'!A$33:A$54,H361,'Libre tot'!B$33:B$54),0)</f>
        <v>0</v>
      </c>
      <c r="J361" s="6"/>
      <c r="K361" s="211" t="str">
        <f t="shared" si="60"/>
        <v/>
      </c>
      <c r="L361" s="267" t="str">
        <f t="shared" si="61"/>
        <v/>
      </c>
      <c r="M361" s="215" t="str">
        <f t="shared" si="62"/>
        <v/>
      </c>
      <c r="N361" s="216" t="str">
        <f t="shared" si="63"/>
        <v/>
      </c>
      <c r="O361" s="266">
        <v>3</v>
      </c>
      <c r="Q361" s="273"/>
      <c r="R361" s="273"/>
      <c r="S361" s="273"/>
      <c r="T361" s="273"/>
      <c r="U361" s="273"/>
      <c r="AB361" s="325">
        <f t="shared" si="55"/>
        <v>0</v>
      </c>
    </row>
    <row r="362" spans="1:28" ht="15" customHeight="1" x14ac:dyDescent="0.25">
      <c r="A362" s="218" t="str">
        <f>IF(C362=0,"",IF(I362=0,"",MAX(A$2:A361)+1))</f>
        <v/>
      </c>
      <c r="B362" s="269" t="str">
        <f t="shared" si="64"/>
        <v>Frans</v>
      </c>
      <c r="C362" s="211">
        <f>IF(P$347="J",SUMIF('Libre tot'!A$33:A$54,B362,'Libre tot'!B$33:B$54),0)</f>
        <v>42</v>
      </c>
      <c r="D362" s="6"/>
      <c r="E362" s="6"/>
      <c r="F362" s="267" t="str">
        <f t="shared" si="58"/>
        <v/>
      </c>
      <c r="G362" s="268" t="str">
        <f t="shared" si="59"/>
        <v/>
      </c>
      <c r="H362" s="269" t="str">
        <f t="shared" si="65"/>
        <v>n</v>
      </c>
      <c r="I362" s="211">
        <f>IF(P$347="J",SUMIF('Libre tot'!A$33:A$54,H362,'Libre tot'!B$33:B$54),0)</f>
        <v>0</v>
      </c>
      <c r="J362" s="6"/>
      <c r="K362" s="211" t="str">
        <f t="shared" si="60"/>
        <v/>
      </c>
      <c r="L362" s="267" t="str">
        <f t="shared" si="61"/>
        <v/>
      </c>
      <c r="M362" s="215" t="str">
        <f t="shared" si="62"/>
        <v/>
      </c>
      <c r="N362" s="216" t="str">
        <f t="shared" si="63"/>
        <v/>
      </c>
      <c r="O362" s="266">
        <v>3</v>
      </c>
      <c r="Q362" s="273"/>
      <c r="R362" s="273"/>
      <c r="S362" s="273"/>
      <c r="T362" s="273"/>
      <c r="U362" s="273"/>
      <c r="AB362" s="325">
        <f t="shared" si="55"/>
        <v>0</v>
      </c>
    </row>
    <row r="363" spans="1:28" ht="15" customHeight="1" x14ac:dyDescent="0.25">
      <c r="A363" s="218" t="str">
        <f>IF(C363=0,"",IF(I363=0,"",MAX(A$2:A362)+1))</f>
        <v/>
      </c>
      <c r="B363" s="269" t="str">
        <f t="shared" si="64"/>
        <v>Frans</v>
      </c>
      <c r="C363" s="211">
        <f>IF(P$347="J",SUMIF('Libre tot'!A$33:A$54,B363,'Libre tot'!B$33:B$54),0)</f>
        <v>42</v>
      </c>
      <c r="D363" s="6"/>
      <c r="E363" s="6"/>
      <c r="F363" s="267" t="str">
        <f t="shared" si="58"/>
        <v/>
      </c>
      <c r="G363" s="268" t="str">
        <f t="shared" si="59"/>
        <v/>
      </c>
      <c r="H363" s="269" t="str">
        <f t="shared" si="65"/>
        <v>n</v>
      </c>
      <c r="I363" s="211">
        <f>IF(P$347="J",SUMIF('Libre tot'!A$33:A$54,H363,'Libre tot'!B$33:B$54),0)</f>
        <v>0</v>
      </c>
      <c r="J363" s="6"/>
      <c r="K363" s="211" t="str">
        <f t="shared" si="60"/>
        <v/>
      </c>
      <c r="L363" s="267" t="str">
        <f t="shared" si="61"/>
        <v/>
      </c>
      <c r="M363" s="215" t="str">
        <f t="shared" si="62"/>
        <v/>
      </c>
      <c r="N363" s="216" t="str">
        <f t="shared" si="63"/>
        <v/>
      </c>
      <c r="O363" s="266">
        <v>3</v>
      </c>
      <c r="Q363" s="273"/>
      <c r="R363" s="273"/>
      <c r="S363" s="273"/>
      <c r="T363" s="273"/>
      <c r="U363" s="273"/>
      <c r="AB363" s="325">
        <f t="shared" si="55"/>
        <v>0</v>
      </c>
    </row>
    <row r="364" spans="1:28" ht="15" customHeight="1" x14ac:dyDescent="0.25">
      <c r="A364" s="218" t="str">
        <f>IF(C364=0,"",IF(I364=0,"",MAX(A$2:A363)+1))</f>
        <v/>
      </c>
      <c r="B364" s="269" t="str">
        <f t="shared" si="64"/>
        <v>Frans</v>
      </c>
      <c r="C364" s="211">
        <f>IF(P$347="J",SUMIF('Libre tot'!A$33:A$54,B364,'Libre tot'!B$33:B$54),0)</f>
        <v>42</v>
      </c>
      <c r="D364" s="6"/>
      <c r="E364" s="6"/>
      <c r="F364" s="267" t="str">
        <f t="shared" si="58"/>
        <v/>
      </c>
      <c r="G364" s="268" t="str">
        <f t="shared" si="59"/>
        <v/>
      </c>
      <c r="H364" s="269" t="str">
        <f t="shared" si="65"/>
        <v>n</v>
      </c>
      <c r="I364" s="211">
        <f>IF(P$347="J",SUMIF('Libre tot'!A$33:A$54,H364,'Libre tot'!B$33:B$54),0)</f>
        <v>0</v>
      </c>
      <c r="J364" s="6"/>
      <c r="K364" s="211" t="str">
        <f t="shared" si="60"/>
        <v/>
      </c>
      <c r="L364" s="267" t="str">
        <f t="shared" si="61"/>
        <v/>
      </c>
      <c r="M364" s="215" t="str">
        <f t="shared" si="62"/>
        <v/>
      </c>
      <c r="N364" s="216" t="str">
        <f t="shared" si="63"/>
        <v/>
      </c>
      <c r="O364" s="266">
        <v>3</v>
      </c>
      <c r="Q364" s="273"/>
      <c r="R364" s="273"/>
      <c r="S364" s="273"/>
      <c r="T364" s="273"/>
      <c r="U364" s="273"/>
      <c r="AB364" s="325">
        <f t="shared" si="55"/>
        <v>0</v>
      </c>
    </row>
    <row r="365" spans="1:28" ht="15" customHeight="1" x14ac:dyDescent="0.25">
      <c r="A365" s="218">
        <f>IF(C365=0,"",IF(I365=0,"",MAX(A$2:A364)+1))</f>
        <v>225</v>
      </c>
      <c r="B365" s="269" t="str">
        <f t="shared" si="64"/>
        <v>Fred</v>
      </c>
      <c r="C365" s="211">
        <f>IF(P$347="J",SUMIF('Libre tot'!A$33:A$54,B365,'Libre tot'!B$33:B$54),0)</f>
        <v>32</v>
      </c>
      <c r="D365" s="6"/>
      <c r="E365" s="6"/>
      <c r="F365" s="267" t="str">
        <f t="shared" si="58"/>
        <v/>
      </c>
      <c r="G365" s="268" t="str">
        <f t="shared" si="59"/>
        <v/>
      </c>
      <c r="H365" s="269" t="str">
        <f t="shared" si="65"/>
        <v>Jan Hartog</v>
      </c>
      <c r="I365" s="211">
        <f>IF(P$347="J",SUMIF('Libre tot'!A$33:A$54,H365,'Libre tot'!B$33:B$54),0)</f>
        <v>31</v>
      </c>
      <c r="J365" s="6"/>
      <c r="K365" s="211" t="str">
        <f t="shared" si="60"/>
        <v/>
      </c>
      <c r="L365" s="267" t="str">
        <f t="shared" si="61"/>
        <v/>
      </c>
      <c r="M365" s="215" t="str">
        <f t="shared" si="62"/>
        <v/>
      </c>
      <c r="N365" s="216" t="str">
        <f t="shared" si="63"/>
        <v/>
      </c>
      <c r="O365" s="266">
        <v>3</v>
      </c>
      <c r="Q365" s="273"/>
      <c r="R365" s="273"/>
      <c r="S365" s="273"/>
      <c r="T365" s="273"/>
      <c r="U365" s="273"/>
      <c r="AB365" s="325">
        <f t="shared" si="55"/>
        <v>1</v>
      </c>
    </row>
    <row r="366" spans="1:28" ht="15" customHeight="1" x14ac:dyDescent="0.25">
      <c r="A366" s="218">
        <f>IF(C366=0,"",IF(I366=0,"",MAX(A$2:A365)+1))</f>
        <v>226</v>
      </c>
      <c r="B366" s="269" t="str">
        <f t="shared" si="64"/>
        <v>Fred</v>
      </c>
      <c r="C366" s="211">
        <f>IF(P$347="J",SUMIF('Libre tot'!A$33:A$54,B366,'Libre tot'!B$33:B$54),0)</f>
        <v>32</v>
      </c>
      <c r="D366" s="6"/>
      <c r="E366" s="6"/>
      <c r="F366" s="267" t="str">
        <f t="shared" si="58"/>
        <v/>
      </c>
      <c r="G366" s="268" t="str">
        <f t="shared" si="59"/>
        <v/>
      </c>
      <c r="H366" s="269" t="str">
        <f t="shared" si="65"/>
        <v>Martijn</v>
      </c>
      <c r="I366" s="211">
        <f>IF(P$347="J",SUMIF('Libre tot'!A$33:A$54,H366,'Libre tot'!B$33:B$54),0)</f>
        <v>24</v>
      </c>
      <c r="J366" s="6"/>
      <c r="K366" s="211" t="str">
        <f t="shared" si="60"/>
        <v/>
      </c>
      <c r="L366" s="267" t="str">
        <f t="shared" si="61"/>
        <v/>
      </c>
      <c r="M366" s="215" t="str">
        <f t="shared" si="62"/>
        <v/>
      </c>
      <c r="N366" s="216" t="str">
        <f t="shared" si="63"/>
        <v/>
      </c>
      <c r="O366" s="266">
        <v>3</v>
      </c>
      <c r="Q366" s="273"/>
      <c r="R366" s="273"/>
      <c r="S366" s="273"/>
      <c r="T366" s="273"/>
      <c r="U366" s="273"/>
      <c r="AB366" s="325">
        <f t="shared" si="55"/>
        <v>1</v>
      </c>
    </row>
    <row r="367" spans="1:28" ht="15" customHeight="1" x14ac:dyDescent="0.25">
      <c r="A367" s="218">
        <f>IF(C367=0,"",IF(I367=0,"",MAX(A$2:A366)+1))</f>
        <v>227</v>
      </c>
      <c r="B367" s="269" t="str">
        <f t="shared" si="64"/>
        <v>Fred</v>
      </c>
      <c r="C367" s="211">
        <f>IF(P$347="J",SUMIF('Libre tot'!A$33:A$54,B367,'Libre tot'!B$33:B$54),0)</f>
        <v>32</v>
      </c>
      <c r="D367" s="6"/>
      <c r="E367" s="6"/>
      <c r="F367" s="267" t="str">
        <f t="shared" si="58"/>
        <v/>
      </c>
      <c r="G367" s="268" t="str">
        <f t="shared" si="59"/>
        <v/>
      </c>
      <c r="H367" s="269" t="str">
        <f t="shared" si="65"/>
        <v>Michael</v>
      </c>
      <c r="I367" s="211">
        <f>IF(P$347="J",SUMIF('Libre tot'!A$33:A$54,H367,'Libre tot'!B$33:B$54),0)</f>
        <v>38</v>
      </c>
      <c r="J367" s="6"/>
      <c r="K367" s="211" t="str">
        <f t="shared" si="60"/>
        <v/>
      </c>
      <c r="L367" s="267" t="str">
        <f t="shared" si="61"/>
        <v/>
      </c>
      <c r="M367" s="215" t="str">
        <f t="shared" si="62"/>
        <v/>
      </c>
      <c r="N367" s="216" t="str">
        <f t="shared" si="63"/>
        <v/>
      </c>
      <c r="O367" s="266">
        <v>3</v>
      </c>
      <c r="Q367" s="273"/>
      <c r="R367" s="273"/>
      <c r="S367" s="273"/>
      <c r="T367" s="273"/>
      <c r="U367" s="273"/>
      <c r="AB367" s="325">
        <f t="shared" si="55"/>
        <v>1</v>
      </c>
    </row>
    <row r="368" spans="1:28" ht="15" customHeight="1" x14ac:dyDescent="0.25">
      <c r="A368" s="218">
        <f>IF(C368=0,"",IF(I368=0,"",MAX(A$2:A367)+1))</f>
        <v>228</v>
      </c>
      <c r="B368" s="269" t="str">
        <f t="shared" si="64"/>
        <v>Fred</v>
      </c>
      <c r="C368" s="211">
        <f>IF(P$347="J",SUMIF('Libre tot'!A$33:A$54,B368,'Libre tot'!B$33:B$54),0)</f>
        <v>32</v>
      </c>
      <c r="D368" s="6"/>
      <c r="E368" s="6"/>
      <c r="F368" s="267" t="str">
        <f t="shared" si="58"/>
        <v/>
      </c>
      <c r="G368" s="268" t="str">
        <f t="shared" si="59"/>
        <v/>
      </c>
      <c r="H368" s="269" t="str">
        <f t="shared" si="65"/>
        <v>Peter</v>
      </c>
      <c r="I368" s="211">
        <f>IF(P$347="J",SUMIF('Libre tot'!A$33:A$54,H368,'Libre tot'!B$33:B$54),0)</f>
        <v>70</v>
      </c>
      <c r="J368" s="6"/>
      <c r="K368" s="211" t="str">
        <f t="shared" si="60"/>
        <v/>
      </c>
      <c r="L368" s="267" t="str">
        <f t="shared" si="61"/>
        <v/>
      </c>
      <c r="M368" s="215" t="str">
        <f t="shared" si="62"/>
        <v/>
      </c>
      <c r="N368" s="216" t="str">
        <f t="shared" si="63"/>
        <v/>
      </c>
      <c r="O368" s="266">
        <v>3</v>
      </c>
      <c r="Q368" s="273"/>
      <c r="R368" s="273"/>
      <c r="S368" s="273"/>
      <c r="T368" s="273"/>
      <c r="U368" s="273"/>
      <c r="AB368" s="325">
        <f t="shared" si="55"/>
        <v>1</v>
      </c>
    </row>
    <row r="369" spans="1:28" ht="15" customHeight="1" x14ac:dyDescent="0.25">
      <c r="A369" s="218">
        <f>IF(C369=0,"",IF(I369=0,"",MAX(A$2:A368)+1))</f>
        <v>229</v>
      </c>
      <c r="B369" s="269" t="str">
        <f t="shared" si="64"/>
        <v>Fred</v>
      </c>
      <c r="C369" s="211">
        <f>IF(P$347="J",SUMIF('Libre tot'!A$33:A$54,B369,'Libre tot'!B$33:B$54),0)</f>
        <v>32</v>
      </c>
      <c r="D369" s="6"/>
      <c r="E369" s="6"/>
      <c r="F369" s="267" t="str">
        <f t="shared" si="58"/>
        <v/>
      </c>
      <c r="G369" s="268" t="str">
        <f t="shared" si="59"/>
        <v/>
      </c>
      <c r="H369" s="269" t="str">
        <f t="shared" si="65"/>
        <v>Piet</v>
      </c>
      <c r="I369" s="211">
        <f>IF(P$347="J",SUMIF('Libre tot'!A$33:A$54,H369,'Libre tot'!B$33:B$54),0)</f>
        <v>71</v>
      </c>
      <c r="J369" s="6"/>
      <c r="K369" s="211" t="str">
        <f t="shared" si="60"/>
        <v/>
      </c>
      <c r="L369" s="267" t="str">
        <f t="shared" si="61"/>
        <v/>
      </c>
      <c r="M369" s="215" t="str">
        <f t="shared" si="62"/>
        <v/>
      </c>
      <c r="N369" s="216" t="str">
        <f t="shared" si="63"/>
        <v/>
      </c>
      <c r="O369" s="266">
        <v>3</v>
      </c>
      <c r="Q369" s="273"/>
      <c r="R369" s="273"/>
      <c r="S369" s="273"/>
      <c r="T369" s="273"/>
      <c r="U369" s="273"/>
      <c r="AB369" s="325">
        <f t="shared" si="55"/>
        <v>1</v>
      </c>
    </row>
    <row r="370" spans="1:28" ht="15" customHeight="1" x14ac:dyDescent="0.25">
      <c r="A370" s="218">
        <f>IF(C370=0,"",IF(I370=0,"",MAX(A$2:A369)+1))</f>
        <v>230</v>
      </c>
      <c r="B370" s="269" t="str">
        <f t="shared" si="64"/>
        <v>Fred</v>
      </c>
      <c r="C370" s="211">
        <f>IF(P$347="J",SUMIF('Libre tot'!A$33:A$54,B370,'Libre tot'!B$33:B$54),0)</f>
        <v>32</v>
      </c>
      <c r="D370" s="6"/>
      <c r="E370" s="6"/>
      <c r="F370" s="267" t="str">
        <f t="shared" si="58"/>
        <v/>
      </c>
      <c r="G370" s="268" t="str">
        <f t="shared" si="59"/>
        <v/>
      </c>
      <c r="H370" s="269" t="str">
        <f t="shared" si="65"/>
        <v>Tukker</v>
      </c>
      <c r="I370" s="211">
        <f>IF(P$347="J",SUMIF('Libre tot'!A$33:A$54,H370,'Libre tot'!B$33:B$54),0)</f>
        <v>37</v>
      </c>
      <c r="J370" s="6"/>
      <c r="K370" s="211" t="str">
        <f t="shared" si="60"/>
        <v/>
      </c>
      <c r="L370" s="267" t="str">
        <f t="shared" si="61"/>
        <v/>
      </c>
      <c r="M370" s="215" t="str">
        <f t="shared" si="62"/>
        <v/>
      </c>
      <c r="N370" s="216" t="str">
        <f t="shared" si="63"/>
        <v/>
      </c>
      <c r="O370" s="266">
        <v>3</v>
      </c>
      <c r="Q370" s="273"/>
      <c r="R370" s="273"/>
      <c r="S370" s="273"/>
      <c r="T370" s="273"/>
      <c r="U370" s="273"/>
      <c r="AB370" s="325">
        <f t="shared" si="55"/>
        <v>1</v>
      </c>
    </row>
    <row r="371" spans="1:28" ht="15" customHeight="1" x14ac:dyDescent="0.25">
      <c r="A371" s="218">
        <f>IF(C371=0,"",IF(I371=0,"",MAX(A$2:A370)+1))</f>
        <v>231</v>
      </c>
      <c r="B371" s="269" t="str">
        <f t="shared" si="64"/>
        <v>Fred</v>
      </c>
      <c r="C371" s="211">
        <f>IF(P$347="J",SUMIF('Libre tot'!A$33:A$54,B371,'Libre tot'!B$33:B$54),0)</f>
        <v>32</v>
      </c>
      <c r="D371" s="6"/>
      <c r="E371" s="6"/>
      <c r="F371" s="267" t="str">
        <f t="shared" si="58"/>
        <v/>
      </c>
      <c r="G371" s="268" t="str">
        <f t="shared" si="59"/>
        <v/>
      </c>
      <c r="H371" s="269" t="str">
        <f t="shared" si="65"/>
        <v>Bernard</v>
      </c>
      <c r="I371" s="211">
        <f>IF(P$347="J",SUMIF('Libre tot'!A$33:A$54,H371,'Libre tot'!B$33:B$54),0)</f>
        <v>37</v>
      </c>
      <c r="J371" s="6"/>
      <c r="K371" s="211" t="str">
        <f t="shared" si="60"/>
        <v/>
      </c>
      <c r="L371" s="267" t="str">
        <f t="shared" si="61"/>
        <v/>
      </c>
      <c r="M371" s="215" t="str">
        <f t="shared" si="62"/>
        <v/>
      </c>
      <c r="N371" s="216" t="str">
        <f t="shared" si="63"/>
        <v/>
      </c>
      <c r="O371" s="266">
        <v>3</v>
      </c>
      <c r="Q371" s="273"/>
      <c r="R371" s="273"/>
      <c r="S371" s="273"/>
      <c r="T371" s="273"/>
      <c r="U371" s="273"/>
      <c r="AB371" s="325">
        <f t="shared" si="55"/>
        <v>1</v>
      </c>
    </row>
    <row r="372" spans="1:28" ht="15" customHeight="1" x14ac:dyDescent="0.25">
      <c r="A372" s="218">
        <f>IF(C372=0,"",IF(I372=0,"",MAX(A$2:A371)+1))</f>
        <v>232</v>
      </c>
      <c r="B372" s="269" t="str">
        <f t="shared" si="64"/>
        <v>Fred</v>
      </c>
      <c r="C372" s="211">
        <f>IF(P$347="J",SUMIF('Libre tot'!A$33:A$54,B372,'Libre tot'!B$33:B$54),0)</f>
        <v>32</v>
      </c>
      <c r="D372" s="6"/>
      <c r="E372" s="6"/>
      <c r="F372" s="267" t="str">
        <f t="shared" si="58"/>
        <v/>
      </c>
      <c r="G372" s="268" t="str">
        <f t="shared" si="59"/>
        <v/>
      </c>
      <c r="H372" s="269" t="str">
        <f t="shared" si="65"/>
        <v>Jan de Hoorn</v>
      </c>
      <c r="I372" s="211">
        <f>IF(P$347="J",SUMIF('Libre tot'!A$33:A$54,H372,'Libre tot'!B$33:B$54),0)</f>
        <v>33</v>
      </c>
      <c r="J372" s="6"/>
      <c r="K372" s="211" t="str">
        <f t="shared" si="60"/>
        <v/>
      </c>
      <c r="L372" s="267" t="str">
        <f t="shared" si="61"/>
        <v/>
      </c>
      <c r="M372" s="215" t="str">
        <f t="shared" si="62"/>
        <v/>
      </c>
      <c r="N372" s="216" t="str">
        <f t="shared" si="63"/>
        <v/>
      </c>
      <c r="O372" s="266">
        <v>3</v>
      </c>
      <c r="Q372" s="273"/>
      <c r="R372" s="273"/>
      <c r="S372" s="273"/>
      <c r="T372" s="273"/>
      <c r="U372" s="273"/>
      <c r="AB372" s="325">
        <f t="shared" si="55"/>
        <v>1</v>
      </c>
    </row>
    <row r="373" spans="1:28" ht="15" customHeight="1" x14ac:dyDescent="0.25">
      <c r="A373" s="218">
        <f>IF(C373=0,"",IF(I373=0,"",MAX(A$2:A372)+1))</f>
        <v>233</v>
      </c>
      <c r="B373" s="269" t="str">
        <f t="shared" si="64"/>
        <v>Fred</v>
      </c>
      <c r="C373" s="211">
        <f>IF(P$347="J",SUMIF('Libre tot'!A$33:A$54,B373,'Libre tot'!B$33:B$54),0)</f>
        <v>32</v>
      </c>
      <c r="D373" s="6"/>
      <c r="E373" s="6"/>
      <c r="F373" s="267" t="str">
        <f t="shared" si="58"/>
        <v/>
      </c>
      <c r="G373" s="268" t="str">
        <f t="shared" si="59"/>
        <v/>
      </c>
      <c r="H373" s="269" t="str">
        <f t="shared" si="65"/>
        <v>Bas</v>
      </c>
      <c r="I373" s="211">
        <f>IF(P$347="J",SUMIF('Libre tot'!A$33:A$54,H373,'Libre tot'!B$33:B$54),0)</f>
        <v>31</v>
      </c>
      <c r="J373" s="6"/>
      <c r="K373" s="211" t="str">
        <f t="shared" si="60"/>
        <v/>
      </c>
      <c r="L373" s="267" t="str">
        <f t="shared" si="61"/>
        <v/>
      </c>
      <c r="M373" s="215" t="str">
        <f t="shared" si="62"/>
        <v/>
      </c>
      <c r="N373" s="216" t="str">
        <f t="shared" si="63"/>
        <v/>
      </c>
      <c r="O373" s="266">
        <v>3</v>
      </c>
      <c r="Q373" s="273"/>
      <c r="R373" s="273"/>
      <c r="S373" s="273"/>
      <c r="T373" s="273"/>
      <c r="U373" s="273"/>
      <c r="AB373" s="325">
        <f t="shared" si="55"/>
        <v>1</v>
      </c>
    </row>
    <row r="374" spans="1:28" ht="15" customHeight="1" x14ac:dyDescent="0.25">
      <c r="A374" s="218">
        <f>IF(C374=0,"",IF(I374=0,"",MAX(A$2:A373)+1))</f>
        <v>234</v>
      </c>
      <c r="B374" s="269" t="str">
        <f t="shared" si="64"/>
        <v>Fred</v>
      </c>
      <c r="C374" s="211">
        <f>IF(P$347="J",SUMIF('Libre tot'!A$33:A$54,B374,'Libre tot'!B$33:B$54),0)</f>
        <v>32</v>
      </c>
      <c r="D374" s="6"/>
      <c r="E374" s="6"/>
      <c r="F374" s="267" t="str">
        <f t="shared" si="58"/>
        <v/>
      </c>
      <c r="G374" s="268" t="str">
        <f t="shared" si="59"/>
        <v/>
      </c>
      <c r="H374" s="269" t="str">
        <f t="shared" si="65"/>
        <v>Jan Zuijlen</v>
      </c>
      <c r="I374" s="211">
        <f>IF(P$347="J",SUMIF('Libre tot'!A$33:A$54,H374,'Libre tot'!B$33:B$54),0)</f>
        <v>45</v>
      </c>
      <c r="J374" s="6"/>
      <c r="K374" s="211" t="str">
        <f t="shared" si="60"/>
        <v/>
      </c>
      <c r="L374" s="267" t="str">
        <f t="shared" si="61"/>
        <v/>
      </c>
      <c r="M374" s="215" t="str">
        <f t="shared" si="62"/>
        <v/>
      </c>
      <c r="N374" s="216" t="str">
        <f t="shared" si="63"/>
        <v/>
      </c>
      <c r="O374" s="266">
        <v>3</v>
      </c>
      <c r="Q374" s="273"/>
      <c r="R374" s="273"/>
      <c r="S374" s="273"/>
      <c r="T374" s="273"/>
      <c r="U374" s="273"/>
      <c r="AB374" s="325">
        <f t="shared" si="55"/>
        <v>1</v>
      </c>
    </row>
    <row r="375" spans="1:28" ht="15" customHeight="1" x14ac:dyDescent="0.25">
      <c r="A375" s="218">
        <f>IF(C375=0,"",IF(I375=0,"",MAX(A$2:A374)+1))</f>
        <v>235</v>
      </c>
      <c r="B375" s="269" t="str">
        <f t="shared" si="64"/>
        <v>Fred</v>
      </c>
      <c r="C375" s="211">
        <f>IF(P$347="J",SUMIF('Libre tot'!A$33:A$54,B375,'Libre tot'!B$33:B$54),0)</f>
        <v>32</v>
      </c>
      <c r="D375" s="6"/>
      <c r="E375" s="6"/>
      <c r="F375" s="267" t="str">
        <f t="shared" si="58"/>
        <v/>
      </c>
      <c r="G375" s="268" t="str">
        <f t="shared" si="59"/>
        <v/>
      </c>
      <c r="H375" s="269" t="str">
        <f t="shared" si="65"/>
        <v xml:space="preserve">Jordy </v>
      </c>
      <c r="I375" s="211">
        <f>IF(P$347="J",SUMIF('Libre tot'!A$33:A$54,H375,'Libre tot'!B$33:B$54),0)</f>
        <v>50</v>
      </c>
      <c r="J375" s="6"/>
      <c r="K375" s="211" t="str">
        <f t="shared" si="60"/>
        <v/>
      </c>
      <c r="L375" s="267" t="str">
        <f t="shared" si="61"/>
        <v/>
      </c>
      <c r="M375" s="215" t="str">
        <f t="shared" si="62"/>
        <v/>
      </c>
      <c r="N375" s="216" t="str">
        <f t="shared" si="63"/>
        <v/>
      </c>
      <c r="O375" s="266">
        <v>3</v>
      </c>
      <c r="Q375" s="273"/>
      <c r="R375" s="273"/>
      <c r="S375" s="273"/>
      <c r="T375" s="273"/>
      <c r="U375" s="273"/>
      <c r="AB375" s="325">
        <f t="shared" si="55"/>
        <v>1</v>
      </c>
    </row>
    <row r="376" spans="1:28" ht="15" customHeight="1" x14ac:dyDescent="0.25">
      <c r="A376" s="218">
        <f>IF(C376=0,"",IF(I376=0,"",MAX(A$2:A375)+1))</f>
        <v>236</v>
      </c>
      <c r="B376" s="269" t="str">
        <f t="shared" si="64"/>
        <v>Fred</v>
      </c>
      <c r="C376" s="211">
        <f>IF(P$347="J",SUMIF('Libre tot'!A$33:A$54,B376,'Libre tot'!B$33:B$54),0)</f>
        <v>32</v>
      </c>
      <c r="D376" s="6"/>
      <c r="E376" s="6"/>
      <c r="F376" s="267" t="str">
        <f t="shared" si="58"/>
        <v/>
      </c>
      <c r="G376" s="268" t="str">
        <f t="shared" si="59"/>
        <v/>
      </c>
      <c r="H376" s="269" t="str">
        <f t="shared" si="65"/>
        <v>Mukesh</v>
      </c>
      <c r="I376" s="211">
        <f>IF(P$347="J",SUMIF('Libre tot'!A$33:A$54,H376,'Libre tot'!B$33:B$54),0)</f>
        <v>56</v>
      </c>
      <c r="J376" s="6"/>
      <c r="K376" s="211" t="str">
        <f t="shared" si="60"/>
        <v/>
      </c>
      <c r="L376" s="267" t="str">
        <f t="shared" si="61"/>
        <v/>
      </c>
      <c r="M376" s="215" t="str">
        <f t="shared" si="62"/>
        <v/>
      </c>
      <c r="N376" s="216" t="str">
        <f t="shared" si="63"/>
        <v/>
      </c>
      <c r="O376" s="266">
        <v>3</v>
      </c>
      <c r="Q376" s="273"/>
      <c r="R376" s="273"/>
      <c r="S376" s="273"/>
      <c r="T376" s="273"/>
      <c r="U376" s="273"/>
      <c r="AB376" s="325">
        <f t="shared" si="55"/>
        <v>1</v>
      </c>
    </row>
    <row r="377" spans="1:28" ht="15" customHeight="1" x14ac:dyDescent="0.25">
      <c r="A377" s="218">
        <f>IF(C377=0,"",IF(I377=0,"",MAX(A$2:A376)+1))</f>
        <v>237</v>
      </c>
      <c r="B377" s="269" t="str">
        <f t="shared" si="64"/>
        <v>Fred</v>
      </c>
      <c r="C377" s="211">
        <f>IF(P$347="J",SUMIF('Libre tot'!A$33:A$54,B377,'Libre tot'!B$33:B$54),0)</f>
        <v>32</v>
      </c>
      <c r="D377" s="6"/>
      <c r="E377" s="6"/>
      <c r="F377" s="267" t="str">
        <f t="shared" si="58"/>
        <v/>
      </c>
      <c r="G377" s="268" t="str">
        <f t="shared" si="59"/>
        <v/>
      </c>
      <c r="H377" s="269" t="str">
        <f t="shared" si="65"/>
        <v>Marco</v>
      </c>
      <c r="I377" s="211">
        <f>IF(P$347="J",SUMIF('Libre tot'!A$33:A$54,H377,'Libre tot'!B$33:B$54),0)</f>
        <v>51</v>
      </c>
      <c r="J377" s="6"/>
      <c r="K377" s="211" t="str">
        <f t="shared" si="60"/>
        <v/>
      </c>
      <c r="L377" s="267" t="str">
        <f t="shared" si="61"/>
        <v/>
      </c>
      <c r="M377" s="215" t="str">
        <f t="shared" si="62"/>
        <v/>
      </c>
      <c r="N377" s="216" t="str">
        <f t="shared" si="63"/>
        <v/>
      </c>
      <c r="O377" s="266">
        <v>3</v>
      </c>
      <c r="Q377" s="273"/>
      <c r="R377" s="273"/>
      <c r="S377" s="273"/>
      <c r="T377" s="273"/>
      <c r="U377" s="273"/>
      <c r="AB377" s="325">
        <f t="shared" si="55"/>
        <v>1</v>
      </c>
    </row>
    <row r="378" spans="1:28" ht="15" customHeight="1" x14ac:dyDescent="0.25">
      <c r="A378" s="218" t="str">
        <f>IF(C378=0,"",IF(I378=0,"",MAX(A$2:A377)+1))</f>
        <v/>
      </c>
      <c r="B378" s="269" t="str">
        <f t="shared" si="64"/>
        <v>Fred</v>
      </c>
      <c r="C378" s="211">
        <f>IF(P$347="J",SUMIF('Libre tot'!A$33:A$54,B378,'Libre tot'!B$33:B$54),0)</f>
        <v>32</v>
      </c>
      <c r="D378" s="6"/>
      <c r="E378" s="6"/>
      <c r="F378" s="267" t="str">
        <f t="shared" si="58"/>
        <v/>
      </c>
      <c r="G378" s="268" t="str">
        <f t="shared" si="59"/>
        <v/>
      </c>
      <c r="H378" s="269" t="str">
        <f t="shared" si="65"/>
        <v>n</v>
      </c>
      <c r="I378" s="211">
        <f>IF(P$347="J",SUMIF('Libre tot'!A$33:A$54,H378,'Libre tot'!B$33:B$54),0)</f>
        <v>0</v>
      </c>
      <c r="J378" s="6"/>
      <c r="K378" s="211" t="str">
        <f t="shared" si="60"/>
        <v/>
      </c>
      <c r="L378" s="267" t="str">
        <f t="shared" si="61"/>
        <v/>
      </c>
      <c r="M378" s="215" t="str">
        <f t="shared" si="62"/>
        <v/>
      </c>
      <c r="N378" s="216" t="str">
        <f t="shared" si="63"/>
        <v/>
      </c>
      <c r="O378" s="266">
        <v>3</v>
      </c>
      <c r="Q378" s="273"/>
      <c r="R378" s="273"/>
      <c r="S378" s="273"/>
      <c r="T378" s="273"/>
      <c r="U378" s="273"/>
      <c r="AB378" s="325">
        <f t="shared" si="55"/>
        <v>0</v>
      </c>
    </row>
    <row r="379" spans="1:28" ht="15" customHeight="1" x14ac:dyDescent="0.25">
      <c r="A379" s="218" t="str">
        <f>IF(C379=0,"",IF(I379=0,"",MAX(A$2:A378)+1))</f>
        <v/>
      </c>
      <c r="B379" s="269" t="str">
        <f t="shared" si="64"/>
        <v>Fred</v>
      </c>
      <c r="C379" s="211">
        <f>IF(P$347="J",SUMIF('Libre tot'!A$33:A$54,B379,'Libre tot'!B$33:B$54),0)</f>
        <v>32</v>
      </c>
      <c r="D379" s="6"/>
      <c r="E379" s="6"/>
      <c r="F379" s="267" t="str">
        <f t="shared" si="58"/>
        <v/>
      </c>
      <c r="G379" s="268" t="str">
        <f t="shared" si="59"/>
        <v/>
      </c>
      <c r="H379" s="269" t="str">
        <f t="shared" si="65"/>
        <v>n</v>
      </c>
      <c r="I379" s="211">
        <f>IF(P$347="J",SUMIF('Libre tot'!A$33:A$54,H379,'Libre tot'!B$33:B$54),0)</f>
        <v>0</v>
      </c>
      <c r="J379" s="6"/>
      <c r="K379" s="211" t="str">
        <f t="shared" si="60"/>
        <v/>
      </c>
      <c r="L379" s="267" t="str">
        <f t="shared" si="61"/>
        <v/>
      </c>
      <c r="M379" s="215" t="str">
        <f t="shared" ref="M379:M410" si="66">IF(J379&gt;0,IF(I379-J379=0,R$2,IF(J379&lt;I379,ROUND(J379/I379*T$2,1),Q$2)),"")</f>
        <v/>
      </c>
      <c r="N379" s="216" t="str">
        <f t="shared" si="63"/>
        <v/>
      </c>
      <c r="O379" s="266">
        <v>3</v>
      </c>
      <c r="Q379" s="273"/>
      <c r="R379" s="273"/>
      <c r="S379" s="273"/>
      <c r="T379" s="273"/>
      <c r="U379" s="273"/>
      <c r="AB379" s="325">
        <f t="shared" si="55"/>
        <v>0</v>
      </c>
    </row>
    <row r="380" spans="1:28" ht="15" customHeight="1" x14ac:dyDescent="0.25">
      <c r="A380" s="218" t="str">
        <f>IF(C380=0,"",IF(I380=0,"",MAX(A$2:A379)+1))</f>
        <v/>
      </c>
      <c r="B380" s="269" t="str">
        <f t="shared" si="64"/>
        <v>Fred</v>
      </c>
      <c r="C380" s="211">
        <f>IF(P$347="J",SUMIF('Libre tot'!A$33:A$54,B380,'Libre tot'!B$33:B$54),0)</f>
        <v>32</v>
      </c>
      <c r="D380" s="6"/>
      <c r="E380" s="6"/>
      <c r="F380" s="267" t="str">
        <f t="shared" si="58"/>
        <v/>
      </c>
      <c r="G380" s="268" t="str">
        <f t="shared" si="59"/>
        <v/>
      </c>
      <c r="H380" s="269" t="str">
        <f t="shared" si="65"/>
        <v>n</v>
      </c>
      <c r="I380" s="211">
        <f>IF(P$347="J",SUMIF('Libre tot'!A$33:A$54,H380,'Libre tot'!B$33:B$54),0)</f>
        <v>0</v>
      </c>
      <c r="J380" s="6"/>
      <c r="K380" s="211" t="str">
        <f t="shared" si="60"/>
        <v/>
      </c>
      <c r="L380" s="267" t="str">
        <f t="shared" si="61"/>
        <v/>
      </c>
      <c r="M380" s="215" t="str">
        <f t="shared" si="66"/>
        <v/>
      </c>
      <c r="N380" s="216" t="str">
        <f t="shared" si="63"/>
        <v/>
      </c>
      <c r="O380" s="266">
        <v>3</v>
      </c>
      <c r="Q380" s="273"/>
      <c r="R380" s="273"/>
      <c r="S380" s="273"/>
      <c r="T380" s="273"/>
      <c r="U380" s="273"/>
      <c r="AB380" s="325">
        <f t="shared" si="55"/>
        <v>0</v>
      </c>
    </row>
    <row r="381" spans="1:28" ht="15" customHeight="1" x14ac:dyDescent="0.25">
      <c r="A381" s="218" t="str">
        <f>IF(C381=0,"",IF(I381=0,"",MAX(A$2:A380)+1))</f>
        <v/>
      </c>
      <c r="B381" s="269" t="str">
        <f t="shared" si="64"/>
        <v>Fred</v>
      </c>
      <c r="C381" s="211">
        <f>IF(P$347="J",SUMIF('Libre tot'!A$33:A$54,B381,'Libre tot'!B$33:B$54),0)</f>
        <v>32</v>
      </c>
      <c r="D381" s="6"/>
      <c r="E381" s="6"/>
      <c r="F381" s="267" t="str">
        <f t="shared" si="58"/>
        <v/>
      </c>
      <c r="G381" s="268" t="str">
        <f t="shared" si="59"/>
        <v/>
      </c>
      <c r="H381" s="269" t="str">
        <f t="shared" si="65"/>
        <v>n</v>
      </c>
      <c r="I381" s="211">
        <f>IF(P$347="J",SUMIF('Libre tot'!A$33:A$54,H381,'Libre tot'!B$33:B$54),0)</f>
        <v>0</v>
      </c>
      <c r="J381" s="6"/>
      <c r="K381" s="211" t="str">
        <f t="shared" si="60"/>
        <v/>
      </c>
      <c r="L381" s="267" t="str">
        <f t="shared" si="61"/>
        <v/>
      </c>
      <c r="M381" s="215" t="str">
        <f t="shared" si="66"/>
        <v/>
      </c>
      <c r="N381" s="216" t="str">
        <f t="shared" si="63"/>
        <v/>
      </c>
      <c r="O381" s="266">
        <v>3</v>
      </c>
      <c r="Q381" s="273"/>
      <c r="R381" s="273"/>
      <c r="S381" s="273"/>
      <c r="T381" s="273"/>
      <c r="U381" s="273"/>
      <c r="AB381" s="325">
        <f t="shared" si="55"/>
        <v>0</v>
      </c>
    </row>
    <row r="382" spans="1:28" ht="15" customHeight="1" x14ac:dyDescent="0.25">
      <c r="A382" s="218">
        <f>IF(C382=0,"",IF(I382=0,"",MAX(A$2:A381)+1))</f>
        <v>238</v>
      </c>
      <c r="B382" s="269" t="str">
        <f t="shared" si="64"/>
        <v>Jan Hartog</v>
      </c>
      <c r="C382" s="211">
        <f>IF(P$347="J",SUMIF('Libre tot'!A$33:A$54,B382,'Libre tot'!B$33:B$54),0)</f>
        <v>31</v>
      </c>
      <c r="D382" s="6"/>
      <c r="E382" s="6"/>
      <c r="F382" s="267" t="str">
        <f t="shared" si="58"/>
        <v/>
      </c>
      <c r="G382" s="268" t="str">
        <f t="shared" si="59"/>
        <v/>
      </c>
      <c r="H382" s="269" t="str">
        <f t="shared" si="65"/>
        <v>Martijn</v>
      </c>
      <c r="I382" s="211">
        <f>IF(P$347="J",SUMIF('Libre tot'!A$33:A$54,H382,'Libre tot'!B$33:B$54),0)</f>
        <v>24</v>
      </c>
      <c r="J382" s="6"/>
      <c r="K382" s="211" t="str">
        <f t="shared" si="60"/>
        <v/>
      </c>
      <c r="L382" s="267" t="str">
        <f t="shared" si="61"/>
        <v/>
      </c>
      <c r="M382" s="215" t="str">
        <f t="shared" si="66"/>
        <v/>
      </c>
      <c r="N382" s="216" t="str">
        <f t="shared" si="63"/>
        <v/>
      </c>
      <c r="O382" s="266">
        <v>3</v>
      </c>
      <c r="Q382" s="273"/>
      <c r="R382" s="273"/>
      <c r="S382" s="273"/>
      <c r="T382" s="273"/>
      <c r="U382" s="273"/>
      <c r="AB382" s="325">
        <f t="shared" si="55"/>
        <v>1</v>
      </c>
    </row>
    <row r="383" spans="1:28" ht="15" customHeight="1" x14ac:dyDescent="0.25">
      <c r="A383" s="218">
        <f>IF(C383=0,"",IF(I383=0,"",MAX(A$2:A382)+1))</f>
        <v>239</v>
      </c>
      <c r="B383" s="269" t="str">
        <f t="shared" si="64"/>
        <v>Jan Hartog</v>
      </c>
      <c r="C383" s="211">
        <f>IF(P$347="J",SUMIF('Libre tot'!A$33:A$54,B383,'Libre tot'!B$33:B$54),0)</f>
        <v>31</v>
      </c>
      <c r="D383" s="6"/>
      <c r="E383" s="6"/>
      <c r="F383" s="267" t="str">
        <f t="shared" si="58"/>
        <v/>
      </c>
      <c r="G383" s="268" t="str">
        <f t="shared" si="59"/>
        <v/>
      </c>
      <c r="H383" s="269" t="str">
        <f t="shared" si="65"/>
        <v>Michael</v>
      </c>
      <c r="I383" s="211">
        <f>IF(P$347="J",SUMIF('Libre tot'!A$33:A$54,H383,'Libre tot'!B$33:B$54),0)</f>
        <v>38</v>
      </c>
      <c r="J383" s="6"/>
      <c r="K383" s="211" t="str">
        <f t="shared" si="60"/>
        <v/>
      </c>
      <c r="L383" s="267" t="str">
        <f t="shared" si="61"/>
        <v/>
      </c>
      <c r="M383" s="215" t="str">
        <f t="shared" si="66"/>
        <v/>
      </c>
      <c r="N383" s="216" t="str">
        <f t="shared" si="63"/>
        <v/>
      </c>
      <c r="O383" s="266">
        <v>3</v>
      </c>
      <c r="Q383" s="273"/>
      <c r="R383" s="273"/>
      <c r="S383" s="273"/>
      <c r="T383" s="273"/>
      <c r="U383" s="273"/>
      <c r="AB383" s="325">
        <f t="shared" si="55"/>
        <v>1</v>
      </c>
    </row>
    <row r="384" spans="1:28" ht="15" customHeight="1" x14ac:dyDescent="0.25">
      <c r="A384" s="218">
        <f>IF(C384=0,"",IF(I384=0,"",MAX(A$2:A383)+1))</f>
        <v>240</v>
      </c>
      <c r="B384" s="269" t="str">
        <f t="shared" si="64"/>
        <v>Jan Hartog</v>
      </c>
      <c r="C384" s="211">
        <f>IF(P$347="J",SUMIF('Libre tot'!A$33:A$54,B384,'Libre tot'!B$33:B$54),0)</f>
        <v>31</v>
      </c>
      <c r="D384" s="6"/>
      <c r="E384" s="6"/>
      <c r="F384" s="267" t="str">
        <f t="shared" si="58"/>
        <v/>
      </c>
      <c r="G384" s="268" t="str">
        <f t="shared" si="59"/>
        <v/>
      </c>
      <c r="H384" s="269" t="str">
        <f t="shared" si="65"/>
        <v>Peter</v>
      </c>
      <c r="I384" s="211">
        <f>IF(P$347="J",SUMIF('Libre tot'!A$33:A$54,H384,'Libre tot'!B$33:B$54),0)</f>
        <v>70</v>
      </c>
      <c r="J384" s="6"/>
      <c r="K384" s="211" t="str">
        <f t="shared" si="60"/>
        <v/>
      </c>
      <c r="L384" s="267" t="str">
        <f t="shared" si="61"/>
        <v/>
      </c>
      <c r="M384" s="215" t="str">
        <f t="shared" si="66"/>
        <v/>
      </c>
      <c r="N384" s="216" t="str">
        <f t="shared" si="63"/>
        <v/>
      </c>
      <c r="O384" s="266">
        <v>3</v>
      </c>
      <c r="Q384" s="273"/>
      <c r="R384" s="273"/>
      <c r="S384" s="273"/>
      <c r="T384" s="273"/>
      <c r="U384" s="273"/>
      <c r="AB384" s="325">
        <f t="shared" si="55"/>
        <v>1</v>
      </c>
    </row>
    <row r="385" spans="1:28" ht="15" customHeight="1" x14ac:dyDescent="0.25">
      <c r="A385" s="218">
        <f>IF(C385=0,"",IF(I385=0,"",MAX(A$2:A384)+1))</f>
        <v>241</v>
      </c>
      <c r="B385" s="269" t="str">
        <f t="shared" si="64"/>
        <v>Jan Hartog</v>
      </c>
      <c r="C385" s="211">
        <f>IF(P$347="J",SUMIF('Libre tot'!A$33:A$54,B385,'Libre tot'!B$33:B$54),0)</f>
        <v>31</v>
      </c>
      <c r="D385" s="6"/>
      <c r="E385" s="6"/>
      <c r="F385" s="267" t="str">
        <f t="shared" si="58"/>
        <v/>
      </c>
      <c r="G385" s="268" t="str">
        <f t="shared" si="59"/>
        <v/>
      </c>
      <c r="H385" s="269" t="str">
        <f t="shared" si="65"/>
        <v>Piet</v>
      </c>
      <c r="I385" s="211">
        <f>IF(P$347="J",SUMIF('Libre tot'!A$33:A$54,H385,'Libre tot'!B$33:B$54),0)</f>
        <v>71</v>
      </c>
      <c r="J385" s="6"/>
      <c r="K385" s="211" t="str">
        <f t="shared" si="60"/>
        <v/>
      </c>
      <c r="L385" s="267" t="str">
        <f t="shared" si="61"/>
        <v/>
      </c>
      <c r="M385" s="215" t="str">
        <f t="shared" si="66"/>
        <v/>
      </c>
      <c r="N385" s="216" t="str">
        <f t="shared" si="63"/>
        <v/>
      </c>
      <c r="O385" s="266">
        <v>3</v>
      </c>
      <c r="Q385" s="273"/>
      <c r="R385" s="273"/>
      <c r="S385" s="273"/>
      <c r="T385" s="273"/>
      <c r="U385" s="273"/>
      <c r="AB385" s="325">
        <f t="shared" si="55"/>
        <v>1</v>
      </c>
    </row>
    <row r="386" spans="1:28" ht="15" customHeight="1" x14ac:dyDescent="0.25">
      <c r="A386" s="218">
        <f>IF(C386=0,"",IF(I386=0,"",MAX(A$2:A385)+1))</f>
        <v>242</v>
      </c>
      <c r="B386" s="269" t="str">
        <f t="shared" si="64"/>
        <v>Jan Hartog</v>
      </c>
      <c r="C386" s="211">
        <f>IF(P$347="J",SUMIF('Libre tot'!A$33:A$54,B386,'Libre tot'!B$33:B$54),0)</f>
        <v>31</v>
      </c>
      <c r="D386" s="6"/>
      <c r="E386" s="6"/>
      <c r="F386" s="267" t="str">
        <f t="shared" si="58"/>
        <v/>
      </c>
      <c r="G386" s="268" t="str">
        <f t="shared" si="59"/>
        <v/>
      </c>
      <c r="H386" s="269" t="str">
        <f t="shared" si="65"/>
        <v>Tukker</v>
      </c>
      <c r="I386" s="211">
        <f>IF(P$347="J",SUMIF('Libre tot'!A$33:A$54,H386,'Libre tot'!B$33:B$54),0)</f>
        <v>37</v>
      </c>
      <c r="J386" s="6"/>
      <c r="K386" s="211" t="str">
        <f t="shared" si="60"/>
        <v/>
      </c>
      <c r="L386" s="267" t="str">
        <f t="shared" si="61"/>
        <v/>
      </c>
      <c r="M386" s="215" t="str">
        <f t="shared" si="66"/>
        <v/>
      </c>
      <c r="N386" s="216" t="str">
        <f t="shared" si="63"/>
        <v/>
      </c>
      <c r="O386" s="266">
        <v>3</v>
      </c>
      <c r="Q386" s="273"/>
      <c r="R386" s="273"/>
      <c r="S386" s="273"/>
      <c r="T386" s="273"/>
      <c r="U386" s="273"/>
      <c r="AB386" s="325">
        <f t="shared" si="55"/>
        <v>1</v>
      </c>
    </row>
    <row r="387" spans="1:28" ht="15" customHeight="1" x14ac:dyDescent="0.25">
      <c r="A387" s="218">
        <f>IF(C387=0,"",IF(I387=0,"",MAX(A$2:A386)+1))</f>
        <v>243</v>
      </c>
      <c r="B387" s="269" t="str">
        <f t="shared" si="64"/>
        <v>Jan Hartog</v>
      </c>
      <c r="C387" s="211">
        <f>IF(P$347="J",SUMIF('Libre tot'!A$33:A$54,B387,'Libre tot'!B$33:B$54),0)</f>
        <v>31</v>
      </c>
      <c r="D387" s="6"/>
      <c r="E387" s="6"/>
      <c r="F387" s="267" t="str">
        <f t="shared" si="58"/>
        <v/>
      </c>
      <c r="G387" s="268" t="str">
        <f t="shared" si="59"/>
        <v/>
      </c>
      <c r="H387" s="269" t="str">
        <f t="shared" si="65"/>
        <v>Bernard</v>
      </c>
      <c r="I387" s="211">
        <f>IF(P$347="J",SUMIF('Libre tot'!A$33:A$54,H387,'Libre tot'!B$33:B$54),0)</f>
        <v>37</v>
      </c>
      <c r="J387" s="6"/>
      <c r="K387" s="211" t="str">
        <f t="shared" si="60"/>
        <v/>
      </c>
      <c r="L387" s="267" t="str">
        <f t="shared" si="61"/>
        <v/>
      </c>
      <c r="M387" s="215" t="str">
        <f t="shared" si="66"/>
        <v/>
      </c>
      <c r="N387" s="216" t="str">
        <f t="shared" si="63"/>
        <v/>
      </c>
      <c r="O387" s="266">
        <v>3</v>
      </c>
      <c r="Q387" s="273"/>
      <c r="R387" s="273"/>
      <c r="S387" s="273"/>
      <c r="T387" s="273"/>
      <c r="U387" s="273"/>
      <c r="AB387" s="325">
        <f t="shared" ref="AB387:AB450" si="67">IF(A387="",0,1)</f>
        <v>1</v>
      </c>
    </row>
    <row r="388" spans="1:28" ht="15" customHeight="1" x14ac:dyDescent="0.25">
      <c r="A388" s="218">
        <f>IF(C388=0,"",IF(I388=0,"",MAX(A$2:A387)+1))</f>
        <v>244</v>
      </c>
      <c r="B388" s="269" t="str">
        <f t="shared" si="64"/>
        <v>Jan Hartog</v>
      </c>
      <c r="C388" s="211">
        <f>IF(P$347="J",SUMIF('Libre tot'!A$33:A$54,B388,'Libre tot'!B$33:B$54),0)</f>
        <v>31</v>
      </c>
      <c r="D388" s="6"/>
      <c r="E388" s="6"/>
      <c r="F388" s="267" t="str">
        <f t="shared" si="58"/>
        <v/>
      </c>
      <c r="G388" s="268" t="str">
        <f t="shared" si="59"/>
        <v/>
      </c>
      <c r="H388" s="269" t="str">
        <f t="shared" si="65"/>
        <v>Jan de Hoorn</v>
      </c>
      <c r="I388" s="211">
        <f>IF(P$347="J",SUMIF('Libre tot'!A$33:A$54,H388,'Libre tot'!B$33:B$54),0)</f>
        <v>33</v>
      </c>
      <c r="J388" s="6"/>
      <c r="K388" s="211" t="str">
        <f t="shared" si="60"/>
        <v/>
      </c>
      <c r="L388" s="267" t="str">
        <f t="shared" si="61"/>
        <v/>
      </c>
      <c r="M388" s="215" t="str">
        <f t="shared" si="66"/>
        <v/>
      </c>
      <c r="N388" s="216" t="str">
        <f t="shared" si="63"/>
        <v/>
      </c>
      <c r="O388" s="266">
        <v>3</v>
      </c>
      <c r="Q388" s="273"/>
      <c r="R388" s="273"/>
      <c r="S388" s="273"/>
      <c r="T388" s="273"/>
      <c r="U388" s="273"/>
      <c r="AB388" s="325">
        <f t="shared" si="67"/>
        <v>1</v>
      </c>
    </row>
    <row r="389" spans="1:28" ht="15" customHeight="1" x14ac:dyDescent="0.25">
      <c r="A389" s="218">
        <f>IF(C389=0,"",IF(I389=0,"",MAX(A$2:A388)+1))</f>
        <v>245</v>
      </c>
      <c r="B389" s="269" t="str">
        <f t="shared" si="64"/>
        <v>Jan Hartog</v>
      </c>
      <c r="C389" s="211">
        <f>IF(P$347="J",SUMIF('Libre tot'!A$33:A$54,B389,'Libre tot'!B$33:B$54),0)</f>
        <v>31</v>
      </c>
      <c r="D389" s="6"/>
      <c r="E389" s="6"/>
      <c r="F389" s="267" t="str">
        <f t="shared" si="58"/>
        <v/>
      </c>
      <c r="G389" s="268" t="str">
        <f t="shared" si="59"/>
        <v/>
      </c>
      <c r="H389" s="269" t="str">
        <f t="shared" si="65"/>
        <v>Bas</v>
      </c>
      <c r="I389" s="211">
        <f>IF(P$347="J",SUMIF('Libre tot'!A$33:A$54,H389,'Libre tot'!B$33:B$54),0)</f>
        <v>31</v>
      </c>
      <c r="J389" s="6"/>
      <c r="K389" s="211" t="str">
        <f t="shared" si="60"/>
        <v/>
      </c>
      <c r="L389" s="267" t="str">
        <f t="shared" si="61"/>
        <v/>
      </c>
      <c r="M389" s="215" t="str">
        <f t="shared" si="66"/>
        <v/>
      </c>
      <c r="N389" s="216" t="str">
        <f t="shared" si="63"/>
        <v/>
      </c>
      <c r="O389" s="266">
        <v>3</v>
      </c>
      <c r="Q389" s="273"/>
      <c r="R389" s="273"/>
      <c r="S389" s="273"/>
      <c r="T389" s="273"/>
      <c r="U389" s="273"/>
      <c r="AB389" s="325">
        <f t="shared" si="67"/>
        <v>1</v>
      </c>
    </row>
    <row r="390" spans="1:28" ht="15" customHeight="1" x14ac:dyDescent="0.25">
      <c r="A390" s="218">
        <f>IF(C390=0,"",IF(I390=0,"",MAX(A$2:A389)+1))</f>
        <v>246</v>
      </c>
      <c r="B390" s="269" t="str">
        <f t="shared" si="64"/>
        <v>Jan Hartog</v>
      </c>
      <c r="C390" s="211">
        <f>IF(P$347="J",SUMIF('Libre tot'!A$33:A$54,B390,'Libre tot'!B$33:B$54),0)</f>
        <v>31</v>
      </c>
      <c r="D390" s="6"/>
      <c r="E390" s="6"/>
      <c r="F390" s="267" t="str">
        <f t="shared" si="58"/>
        <v/>
      </c>
      <c r="G390" s="268" t="str">
        <f t="shared" si="59"/>
        <v/>
      </c>
      <c r="H390" s="269" t="str">
        <f t="shared" si="65"/>
        <v>Jan Zuijlen</v>
      </c>
      <c r="I390" s="211">
        <f>IF(P$347="J",SUMIF('Libre tot'!A$33:A$54,H390,'Libre tot'!B$33:B$54),0)</f>
        <v>45</v>
      </c>
      <c r="J390" s="6"/>
      <c r="K390" s="211" t="str">
        <f t="shared" si="60"/>
        <v/>
      </c>
      <c r="L390" s="267" t="str">
        <f t="shared" si="61"/>
        <v/>
      </c>
      <c r="M390" s="215" t="str">
        <f t="shared" si="66"/>
        <v/>
      </c>
      <c r="N390" s="216" t="str">
        <f t="shared" si="63"/>
        <v/>
      </c>
      <c r="O390" s="266">
        <v>3</v>
      </c>
      <c r="Q390" s="273"/>
      <c r="R390" s="273"/>
      <c r="S390" s="273"/>
      <c r="T390" s="273"/>
      <c r="U390" s="273"/>
      <c r="AB390" s="325">
        <f t="shared" si="67"/>
        <v>1</v>
      </c>
    </row>
    <row r="391" spans="1:28" ht="15" customHeight="1" x14ac:dyDescent="0.25">
      <c r="A391" s="218">
        <f>IF(C391=0,"",IF(I391=0,"",MAX(A$2:A390)+1))</f>
        <v>247</v>
      </c>
      <c r="B391" s="269" t="str">
        <f t="shared" si="64"/>
        <v>Jan Hartog</v>
      </c>
      <c r="C391" s="211">
        <f>IF(P$347="J",SUMIF('Libre tot'!A$33:A$54,B391,'Libre tot'!B$33:B$54),0)</f>
        <v>31</v>
      </c>
      <c r="D391" s="6"/>
      <c r="E391" s="6"/>
      <c r="F391" s="267" t="str">
        <f t="shared" si="58"/>
        <v/>
      </c>
      <c r="G391" s="268" t="str">
        <f t="shared" si="59"/>
        <v/>
      </c>
      <c r="H391" s="269" t="str">
        <f t="shared" si="65"/>
        <v xml:space="preserve">Jordy </v>
      </c>
      <c r="I391" s="211">
        <f>IF(P$347="J",SUMIF('Libre tot'!A$33:A$54,H391,'Libre tot'!B$33:B$54),0)</f>
        <v>50</v>
      </c>
      <c r="J391" s="6"/>
      <c r="K391" s="211" t="str">
        <f t="shared" si="60"/>
        <v/>
      </c>
      <c r="L391" s="267" t="str">
        <f t="shared" si="61"/>
        <v/>
      </c>
      <c r="M391" s="215" t="str">
        <f t="shared" si="66"/>
        <v/>
      </c>
      <c r="N391" s="216" t="str">
        <f t="shared" si="63"/>
        <v/>
      </c>
      <c r="O391" s="266">
        <v>3</v>
      </c>
      <c r="Q391" s="273"/>
      <c r="R391" s="273"/>
      <c r="S391" s="273"/>
      <c r="T391" s="273"/>
      <c r="U391" s="273"/>
      <c r="AB391" s="325">
        <f t="shared" si="67"/>
        <v>1</v>
      </c>
    </row>
    <row r="392" spans="1:28" ht="15" customHeight="1" x14ac:dyDescent="0.25">
      <c r="A392" s="218">
        <f>IF(C392=0,"",IF(I392=0,"",MAX(A$2:A391)+1))</f>
        <v>248</v>
      </c>
      <c r="B392" s="269" t="str">
        <f t="shared" si="64"/>
        <v>Jan Hartog</v>
      </c>
      <c r="C392" s="211">
        <f>IF(P$347="J",SUMIF('Libre tot'!A$33:A$54,B392,'Libre tot'!B$33:B$54),0)</f>
        <v>31</v>
      </c>
      <c r="D392" s="6"/>
      <c r="E392" s="6"/>
      <c r="F392" s="267" t="str">
        <f t="shared" si="58"/>
        <v/>
      </c>
      <c r="G392" s="268" t="str">
        <f t="shared" si="59"/>
        <v/>
      </c>
      <c r="H392" s="269" t="str">
        <f t="shared" si="65"/>
        <v>Mukesh</v>
      </c>
      <c r="I392" s="211">
        <f>IF(P$347="J",SUMIF('Libre tot'!A$33:A$54,H392,'Libre tot'!B$33:B$54),0)</f>
        <v>56</v>
      </c>
      <c r="J392" s="6"/>
      <c r="K392" s="211" t="str">
        <f t="shared" si="60"/>
        <v/>
      </c>
      <c r="L392" s="267" t="str">
        <f t="shared" si="61"/>
        <v/>
      </c>
      <c r="M392" s="215" t="str">
        <f t="shared" si="66"/>
        <v/>
      </c>
      <c r="N392" s="216" t="str">
        <f t="shared" si="63"/>
        <v/>
      </c>
      <c r="O392" s="266">
        <v>3</v>
      </c>
      <c r="Q392" s="273"/>
      <c r="R392" s="273"/>
      <c r="S392" s="273"/>
      <c r="T392" s="273"/>
      <c r="U392" s="273"/>
      <c r="AB392" s="325">
        <f t="shared" si="67"/>
        <v>1</v>
      </c>
    </row>
    <row r="393" spans="1:28" ht="15" customHeight="1" x14ac:dyDescent="0.25">
      <c r="A393" s="218">
        <f>IF(C393=0,"",IF(I393=0,"",MAX(A$2:A392)+1))</f>
        <v>249</v>
      </c>
      <c r="B393" s="269" t="str">
        <f t="shared" si="64"/>
        <v>Jan Hartog</v>
      </c>
      <c r="C393" s="211">
        <f>IF(P$347="J",SUMIF('Libre tot'!A$33:A$54,B393,'Libre tot'!B$33:B$54),0)</f>
        <v>31</v>
      </c>
      <c r="D393" s="6"/>
      <c r="E393" s="6"/>
      <c r="F393" s="267" t="str">
        <f t="shared" si="58"/>
        <v/>
      </c>
      <c r="G393" s="268" t="str">
        <f t="shared" si="59"/>
        <v/>
      </c>
      <c r="H393" s="269" t="str">
        <f t="shared" si="65"/>
        <v>Marco</v>
      </c>
      <c r="I393" s="211">
        <f>IF(P$347="J",SUMIF('Libre tot'!A$33:A$54,H393,'Libre tot'!B$33:B$54),0)</f>
        <v>51</v>
      </c>
      <c r="J393" s="6"/>
      <c r="K393" s="211" t="str">
        <f t="shared" si="60"/>
        <v/>
      </c>
      <c r="L393" s="267" t="str">
        <f t="shared" si="61"/>
        <v/>
      </c>
      <c r="M393" s="215" t="str">
        <f t="shared" si="66"/>
        <v/>
      </c>
      <c r="N393" s="216" t="str">
        <f t="shared" si="63"/>
        <v/>
      </c>
      <c r="O393" s="266">
        <v>3</v>
      </c>
      <c r="Q393" s="273"/>
      <c r="R393" s="273"/>
      <c r="S393" s="273"/>
      <c r="T393" s="273"/>
      <c r="U393" s="273"/>
      <c r="AB393" s="325">
        <f t="shared" si="67"/>
        <v>1</v>
      </c>
    </row>
    <row r="394" spans="1:28" ht="15" customHeight="1" x14ac:dyDescent="0.25">
      <c r="A394" s="218" t="str">
        <f>IF(C394=0,"",IF(I394=0,"",MAX(A$2:A393)+1))</f>
        <v/>
      </c>
      <c r="B394" s="269" t="str">
        <f t="shared" si="64"/>
        <v>Jan Hartog</v>
      </c>
      <c r="C394" s="211">
        <f>IF(P$347="J",SUMIF('Libre tot'!A$33:A$54,B394,'Libre tot'!B$33:B$54),0)</f>
        <v>31</v>
      </c>
      <c r="D394" s="6"/>
      <c r="E394" s="6"/>
      <c r="F394" s="267" t="str">
        <f t="shared" si="58"/>
        <v/>
      </c>
      <c r="G394" s="268" t="str">
        <f t="shared" si="59"/>
        <v/>
      </c>
      <c r="H394" s="269" t="str">
        <f t="shared" si="65"/>
        <v>n</v>
      </c>
      <c r="I394" s="211">
        <f>IF(P$347="J",SUMIF('Libre tot'!A$33:A$54,H394,'Libre tot'!B$33:B$54),0)</f>
        <v>0</v>
      </c>
      <c r="J394" s="6"/>
      <c r="K394" s="211" t="str">
        <f t="shared" si="60"/>
        <v/>
      </c>
      <c r="L394" s="267" t="str">
        <f t="shared" si="61"/>
        <v/>
      </c>
      <c r="M394" s="215" t="str">
        <f t="shared" si="66"/>
        <v/>
      </c>
      <c r="N394" s="216" t="str">
        <f t="shared" si="63"/>
        <v/>
      </c>
      <c r="O394" s="266">
        <v>3</v>
      </c>
      <c r="Q394" s="273"/>
      <c r="R394" s="273"/>
      <c r="S394" s="273"/>
      <c r="T394" s="273"/>
      <c r="U394" s="273"/>
      <c r="AB394" s="325">
        <f t="shared" si="67"/>
        <v>0</v>
      </c>
    </row>
    <row r="395" spans="1:28" ht="15" customHeight="1" x14ac:dyDescent="0.25">
      <c r="A395" s="218" t="str">
        <f>IF(C395=0,"",IF(I395=0,"",MAX(A$2:A394)+1))</f>
        <v/>
      </c>
      <c r="B395" s="269" t="str">
        <f t="shared" si="64"/>
        <v>Jan Hartog</v>
      </c>
      <c r="C395" s="211">
        <f>IF(P$347="J",SUMIF('Libre tot'!A$33:A$54,B395,'Libre tot'!B$33:B$54),0)</f>
        <v>31</v>
      </c>
      <c r="D395" s="6"/>
      <c r="E395" s="6"/>
      <c r="F395" s="267" t="str">
        <f t="shared" si="58"/>
        <v/>
      </c>
      <c r="G395" s="268" t="str">
        <f t="shared" si="59"/>
        <v/>
      </c>
      <c r="H395" s="269" t="str">
        <f t="shared" si="65"/>
        <v>n</v>
      </c>
      <c r="I395" s="211">
        <f>IF(P$347="J",SUMIF('Libre tot'!A$33:A$54,H395,'Libre tot'!B$33:B$54),0)</f>
        <v>0</v>
      </c>
      <c r="J395" s="6"/>
      <c r="K395" s="211" t="str">
        <f t="shared" si="60"/>
        <v/>
      </c>
      <c r="L395" s="267" t="str">
        <f t="shared" si="61"/>
        <v/>
      </c>
      <c r="M395" s="215" t="str">
        <f t="shared" si="66"/>
        <v/>
      </c>
      <c r="N395" s="216" t="str">
        <f t="shared" si="63"/>
        <v/>
      </c>
      <c r="O395" s="266">
        <v>3</v>
      </c>
      <c r="Q395" s="273"/>
      <c r="R395" s="273"/>
      <c r="S395" s="273"/>
      <c r="T395" s="273"/>
      <c r="U395" s="273"/>
      <c r="AB395" s="325">
        <f t="shared" si="67"/>
        <v>0</v>
      </c>
    </row>
    <row r="396" spans="1:28" ht="15" customHeight="1" x14ac:dyDescent="0.25">
      <c r="A396" s="218" t="str">
        <f>IF(C396=0,"",IF(I396=0,"",MAX(A$2:A395)+1))</f>
        <v/>
      </c>
      <c r="B396" s="269" t="str">
        <f t="shared" si="64"/>
        <v>Jan Hartog</v>
      </c>
      <c r="C396" s="211">
        <f>IF(P$347="J",SUMIF('Libre tot'!A$33:A$54,B396,'Libre tot'!B$33:B$54),0)</f>
        <v>31</v>
      </c>
      <c r="D396" s="6"/>
      <c r="E396" s="6"/>
      <c r="F396" s="267" t="str">
        <f t="shared" si="58"/>
        <v/>
      </c>
      <c r="G396" s="268" t="str">
        <f t="shared" si="59"/>
        <v/>
      </c>
      <c r="H396" s="269" t="str">
        <f t="shared" si="65"/>
        <v>n</v>
      </c>
      <c r="I396" s="211">
        <f>IF(P$347="J",SUMIF('Libre tot'!A$33:A$54,H396,'Libre tot'!B$33:B$54),0)</f>
        <v>0</v>
      </c>
      <c r="J396" s="6"/>
      <c r="K396" s="211" t="str">
        <f t="shared" si="60"/>
        <v/>
      </c>
      <c r="L396" s="267" t="str">
        <f t="shared" si="61"/>
        <v/>
      </c>
      <c r="M396" s="215" t="str">
        <f t="shared" si="66"/>
        <v/>
      </c>
      <c r="N396" s="216" t="str">
        <f t="shared" si="63"/>
        <v/>
      </c>
      <c r="O396" s="266">
        <v>3</v>
      </c>
      <c r="Q396" s="273"/>
      <c r="R396" s="273"/>
      <c r="S396" s="273"/>
      <c r="T396" s="273"/>
      <c r="U396" s="273"/>
      <c r="AB396" s="325">
        <f t="shared" si="67"/>
        <v>0</v>
      </c>
    </row>
    <row r="397" spans="1:28" ht="15" customHeight="1" x14ac:dyDescent="0.25">
      <c r="A397" s="218" t="str">
        <f>IF(C397=0,"",IF(I397=0,"",MAX(A$2:A396)+1))</f>
        <v/>
      </c>
      <c r="B397" s="269" t="str">
        <f t="shared" si="64"/>
        <v>Jan Hartog</v>
      </c>
      <c r="C397" s="211">
        <f>IF(P$347="J",SUMIF('Libre tot'!A$33:A$54,B397,'Libre tot'!B$33:B$54),0)</f>
        <v>31</v>
      </c>
      <c r="D397" s="6"/>
      <c r="E397" s="6"/>
      <c r="F397" s="267" t="str">
        <f t="shared" si="58"/>
        <v/>
      </c>
      <c r="G397" s="268" t="str">
        <f t="shared" si="59"/>
        <v/>
      </c>
      <c r="H397" s="269" t="str">
        <f t="shared" si="65"/>
        <v>n</v>
      </c>
      <c r="I397" s="211">
        <f>IF(P$347="J",SUMIF('Libre tot'!A$33:A$54,H397,'Libre tot'!B$33:B$54),0)</f>
        <v>0</v>
      </c>
      <c r="J397" s="6"/>
      <c r="K397" s="211" t="str">
        <f t="shared" si="60"/>
        <v/>
      </c>
      <c r="L397" s="267" t="str">
        <f t="shared" si="61"/>
        <v/>
      </c>
      <c r="M397" s="215" t="str">
        <f t="shared" si="66"/>
        <v/>
      </c>
      <c r="N397" s="216" t="str">
        <f t="shared" si="63"/>
        <v/>
      </c>
      <c r="O397" s="266">
        <v>3</v>
      </c>
      <c r="Q397" s="273"/>
      <c r="R397" s="273"/>
      <c r="S397" s="273"/>
      <c r="T397" s="273"/>
      <c r="U397" s="273"/>
      <c r="AB397" s="325">
        <f t="shared" si="67"/>
        <v>0</v>
      </c>
    </row>
    <row r="398" spans="1:28" ht="15" customHeight="1" x14ac:dyDescent="0.25">
      <c r="A398" s="218">
        <f>IF(C398=0,"",IF(I398=0,"",MAX(A$2:A397)+1))</f>
        <v>250</v>
      </c>
      <c r="B398" s="269" t="str">
        <f t="shared" si="64"/>
        <v>Martijn</v>
      </c>
      <c r="C398" s="211">
        <f>IF(P$347="J",SUMIF('Libre tot'!A$33:A$54,B398,'Libre tot'!B$33:B$54),0)</f>
        <v>24</v>
      </c>
      <c r="D398" s="6"/>
      <c r="E398" s="6"/>
      <c r="F398" s="267" t="str">
        <f t="shared" si="58"/>
        <v/>
      </c>
      <c r="G398" s="268" t="str">
        <f t="shared" si="59"/>
        <v/>
      </c>
      <c r="H398" s="269" t="str">
        <f t="shared" si="65"/>
        <v>Michael</v>
      </c>
      <c r="I398" s="211">
        <f>IF(P$347="J",SUMIF('Libre tot'!A$33:A$54,H398,'Libre tot'!B$33:B$54),0)</f>
        <v>38</v>
      </c>
      <c r="J398" s="6"/>
      <c r="K398" s="211" t="str">
        <f t="shared" si="60"/>
        <v/>
      </c>
      <c r="L398" s="267" t="str">
        <f t="shared" si="61"/>
        <v/>
      </c>
      <c r="M398" s="215" t="str">
        <f t="shared" si="66"/>
        <v/>
      </c>
      <c r="N398" s="216" t="str">
        <f t="shared" si="63"/>
        <v/>
      </c>
      <c r="O398" s="266">
        <v>3</v>
      </c>
      <c r="Q398" s="273"/>
      <c r="R398" s="273"/>
      <c r="S398" s="273"/>
      <c r="T398" s="273"/>
      <c r="U398" s="273"/>
      <c r="AB398" s="325">
        <f t="shared" si="67"/>
        <v>1</v>
      </c>
    </row>
    <row r="399" spans="1:28" ht="15" customHeight="1" x14ac:dyDescent="0.25">
      <c r="A399" s="218">
        <f>IF(C399=0,"",IF(I399=0,"",MAX(A$2:A398)+1))</f>
        <v>251</v>
      </c>
      <c r="B399" s="269" t="str">
        <f t="shared" si="64"/>
        <v>Martijn</v>
      </c>
      <c r="C399" s="211">
        <f>IF(P$347="J",SUMIF('Libre tot'!A$33:A$54,B399,'Libre tot'!B$33:B$54),0)</f>
        <v>24</v>
      </c>
      <c r="D399" s="6"/>
      <c r="E399" s="6"/>
      <c r="F399" s="267" t="str">
        <f t="shared" si="58"/>
        <v/>
      </c>
      <c r="G399" s="268" t="str">
        <f t="shared" si="59"/>
        <v/>
      </c>
      <c r="H399" s="269" t="str">
        <f t="shared" si="65"/>
        <v>Peter</v>
      </c>
      <c r="I399" s="211">
        <f>IF(P$347="J",SUMIF('Libre tot'!A$33:A$54,H399,'Libre tot'!B$33:B$54),0)</f>
        <v>70</v>
      </c>
      <c r="J399" s="6"/>
      <c r="K399" s="211" t="str">
        <f t="shared" si="60"/>
        <v/>
      </c>
      <c r="L399" s="267" t="str">
        <f t="shared" si="61"/>
        <v/>
      </c>
      <c r="M399" s="215" t="str">
        <f t="shared" si="66"/>
        <v/>
      </c>
      <c r="N399" s="216" t="str">
        <f t="shared" si="63"/>
        <v/>
      </c>
      <c r="O399" s="266">
        <v>3</v>
      </c>
      <c r="Q399" s="273"/>
      <c r="R399" s="273"/>
      <c r="S399" s="273"/>
      <c r="T399" s="273"/>
      <c r="U399" s="273"/>
      <c r="AB399" s="325">
        <f t="shared" si="67"/>
        <v>1</v>
      </c>
    </row>
    <row r="400" spans="1:28" ht="15" customHeight="1" x14ac:dyDescent="0.25">
      <c r="A400" s="218">
        <f>IF(C400=0,"",IF(I400=0,"",MAX(A$2:A399)+1))</f>
        <v>252</v>
      </c>
      <c r="B400" s="269" t="str">
        <f t="shared" si="64"/>
        <v>Martijn</v>
      </c>
      <c r="C400" s="211">
        <f>IF(P$347="J",SUMIF('Libre tot'!A$33:A$54,B400,'Libre tot'!B$33:B$54),0)</f>
        <v>24</v>
      </c>
      <c r="D400" s="6"/>
      <c r="E400" s="6"/>
      <c r="F400" s="267" t="str">
        <f t="shared" si="58"/>
        <v/>
      </c>
      <c r="G400" s="268" t="str">
        <f t="shared" si="59"/>
        <v/>
      </c>
      <c r="H400" s="269" t="str">
        <f t="shared" si="65"/>
        <v>Piet</v>
      </c>
      <c r="I400" s="211">
        <f>IF(P$347="J",SUMIF('Libre tot'!A$33:A$54,H400,'Libre tot'!B$33:B$54),0)</f>
        <v>71</v>
      </c>
      <c r="J400" s="6"/>
      <c r="K400" s="211" t="str">
        <f t="shared" si="60"/>
        <v/>
      </c>
      <c r="L400" s="267" t="str">
        <f t="shared" si="61"/>
        <v/>
      </c>
      <c r="M400" s="215" t="str">
        <f t="shared" si="66"/>
        <v/>
      </c>
      <c r="N400" s="216" t="str">
        <f t="shared" si="63"/>
        <v/>
      </c>
      <c r="O400" s="266">
        <v>3</v>
      </c>
      <c r="Q400" s="273"/>
      <c r="R400" s="273"/>
      <c r="S400" s="273"/>
      <c r="T400" s="273"/>
      <c r="U400" s="273"/>
      <c r="AB400" s="325">
        <f t="shared" si="67"/>
        <v>1</v>
      </c>
    </row>
    <row r="401" spans="1:28" ht="15" customHeight="1" x14ac:dyDescent="0.25">
      <c r="A401" s="218">
        <f>IF(C401=0,"",IF(I401=0,"",MAX(A$2:A400)+1))</f>
        <v>253</v>
      </c>
      <c r="B401" s="269" t="str">
        <f t="shared" si="64"/>
        <v>Martijn</v>
      </c>
      <c r="C401" s="211">
        <f>IF(P$347="J",SUMIF('Libre tot'!A$33:A$54,B401,'Libre tot'!B$33:B$54),0)</f>
        <v>24</v>
      </c>
      <c r="D401" s="6"/>
      <c r="E401" s="6"/>
      <c r="F401" s="267" t="str">
        <f t="shared" si="58"/>
        <v/>
      </c>
      <c r="G401" s="268" t="str">
        <f t="shared" si="59"/>
        <v/>
      </c>
      <c r="H401" s="269" t="str">
        <f t="shared" si="65"/>
        <v>Tukker</v>
      </c>
      <c r="I401" s="211">
        <f>IF(P$347="J",SUMIF('Libre tot'!A$33:A$54,H401,'Libre tot'!B$33:B$54),0)</f>
        <v>37</v>
      </c>
      <c r="J401" s="6"/>
      <c r="K401" s="211" t="str">
        <f t="shared" si="60"/>
        <v/>
      </c>
      <c r="L401" s="267" t="str">
        <f t="shared" si="61"/>
        <v/>
      </c>
      <c r="M401" s="215" t="str">
        <f t="shared" si="66"/>
        <v/>
      </c>
      <c r="N401" s="216" t="str">
        <f t="shared" si="63"/>
        <v/>
      </c>
      <c r="O401" s="266">
        <v>3</v>
      </c>
      <c r="Q401" s="273"/>
      <c r="R401" s="273"/>
      <c r="S401" s="273"/>
      <c r="T401" s="273"/>
      <c r="U401" s="273"/>
      <c r="AB401" s="325">
        <f t="shared" si="67"/>
        <v>1</v>
      </c>
    </row>
    <row r="402" spans="1:28" ht="15" customHeight="1" x14ac:dyDescent="0.25">
      <c r="A402" s="218">
        <f>IF(C402=0,"",IF(I402=0,"",MAX(A$2:A401)+1))</f>
        <v>254</v>
      </c>
      <c r="B402" s="269" t="str">
        <f t="shared" si="64"/>
        <v>Martijn</v>
      </c>
      <c r="C402" s="211">
        <f>IF(P$347="J",SUMIF('Libre tot'!A$33:A$54,B402,'Libre tot'!B$33:B$54),0)</f>
        <v>24</v>
      </c>
      <c r="D402" s="6"/>
      <c r="E402" s="6"/>
      <c r="F402" s="267" t="str">
        <f t="shared" si="58"/>
        <v/>
      </c>
      <c r="G402" s="268" t="str">
        <f t="shared" si="59"/>
        <v/>
      </c>
      <c r="H402" s="269" t="str">
        <f t="shared" si="65"/>
        <v>Bernard</v>
      </c>
      <c r="I402" s="211">
        <f>IF(P$347="J",SUMIF('Libre tot'!A$33:A$54,H402,'Libre tot'!B$33:B$54),0)</f>
        <v>37</v>
      </c>
      <c r="J402" s="6"/>
      <c r="K402" s="211" t="str">
        <f t="shared" si="60"/>
        <v/>
      </c>
      <c r="L402" s="267" t="str">
        <f t="shared" si="61"/>
        <v/>
      </c>
      <c r="M402" s="215" t="str">
        <f t="shared" si="66"/>
        <v/>
      </c>
      <c r="N402" s="216" t="str">
        <f t="shared" si="63"/>
        <v/>
      </c>
      <c r="O402" s="266">
        <v>3</v>
      </c>
      <c r="Q402" s="273"/>
      <c r="R402" s="273"/>
      <c r="S402" s="273"/>
      <c r="T402" s="273"/>
      <c r="U402" s="273"/>
      <c r="AB402" s="325">
        <f t="shared" si="67"/>
        <v>1</v>
      </c>
    </row>
    <row r="403" spans="1:28" ht="15" customHeight="1" x14ac:dyDescent="0.25">
      <c r="A403" s="218">
        <f>IF(C403=0,"",IF(I403=0,"",MAX(A$2:A402)+1))</f>
        <v>255</v>
      </c>
      <c r="B403" s="269" t="str">
        <f t="shared" si="64"/>
        <v>Martijn</v>
      </c>
      <c r="C403" s="211">
        <f>IF(P$347="J",SUMIF('Libre tot'!A$33:A$54,B403,'Libre tot'!B$33:B$54),0)</f>
        <v>24</v>
      </c>
      <c r="D403" s="6"/>
      <c r="E403" s="6"/>
      <c r="F403" s="267" t="str">
        <f t="shared" si="58"/>
        <v/>
      </c>
      <c r="G403" s="268" t="str">
        <f t="shared" si="59"/>
        <v/>
      </c>
      <c r="H403" s="269" t="str">
        <f t="shared" si="65"/>
        <v>Jan de Hoorn</v>
      </c>
      <c r="I403" s="211">
        <f>IF(P$347="J",SUMIF('Libre tot'!A$33:A$54,H403,'Libre tot'!B$33:B$54),0)</f>
        <v>33</v>
      </c>
      <c r="J403" s="6"/>
      <c r="K403" s="211" t="str">
        <f t="shared" si="60"/>
        <v/>
      </c>
      <c r="L403" s="267" t="str">
        <f t="shared" si="61"/>
        <v/>
      </c>
      <c r="M403" s="215" t="str">
        <f t="shared" si="66"/>
        <v/>
      </c>
      <c r="N403" s="216" t="str">
        <f t="shared" si="63"/>
        <v/>
      </c>
      <c r="O403" s="266">
        <v>3</v>
      </c>
      <c r="Q403" s="273"/>
      <c r="R403" s="273"/>
      <c r="S403" s="273"/>
      <c r="T403" s="273"/>
      <c r="U403" s="273"/>
      <c r="AB403" s="325">
        <f t="shared" si="67"/>
        <v>1</v>
      </c>
    </row>
    <row r="404" spans="1:28" ht="15" customHeight="1" x14ac:dyDescent="0.25">
      <c r="A404" s="218">
        <f>IF(C404=0,"",IF(I404=0,"",MAX(A$2:A403)+1))</f>
        <v>256</v>
      </c>
      <c r="B404" s="269" t="str">
        <f t="shared" si="64"/>
        <v>Martijn</v>
      </c>
      <c r="C404" s="211">
        <f>IF(P$347="J",SUMIF('Libre tot'!A$33:A$54,B404,'Libre tot'!B$33:B$54),0)</f>
        <v>24</v>
      </c>
      <c r="D404" s="6"/>
      <c r="E404" s="6"/>
      <c r="F404" s="267"/>
      <c r="G404" s="268" t="str">
        <f t="shared" si="59"/>
        <v/>
      </c>
      <c r="H404" s="269" t="str">
        <f t="shared" si="65"/>
        <v>Bas</v>
      </c>
      <c r="I404" s="211">
        <f>IF(P$347="J",SUMIF('Libre tot'!A$33:A$54,H404,'Libre tot'!B$33:B$54),0)</f>
        <v>31</v>
      </c>
      <c r="J404" s="6"/>
      <c r="K404" s="211" t="str">
        <f t="shared" si="60"/>
        <v/>
      </c>
      <c r="L404" s="267" t="str">
        <f t="shared" si="61"/>
        <v/>
      </c>
      <c r="M404" s="215" t="str">
        <f t="shared" si="66"/>
        <v/>
      </c>
      <c r="N404" s="216" t="str">
        <f t="shared" si="63"/>
        <v/>
      </c>
      <c r="O404" s="266">
        <v>3</v>
      </c>
      <c r="Q404" s="273"/>
      <c r="R404" s="273"/>
      <c r="S404" s="273"/>
      <c r="T404" s="273"/>
      <c r="U404" s="273"/>
      <c r="AB404" s="325">
        <f t="shared" si="67"/>
        <v>1</v>
      </c>
    </row>
    <row r="405" spans="1:28" ht="15" customHeight="1" x14ac:dyDescent="0.25">
      <c r="A405" s="218">
        <f>IF(C405=0,"",IF(I405=0,"",MAX(A$2:A404)+1))</f>
        <v>257</v>
      </c>
      <c r="B405" s="269" t="str">
        <f t="shared" si="64"/>
        <v>Martijn</v>
      </c>
      <c r="C405" s="211">
        <f>IF(P$347="J",SUMIF('Libre tot'!A$33:A$54,B405,'Libre tot'!B$33:B$54),0)</f>
        <v>24</v>
      </c>
      <c r="D405" s="6"/>
      <c r="E405" s="6"/>
      <c r="F405" s="267" t="str">
        <f t="shared" ref="F405:F468" si="68">IF(D405&gt;0,ROUND(D405/E405,3),"")</f>
        <v/>
      </c>
      <c r="G405" s="268" t="str">
        <f t="shared" si="59"/>
        <v/>
      </c>
      <c r="H405" s="269" t="str">
        <f t="shared" si="65"/>
        <v>Jan Zuijlen</v>
      </c>
      <c r="I405" s="211">
        <f>IF(P$347="J",SUMIF('Libre tot'!A$33:A$54,H405,'Libre tot'!B$33:B$54),0)</f>
        <v>45</v>
      </c>
      <c r="J405" s="6"/>
      <c r="K405" s="211" t="str">
        <f t="shared" si="60"/>
        <v/>
      </c>
      <c r="L405" s="267" t="str">
        <f t="shared" si="61"/>
        <v/>
      </c>
      <c r="M405" s="215" t="str">
        <f t="shared" si="66"/>
        <v/>
      </c>
      <c r="N405" s="216" t="str">
        <f t="shared" si="63"/>
        <v/>
      </c>
      <c r="O405" s="266">
        <v>3</v>
      </c>
      <c r="Q405" s="273"/>
      <c r="R405" s="273"/>
      <c r="S405" s="273"/>
      <c r="T405" s="273"/>
      <c r="U405" s="273"/>
      <c r="AB405" s="325">
        <f t="shared" si="67"/>
        <v>1</v>
      </c>
    </row>
    <row r="406" spans="1:28" ht="15" customHeight="1" x14ac:dyDescent="0.25">
      <c r="A406" s="218">
        <f>IF(C406=0,"",IF(I406=0,"",MAX(A$2:A405)+1))</f>
        <v>258</v>
      </c>
      <c r="B406" s="269" t="str">
        <f t="shared" si="64"/>
        <v>Martijn</v>
      </c>
      <c r="C406" s="211">
        <f>IF(P$347="J",SUMIF('Libre tot'!A$33:A$54,B406,'Libre tot'!B$33:B$54),0)</f>
        <v>24</v>
      </c>
      <c r="D406" s="6"/>
      <c r="E406" s="6"/>
      <c r="F406" s="267" t="str">
        <f t="shared" si="68"/>
        <v/>
      </c>
      <c r="G406" s="268" t="str">
        <f t="shared" si="59"/>
        <v/>
      </c>
      <c r="H406" s="269" t="str">
        <f t="shared" si="65"/>
        <v xml:space="preserve">Jordy </v>
      </c>
      <c r="I406" s="211">
        <f>IF(P$347="J",SUMIF('Libre tot'!A$33:A$54,H406,'Libre tot'!B$33:B$54),0)</f>
        <v>50</v>
      </c>
      <c r="J406" s="6"/>
      <c r="K406" s="211" t="str">
        <f t="shared" si="60"/>
        <v/>
      </c>
      <c r="L406" s="267" t="str">
        <f t="shared" si="61"/>
        <v/>
      </c>
      <c r="M406" s="215" t="str">
        <f t="shared" si="66"/>
        <v/>
      </c>
      <c r="N406" s="216" t="str">
        <f t="shared" si="63"/>
        <v/>
      </c>
      <c r="O406" s="266">
        <v>3</v>
      </c>
      <c r="Q406" s="273"/>
      <c r="R406" s="273"/>
      <c r="S406" s="273"/>
      <c r="T406" s="273"/>
      <c r="U406" s="273"/>
      <c r="AB406" s="325">
        <f t="shared" si="67"/>
        <v>1</v>
      </c>
    </row>
    <row r="407" spans="1:28" ht="15" customHeight="1" x14ac:dyDescent="0.25">
      <c r="A407" s="218">
        <f>IF(C407=0,"",IF(I407=0,"",MAX(A$2:A406)+1))</f>
        <v>259</v>
      </c>
      <c r="B407" s="269" t="str">
        <f t="shared" si="64"/>
        <v>Martijn</v>
      </c>
      <c r="C407" s="211">
        <f>IF(P$347="J",SUMIF('Libre tot'!A$33:A$54,B407,'Libre tot'!B$33:B$54),0)</f>
        <v>24</v>
      </c>
      <c r="D407" s="6"/>
      <c r="E407" s="6"/>
      <c r="F407" s="267" t="str">
        <f t="shared" si="68"/>
        <v/>
      </c>
      <c r="G407" s="268" t="str">
        <f t="shared" si="59"/>
        <v/>
      </c>
      <c r="H407" s="269" t="str">
        <f t="shared" si="65"/>
        <v>Mukesh</v>
      </c>
      <c r="I407" s="211">
        <f>IF(P$347="J",SUMIF('Libre tot'!A$33:A$54,H407,'Libre tot'!B$33:B$54),0)</f>
        <v>56</v>
      </c>
      <c r="J407" s="6"/>
      <c r="K407" s="211" t="str">
        <f t="shared" si="60"/>
        <v/>
      </c>
      <c r="L407" s="267" t="str">
        <f t="shared" si="61"/>
        <v/>
      </c>
      <c r="M407" s="215" t="str">
        <f t="shared" si="66"/>
        <v/>
      </c>
      <c r="N407" s="216" t="str">
        <f t="shared" si="63"/>
        <v/>
      </c>
      <c r="O407" s="266">
        <v>3</v>
      </c>
      <c r="Q407" s="273"/>
      <c r="R407" s="273"/>
      <c r="S407" s="273"/>
      <c r="T407" s="273"/>
      <c r="U407" s="273"/>
      <c r="AB407" s="325">
        <f t="shared" si="67"/>
        <v>1</v>
      </c>
    </row>
    <row r="408" spans="1:28" ht="15" customHeight="1" x14ac:dyDescent="0.25">
      <c r="A408" s="218">
        <f>IF(C408=0,"",IF(I408=0,"",MAX(A$2:A407)+1))</f>
        <v>260</v>
      </c>
      <c r="B408" s="269" t="str">
        <f t="shared" si="64"/>
        <v>Martijn</v>
      </c>
      <c r="C408" s="211">
        <f>IF(P$347="J",SUMIF('Libre tot'!A$33:A$54,B408,'Libre tot'!B$33:B$54),0)</f>
        <v>24</v>
      </c>
      <c r="D408" s="6"/>
      <c r="E408" s="6"/>
      <c r="F408" s="267" t="str">
        <f t="shared" si="68"/>
        <v/>
      </c>
      <c r="G408" s="268" t="str">
        <f t="shared" si="59"/>
        <v/>
      </c>
      <c r="H408" s="269" t="str">
        <f t="shared" si="65"/>
        <v>Marco</v>
      </c>
      <c r="I408" s="211">
        <f>IF(P$347="J",SUMIF('Libre tot'!A$33:A$54,H408,'Libre tot'!B$33:B$54),0)</f>
        <v>51</v>
      </c>
      <c r="J408" s="6"/>
      <c r="K408" s="211" t="str">
        <f t="shared" si="60"/>
        <v/>
      </c>
      <c r="L408" s="267" t="str">
        <f t="shared" si="61"/>
        <v/>
      </c>
      <c r="M408" s="215" t="str">
        <f t="shared" si="66"/>
        <v/>
      </c>
      <c r="N408" s="216" t="str">
        <f t="shared" si="63"/>
        <v/>
      </c>
      <c r="O408" s="266">
        <v>3</v>
      </c>
      <c r="Q408" s="273"/>
      <c r="R408" s="273"/>
      <c r="S408" s="273"/>
      <c r="T408" s="273"/>
      <c r="U408" s="273"/>
      <c r="AB408" s="325">
        <f t="shared" si="67"/>
        <v>1</v>
      </c>
    </row>
    <row r="409" spans="1:28" ht="15" customHeight="1" x14ac:dyDescent="0.25">
      <c r="A409" s="218" t="str">
        <f>IF(C409=0,"",IF(I409=0,"",MAX(A$2:A408)+1))</f>
        <v/>
      </c>
      <c r="B409" s="269" t="str">
        <f t="shared" si="64"/>
        <v>Martijn</v>
      </c>
      <c r="C409" s="211">
        <f>IF(P$347="J",SUMIF('Libre tot'!A$33:A$54,B409,'Libre tot'!B$33:B$54),0)</f>
        <v>24</v>
      </c>
      <c r="D409" s="6"/>
      <c r="E409" s="6"/>
      <c r="F409" s="267" t="str">
        <f t="shared" si="68"/>
        <v/>
      </c>
      <c r="G409" s="268" t="str">
        <f t="shared" si="59"/>
        <v/>
      </c>
      <c r="H409" s="269" t="str">
        <f t="shared" si="65"/>
        <v>n</v>
      </c>
      <c r="I409" s="211">
        <f>IF(P$347="J",SUMIF('Libre tot'!A$33:A$54,H409,'Libre tot'!B$33:B$54),0)</f>
        <v>0</v>
      </c>
      <c r="J409" s="6"/>
      <c r="K409" s="211" t="str">
        <f t="shared" si="60"/>
        <v/>
      </c>
      <c r="L409" s="267" t="str">
        <f t="shared" si="61"/>
        <v/>
      </c>
      <c r="M409" s="215" t="str">
        <f t="shared" si="66"/>
        <v/>
      </c>
      <c r="N409" s="216" t="str">
        <f t="shared" si="63"/>
        <v/>
      </c>
      <c r="O409" s="266">
        <v>3</v>
      </c>
      <c r="Q409" s="273"/>
      <c r="R409" s="273"/>
      <c r="S409" s="273"/>
      <c r="T409" s="273"/>
      <c r="U409" s="273"/>
      <c r="AB409" s="325">
        <f t="shared" si="67"/>
        <v>0</v>
      </c>
    </row>
    <row r="410" spans="1:28" ht="15" customHeight="1" x14ac:dyDescent="0.25">
      <c r="A410" s="218" t="str">
        <f>IF(C410=0,"",IF(I410=0,"",MAX(A$2:A409)+1))</f>
        <v/>
      </c>
      <c r="B410" s="269" t="str">
        <f t="shared" si="64"/>
        <v>Martijn</v>
      </c>
      <c r="C410" s="211">
        <f>IF(P$347="J",SUMIF('Libre tot'!A$33:A$54,B410,'Libre tot'!B$33:B$54),0)</f>
        <v>24</v>
      </c>
      <c r="D410" s="6"/>
      <c r="E410" s="6"/>
      <c r="F410" s="267" t="str">
        <f t="shared" si="68"/>
        <v/>
      </c>
      <c r="G410" s="268" t="str">
        <f t="shared" si="59"/>
        <v/>
      </c>
      <c r="H410" s="269" t="str">
        <f t="shared" si="65"/>
        <v>n</v>
      </c>
      <c r="I410" s="211">
        <f>IF(P$347="J",SUMIF('Libre tot'!A$33:A$54,H410,'Libre tot'!B$33:B$54),0)</f>
        <v>0</v>
      </c>
      <c r="J410" s="6"/>
      <c r="K410" s="211" t="str">
        <f t="shared" si="60"/>
        <v/>
      </c>
      <c r="L410" s="267" t="str">
        <f t="shared" si="61"/>
        <v/>
      </c>
      <c r="M410" s="215" t="str">
        <f t="shared" si="66"/>
        <v/>
      </c>
      <c r="N410" s="216" t="str">
        <f t="shared" si="63"/>
        <v/>
      </c>
      <c r="O410" s="266">
        <v>3</v>
      </c>
      <c r="Q410" s="273"/>
      <c r="R410" s="273"/>
      <c r="S410" s="273"/>
      <c r="T410" s="273"/>
      <c r="U410" s="273"/>
      <c r="AB410" s="325">
        <f t="shared" si="67"/>
        <v>0</v>
      </c>
    </row>
    <row r="411" spans="1:28" ht="15" customHeight="1" x14ac:dyDescent="0.25">
      <c r="A411" s="218" t="str">
        <f>IF(C411=0,"",IF(I411=0,"",MAX(A$2:A410)+1))</f>
        <v/>
      </c>
      <c r="B411" s="269" t="str">
        <f t="shared" si="64"/>
        <v>Martijn</v>
      </c>
      <c r="C411" s="211">
        <f>IF(P$347="J",SUMIF('Libre tot'!A$33:A$54,B411,'Libre tot'!B$33:B$54),0)</f>
        <v>24</v>
      </c>
      <c r="D411" s="6"/>
      <c r="E411" s="6"/>
      <c r="F411" s="267" t="str">
        <f t="shared" si="68"/>
        <v/>
      </c>
      <c r="G411" s="268" t="str">
        <f t="shared" ref="G411:G474" si="69">IF(D411&gt;0,IF(C411-D411=0,R$2,IF(D411&lt;C411,ROUND(D411/C411*T$2,1),Q$2)),"")</f>
        <v/>
      </c>
      <c r="H411" s="269" t="str">
        <f t="shared" si="65"/>
        <v>n</v>
      </c>
      <c r="I411" s="211">
        <f>IF(P$347="J",SUMIF('Libre tot'!A$33:A$54,H411,'Libre tot'!B$33:B$54),0)</f>
        <v>0</v>
      </c>
      <c r="J411" s="6"/>
      <c r="K411" s="211" t="str">
        <f t="shared" ref="K411:K474" si="70">IF(E411&gt;0,E411,"")</f>
        <v/>
      </c>
      <c r="L411" s="267" t="str">
        <f t="shared" ref="L411:L474" si="71">IF(J411&gt;0,ROUND(J411/K411,3),"")</f>
        <v/>
      </c>
      <c r="M411" s="215" t="str">
        <f t="shared" ref="M411:M442" si="72">IF(J411&gt;0,IF(I411-J411=0,R$2,IF(J411&lt;I411,ROUND(J411/I411*T$2,1),Q$2)),"")</f>
        <v/>
      </c>
      <c r="N411" s="216" t="str">
        <f t="shared" ref="N411:N474" si="73">IF(E411&gt;0,1,"")</f>
        <v/>
      </c>
      <c r="O411" s="266">
        <v>3</v>
      </c>
      <c r="Q411" s="273"/>
      <c r="R411" s="273"/>
      <c r="S411" s="273"/>
      <c r="T411" s="273"/>
      <c r="U411" s="273"/>
      <c r="AB411" s="325">
        <f t="shared" si="67"/>
        <v>0</v>
      </c>
    </row>
    <row r="412" spans="1:28" ht="15" customHeight="1" x14ac:dyDescent="0.25">
      <c r="A412" s="218" t="str">
        <f>IF(C412=0,"",IF(I412=0,"",MAX(A$2:A411)+1))</f>
        <v/>
      </c>
      <c r="B412" s="269" t="str">
        <f t="shared" ref="B412:B475" si="74">B68</f>
        <v>Martijn</v>
      </c>
      <c r="C412" s="211">
        <f>IF(P$347="J",SUMIF('Libre tot'!A$33:A$54,B412,'Libre tot'!B$33:B$54),0)</f>
        <v>24</v>
      </c>
      <c r="D412" s="6"/>
      <c r="E412" s="6"/>
      <c r="F412" s="267" t="str">
        <f t="shared" si="68"/>
        <v/>
      </c>
      <c r="G412" s="268" t="str">
        <f t="shared" si="69"/>
        <v/>
      </c>
      <c r="H412" s="269" t="str">
        <f t="shared" ref="H412:H475" si="75">H68</f>
        <v>n</v>
      </c>
      <c r="I412" s="211">
        <f>IF(P$347="J",SUMIF('Libre tot'!A$33:A$54,H412,'Libre tot'!B$33:B$54),0)</f>
        <v>0</v>
      </c>
      <c r="J412" s="6"/>
      <c r="K412" s="211" t="str">
        <f t="shared" si="70"/>
        <v/>
      </c>
      <c r="L412" s="267" t="str">
        <f t="shared" si="71"/>
        <v/>
      </c>
      <c r="M412" s="215" t="str">
        <f t="shared" si="72"/>
        <v/>
      </c>
      <c r="N412" s="216" t="str">
        <f t="shared" si="73"/>
        <v/>
      </c>
      <c r="O412" s="266">
        <v>3</v>
      </c>
      <c r="Q412" s="273"/>
      <c r="R412" s="273"/>
      <c r="S412" s="273"/>
      <c r="T412" s="273"/>
      <c r="U412" s="273"/>
      <c r="AB412" s="325">
        <f t="shared" si="67"/>
        <v>0</v>
      </c>
    </row>
    <row r="413" spans="1:28" ht="15" customHeight="1" x14ac:dyDescent="0.25">
      <c r="A413" s="218">
        <f>IF(C413=0,"",IF(I413=0,"",MAX(A$2:A412)+1))</f>
        <v>261</v>
      </c>
      <c r="B413" s="269" t="str">
        <f t="shared" si="74"/>
        <v>Michael</v>
      </c>
      <c r="C413" s="211">
        <f>IF(P$347="J",SUMIF('Libre tot'!A$33:A$54,B413,'Libre tot'!B$33:B$54),0)</f>
        <v>38</v>
      </c>
      <c r="D413" s="6"/>
      <c r="E413" s="6"/>
      <c r="F413" s="267" t="str">
        <f t="shared" si="68"/>
        <v/>
      </c>
      <c r="G413" s="268" t="str">
        <f t="shared" si="69"/>
        <v/>
      </c>
      <c r="H413" s="269" t="str">
        <f t="shared" si="75"/>
        <v>Peter</v>
      </c>
      <c r="I413" s="211">
        <f>IF(P$347="J",SUMIF('Libre tot'!A$33:A$54,H413,'Libre tot'!B$33:B$54),0)</f>
        <v>70</v>
      </c>
      <c r="J413" s="6"/>
      <c r="K413" s="211" t="str">
        <f t="shared" si="70"/>
        <v/>
      </c>
      <c r="L413" s="267" t="str">
        <f t="shared" si="71"/>
        <v/>
      </c>
      <c r="M413" s="215" t="str">
        <f t="shared" si="72"/>
        <v/>
      </c>
      <c r="N413" s="216" t="str">
        <f t="shared" si="73"/>
        <v/>
      </c>
      <c r="O413" s="266">
        <v>3</v>
      </c>
      <c r="Q413" s="273"/>
      <c r="R413" s="273"/>
      <c r="S413" s="273"/>
      <c r="T413" s="273"/>
      <c r="U413" s="273"/>
      <c r="AB413" s="325">
        <f t="shared" si="67"/>
        <v>1</v>
      </c>
    </row>
    <row r="414" spans="1:28" ht="15" customHeight="1" x14ac:dyDescent="0.25">
      <c r="A414" s="218">
        <f>IF(C414=0,"",IF(I414=0,"",MAX(A$2:A413)+1))</f>
        <v>262</v>
      </c>
      <c r="B414" s="269" t="str">
        <f t="shared" si="74"/>
        <v>Michael</v>
      </c>
      <c r="C414" s="211">
        <f>IF(P$347="J",SUMIF('Libre tot'!A$33:A$54,B414,'Libre tot'!B$33:B$54),0)</f>
        <v>38</v>
      </c>
      <c r="D414" s="6"/>
      <c r="E414" s="6"/>
      <c r="F414" s="267" t="str">
        <f t="shared" si="68"/>
        <v/>
      </c>
      <c r="G414" s="268" t="str">
        <f t="shared" si="69"/>
        <v/>
      </c>
      <c r="H414" s="269" t="str">
        <f t="shared" si="75"/>
        <v>Piet</v>
      </c>
      <c r="I414" s="211">
        <f>IF(P$347="J",SUMIF('Libre tot'!A$33:A$54,H414,'Libre tot'!B$33:B$54),0)</f>
        <v>71</v>
      </c>
      <c r="J414" s="6"/>
      <c r="K414" s="211" t="str">
        <f t="shared" si="70"/>
        <v/>
      </c>
      <c r="L414" s="267" t="str">
        <f t="shared" si="71"/>
        <v/>
      </c>
      <c r="M414" s="215" t="str">
        <f t="shared" si="72"/>
        <v/>
      </c>
      <c r="N414" s="216" t="str">
        <f t="shared" si="73"/>
        <v/>
      </c>
      <c r="O414" s="266">
        <v>3</v>
      </c>
      <c r="Q414" s="273"/>
      <c r="R414" s="273"/>
      <c r="S414" s="273"/>
      <c r="T414" s="273"/>
      <c r="U414" s="273"/>
      <c r="AB414" s="325">
        <f t="shared" si="67"/>
        <v>1</v>
      </c>
    </row>
    <row r="415" spans="1:28" ht="15" customHeight="1" x14ac:dyDescent="0.25">
      <c r="A415" s="218">
        <f>IF(C415=0,"",IF(I415=0,"",MAX(A$2:A414)+1))</f>
        <v>263</v>
      </c>
      <c r="B415" s="269" t="str">
        <f t="shared" si="74"/>
        <v>Michael</v>
      </c>
      <c r="C415" s="211">
        <f>IF(P$347="J",SUMIF('Libre tot'!A$33:A$54,B415,'Libre tot'!B$33:B$54),0)</f>
        <v>38</v>
      </c>
      <c r="D415" s="6"/>
      <c r="E415" s="6"/>
      <c r="F415" s="267" t="str">
        <f t="shared" si="68"/>
        <v/>
      </c>
      <c r="G415" s="268" t="str">
        <f t="shared" si="69"/>
        <v/>
      </c>
      <c r="H415" s="269" t="str">
        <f t="shared" si="75"/>
        <v>Tukker</v>
      </c>
      <c r="I415" s="211">
        <f>IF(P$347="J",SUMIF('Libre tot'!A$33:A$54,H415,'Libre tot'!B$33:B$54),0)</f>
        <v>37</v>
      </c>
      <c r="J415" s="6"/>
      <c r="K415" s="211" t="str">
        <f t="shared" si="70"/>
        <v/>
      </c>
      <c r="L415" s="267" t="str">
        <f t="shared" si="71"/>
        <v/>
      </c>
      <c r="M415" s="215" t="str">
        <f t="shared" si="72"/>
        <v/>
      </c>
      <c r="N415" s="216" t="str">
        <f t="shared" si="73"/>
        <v/>
      </c>
      <c r="O415" s="266">
        <v>3</v>
      </c>
      <c r="Q415" s="273"/>
      <c r="R415" s="273"/>
      <c r="S415" s="273"/>
      <c r="T415" s="273"/>
      <c r="U415" s="273"/>
      <c r="AB415" s="325">
        <f t="shared" si="67"/>
        <v>1</v>
      </c>
    </row>
    <row r="416" spans="1:28" ht="15" customHeight="1" x14ac:dyDescent="0.25">
      <c r="A416" s="218">
        <f>IF(C416=0,"",IF(I416=0,"",MAX(A$2:A415)+1))</f>
        <v>264</v>
      </c>
      <c r="B416" s="269" t="str">
        <f t="shared" si="74"/>
        <v>Michael</v>
      </c>
      <c r="C416" s="211">
        <f>IF(P$347="J",SUMIF('Libre tot'!A$33:A$54,B416,'Libre tot'!B$33:B$54),0)</f>
        <v>38</v>
      </c>
      <c r="D416" s="6"/>
      <c r="E416" s="6"/>
      <c r="F416" s="267" t="str">
        <f t="shared" si="68"/>
        <v/>
      </c>
      <c r="G416" s="268" t="str">
        <f t="shared" si="69"/>
        <v/>
      </c>
      <c r="H416" s="269" t="str">
        <f t="shared" si="75"/>
        <v>Bernard</v>
      </c>
      <c r="I416" s="211">
        <f>IF(P$347="J",SUMIF('Libre tot'!A$33:A$54,H416,'Libre tot'!B$33:B$54),0)</f>
        <v>37</v>
      </c>
      <c r="J416" s="6"/>
      <c r="K416" s="211" t="str">
        <f t="shared" si="70"/>
        <v/>
      </c>
      <c r="L416" s="267" t="str">
        <f t="shared" si="71"/>
        <v/>
      </c>
      <c r="M416" s="215" t="str">
        <f t="shared" si="72"/>
        <v/>
      </c>
      <c r="N416" s="216" t="str">
        <f t="shared" si="73"/>
        <v/>
      </c>
      <c r="O416" s="266">
        <v>3</v>
      </c>
      <c r="Q416" s="273"/>
      <c r="R416" s="273"/>
      <c r="S416" s="273"/>
      <c r="T416" s="273"/>
      <c r="U416" s="273"/>
      <c r="AB416" s="325">
        <f t="shared" si="67"/>
        <v>1</v>
      </c>
    </row>
    <row r="417" spans="1:28" ht="15" customHeight="1" x14ac:dyDescent="0.25">
      <c r="A417" s="218">
        <f>IF(C417=0,"",IF(I417=0,"",MAX(A$2:A416)+1))</f>
        <v>265</v>
      </c>
      <c r="B417" s="269" t="str">
        <f t="shared" si="74"/>
        <v>Michael</v>
      </c>
      <c r="C417" s="211">
        <f>IF(P$347="J",SUMIF('Libre tot'!A$33:A$54,B417,'Libre tot'!B$33:B$54),0)</f>
        <v>38</v>
      </c>
      <c r="D417" s="6"/>
      <c r="E417" s="6"/>
      <c r="F417" s="267" t="str">
        <f t="shared" si="68"/>
        <v/>
      </c>
      <c r="G417" s="268" t="str">
        <f t="shared" si="69"/>
        <v/>
      </c>
      <c r="H417" s="269" t="str">
        <f t="shared" si="75"/>
        <v>Jan de Hoorn</v>
      </c>
      <c r="I417" s="211">
        <f>IF(P$347="J",SUMIF('Libre tot'!A$33:A$54,H417,'Libre tot'!B$33:B$54),0)</f>
        <v>33</v>
      </c>
      <c r="J417" s="6"/>
      <c r="K417" s="211" t="str">
        <f t="shared" si="70"/>
        <v/>
      </c>
      <c r="L417" s="267" t="str">
        <f t="shared" si="71"/>
        <v/>
      </c>
      <c r="M417" s="215" t="str">
        <f t="shared" si="72"/>
        <v/>
      </c>
      <c r="N417" s="216" t="str">
        <f t="shared" si="73"/>
        <v/>
      </c>
      <c r="O417" s="266">
        <v>3</v>
      </c>
      <c r="Q417" s="273"/>
      <c r="R417" s="273"/>
      <c r="S417" s="273"/>
      <c r="T417" s="273"/>
      <c r="U417" s="273"/>
      <c r="AB417" s="325">
        <f t="shared" si="67"/>
        <v>1</v>
      </c>
    </row>
    <row r="418" spans="1:28" ht="15" customHeight="1" x14ac:dyDescent="0.25">
      <c r="A418" s="218">
        <f>IF(C418=0,"",IF(I418=0,"",MAX(A$2:A417)+1))</f>
        <v>266</v>
      </c>
      <c r="B418" s="269" t="str">
        <f t="shared" si="74"/>
        <v>Michael</v>
      </c>
      <c r="C418" s="211">
        <f>IF(P$347="J",SUMIF('Libre tot'!A$33:A$54,B418,'Libre tot'!B$33:B$54),0)</f>
        <v>38</v>
      </c>
      <c r="D418" s="6"/>
      <c r="E418" s="6"/>
      <c r="F418" s="267" t="str">
        <f t="shared" si="68"/>
        <v/>
      </c>
      <c r="G418" s="268" t="str">
        <f t="shared" si="69"/>
        <v/>
      </c>
      <c r="H418" s="269" t="str">
        <f t="shared" si="75"/>
        <v>Bas</v>
      </c>
      <c r="I418" s="211">
        <f>IF(P$347="J",SUMIF('Libre tot'!A$33:A$54,H418,'Libre tot'!B$33:B$54),0)</f>
        <v>31</v>
      </c>
      <c r="J418" s="6"/>
      <c r="K418" s="211" t="str">
        <f t="shared" si="70"/>
        <v/>
      </c>
      <c r="L418" s="267" t="str">
        <f t="shared" si="71"/>
        <v/>
      </c>
      <c r="M418" s="215" t="str">
        <f t="shared" si="72"/>
        <v/>
      </c>
      <c r="N418" s="216" t="str">
        <f t="shared" si="73"/>
        <v/>
      </c>
      <c r="O418" s="266">
        <v>3</v>
      </c>
      <c r="Q418" s="273"/>
      <c r="R418" s="273"/>
      <c r="S418" s="273"/>
      <c r="T418" s="273"/>
      <c r="U418" s="273"/>
      <c r="AB418" s="325">
        <f t="shared" si="67"/>
        <v>1</v>
      </c>
    </row>
    <row r="419" spans="1:28" ht="15" customHeight="1" x14ac:dyDescent="0.25">
      <c r="A419" s="218">
        <f>IF(C419=0,"",IF(I419=0,"",MAX(A$2:A418)+1))</f>
        <v>267</v>
      </c>
      <c r="B419" s="269" t="str">
        <f t="shared" si="74"/>
        <v>Michael</v>
      </c>
      <c r="C419" s="211">
        <f>IF(P$347="J",SUMIF('Libre tot'!A$33:A$54,B419,'Libre tot'!B$33:B$54),0)</f>
        <v>38</v>
      </c>
      <c r="D419" s="6"/>
      <c r="E419" s="6"/>
      <c r="F419" s="267" t="str">
        <f t="shared" si="68"/>
        <v/>
      </c>
      <c r="G419" s="268" t="str">
        <f t="shared" si="69"/>
        <v/>
      </c>
      <c r="H419" s="269" t="str">
        <f t="shared" si="75"/>
        <v>Jan Zuijlen</v>
      </c>
      <c r="I419" s="211">
        <f>IF(P$347="J",SUMIF('Libre tot'!A$33:A$54,H419,'Libre tot'!B$33:B$54),0)</f>
        <v>45</v>
      </c>
      <c r="J419" s="6"/>
      <c r="K419" s="211" t="str">
        <f t="shared" si="70"/>
        <v/>
      </c>
      <c r="L419" s="267" t="str">
        <f t="shared" si="71"/>
        <v/>
      </c>
      <c r="M419" s="215" t="str">
        <f t="shared" si="72"/>
        <v/>
      </c>
      <c r="N419" s="216" t="str">
        <f t="shared" si="73"/>
        <v/>
      </c>
      <c r="O419" s="266">
        <v>3</v>
      </c>
      <c r="Q419" s="273"/>
      <c r="R419" s="273"/>
      <c r="S419" s="273"/>
      <c r="T419" s="273"/>
      <c r="U419" s="273"/>
      <c r="AB419" s="325">
        <f t="shared" si="67"/>
        <v>1</v>
      </c>
    </row>
    <row r="420" spans="1:28" ht="15" customHeight="1" x14ac:dyDescent="0.25">
      <c r="A420" s="218">
        <f>IF(C420=0,"",IF(I420=0,"",MAX(A$2:A419)+1))</f>
        <v>268</v>
      </c>
      <c r="B420" s="269" t="str">
        <f t="shared" si="74"/>
        <v>Michael</v>
      </c>
      <c r="C420" s="211">
        <f>IF(P$347="J",SUMIF('Libre tot'!A$33:A$54,B420,'Libre tot'!B$33:B$54),0)</f>
        <v>38</v>
      </c>
      <c r="D420" s="6"/>
      <c r="E420" s="6"/>
      <c r="F420" s="267" t="str">
        <f t="shared" si="68"/>
        <v/>
      </c>
      <c r="G420" s="268" t="str">
        <f t="shared" si="69"/>
        <v/>
      </c>
      <c r="H420" s="269" t="str">
        <f t="shared" si="75"/>
        <v xml:space="preserve">Jordy </v>
      </c>
      <c r="I420" s="211">
        <f>IF(P$347="J",SUMIF('Libre tot'!A$33:A$54,H420,'Libre tot'!B$33:B$54),0)</f>
        <v>50</v>
      </c>
      <c r="J420" s="6"/>
      <c r="K420" s="211" t="str">
        <f t="shared" si="70"/>
        <v/>
      </c>
      <c r="L420" s="267" t="str">
        <f t="shared" si="71"/>
        <v/>
      </c>
      <c r="M420" s="215" t="str">
        <f t="shared" si="72"/>
        <v/>
      </c>
      <c r="N420" s="216" t="str">
        <f t="shared" si="73"/>
        <v/>
      </c>
      <c r="O420" s="266">
        <v>3</v>
      </c>
      <c r="Q420" s="273"/>
      <c r="R420" s="273"/>
      <c r="S420" s="273"/>
      <c r="T420" s="273"/>
      <c r="U420" s="273"/>
      <c r="AB420" s="325">
        <f t="shared" si="67"/>
        <v>1</v>
      </c>
    </row>
    <row r="421" spans="1:28" ht="15" customHeight="1" x14ac:dyDescent="0.25">
      <c r="A421" s="218">
        <f>IF(C421=0,"",IF(I421=0,"",MAX(A$2:A420)+1))</f>
        <v>269</v>
      </c>
      <c r="B421" s="269" t="str">
        <f t="shared" si="74"/>
        <v>Michael</v>
      </c>
      <c r="C421" s="211">
        <f>IF(P$347="J",SUMIF('Libre tot'!A$33:A$54,B421,'Libre tot'!B$33:B$54),0)</f>
        <v>38</v>
      </c>
      <c r="D421" s="6"/>
      <c r="E421" s="6"/>
      <c r="F421" s="267" t="str">
        <f t="shared" si="68"/>
        <v/>
      </c>
      <c r="G421" s="268" t="str">
        <f t="shared" si="69"/>
        <v/>
      </c>
      <c r="H421" s="269" t="str">
        <f t="shared" si="75"/>
        <v>Mukesh</v>
      </c>
      <c r="I421" s="211">
        <f>IF(P$347="J",SUMIF('Libre tot'!A$33:A$54,H421,'Libre tot'!B$33:B$54),0)</f>
        <v>56</v>
      </c>
      <c r="J421" s="6"/>
      <c r="K421" s="211" t="str">
        <f t="shared" si="70"/>
        <v/>
      </c>
      <c r="L421" s="267" t="str">
        <f t="shared" si="71"/>
        <v/>
      </c>
      <c r="M421" s="215" t="str">
        <f t="shared" si="72"/>
        <v/>
      </c>
      <c r="N421" s="216" t="str">
        <f t="shared" si="73"/>
        <v/>
      </c>
      <c r="O421" s="266">
        <v>3</v>
      </c>
      <c r="Q421" s="273"/>
      <c r="R421" s="273"/>
      <c r="S421" s="273"/>
      <c r="T421" s="273"/>
      <c r="U421" s="273"/>
      <c r="AB421" s="325">
        <f t="shared" si="67"/>
        <v>1</v>
      </c>
    </row>
    <row r="422" spans="1:28" ht="15" customHeight="1" x14ac:dyDescent="0.25">
      <c r="A422" s="218">
        <f>IF(C422=0,"",IF(I422=0,"",MAX(A$2:A421)+1))</f>
        <v>270</v>
      </c>
      <c r="B422" s="269" t="str">
        <f t="shared" si="74"/>
        <v>Michael</v>
      </c>
      <c r="C422" s="211">
        <f>IF(P$347="J",SUMIF('Libre tot'!A$33:A$54,B422,'Libre tot'!B$33:B$54),0)</f>
        <v>38</v>
      </c>
      <c r="D422" s="6"/>
      <c r="E422" s="6"/>
      <c r="F422" s="267" t="str">
        <f t="shared" si="68"/>
        <v/>
      </c>
      <c r="G422" s="268" t="str">
        <f t="shared" si="69"/>
        <v/>
      </c>
      <c r="H422" s="269" t="str">
        <f t="shared" si="75"/>
        <v>Marco</v>
      </c>
      <c r="I422" s="211">
        <f>IF(P$347="J",SUMIF('Libre tot'!A$33:A$54,H422,'Libre tot'!B$33:B$54),0)</f>
        <v>51</v>
      </c>
      <c r="J422" s="6"/>
      <c r="K422" s="211" t="str">
        <f t="shared" si="70"/>
        <v/>
      </c>
      <c r="L422" s="267" t="str">
        <f t="shared" si="71"/>
        <v/>
      </c>
      <c r="M422" s="215" t="str">
        <f t="shared" si="72"/>
        <v/>
      </c>
      <c r="N422" s="216" t="str">
        <f t="shared" si="73"/>
        <v/>
      </c>
      <c r="O422" s="266">
        <v>3</v>
      </c>
      <c r="Q422" s="273"/>
      <c r="R422" s="273"/>
      <c r="S422" s="273"/>
      <c r="T422" s="273"/>
      <c r="U422" s="273"/>
      <c r="AB422" s="325">
        <f t="shared" si="67"/>
        <v>1</v>
      </c>
    </row>
    <row r="423" spans="1:28" ht="15" customHeight="1" x14ac:dyDescent="0.25">
      <c r="A423" s="218" t="str">
        <f>IF(C423=0,"",IF(I423=0,"",MAX(A$2:A422)+1))</f>
        <v/>
      </c>
      <c r="B423" s="269" t="str">
        <f t="shared" si="74"/>
        <v>Michael</v>
      </c>
      <c r="C423" s="211">
        <f>IF(P$347="J",SUMIF('Libre tot'!A$33:A$54,B423,'Libre tot'!B$33:B$54),0)</f>
        <v>38</v>
      </c>
      <c r="D423" s="6"/>
      <c r="E423" s="6"/>
      <c r="F423" s="267" t="str">
        <f t="shared" si="68"/>
        <v/>
      </c>
      <c r="G423" s="268" t="str">
        <f t="shared" si="69"/>
        <v/>
      </c>
      <c r="H423" s="269" t="str">
        <f t="shared" si="75"/>
        <v>n</v>
      </c>
      <c r="I423" s="211">
        <f>IF(P$347="J",SUMIF('Libre tot'!A$33:A$54,H423,'Libre tot'!B$33:B$54),0)</f>
        <v>0</v>
      </c>
      <c r="J423" s="6"/>
      <c r="K423" s="211" t="str">
        <f t="shared" si="70"/>
        <v/>
      </c>
      <c r="L423" s="267" t="str">
        <f t="shared" si="71"/>
        <v/>
      </c>
      <c r="M423" s="215" t="str">
        <f t="shared" si="72"/>
        <v/>
      </c>
      <c r="N423" s="216" t="str">
        <f t="shared" si="73"/>
        <v/>
      </c>
      <c r="O423" s="266">
        <v>3</v>
      </c>
      <c r="Q423" s="273"/>
      <c r="R423" s="273"/>
      <c r="S423" s="273"/>
      <c r="T423" s="273"/>
      <c r="U423" s="273"/>
      <c r="AB423" s="325">
        <f t="shared" si="67"/>
        <v>0</v>
      </c>
    </row>
    <row r="424" spans="1:28" ht="15" customHeight="1" x14ac:dyDescent="0.25">
      <c r="A424" s="218" t="str">
        <f>IF(C424=0,"",IF(I424=0,"",MAX(A$2:A423)+1))</f>
        <v/>
      </c>
      <c r="B424" s="269" t="str">
        <f t="shared" si="74"/>
        <v>Michael</v>
      </c>
      <c r="C424" s="211">
        <f>IF(P$347="J",SUMIF('Libre tot'!A$33:A$54,B424,'Libre tot'!B$33:B$54),0)</f>
        <v>38</v>
      </c>
      <c r="D424" s="6"/>
      <c r="E424" s="6"/>
      <c r="F424" s="267" t="str">
        <f t="shared" si="68"/>
        <v/>
      </c>
      <c r="G424" s="268" t="str">
        <f t="shared" si="69"/>
        <v/>
      </c>
      <c r="H424" s="269" t="str">
        <f t="shared" si="75"/>
        <v>n</v>
      </c>
      <c r="I424" s="211">
        <f>IF(P$347="J",SUMIF('Libre tot'!A$33:A$54,H424,'Libre tot'!B$33:B$54),0)</f>
        <v>0</v>
      </c>
      <c r="J424" s="6"/>
      <c r="K424" s="211" t="str">
        <f t="shared" si="70"/>
        <v/>
      </c>
      <c r="L424" s="267" t="str">
        <f t="shared" si="71"/>
        <v/>
      </c>
      <c r="M424" s="215" t="str">
        <f t="shared" si="72"/>
        <v/>
      </c>
      <c r="N424" s="216" t="str">
        <f t="shared" si="73"/>
        <v/>
      </c>
      <c r="O424" s="266">
        <v>3</v>
      </c>
      <c r="Q424" s="273"/>
      <c r="R424" s="273"/>
      <c r="S424" s="273"/>
      <c r="T424" s="273"/>
      <c r="U424" s="273"/>
      <c r="AB424" s="325">
        <f t="shared" si="67"/>
        <v>0</v>
      </c>
    </row>
    <row r="425" spans="1:28" ht="15" customHeight="1" x14ac:dyDescent="0.25">
      <c r="A425" s="218" t="str">
        <f>IF(C425=0,"",IF(I425=0,"",MAX(A$2:A424)+1))</f>
        <v/>
      </c>
      <c r="B425" s="269" t="str">
        <f t="shared" si="74"/>
        <v>Michael</v>
      </c>
      <c r="C425" s="211">
        <f>IF(P$347="J",SUMIF('Libre tot'!A$33:A$54,B425,'Libre tot'!B$33:B$54),0)</f>
        <v>38</v>
      </c>
      <c r="D425" s="6"/>
      <c r="E425" s="6"/>
      <c r="F425" s="267" t="str">
        <f t="shared" si="68"/>
        <v/>
      </c>
      <c r="G425" s="268" t="str">
        <f t="shared" si="69"/>
        <v/>
      </c>
      <c r="H425" s="269" t="str">
        <f t="shared" si="75"/>
        <v>n</v>
      </c>
      <c r="I425" s="211">
        <f>IF(P$347="J",SUMIF('Libre tot'!A$33:A$54,H425,'Libre tot'!B$33:B$54),0)</f>
        <v>0</v>
      </c>
      <c r="J425" s="6"/>
      <c r="K425" s="211" t="str">
        <f t="shared" si="70"/>
        <v/>
      </c>
      <c r="L425" s="267" t="str">
        <f t="shared" si="71"/>
        <v/>
      </c>
      <c r="M425" s="215" t="str">
        <f t="shared" si="72"/>
        <v/>
      </c>
      <c r="N425" s="216" t="str">
        <f t="shared" si="73"/>
        <v/>
      </c>
      <c r="O425" s="266">
        <v>3</v>
      </c>
      <c r="Q425" s="273"/>
      <c r="R425" s="273"/>
      <c r="S425" s="273"/>
      <c r="T425" s="273"/>
      <c r="U425" s="273"/>
      <c r="AB425" s="325">
        <f t="shared" si="67"/>
        <v>0</v>
      </c>
    </row>
    <row r="426" spans="1:28" ht="15" customHeight="1" x14ac:dyDescent="0.25">
      <c r="A426" s="218" t="str">
        <f>IF(C426=0,"",IF(I426=0,"",MAX(A$2:A425)+1))</f>
        <v/>
      </c>
      <c r="B426" s="269" t="str">
        <f t="shared" si="74"/>
        <v>Michael</v>
      </c>
      <c r="C426" s="211">
        <f>IF(P$347="J",SUMIF('Libre tot'!A$33:A$54,B426,'Libre tot'!B$33:B$54),0)</f>
        <v>38</v>
      </c>
      <c r="D426" s="6"/>
      <c r="E426" s="6"/>
      <c r="F426" s="267" t="str">
        <f t="shared" si="68"/>
        <v/>
      </c>
      <c r="G426" s="268" t="str">
        <f t="shared" si="69"/>
        <v/>
      </c>
      <c r="H426" s="269" t="str">
        <f t="shared" si="75"/>
        <v>n</v>
      </c>
      <c r="I426" s="211">
        <f>IF(P$347="J",SUMIF('Libre tot'!A$33:A$54,H426,'Libre tot'!B$33:B$54),0)</f>
        <v>0</v>
      </c>
      <c r="J426" s="6"/>
      <c r="K426" s="211" t="str">
        <f t="shared" si="70"/>
        <v/>
      </c>
      <c r="L426" s="267" t="str">
        <f t="shared" si="71"/>
        <v/>
      </c>
      <c r="M426" s="215" t="str">
        <f t="shared" si="72"/>
        <v/>
      </c>
      <c r="N426" s="216" t="str">
        <f t="shared" si="73"/>
        <v/>
      </c>
      <c r="O426" s="266">
        <v>3</v>
      </c>
      <c r="Q426" s="273"/>
      <c r="R426" s="273"/>
      <c r="S426" s="273"/>
      <c r="T426" s="273"/>
      <c r="U426" s="273"/>
      <c r="AB426" s="325">
        <f t="shared" si="67"/>
        <v>0</v>
      </c>
    </row>
    <row r="427" spans="1:28" ht="15" customHeight="1" x14ac:dyDescent="0.25">
      <c r="A427" s="218">
        <f>IF(C427=0,"",IF(I427=0,"",MAX(A$2:A426)+1))</f>
        <v>271</v>
      </c>
      <c r="B427" s="269" t="str">
        <f t="shared" si="74"/>
        <v>Peter</v>
      </c>
      <c r="C427" s="211">
        <f>IF(P$347="J",SUMIF('Libre tot'!A$33:A$54,B427,'Libre tot'!B$33:B$54),0)</f>
        <v>70</v>
      </c>
      <c r="D427" s="6"/>
      <c r="E427" s="6"/>
      <c r="F427" s="267" t="str">
        <f t="shared" si="68"/>
        <v/>
      </c>
      <c r="G427" s="268" t="str">
        <f t="shared" si="69"/>
        <v/>
      </c>
      <c r="H427" s="269" t="str">
        <f t="shared" si="75"/>
        <v>Piet</v>
      </c>
      <c r="I427" s="211">
        <f>IF(P$347="J",SUMIF('Libre tot'!A$33:A$54,H427,'Libre tot'!B$33:B$54),0)</f>
        <v>71</v>
      </c>
      <c r="J427" s="6"/>
      <c r="K427" s="211" t="str">
        <f t="shared" si="70"/>
        <v/>
      </c>
      <c r="L427" s="267" t="str">
        <f t="shared" si="71"/>
        <v/>
      </c>
      <c r="M427" s="215" t="str">
        <f t="shared" si="72"/>
        <v/>
      </c>
      <c r="N427" s="216" t="str">
        <f t="shared" si="73"/>
        <v/>
      </c>
      <c r="O427" s="266">
        <v>3</v>
      </c>
      <c r="Q427" s="273"/>
      <c r="R427" s="273"/>
      <c r="S427" s="273"/>
      <c r="T427" s="273"/>
      <c r="U427" s="273"/>
      <c r="AB427" s="325">
        <f t="shared" si="67"/>
        <v>1</v>
      </c>
    </row>
    <row r="428" spans="1:28" ht="15" customHeight="1" x14ac:dyDescent="0.25">
      <c r="A428" s="218">
        <f>IF(C428=0,"",IF(I428=0,"",MAX(A$2:A427)+1))</f>
        <v>272</v>
      </c>
      <c r="B428" s="269" t="str">
        <f t="shared" si="74"/>
        <v>Peter</v>
      </c>
      <c r="C428" s="211">
        <f>IF(P$347="J",SUMIF('Libre tot'!A$33:A$54,B428,'Libre tot'!B$33:B$54),0)</f>
        <v>70</v>
      </c>
      <c r="D428" s="6"/>
      <c r="E428" s="6"/>
      <c r="F428" s="267" t="str">
        <f t="shared" si="68"/>
        <v/>
      </c>
      <c r="G428" s="268" t="str">
        <f t="shared" si="69"/>
        <v/>
      </c>
      <c r="H428" s="269" t="str">
        <f t="shared" si="75"/>
        <v>Tukker</v>
      </c>
      <c r="I428" s="211">
        <f>IF(P$347="J",SUMIF('Libre tot'!A$33:A$54,H428,'Libre tot'!B$33:B$54),0)</f>
        <v>37</v>
      </c>
      <c r="J428" s="6"/>
      <c r="K428" s="211" t="str">
        <f t="shared" si="70"/>
        <v/>
      </c>
      <c r="L428" s="267" t="str">
        <f t="shared" si="71"/>
        <v/>
      </c>
      <c r="M428" s="215" t="str">
        <f t="shared" si="72"/>
        <v/>
      </c>
      <c r="N428" s="216" t="str">
        <f t="shared" si="73"/>
        <v/>
      </c>
      <c r="O428" s="266">
        <v>3</v>
      </c>
      <c r="Q428" s="273"/>
      <c r="R428" s="273"/>
      <c r="S428" s="273"/>
      <c r="T428" s="273"/>
      <c r="U428" s="273"/>
      <c r="AB428" s="325">
        <f t="shared" si="67"/>
        <v>1</v>
      </c>
    </row>
    <row r="429" spans="1:28" ht="15" customHeight="1" x14ac:dyDescent="0.25">
      <c r="A429" s="218">
        <f>IF(C429=0,"",IF(I429=0,"",MAX(A$2:A428)+1))</f>
        <v>273</v>
      </c>
      <c r="B429" s="269" t="str">
        <f t="shared" si="74"/>
        <v>Peter</v>
      </c>
      <c r="C429" s="211">
        <f>IF(P$347="J",SUMIF('Libre tot'!A$33:A$54,B429,'Libre tot'!B$33:B$54),0)</f>
        <v>70</v>
      </c>
      <c r="D429" s="6"/>
      <c r="E429" s="6"/>
      <c r="F429" s="267" t="str">
        <f t="shared" si="68"/>
        <v/>
      </c>
      <c r="G429" s="268" t="str">
        <f t="shared" si="69"/>
        <v/>
      </c>
      <c r="H429" s="269" t="str">
        <f t="shared" si="75"/>
        <v>Bernard</v>
      </c>
      <c r="I429" s="211">
        <f>IF(P$347="J",SUMIF('Libre tot'!A$33:A$54,H429,'Libre tot'!B$33:B$54),0)</f>
        <v>37</v>
      </c>
      <c r="J429" s="6"/>
      <c r="K429" s="211" t="str">
        <f t="shared" si="70"/>
        <v/>
      </c>
      <c r="L429" s="267" t="str">
        <f t="shared" si="71"/>
        <v/>
      </c>
      <c r="M429" s="215" t="str">
        <f t="shared" si="72"/>
        <v/>
      </c>
      <c r="N429" s="216" t="str">
        <f t="shared" si="73"/>
        <v/>
      </c>
      <c r="O429" s="266">
        <v>3</v>
      </c>
      <c r="Q429" s="273"/>
      <c r="R429" s="273"/>
      <c r="S429" s="273"/>
      <c r="T429" s="273"/>
      <c r="U429" s="273"/>
      <c r="AB429" s="325">
        <f t="shared" si="67"/>
        <v>1</v>
      </c>
    </row>
    <row r="430" spans="1:28" ht="15" customHeight="1" x14ac:dyDescent="0.25">
      <c r="A430" s="218">
        <f>IF(C430=0,"",IF(I430=0,"",MAX(A$2:A429)+1))</f>
        <v>274</v>
      </c>
      <c r="B430" s="269" t="str">
        <f t="shared" si="74"/>
        <v>Peter</v>
      </c>
      <c r="C430" s="211">
        <f>IF(P$347="J",SUMIF('Libre tot'!A$33:A$54,B430,'Libre tot'!B$33:B$54),0)</f>
        <v>70</v>
      </c>
      <c r="D430" s="6"/>
      <c r="E430" s="6"/>
      <c r="F430" s="267" t="str">
        <f t="shared" si="68"/>
        <v/>
      </c>
      <c r="G430" s="268" t="str">
        <f t="shared" si="69"/>
        <v/>
      </c>
      <c r="H430" s="269" t="str">
        <f t="shared" si="75"/>
        <v>Jan de Hoorn</v>
      </c>
      <c r="I430" s="211">
        <f>IF(P$347="J",SUMIF('Libre tot'!A$33:A$54,H430,'Libre tot'!B$33:B$54),0)</f>
        <v>33</v>
      </c>
      <c r="J430" s="6"/>
      <c r="K430" s="211" t="str">
        <f t="shared" si="70"/>
        <v/>
      </c>
      <c r="L430" s="267" t="str">
        <f t="shared" si="71"/>
        <v/>
      </c>
      <c r="M430" s="215" t="str">
        <f t="shared" si="72"/>
        <v/>
      </c>
      <c r="N430" s="216" t="str">
        <f t="shared" si="73"/>
        <v/>
      </c>
      <c r="O430" s="266">
        <v>3</v>
      </c>
      <c r="Q430" s="273"/>
      <c r="R430" s="273"/>
      <c r="S430" s="273"/>
      <c r="T430" s="273"/>
      <c r="U430" s="273"/>
      <c r="AB430" s="325">
        <f t="shared" si="67"/>
        <v>1</v>
      </c>
    </row>
    <row r="431" spans="1:28" ht="15" customHeight="1" x14ac:dyDescent="0.25">
      <c r="A431" s="218">
        <f>IF(C431=0,"",IF(I431=0,"",MAX(A$2:A430)+1))</f>
        <v>275</v>
      </c>
      <c r="B431" s="269" t="str">
        <f t="shared" si="74"/>
        <v>Peter</v>
      </c>
      <c r="C431" s="211">
        <f>IF(P$347="J",SUMIF('Libre tot'!A$33:A$54,B431,'Libre tot'!B$33:B$54),0)</f>
        <v>70</v>
      </c>
      <c r="D431" s="6"/>
      <c r="E431" s="6"/>
      <c r="F431" s="267" t="str">
        <f t="shared" si="68"/>
        <v/>
      </c>
      <c r="G431" s="268" t="str">
        <f t="shared" si="69"/>
        <v/>
      </c>
      <c r="H431" s="269" t="str">
        <f t="shared" si="75"/>
        <v>Bas</v>
      </c>
      <c r="I431" s="211">
        <f>IF(P$347="J",SUMIF('Libre tot'!A$33:A$54,H431,'Libre tot'!B$33:B$54),0)</f>
        <v>31</v>
      </c>
      <c r="J431" s="6"/>
      <c r="K431" s="211" t="str">
        <f t="shared" si="70"/>
        <v/>
      </c>
      <c r="L431" s="267" t="str">
        <f t="shared" si="71"/>
        <v/>
      </c>
      <c r="M431" s="215" t="str">
        <f t="shared" si="72"/>
        <v/>
      </c>
      <c r="N431" s="216" t="str">
        <f t="shared" si="73"/>
        <v/>
      </c>
      <c r="O431" s="266">
        <v>3</v>
      </c>
      <c r="Q431" s="273"/>
      <c r="R431" s="273"/>
      <c r="S431" s="273"/>
      <c r="T431" s="273"/>
      <c r="U431" s="273"/>
      <c r="AB431" s="325">
        <f t="shared" si="67"/>
        <v>1</v>
      </c>
    </row>
    <row r="432" spans="1:28" ht="15" customHeight="1" x14ac:dyDescent="0.25">
      <c r="A432" s="218">
        <f>IF(C432=0,"",IF(I432=0,"",MAX(A$2:A431)+1))</f>
        <v>276</v>
      </c>
      <c r="B432" s="269" t="str">
        <f t="shared" si="74"/>
        <v>Peter</v>
      </c>
      <c r="C432" s="211">
        <f>IF(P$347="J",SUMIF('Libre tot'!A$33:A$54,B432,'Libre tot'!B$33:B$54),0)</f>
        <v>70</v>
      </c>
      <c r="D432" s="6"/>
      <c r="E432" s="6"/>
      <c r="F432" s="267" t="str">
        <f t="shared" si="68"/>
        <v/>
      </c>
      <c r="G432" s="268" t="str">
        <f t="shared" si="69"/>
        <v/>
      </c>
      <c r="H432" s="269" t="str">
        <f t="shared" si="75"/>
        <v>Jan Zuijlen</v>
      </c>
      <c r="I432" s="211">
        <f>IF(P$347="J",SUMIF('Libre tot'!A$33:A$54,H432,'Libre tot'!B$33:B$54),0)</f>
        <v>45</v>
      </c>
      <c r="J432" s="6"/>
      <c r="K432" s="211" t="str">
        <f t="shared" si="70"/>
        <v/>
      </c>
      <c r="L432" s="267" t="str">
        <f t="shared" si="71"/>
        <v/>
      </c>
      <c r="M432" s="215" t="str">
        <f t="shared" si="72"/>
        <v/>
      </c>
      <c r="N432" s="216" t="str">
        <f t="shared" si="73"/>
        <v/>
      </c>
      <c r="O432" s="266">
        <v>3</v>
      </c>
      <c r="Q432" s="273"/>
      <c r="R432" s="273"/>
      <c r="S432" s="273"/>
      <c r="T432" s="273"/>
      <c r="U432" s="273"/>
      <c r="AB432" s="325">
        <f t="shared" si="67"/>
        <v>1</v>
      </c>
    </row>
    <row r="433" spans="1:28" ht="15" customHeight="1" x14ac:dyDescent="0.25">
      <c r="A433" s="218">
        <f>IF(C433=0,"",IF(I433=0,"",MAX(A$2:A432)+1))</f>
        <v>277</v>
      </c>
      <c r="B433" s="269" t="str">
        <f t="shared" si="74"/>
        <v>Peter</v>
      </c>
      <c r="C433" s="211">
        <f>IF(P$347="J",SUMIF('Libre tot'!A$33:A$54,B433,'Libre tot'!B$33:B$54),0)</f>
        <v>70</v>
      </c>
      <c r="D433" s="6"/>
      <c r="E433" s="6"/>
      <c r="F433" s="267" t="str">
        <f t="shared" si="68"/>
        <v/>
      </c>
      <c r="G433" s="268" t="str">
        <f t="shared" si="69"/>
        <v/>
      </c>
      <c r="H433" s="269" t="str">
        <f t="shared" si="75"/>
        <v xml:space="preserve">Jordy </v>
      </c>
      <c r="I433" s="211">
        <f>IF(P$347="J",SUMIF('Libre tot'!A$33:A$54,H433,'Libre tot'!B$33:B$54),0)</f>
        <v>50</v>
      </c>
      <c r="J433" s="6"/>
      <c r="K433" s="211" t="str">
        <f t="shared" si="70"/>
        <v/>
      </c>
      <c r="L433" s="267" t="str">
        <f t="shared" si="71"/>
        <v/>
      </c>
      <c r="M433" s="215" t="str">
        <f t="shared" si="72"/>
        <v/>
      </c>
      <c r="N433" s="216" t="str">
        <f t="shared" si="73"/>
        <v/>
      </c>
      <c r="O433" s="266">
        <v>3</v>
      </c>
      <c r="Q433" s="273"/>
      <c r="R433" s="273"/>
      <c r="S433" s="273"/>
      <c r="T433" s="273"/>
      <c r="U433" s="273"/>
      <c r="AB433" s="325">
        <f t="shared" si="67"/>
        <v>1</v>
      </c>
    </row>
    <row r="434" spans="1:28" ht="15" customHeight="1" x14ac:dyDescent="0.25">
      <c r="A434" s="218">
        <f>IF(C434=0,"",IF(I434=0,"",MAX(A$2:A433)+1))</f>
        <v>278</v>
      </c>
      <c r="B434" s="269" t="str">
        <f t="shared" si="74"/>
        <v>Peter</v>
      </c>
      <c r="C434" s="211">
        <f>IF(P$347="J",SUMIF('Libre tot'!A$33:A$54,B434,'Libre tot'!B$33:B$54),0)</f>
        <v>70</v>
      </c>
      <c r="D434" s="6"/>
      <c r="E434" s="6"/>
      <c r="F434" s="267" t="str">
        <f t="shared" si="68"/>
        <v/>
      </c>
      <c r="G434" s="268" t="str">
        <f t="shared" si="69"/>
        <v/>
      </c>
      <c r="H434" s="269" t="str">
        <f t="shared" si="75"/>
        <v>Mukesh</v>
      </c>
      <c r="I434" s="211">
        <f>IF(P$347="J",SUMIF('Libre tot'!A$33:A$54,H434,'Libre tot'!B$33:B$54),0)</f>
        <v>56</v>
      </c>
      <c r="J434" s="6"/>
      <c r="K434" s="211" t="str">
        <f t="shared" si="70"/>
        <v/>
      </c>
      <c r="L434" s="267" t="str">
        <f t="shared" si="71"/>
        <v/>
      </c>
      <c r="M434" s="215" t="str">
        <f t="shared" si="72"/>
        <v/>
      </c>
      <c r="N434" s="216" t="str">
        <f t="shared" si="73"/>
        <v/>
      </c>
      <c r="O434" s="266">
        <v>3</v>
      </c>
      <c r="Q434" s="273"/>
      <c r="R434" s="273"/>
      <c r="S434" s="273"/>
      <c r="T434" s="273"/>
      <c r="U434" s="273"/>
      <c r="AB434" s="325">
        <f t="shared" si="67"/>
        <v>1</v>
      </c>
    </row>
    <row r="435" spans="1:28" ht="15" customHeight="1" x14ac:dyDescent="0.25">
      <c r="A435" s="218">
        <f>IF(C435=0,"",IF(I435=0,"",MAX(A$2:A434)+1))</f>
        <v>279</v>
      </c>
      <c r="B435" s="269" t="str">
        <f t="shared" si="74"/>
        <v>Peter</v>
      </c>
      <c r="C435" s="211">
        <f>IF(P$347="J",SUMIF('Libre tot'!A$33:A$54,B435,'Libre tot'!B$33:B$54),0)</f>
        <v>70</v>
      </c>
      <c r="D435" s="6"/>
      <c r="E435" s="6"/>
      <c r="F435" s="267" t="str">
        <f t="shared" si="68"/>
        <v/>
      </c>
      <c r="G435" s="268" t="str">
        <f t="shared" si="69"/>
        <v/>
      </c>
      <c r="H435" s="269" t="str">
        <f t="shared" si="75"/>
        <v>Marco</v>
      </c>
      <c r="I435" s="211">
        <f>IF(P$347="J",SUMIF('Libre tot'!A$33:A$54,H435,'Libre tot'!B$33:B$54),0)</f>
        <v>51</v>
      </c>
      <c r="J435" s="6"/>
      <c r="K435" s="211" t="str">
        <f t="shared" si="70"/>
        <v/>
      </c>
      <c r="L435" s="267" t="str">
        <f t="shared" si="71"/>
        <v/>
      </c>
      <c r="M435" s="215" t="str">
        <f t="shared" si="72"/>
        <v/>
      </c>
      <c r="N435" s="216" t="str">
        <f t="shared" si="73"/>
        <v/>
      </c>
      <c r="O435" s="266">
        <v>3</v>
      </c>
      <c r="Q435" s="273"/>
      <c r="R435" s="273"/>
      <c r="S435" s="273"/>
      <c r="T435" s="273"/>
      <c r="U435" s="273"/>
      <c r="AB435" s="325">
        <f t="shared" si="67"/>
        <v>1</v>
      </c>
    </row>
    <row r="436" spans="1:28" ht="15" customHeight="1" x14ac:dyDescent="0.25">
      <c r="A436" s="218" t="str">
        <f>IF(C436=0,"",IF(I436=0,"",MAX(A$2:A435)+1))</f>
        <v/>
      </c>
      <c r="B436" s="269" t="str">
        <f t="shared" si="74"/>
        <v>Peter</v>
      </c>
      <c r="C436" s="211">
        <f>IF(P$347="J",SUMIF('Libre tot'!A$33:A$54,B436,'Libre tot'!B$33:B$54),0)</f>
        <v>70</v>
      </c>
      <c r="D436" s="6"/>
      <c r="E436" s="6"/>
      <c r="F436" s="267" t="str">
        <f t="shared" si="68"/>
        <v/>
      </c>
      <c r="G436" s="268" t="str">
        <f t="shared" si="69"/>
        <v/>
      </c>
      <c r="H436" s="269" t="str">
        <f t="shared" si="75"/>
        <v>n</v>
      </c>
      <c r="I436" s="211">
        <f>IF(P$347="J",SUMIF('Libre tot'!A$33:A$54,H436,'Libre tot'!B$33:B$54),0)</f>
        <v>0</v>
      </c>
      <c r="J436" s="6"/>
      <c r="K436" s="211" t="str">
        <f t="shared" si="70"/>
        <v/>
      </c>
      <c r="L436" s="267" t="str">
        <f t="shared" si="71"/>
        <v/>
      </c>
      <c r="M436" s="215" t="str">
        <f t="shared" si="72"/>
        <v/>
      </c>
      <c r="N436" s="216" t="str">
        <f t="shared" si="73"/>
        <v/>
      </c>
      <c r="O436" s="266">
        <v>3</v>
      </c>
      <c r="Q436" s="273"/>
      <c r="R436" s="273"/>
      <c r="S436" s="273"/>
      <c r="T436" s="273"/>
      <c r="U436" s="273"/>
      <c r="AB436" s="325">
        <f t="shared" si="67"/>
        <v>0</v>
      </c>
    </row>
    <row r="437" spans="1:28" ht="15" customHeight="1" x14ac:dyDescent="0.25">
      <c r="A437" s="218" t="str">
        <f>IF(C437=0,"",IF(I437=0,"",MAX(A$2:A436)+1))</f>
        <v/>
      </c>
      <c r="B437" s="269" t="str">
        <f t="shared" si="74"/>
        <v>Peter</v>
      </c>
      <c r="C437" s="211">
        <f>IF(P$347="J",SUMIF('Libre tot'!A$33:A$54,B437,'Libre tot'!B$33:B$54),0)</f>
        <v>70</v>
      </c>
      <c r="D437" s="6"/>
      <c r="E437" s="6"/>
      <c r="F437" s="267" t="str">
        <f t="shared" si="68"/>
        <v/>
      </c>
      <c r="G437" s="268" t="str">
        <f t="shared" si="69"/>
        <v/>
      </c>
      <c r="H437" s="269" t="str">
        <f t="shared" si="75"/>
        <v>n</v>
      </c>
      <c r="I437" s="211">
        <f>IF(P$347="J",SUMIF('Libre tot'!A$33:A$54,H437,'Libre tot'!B$33:B$54),0)</f>
        <v>0</v>
      </c>
      <c r="J437" s="6"/>
      <c r="K437" s="211" t="str">
        <f t="shared" si="70"/>
        <v/>
      </c>
      <c r="L437" s="267" t="str">
        <f t="shared" si="71"/>
        <v/>
      </c>
      <c r="M437" s="215" t="str">
        <f t="shared" si="72"/>
        <v/>
      </c>
      <c r="N437" s="216" t="str">
        <f t="shared" si="73"/>
        <v/>
      </c>
      <c r="O437" s="266">
        <v>3</v>
      </c>
      <c r="Q437" s="273"/>
      <c r="R437" s="273"/>
      <c r="S437" s="273"/>
      <c r="T437" s="273"/>
      <c r="U437" s="273"/>
      <c r="AB437" s="325">
        <f t="shared" si="67"/>
        <v>0</v>
      </c>
    </row>
    <row r="438" spans="1:28" ht="15" customHeight="1" x14ac:dyDescent="0.25">
      <c r="A438" s="218" t="str">
        <f>IF(C438=0,"",IF(I438=0,"",MAX(A$2:A437)+1))</f>
        <v/>
      </c>
      <c r="B438" s="269" t="str">
        <f t="shared" si="74"/>
        <v>Peter</v>
      </c>
      <c r="C438" s="211">
        <f>IF(P$347="J",SUMIF('Libre tot'!A$33:A$54,B438,'Libre tot'!B$33:B$54),0)</f>
        <v>70</v>
      </c>
      <c r="D438" s="6"/>
      <c r="E438" s="6"/>
      <c r="F438" s="267" t="str">
        <f t="shared" si="68"/>
        <v/>
      </c>
      <c r="G438" s="268" t="str">
        <f t="shared" si="69"/>
        <v/>
      </c>
      <c r="H438" s="269" t="str">
        <f t="shared" si="75"/>
        <v>n</v>
      </c>
      <c r="I438" s="211">
        <f>IF(P$347="J",SUMIF('Libre tot'!A$33:A$54,H438,'Libre tot'!B$33:B$54),0)</f>
        <v>0</v>
      </c>
      <c r="J438" s="6"/>
      <c r="K438" s="211" t="str">
        <f t="shared" si="70"/>
        <v/>
      </c>
      <c r="L438" s="267" t="str">
        <f t="shared" si="71"/>
        <v/>
      </c>
      <c r="M438" s="215" t="str">
        <f t="shared" si="72"/>
        <v/>
      </c>
      <c r="N438" s="216" t="str">
        <f t="shared" si="73"/>
        <v/>
      </c>
      <c r="O438" s="266">
        <v>3</v>
      </c>
      <c r="Q438" s="273"/>
      <c r="R438" s="273"/>
      <c r="S438" s="273"/>
      <c r="T438" s="273"/>
      <c r="U438" s="273"/>
      <c r="AB438" s="325">
        <f t="shared" si="67"/>
        <v>0</v>
      </c>
    </row>
    <row r="439" spans="1:28" ht="15" customHeight="1" x14ac:dyDescent="0.25">
      <c r="A439" s="218" t="str">
        <f>IF(C439=0,"",IF(I439=0,"",MAX(A$2:A438)+1))</f>
        <v/>
      </c>
      <c r="B439" s="269" t="str">
        <f t="shared" si="74"/>
        <v>Peter</v>
      </c>
      <c r="C439" s="211">
        <f>IF(P$347="J",SUMIF('Libre tot'!A$33:A$54,B439,'Libre tot'!B$33:B$54),0)</f>
        <v>70</v>
      </c>
      <c r="D439" s="6"/>
      <c r="E439" s="6"/>
      <c r="F439" s="267" t="str">
        <f t="shared" si="68"/>
        <v/>
      </c>
      <c r="G439" s="268" t="str">
        <f t="shared" si="69"/>
        <v/>
      </c>
      <c r="H439" s="269" t="str">
        <f t="shared" si="75"/>
        <v>n</v>
      </c>
      <c r="I439" s="211">
        <f>IF(P$347="J",SUMIF('Libre tot'!A$33:A$54,H439,'Libre tot'!B$33:B$54),0)</f>
        <v>0</v>
      </c>
      <c r="J439" s="6"/>
      <c r="K439" s="211" t="str">
        <f t="shared" si="70"/>
        <v/>
      </c>
      <c r="L439" s="267" t="str">
        <f t="shared" si="71"/>
        <v/>
      </c>
      <c r="M439" s="215" t="str">
        <f t="shared" si="72"/>
        <v/>
      </c>
      <c r="N439" s="216" t="str">
        <f t="shared" si="73"/>
        <v/>
      </c>
      <c r="O439" s="266">
        <v>3</v>
      </c>
      <c r="Q439" s="273"/>
      <c r="R439" s="273"/>
      <c r="S439" s="273"/>
      <c r="T439" s="273"/>
      <c r="U439" s="273"/>
      <c r="AB439" s="325">
        <f t="shared" si="67"/>
        <v>0</v>
      </c>
    </row>
    <row r="440" spans="1:28" ht="15" customHeight="1" x14ac:dyDescent="0.25">
      <c r="A440" s="218">
        <f>IF(C440=0,"",IF(I440=0,"",MAX(A$2:A439)+1))</f>
        <v>280</v>
      </c>
      <c r="B440" s="269" t="str">
        <f t="shared" si="74"/>
        <v>Piet</v>
      </c>
      <c r="C440" s="211">
        <f>IF(P$347="J",SUMIF('Libre tot'!A$33:A$54,B440,'Libre tot'!B$33:B$54),0)</f>
        <v>71</v>
      </c>
      <c r="D440" s="6"/>
      <c r="E440" s="6"/>
      <c r="F440" s="267" t="str">
        <f t="shared" si="68"/>
        <v/>
      </c>
      <c r="G440" s="268" t="str">
        <f t="shared" si="69"/>
        <v/>
      </c>
      <c r="H440" s="269" t="str">
        <f t="shared" si="75"/>
        <v>Tukker</v>
      </c>
      <c r="I440" s="211">
        <f>IF(P$347="J",SUMIF('Libre tot'!A$33:A$54,H440,'Libre tot'!B$33:B$54),0)</f>
        <v>37</v>
      </c>
      <c r="J440" s="6"/>
      <c r="K440" s="211" t="str">
        <f t="shared" si="70"/>
        <v/>
      </c>
      <c r="L440" s="267" t="str">
        <f t="shared" si="71"/>
        <v/>
      </c>
      <c r="M440" s="215" t="str">
        <f t="shared" si="72"/>
        <v/>
      </c>
      <c r="N440" s="216" t="str">
        <f t="shared" si="73"/>
        <v/>
      </c>
      <c r="O440" s="266">
        <v>3</v>
      </c>
      <c r="Q440" s="273"/>
      <c r="R440" s="273"/>
      <c r="S440" s="273"/>
      <c r="T440" s="273"/>
      <c r="U440" s="273"/>
      <c r="AB440" s="325">
        <f t="shared" si="67"/>
        <v>1</v>
      </c>
    </row>
    <row r="441" spans="1:28" ht="15" customHeight="1" x14ac:dyDescent="0.25">
      <c r="A441" s="218">
        <f>IF(C441=0,"",IF(I441=0,"",MAX(A$2:A440)+1))</f>
        <v>281</v>
      </c>
      <c r="B441" s="269" t="str">
        <f t="shared" si="74"/>
        <v>Piet</v>
      </c>
      <c r="C441" s="211">
        <f>IF(P$347="J",SUMIF('Libre tot'!A$33:A$54,B441,'Libre tot'!B$33:B$54),0)</f>
        <v>71</v>
      </c>
      <c r="D441" s="6"/>
      <c r="E441" s="6"/>
      <c r="F441" s="267" t="str">
        <f t="shared" si="68"/>
        <v/>
      </c>
      <c r="G441" s="268" t="str">
        <f t="shared" si="69"/>
        <v/>
      </c>
      <c r="H441" s="269" t="str">
        <f t="shared" si="75"/>
        <v>Bernard</v>
      </c>
      <c r="I441" s="211">
        <f>IF(P$347="J",SUMIF('Libre tot'!A$33:A$54,H441,'Libre tot'!B$33:B$54),0)</f>
        <v>37</v>
      </c>
      <c r="J441" s="6"/>
      <c r="K441" s="211" t="str">
        <f t="shared" si="70"/>
        <v/>
      </c>
      <c r="L441" s="267" t="str">
        <f t="shared" si="71"/>
        <v/>
      </c>
      <c r="M441" s="215" t="str">
        <f t="shared" si="72"/>
        <v/>
      </c>
      <c r="N441" s="216" t="str">
        <f t="shared" si="73"/>
        <v/>
      </c>
      <c r="O441" s="266">
        <v>3</v>
      </c>
      <c r="Q441" s="273"/>
      <c r="R441" s="273"/>
      <c r="S441" s="273"/>
      <c r="T441" s="273"/>
      <c r="U441" s="273"/>
      <c r="AB441" s="325">
        <f t="shared" si="67"/>
        <v>1</v>
      </c>
    </row>
    <row r="442" spans="1:28" ht="15" customHeight="1" x14ac:dyDescent="0.25">
      <c r="A442" s="218">
        <f>IF(C442=0,"",IF(I442=0,"",MAX(A$2:A441)+1))</f>
        <v>282</v>
      </c>
      <c r="B442" s="269" t="str">
        <f t="shared" si="74"/>
        <v>Piet</v>
      </c>
      <c r="C442" s="211">
        <f>IF(P$347="J",SUMIF('Libre tot'!A$33:A$54,B442,'Libre tot'!B$33:B$54),0)</f>
        <v>71</v>
      </c>
      <c r="D442" s="6"/>
      <c r="E442" s="6"/>
      <c r="F442" s="267" t="str">
        <f t="shared" si="68"/>
        <v/>
      </c>
      <c r="G442" s="268" t="str">
        <f t="shared" si="69"/>
        <v/>
      </c>
      <c r="H442" s="269" t="str">
        <f t="shared" si="75"/>
        <v>Jan de Hoorn</v>
      </c>
      <c r="I442" s="211">
        <f>IF(P$347="J",SUMIF('Libre tot'!A$33:A$54,H442,'Libre tot'!B$33:B$54),0)</f>
        <v>33</v>
      </c>
      <c r="J442" s="6"/>
      <c r="K442" s="211" t="str">
        <f t="shared" si="70"/>
        <v/>
      </c>
      <c r="L442" s="267" t="str">
        <f t="shared" si="71"/>
        <v/>
      </c>
      <c r="M442" s="215" t="str">
        <f t="shared" si="72"/>
        <v/>
      </c>
      <c r="N442" s="216" t="str">
        <f t="shared" si="73"/>
        <v/>
      </c>
      <c r="O442" s="266">
        <v>3</v>
      </c>
      <c r="Q442" s="273"/>
      <c r="R442" s="273"/>
      <c r="S442" s="273"/>
      <c r="T442" s="273"/>
      <c r="U442" s="273"/>
      <c r="AB442" s="325">
        <f t="shared" si="67"/>
        <v>1</v>
      </c>
    </row>
    <row r="443" spans="1:28" ht="15" customHeight="1" x14ac:dyDescent="0.25">
      <c r="A443" s="218">
        <f>IF(C443=0,"",IF(I443=0,"",MAX(A$2:A442)+1))</f>
        <v>283</v>
      </c>
      <c r="B443" s="269" t="str">
        <f t="shared" si="74"/>
        <v>Piet</v>
      </c>
      <c r="C443" s="211">
        <f>IF(P$347="J",SUMIF('Libre tot'!A$33:A$54,B443,'Libre tot'!B$33:B$54),0)</f>
        <v>71</v>
      </c>
      <c r="D443" s="6"/>
      <c r="E443" s="6"/>
      <c r="F443" s="267" t="str">
        <f t="shared" si="68"/>
        <v/>
      </c>
      <c r="G443" s="268" t="str">
        <f t="shared" si="69"/>
        <v/>
      </c>
      <c r="H443" s="269" t="str">
        <f t="shared" si="75"/>
        <v>Bas</v>
      </c>
      <c r="I443" s="211">
        <f>IF(P$347="J",SUMIF('Libre tot'!A$33:A$54,H443,'Libre tot'!B$33:B$54),0)</f>
        <v>31</v>
      </c>
      <c r="J443" s="6"/>
      <c r="K443" s="211" t="str">
        <f t="shared" si="70"/>
        <v/>
      </c>
      <c r="L443" s="267" t="str">
        <f t="shared" si="71"/>
        <v/>
      </c>
      <c r="M443" s="215" t="str">
        <f t="shared" ref="M443:M474" si="76">IF(J443&gt;0,IF(I443-J443=0,R$2,IF(J443&lt;I443,ROUND(J443/I443*T$2,1),Q$2)),"")</f>
        <v/>
      </c>
      <c r="N443" s="216" t="str">
        <f t="shared" si="73"/>
        <v/>
      </c>
      <c r="O443" s="266">
        <v>3</v>
      </c>
      <c r="Q443" s="273"/>
      <c r="R443" s="273"/>
      <c r="S443" s="273"/>
      <c r="T443" s="273"/>
      <c r="U443" s="273"/>
      <c r="AB443" s="325">
        <f t="shared" si="67"/>
        <v>1</v>
      </c>
    </row>
    <row r="444" spans="1:28" ht="15" customHeight="1" x14ac:dyDescent="0.25">
      <c r="A444" s="218">
        <f>IF(C444=0,"",IF(I444=0,"",MAX(A$2:A443)+1))</f>
        <v>284</v>
      </c>
      <c r="B444" s="269" t="str">
        <f t="shared" si="74"/>
        <v>Piet</v>
      </c>
      <c r="C444" s="211">
        <f>IF(P$347="J",SUMIF('Libre tot'!A$33:A$54,B444,'Libre tot'!B$33:B$54),0)</f>
        <v>71</v>
      </c>
      <c r="D444" s="6"/>
      <c r="E444" s="6"/>
      <c r="F444" s="267" t="str">
        <f t="shared" si="68"/>
        <v/>
      </c>
      <c r="G444" s="268" t="str">
        <f t="shared" si="69"/>
        <v/>
      </c>
      <c r="H444" s="269" t="str">
        <f t="shared" si="75"/>
        <v>Jan Zuijlen</v>
      </c>
      <c r="I444" s="211">
        <f>IF(P$347="J",SUMIF('Libre tot'!A$33:A$54,H444,'Libre tot'!B$33:B$54),0)</f>
        <v>45</v>
      </c>
      <c r="J444" s="6"/>
      <c r="K444" s="211" t="str">
        <f t="shared" si="70"/>
        <v/>
      </c>
      <c r="L444" s="267" t="str">
        <f t="shared" si="71"/>
        <v/>
      </c>
      <c r="M444" s="215" t="str">
        <f t="shared" si="76"/>
        <v/>
      </c>
      <c r="N444" s="216" t="str">
        <f t="shared" si="73"/>
        <v/>
      </c>
      <c r="O444" s="266">
        <v>3</v>
      </c>
      <c r="Q444" s="273"/>
      <c r="R444" s="273"/>
      <c r="S444" s="273"/>
      <c r="T444" s="273"/>
      <c r="U444" s="273"/>
      <c r="AB444" s="325">
        <f t="shared" si="67"/>
        <v>1</v>
      </c>
    </row>
    <row r="445" spans="1:28" ht="15" customHeight="1" x14ac:dyDescent="0.25">
      <c r="A445" s="218">
        <f>IF(C445=0,"",IF(I445=0,"",MAX(A$2:A444)+1))</f>
        <v>285</v>
      </c>
      <c r="B445" s="269" t="str">
        <f t="shared" si="74"/>
        <v>Piet</v>
      </c>
      <c r="C445" s="211">
        <f>IF(P$347="J",SUMIF('Libre tot'!A$33:A$54,B445,'Libre tot'!B$33:B$54),0)</f>
        <v>71</v>
      </c>
      <c r="D445" s="6"/>
      <c r="E445" s="6"/>
      <c r="F445" s="267" t="str">
        <f t="shared" si="68"/>
        <v/>
      </c>
      <c r="G445" s="268" t="str">
        <f t="shared" si="69"/>
        <v/>
      </c>
      <c r="H445" s="269" t="str">
        <f t="shared" si="75"/>
        <v xml:space="preserve">Jordy </v>
      </c>
      <c r="I445" s="211">
        <f>IF(P$347="J",SUMIF('Libre tot'!A$33:A$54,H445,'Libre tot'!B$33:B$54),0)</f>
        <v>50</v>
      </c>
      <c r="J445" s="6"/>
      <c r="K445" s="211" t="str">
        <f t="shared" si="70"/>
        <v/>
      </c>
      <c r="L445" s="267" t="str">
        <f t="shared" si="71"/>
        <v/>
      </c>
      <c r="M445" s="215" t="str">
        <f t="shared" si="76"/>
        <v/>
      </c>
      <c r="N445" s="216" t="str">
        <f t="shared" si="73"/>
        <v/>
      </c>
      <c r="O445" s="266">
        <v>3</v>
      </c>
      <c r="Q445" s="273"/>
      <c r="R445" s="273"/>
      <c r="S445" s="273"/>
      <c r="T445" s="273"/>
      <c r="U445" s="273"/>
      <c r="AB445" s="325">
        <f t="shared" si="67"/>
        <v>1</v>
      </c>
    </row>
    <row r="446" spans="1:28" ht="15" customHeight="1" x14ac:dyDescent="0.25">
      <c r="A446" s="218">
        <f>IF(C446=0,"",IF(I446=0,"",MAX(A$2:A445)+1))</f>
        <v>286</v>
      </c>
      <c r="B446" s="269" t="str">
        <f t="shared" si="74"/>
        <v>Piet</v>
      </c>
      <c r="C446" s="211">
        <f>IF(P$347="J",SUMIF('Libre tot'!A$33:A$54,B446,'Libre tot'!B$33:B$54),0)</f>
        <v>71</v>
      </c>
      <c r="D446" s="6"/>
      <c r="E446" s="6"/>
      <c r="F446" s="267" t="str">
        <f t="shared" si="68"/>
        <v/>
      </c>
      <c r="G446" s="268" t="str">
        <f t="shared" si="69"/>
        <v/>
      </c>
      <c r="H446" s="269" t="str">
        <f t="shared" si="75"/>
        <v>Mukesh</v>
      </c>
      <c r="I446" s="211">
        <f>IF(P$347="J",SUMIF('Libre tot'!A$33:A$54,H446,'Libre tot'!B$33:B$54),0)</f>
        <v>56</v>
      </c>
      <c r="J446" s="6"/>
      <c r="K446" s="211" t="str">
        <f t="shared" si="70"/>
        <v/>
      </c>
      <c r="L446" s="267" t="str">
        <f t="shared" si="71"/>
        <v/>
      </c>
      <c r="M446" s="215" t="str">
        <f t="shared" si="76"/>
        <v/>
      </c>
      <c r="N446" s="216" t="str">
        <f t="shared" si="73"/>
        <v/>
      </c>
      <c r="O446" s="266">
        <v>3</v>
      </c>
      <c r="Q446" s="273"/>
      <c r="R446" s="273"/>
      <c r="S446" s="273"/>
      <c r="T446" s="273"/>
      <c r="U446" s="273"/>
      <c r="AB446" s="325">
        <f t="shared" si="67"/>
        <v>1</v>
      </c>
    </row>
    <row r="447" spans="1:28" ht="15" customHeight="1" x14ac:dyDescent="0.25">
      <c r="A447" s="218">
        <f>IF(C447=0,"",IF(I447=0,"",MAX(A$2:A446)+1))</f>
        <v>287</v>
      </c>
      <c r="B447" s="269" t="str">
        <f t="shared" si="74"/>
        <v>Piet</v>
      </c>
      <c r="C447" s="211">
        <f>IF(P$347="J",SUMIF('Libre tot'!A$33:A$54,B447,'Libre tot'!B$33:B$54),0)</f>
        <v>71</v>
      </c>
      <c r="D447" s="6"/>
      <c r="E447" s="6"/>
      <c r="F447" s="267" t="str">
        <f t="shared" si="68"/>
        <v/>
      </c>
      <c r="G447" s="268" t="str">
        <f t="shared" si="69"/>
        <v/>
      </c>
      <c r="H447" s="269" t="str">
        <f t="shared" si="75"/>
        <v>Marco</v>
      </c>
      <c r="I447" s="211">
        <f>IF(P$347="J",SUMIF('Libre tot'!A$33:A$54,H447,'Libre tot'!B$33:B$54),0)</f>
        <v>51</v>
      </c>
      <c r="J447" s="6"/>
      <c r="K447" s="211" t="str">
        <f t="shared" si="70"/>
        <v/>
      </c>
      <c r="L447" s="267" t="str">
        <f t="shared" si="71"/>
        <v/>
      </c>
      <c r="M447" s="215" t="str">
        <f t="shared" si="76"/>
        <v/>
      </c>
      <c r="N447" s="216" t="str">
        <f t="shared" si="73"/>
        <v/>
      </c>
      <c r="O447" s="266">
        <v>3</v>
      </c>
      <c r="Q447" s="273"/>
      <c r="R447" s="273"/>
      <c r="S447" s="273"/>
      <c r="T447" s="273"/>
      <c r="U447" s="273"/>
      <c r="AB447" s="325">
        <f t="shared" si="67"/>
        <v>1</v>
      </c>
    </row>
    <row r="448" spans="1:28" ht="15" customHeight="1" x14ac:dyDescent="0.25">
      <c r="A448" s="218" t="str">
        <f>IF(C448=0,"",IF(I448=0,"",MAX(A$2:A447)+1))</f>
        <v/>
      </c>
      <c r="B448" s="269" t="str">
        <f t="shared" si="74"/>
        <v>Piet</v>
      </c>
      <c r="C448" s="211">
        <f>IF(P$347="J",SUMIF('Libre tot'!A$33:A$54,B448,'Libre tot'!B$33:B$54),0)</f>
        <v>71</v>
      </c>
      <c r="D448" s="6"/>
      <c r="E448" s="6"/>
      <c r="F448" s="267" t="str">
        <f t="shared" si="68"/>
        <v/>
      </c>
      <c r="G448" s="268" t="str">
        <f t="shared" si="69"/>
        <v/>
      </c>
      <c r="H448" s="269" t="str">
        <f t="shared" si="75"/>
        <v>n</v>
      </c>
      <c r="I448" s="211">
        <f>IF(P$347="J",SUMIF('Libre tot'!A$33:A$54,H448,'Libre tot'!B$33:B$54),0)</f>
        <v>0</v>
      </c>
      <c r="J448" s="6"/>
      <c r="K448" s="211" t="str">
        <f t="shared" si="70"/>
        <v/>
      </c>
      <c r="L448" s="267" t="str">
        <f t="shared" si="71"/>
        <v/>
      </c>
      <c r="M448" s="215" t="str">
        <f t="shared" si="76"/>
        <v/>
      </c>
      <c r="N448" s="216" t="str">
        <f t="shared" si="73"/>
        <v/>
      </c>
      <c r="O448" s="266">
        <v>3</v>
      </c>
      <c r="Q448" s="273"/>
      <c r="R448" s="273"/>
      <c r="S448" s="273"/>
      <c r="T448" s="273"/>
      <c r="U448" s="273"/>
      <c r="AB448" s="325">
        <f t="shared" si="67"/>
        <v>0</v>
      </c>
    </row>
    <row r="449" spans="1:28" ht="15" customHeight="1" x14ac:dyDescent="0.25">
      <c r="A449" s="218" t="str">
        <f>IF(C449=0,"",IF(I449=0,"",MAX(A$2:A448)+1))</f>
        <v/>
      </c>
      <c r="B449" s="269" t="str">
        <f t="shared" si="74"/>
        <v>Piet</v>
      </c>
      <c r="C449" s="211">
        <f>IF(P$347="J",SUMIF('Libre tot'!A$33:A$54,B449,'Libre tot'!B$33:B$54),0)</f>
        <v>71</v>
      </c>
      <c r="D449" s="6"/>
      <c r="E449" s="6"/>
      <c r="F449" s="267" t="str">
        <f t="shared" si="68"/>
        <v/>
      </c>
      <c r="G449" s="268" t="str">
        <f t="shared" si="69"/>
        <v/>
      </c>
      <c r="H449" s="269" t="str">
        <f t="shared" si="75"/>
        <v>n</v>
      </c>
      <c r="I449" s="211">
        <f>IF(P$347="J",SUMIF('Libre tot'!A$33:A$54,H449,'Libre tot'!B$33:B$54),0)</f>
        <v>0</v>
      </c>
      <c r="J449" s="6"/>
      <c r="K449" s="211" t="str">
        <f t="shared" si="70"/>
        <v/>
      </c>
      <c r="L449" s="267" t="str">
        <f t="shared" si="71"/>
        <v/>
      </c>
      <c r="M449" s="215" t="str">
        <f t="shared" si="76"/>
        <v/>
      </c>
      <c r="N449" s="216" t="str">
        <f t="shared" si="73"/>
        <v/>
      </c>
      <c r="O449" s="266">
        <v>3</v>
      </c>
      <c r="Q449" s="273"/>
      <c r="R449" s="273"/>
      <c r="S449" s="273"/>
      <c r="T449" s="273"/>
      <c r="U449" s="273"/>
      <c r="AB449" s="325">
        <f t="shared" si="67"/>
        <v>0</v>
      </c>
    </row>
    <row r="450" spans="1:28" ht="15" customHeight="1" x14ac:dyDescent="0.25">
      <c r="A450" s="218" t="str">
        <f>IF(C450=0,"",IF(I450=0,"",MAX(A$2:A449)+1))</f>
        <v/>
      </c>
      <c r="B450" s="269" t="str">
        <f t="shared" si="74"/>
        <v>Piet</v>
      </c>
      <c r="C450" s="211">
        <f>IF(P$347="J",SUMIF('Libre tot'!A$33:A$54,B450,'Libre tot'!B$33:B$54),0)</f>
        <v>71</v>
      </c>
      <c r="D450" s="6"/>
      <c r="E450" s="6"/>
      <c r="F450" s="267" t="str">
        <f t="shared" si="68"/>
        <v/>
      </c>
      <c r="G450" s="268" t="str">
        <f t="shared" si="69"/>
        <v/>
      </c>
      <c r="H450" s="269" t="str">
        <f t="shared" si="75"/>
        <v>n</v>
      </c>
      <c r="I450" s="211">
        <f>IF(P$347="J",SUMIF('Libre tot'!A$33:A$54,H450,'Libre tot'!B$33:B$54),0)</f>
        <v>0</v>
      </c>
      <c r="J450" s="6"/>
      <c r="K450" s="211" t="str">
        <f t="shared" si="70"/>
        <v/>
      </c>
      <c r="L450" s="267" t="str">
        <f t="shared" si="71"/>
        <v/>
      </c>
      <c r="M450" s="215" t="str">
        <f t="shared" si="76"/>
        <v/>
      </c>
      <c r="N450" s="216" t="str">
        <f t="shared" si="73"/>
        <v/>
      </c>
      <c r="O450" s="266">
        <v>3</v>
      </c>
      <c r="Q450" s="273"/>
      <c r="R450" s="273"/>
      <c r="S450" s="273"/>
      <c r="T450" s="273"/>
      <c r="U450" s="273"/>
      <c r="AB450" s="325">
        <f t="shared" si="67"/>
        <v>0</v>
      </c>
    </row>
    <row r="451" spans="1:28" ht="15" customHeight="1" x14ac:dyDescent="0.25">
      <c r="A451" s="218" t="str">
        <f>IF(C451=0,"",IF(I451=0,"",MAX(A$2:A450)+1))</f>
        <v/>
      </c>
      <c r="B451" s="269" t="str">
        <f t="shared" si="74"/>
        <v>Piet</v>
      </c>
      <c r="C451" s="211">
        <f>IF(P$347="J",SUMIF('Libre tot'!A$33:A$54,B451,'Libre tot'!B$33:B$54),0)</f>
        <v>71</v>
      </c>
      <c r="D451" s="6"/>
      <c r="E451" s="6"/>
      <c r="F451" s="267" t="str">
        <f t="shared" si="68"/>
        <v/>
      </c>
      <c r="G451" s="268" t="str">
        <f t="shared" si="69"/>
        <v/>
      </c>
      <c r="H451" s="269" t="str">
        <f t="shared" si="75"/>
        <v>n</v>
      </c>
      <c r="I451" s="211">
        <f>IF(P$347="J",SUMIF('Libre tot'!A$33:A$54,H451,'Libre tot'!B$33:B$54),0)</f>
        <v>0</v>
      </c>
      <c r="J451" s="6"/>
      <c r="K451" s="211" t="str">
        <f t="shared" si="70"/>
        <v/>
      </c>
      <c r="L451" s="267" t="str">
        <f t="shared" si="71"/>
        <v/>
      </c>
      <c r="M451" s="215" t="str">
        <f t="shared" si="76"/>
        <v/>
      </c>
      <c r="N451" s="216" t="str">
        <f t="shared" si="73"/>
        <v/>
      </c>
      <c r="O451" s="266">
        <v>3</v>
      </c>
      <c r="Q451" s="273"/>
      <c r="R451" s="273"/>
      <c r="S451" s="273"/>
      <c r="T451" s="273"/>
      <c r="U451" s="273"/>
      <c r="AB451" s="325">
        <f t="shared" ref="AB451:AB514" si="77">IF(A451="",0,1)</f>
        <v>0</v>
      </c>
    </row>
    <row r="452" spans="1:28" ht="15" customHeight="1" x14ac:dyDescent="0.25">
      <c r="A452" s="218">
        <f>IF(C452=0,"",IF(I452=0,"",MAX(A$2:A451)+1))</f>
        <v>288</v>
      </c>
      <c r="B452" s="269" t="str">
        <f t="shared" si="74"/>
        <v>Tukker</v>
      </c>
      <c r="C452" s="211">
        <f>IF(P$347="J",SUMIF('Libre tot'!A$33:A$54,B452,'Libre tot'!B$33:B$54),0)</f>
        <v>37</v>
      </c>
      <c r="D452" s="6"/>
      <c r="E452" s="6"/>
      <c r="F452" s="267" t="str">
        <f t="shared" si="68"/>
        <v/>
      </c>
      <c r="G452" s="268" t="str">
        <f t="shared" si="69"/>
        <v/>
      </c>
      <c r="H452" s="269" t="str">
        <f t="shared" si="75"/>
        <v>Bernard</v>
      </c>
      <c r="I452" s="211">
        <f>IF(P$347="J",SUMIF('Libre tot'!A$33:A$54,H452,'Libre tot'!B$33:B$54),0)</f>
        <v>37</v>
      </c>
      <c r="J452" s="6"/>
      <c r="K452" s="211" t="str">
        <f t="shared" si="70"/>
        <v/>
      </c>
      <c r="L452" s="267" t="str">
        <f t="shared" si="71"/>
        <v/>
      </c>
      <c r="M452" s="215" t="str">
        <f t="shared" si="76"/>
        <v/>
      </c>
      <c r="N452" s="216" t="str">
        <f t="shared" si="73"/>
        <v/>
      </c>
      <c r="O452" s="266">
        <v>3</v>
      </c>
      <c r="Q452" s="273"/>
      <c r="R452" s="273"/>
      <c r="S452" s="273"/>
      <c r="T452" s="273"/>
      <c r="U452" s="273"/>
      <c r="AB452" s="325">
        <f t="shared" si="77"/>
        <v>1</v>
      </c>
    </row>
    <row r="453" spans="1:28" ht="15" customHeight="1" x14ac:dyDescent="0.25">
      <c r="A453" s="218">
        <f>IF(C453=0,"",IF(I453=0,"",MAX(A$2:A452)+1))</f>
        <v>289</v>
      </c>
      <c r="B453" s="269" t="str">
        <f t="shared" si="74"/>
        <v>Tukker</v>
      </c>
      <c r="C453" s="211">
        <f>IF(P$347="J",SUMIF('Libre tot'!A$33:A$54,B453,'Libre tot'!B$33:B$54),0)</f>
        <v>37</v>
      </c>
      <c r="D453" s="6"/>
      <c r="E453" s="6"/>
      <c r="F453" s="267" t="str">
        <f t="shared" si="68"/>
        <v/>
      </c>
      <c r="G453" s="268" t="str">
        <f t="shared" si="69"/>
        <v/>
      </c>
      <c r="H453" s="269" t="str">
        <f t="shared" si="75"/>
        <v>Jan de Hoorn</v>
      </c>
      <c r="I453" s="211">
        <f>IF(P$347="J",SUMIF('Libre tot'!A$33:A$54,H453,'Libre tot'!B$33:B$54),0)</f>
        <v>33</v>
      </c>
      <c r="J453" s="6"/>
      <c r="K453" s="211" t="str">
        <f t="shared" si="70"/>
        <v/>
      </c>
      <c r="L453" s="267" t="str">
        <f t="shared" si="71"/>
        <v/>
      </c>
      <c r="M453" s="215" t="str">
        <f t="shared" si="76"/>
        <v/>
      </c>
      <c r="N453" s="216" t="str">
        <f t="shared" si="73"/>
        <v/>
      </c>
      <c r="O453" s="266">
        <v>3</v>
      </c>
      <c r="Q453" s="273"/>
      <c r="R453" s="273"/>
      <c r="S453" s="273"/>
      <c r="T453" s="273"/>
      <c r="U453" s="273"/>
      <c r="AB453" s="325">
        <f t="shared" si="77"/>
        <v>1</v>
      </c>
    </row>
    <row r="454" spans="1:28" ht="15" customHeight="1" x14ac:dyDescent="0.25">
      <c r="A454" s="218">
        <f>IF(C454=0,"",IF(I454=0,"",MAX(A$2:A453)+1))</f>
        <v>290</v>
      </c>
      <c r="B454" s="269" t="str">
        <f t="shared" si="74"/>
        <v>Tukker</v>
      </c>
      <c r="C454" s="211">
        <f>IF(P$347="J",SUMIF('Libre tot'!A$33:A$54,B454,'Libre tot'!B$33:B$54),0)</f>
        <v>37</v>
      </c>
      <c r="D454" s="6"/>
      <c r="E454" s="6"/>
      <c r="F454" s="267" t="str">
        <f t="shared" si="68"/>
        <v/>
      </c>
      <c r="G454" s="268" t="str">
        <f t="shared" si="69"/>
        <v/>
      </c>
      <c r="H454" s="269" t="str">
        <f t="shared" si="75"/>
        <v>Bas</v>
      </c>
      <c r="I454" s="211">
        <f>IF(P$347="J",SUMIF('Libre tot'!A$33:A$54,H454,'Libre tot'!B$33:B$54),0)</f>
        <v>31</v>
      </c>
      <c r="J454" s="6"/>
      <c r="K454" s="211" t="str">
        <f t="shared" si="70"/>
        <v/>
      </c>
      <c r="L454" s="267" t="str">
        <f t="shared" si="71"/>
        <v/>
      </c>
      <c r="M454" s="215" t="str">
        <f t="shared" si="76"/>
        <v/>
      </c>
      <c r="N454" s="216" t="str">
        <f t="shared" si="73"/>
        <v/>
      </c>
      <c r="O454" s="266">
        <v>3</v>
      </c>
      <c r="Q454" s="273"/>
      <c r="R454" s="273"/>
      <c r="S454" s="273"/>
      <c r="T454" s="273"/>
      <c r="U454" s="273"/>
      <c r="AB454" s="325">
        <f t="shared" si="77"/>
        <v>1</v>
      </c>
    </row>
    <row r="455" spans="1:28" ht="15" customHeight="1" x14ac:dyDescent="0.25">
      <c r="A455" s="218">
        <f>IF(C455=0,"",IF(I455=0,"",MAX(A$2:A454)+1))</f>
        <v>291</v>
      </c>
      <c r="B455" s="269" t="str">
        <f t="shared" si="74"/>
        <v>Tukker</v>
      </c>
      <c r="C455" s="211">
        <f>IF(P$347="J",SUMIF('Libre tot'!A$33:A$54,B455,'Libre tot'!B$33:B$54),0)</f>
        <v>37</v>
      </c>
      <c r="D455" s="6"/>
      <c r="E455" s="6"/>
      <c r="F455" s="267" t="str">
        <f t="shared" si="68"/>
        <v/>
      </c>
      <c r="G455" s="268" t="str">
        <f t="shared" si="69"/>
        <v/>
      </c>
      <c r="H455" s="269" t="str">
        <f t="shared" si="75"/>
        <v>Jan Zuijlen</v>
      </c>
      <c r="I455" s="211">
        <f>IF(P$347="J",SUMIF('Libre tot'!A$33:A$54,H455,'Libre tot'!B$33:B$54),0)</f>
        <v>45</v>
      </c>
      <c r="J455" s="6"/>
      <c r="K455" s="211" t="str">
        <f t="shared" si="70"/>
        <v/>
      </c>
      <c r="L455" s="267" t="str">
        <f t="shared" si="71"/>
        <v/>
      </c>
      <c r="M455" s="215" t="str">
        <f t="shared" si="76"/>
        <v/>
      </c>
      <c r="N455" s="216" t="str">
        <f t="shared" si="73"/>
        <v/>
      </c>
      <c r="O455" s="266">
        <v>3</v>
      </c>
      <c r="Q455" s="273"/>
      <c r="R455" s="273"/>
      <c r="S455" s="273"/>
      <c r="T455" s="273"/>
      <c r="U455" s="273"/>
      <c r="AB455" s="325">
        <f t="shared" si="77"/>
        <v>1</v>
      </c>
    </row>
    <row r="456" spans="1:28" ht="15" customHeight="1" x14ac:dyDescent="0.25">
      <c r="A456" s="218">
        <f>IF(C456=0,"",IF(I456=0,"",MAX(A$2:A455)+1))</f>
        <v>292</v>
      </c>
      <c r="B456" s="269" t="str">
        <f t="shared" si="74"/>
        <v>Tukker</v>
      </c>
      <c r="C456" s="211">
        <f>IF(P$347="J",SUMIF('Libre tot'!A$33:A$54,B456,'Libre tot'!B$33:B$54),0)</f>
        <v>37</v>
      </c>
      <c r="D456" s="6"/>
      <c r="E456" s="6"/>
      <c r="F456" s="267" t="str">
        <f t="shared" si="68"/>
        <v/>
      </c>
      <c r="G456" s="268" t="str">
        <f t="shared" si="69"/>
        <v/>
      </c>
      <c r="H456" s="269" t="str">
        <f t="shared" si="75"/>
        <v xml:space="preserve">Jordy </v>
      </c>
      <c r="I456" s="211">
        <f>IF(P$347="J",SUMIF('Libre tot'!A$33:A$54,H456,'Libre tot'!B$33:B$54),0)</f>
        <v>50</v>
      </c>
      <c r="J456" s="6"/>
      <c r="K456" s="211" t="str">
        <f t="shared" si="70"/>
        <v/>
      </c>
      <c r="L456" s="267" t="str">
        <f t="shared" si="71"/>
        <v/>
      </c>
      <c r="M456" s="215" t="str">
        <f t="shared" si="76"/>
        <v/>
      </c>
      <c r="N456" s="216" t="str">
        <f t="shared" si="73"/>
        <v/>
      </c>
      <c r="O456" s="266">
        <v>3</v>
      </c>
      <c r="Q456" s="273"/>
      <c r="R456" s="273"/>
      <c r="S456" s="273"/>
      <c r="T456" s="273"/>
      <c r="U456" s="273"/>
      <c r="AB456" s="325">
        <f t="shared" si="77"/>
        <v>1</v>
      </c>
    </row>
    <row r="457" spans="1:28" ht="15" customHeight="1" x14ac:dyDescent="0.25">
      <c r="A457" s="218">
        <f>IF(C457=0,"",IF(I457=0,"",MAX(A$2:A456)+1))</f>
        <v>293</v>
      </c>
      <c r="B457" s="269" t="str">
        <f t="shared" si="74"/>
        <v>Tukker</v>
      </c>
      <c r="C457" s="211">
        <f>IF(P$347="J",SUMIF('Libre tot'!A$33:A$54,B457,'Libre tot'!B$33:B$54),0)</f>
        <v>37</v>
      </c>
      <c r="D457" s="6"/>
      <c r="E457" s="6"/>
      <c r="F457" s="267" t="str">
        <f t="shared" si="68"/>
        <v/>
      </c>
      <c r="G457" s="268" t="str">
        <f t="shared" si="69"/>
        <v/>
      </c>
      <c r="H457" s="269" t="str">
        <f t="shared" si="75"/>
        <v>Mukesh</v>
      </c>
      <c r="I457" s="211">
        <f>IF(P$347="J",SUMIF('Libre tot'!A$33:A$54,H457,'Libre tot'!B$33:B$54),0)</f>
        <v>56</v>
      </c>
      <c r="J457" s="6"/>
      <c r="K457" s="211" t="str">
        <f t="shared" si="70"/>
        <v/>
      </c>
      <c r="L457" s="267" t="str">
        <f t="shared" si="71"/>
        <v/>
      </c>
      <c r="M457" s="215" t="str">
        <f t="shared" si="76"/>
        <v/>
      </c>
      <c r="N457" s="216" t="str">
        <f t="shared" si="73"/>
        <v/>
      </c>
      <c r="O457" s="266">
        <v>3</v>
      </c>
      <c r="Q457" s="273"/>
      <c r="R457" s="273"/>
      <c r="S457" s="273"/>
      <c r="T457" s="273"/>
      <c r="U457" s="273"/>
      <c r="AB457" s="325">
        <f t="shared" si="77"/>
        <v>1</v>
      </c>
    </row>
    <row r="458" spans="1:28" ht="15" customHeight="1" x14ac:dyDescent="0.25">
      <c r="A458" s="218">
        <f>IF(C458=0,"",IF(I458=0,"",MAX(A$2:A457)+1))</f>
        <v>294</v>
      </c>
      <c r="B458" s="269" t="str">
        <f t="shared" si="74"/>
        <v>Tukker</v>
      </c>
      <c r="C458" s="211">
        <f>IF(P$347="J",SUMIF('Libre tot'!A$33:A$54,B458,'Libre tot'!B$33:B$54),0)</f>
        <v>37</v>
      </c>
      <c r="D458" s="6"/>
      <c r="E458" s="6"/>
      <c r="F458" s="267" t="str">
        <f t="shared" si="68"/>
        <v/>
      </c>
      <c r="G458" s="268" t="str">
        <f t="shared" si="69"/>
        <v/>
      </c>
      <c r="H458" s="269" t="str">
        <f t="shared" si="75"/>
        <v>Marco</v>
      </c>
      <c r="I458" s="211">
        <f>IF(P$347="J",SUMIF('Libre tot'!A$33:A$54,H458,'Libre tot'!B$33:B$54),0)</f>
        <v>51</v>
      </c>
      <c r="J458" s="6"/>
      <c r="K458" s="211" t="str">
        <f t="shared" si="70"/>
        <v/>
      </c>
      <c r="L458" s="267" t="str">
        <f t="shared" si="71"/>
        <v/>
      </c>
      <c r="M458" s="215" t="str">
        <f t="shared" si="76"/>
        <v/>
      </c>
      <c r="N458" s="216" t="str">
        <f t="shared" si="73"/>
        <v/>
      </c>
      <c r="O458" s="266">
        <v>3</v>
      </c>
      <c r="Q458" s="273"/>
      <c r="R458" s="273"/>
      <c r="S458" s="273"/>
      <c r="T458" s="273"/>
      <c r="U458" s="273"/>
      <c r="AB458" s="325">
        <f t="shared" si="77"/>
        <v>1</v>
      </c>
    </row>
    <row r="459" spans="1:28" ht="15" customHeight="1" x14ac:dyDescent="0.25">
      <c r="A459" s="218" t="str">
        <f>IF(C459=0,"",IF(I459=0,"",MAX(A$2:A458)+1))</f>
        <v/>
      </c>
      <c r="B459" s="269" t="str">
        <f t="shared" si="74"/>
        <v>Tukker</v>
      </c>
      <c r="C459" s="211">
        <f>IF(P$347="J",SUMIF('Libre tot'!A$33:A$54,B459,'Libre tot'!B$33:B$54),0)</f>
        <v>37</v>
      </c>
      <c r="D459" s="6"/>
      <c r="E459" s="6"/>
      <c r="F459" s="267" t="str">
        <f t="shared" si="68"/>
        <v/>
      </c>
      <c r="G459" s="268" t="str">
        <f t="shared" si="69"/>
        <v/>
      </c>
      <c r="H459" s="269" t="str">
        <f t="shared" si="75"/>
        <v>n</v>
      </c>
      <c r="I459" s="211">
        <f>IF(P$347="J",SUMIF('Libre tot'!A$33:A$54,H459,'Libre tot'!B$33:B$54),0)</f>
        <v>0</v>
      </c>
      <c r="J459" s="6"/>
      <c r="K459" s="211" t="str">
        <f t="shared" si="70"/>
        <v/>
      </c>
      <c r="L459" s="267" t="str">
        <f t="shared" si="71"/>
        <v/>
      </c>
      <c r="M459" s="215" t="str">
        <f t="shared" si="76"/>
        <v/>
      </c>
      <c r="N459" s="216" t="str">
        <f t="shared" si="73"/>
        <v/>
      </c>
      <c r="O459" s="266">
        <v>3</v>
      </c>
      <c r="Q459" s="273"/>
      <c r="R459" s="273"/>
      <c r="S459" s="273"/>
      <c r="T459" s="273"/>
      <c r="U459" s="273"/>
      <c r="AB459" s="325">
        <f t="shared" si="77"/>
        <v>0</v>
      </c>
    </row>
    <row r="460" spans="1:28" ht="15" customHeight="1" x14ac:dyDescent="0.25">
      <c r="A460" s="218" t="str">
        <f>IF(C460=0,"",IF(I460=0,"",MAX(A$2:A459)+1))</f>
        <v/>
      </c>
      <c r="B460" s="269" t="str">
        <f t="shared" si="74"/>
        <v>Tukker</v>
      </c>
      <c r="C460" s="211">
        <f>IF(P$347="J",SUMIF('Libre tot'!A$33:A$54,B460,'Libre tot'!B$33:B$54),0)</f>
        <v>37</v>
      </c>
      <c r="D460" s="6"/>
      <c r="E460" s="6"/>
      <c r="F460" s="267" t="str">
        <f t="shared" si="68"/>
        <v/>
      </c>
      <c r="G460" s="268" t="str">
        <f t="shared" si="69"/>
        <v/>
      </c>
      <c r="H460" s="269" t="str">
        <f t="shared" si="75"/>
        <v>n</v>
      </c>
      <c r="I460" s="211">
        <f>IF(P$347="J",SUMIF('Libre tot'!A$33:A$54,H460,'Libre tot'!B$33:B$54),0)</f>
        <v>0</v>
      </c>
      <c r="J460" s="6"/>
      <c r="K460" s="211" t="str">
        <f t="shared" si="70"/>
        <v/>
      </c>
      <c r="L460" s="267" t="str">
        <f t="shared" si="71"/>
        <v/>
      </c>
      <c r="M460" s="215" t="str">
        <f t="shared" si="76"/>
        <v/>
      </c>
      <c r="N460" s="216" t="str">
        <f t="shared" si="73"/>
        <v/>
      </c>
      <c r="O460" s="266">
        <v>3</v>
      </c>
      <c r="Q460" s="273"/>
      <c r="R460" s="273"/>
      <c r="S460" s="273"/>
      <c r="T460" s="273"/>
      <c r="U460" s="273"/>
      <c r="AB460" s="325">
        <f t="shared" si="77"/>
        <v>0</v>
      </c>
    </row>
    <row r="461" spans="1:28" ht="15" customHeight="1" x14ac:dyDescent="0.25">
      <c r="A461" s="218" t="str">
        <f>IF(C461=0,"",IF(I461=0,"",MAX(A$2:A460)+1))</f>
        <v/>
      </c>
      <c r="B461" s="269" t="str">
        <f t="shared" si="74"/>
        <v>Tukker</v>
      </c>
      <c r="C461" s="211">
        <f>IF(P$347="J",SUMIF('Libre tot'!A$33:A$54,B461,'Libre tot'!B$33:B$54),0)</f>
        <v>37</v>
      </c>
      <c r="D461" s="6"/>
      <c r="E461" s="6"/>
      <c r="F461" s="267" t="str">
        <f t="shared" si="68"/>
        <v/>
      </c>
      <c r="G461" s="268" t="str">
        <f t="shared" si="69"/>
        <v/>
      </c>
      <c r="H461" s="269" t="str">
        <f t="shared" si="75"/>
        <v>n</v>
      </c>
      <c r="I461" s="211">
        <f>IF(P$347="J",SUMIF('Libre tot'!A$33:A$54,H461,'Libre tot'!B$33:B$54),0)</f>
        <v>0</v>
      </c>
      <c r="J461" s="6"/>
      <c r="K461" s="211" t="str">
        <f t="shared" si="70"/>
        <v/>
      </c>
      <c r="L461" s="267" t="str">
        <f t="shared" si="71"/>
        <v/>
      </c>
      <c r="M461" s="215" t="str">
        <f t="shared" si="76"/>
        <v/>
      </c>
      <c r="N461" s="216" t="str">
        <f t="shared" si="73"/>
        <v/>
      </c>
      <c r="O461" s="266">
        <v>3</v>
      </c>
      <c r="Q461" s="273"/>
      <c r="R461" s="273"/>
      <c r="S461" s="273"/>
      <c r="T461" s="273"/>
      <c r="U461" s="273"/>
      <c r="AB461" s="325">
        <f t="shared" si="77"/>
        <v>0</v>
      </c>
    </row>
    <row r="462" spans="1:28" ht="15" customHeight="1" x14ac:dyDescent="0.25">
      <c r="A462" s="218" t="str">
        <f>IF(C462=0,"",IF(I462=0,"",MAX(A$2:A461)+1))</f>
        <v/>
      </c>
      <c r="B462" s="269" t="str">
        <f t="shared" si="74"/>
        <v>Tukker</v>
      </c>
      <c r="C462" s="211">
        <f>IF(P$347="J",SUMIF('Libre tot'!A$33:A$54,B462,'Libre tot'!B$33:B$54),0)</f>
        <v>37</v>
      </c>
      <c r="D462" s="6"/>
      <c r="E462" s="6"/>
      <c r="F462" s="267" t="str">
        <f t="shared" si="68"/>
        <v/>
      </c>
      <c r="G462" s="268" t="str">
        <f t="shared" si="69"/>
        <v/>
      </c>
      <c r="H462" s="269" t="str">
        <f t="shared" si="75"/>
        <v>n</v>
      </c>
      <c r="I462" s="211">
        <f>IF(P$347="J",SUMIF('Libre tot'!A$33:A$54,H462,'Libre tot'!B$33:B$54),0)</f>
        <v>0</v>
      </c>
      <c r="J462" s="6"/>
      <c r="K462" s="211" t="str">
        <f t="shared" si="70"/>
        <v/>
      </c>
      <c r="L462" s="267" t="str">
        <f t="shared" si="71"/>
        <v/>
      </c>
      <c r="M462" s="215" t="str">
        <f t="shared" si="76"/>
        <v/>
      </c>
      <c r="N462" s="216" t="str">
        <f t="shared" si="73"/>
        <v/>
      </c>
      <c r="O462" s="266">
        <v>3</v>
      </c>
      <c r="Q462" s="273"/>
      <c r="R462" s="273"/>
      <c r="S462" s="273"/>
      <c r="T462" s="273"/>
      <c r="U462" s="273"/>
      <c r="AB462" s="325">
        <f t="shared" si="77"/>
        <v>0</v>
      </c>
    </row>
    <row r="463" spans="1:28" ht="15" customHeight="1" x14ac:dyDescent="0.25">
      <c r="A463" s="218">
        <f>IF(C463=0,"",IF(I463=0,"",MAX(A$2:A462)+1))</f>
        <v>295</v>
      </c>
      <c r="B463" s="269" t="str">
        <f t="shared" si="74"/>
        <v>Bernard</v>
      </c>
      <c r="C463" s="211">
        <f>IF(P$347="J",SUMIF('Libre tot'!A$33:A$54,B463,'Libre tot'!B$33:B$54),0)</f>
        <v>37</v>
      </c>
      <c r="D463" s="6"/>
      <c r="E463" s="6"/>
      <c r="F463" s="267" t="str">
        <f t="shared" si="68"/>
        <v/>
      </c>
      <c r="G463" s="268" t="str">
        <f t="shared" si="69"/>
        <v/>
      </c>
      <c r="H463" s="269" t="str">
        <f t="shared" si="75"/>
        <v>Jan de Hoorn</v>
      </c>
      <c r="I463" s="211">
        <f>IF(P$347="J",SUMIF('Libre tot'!A$33:A$54,H463,'Libre tot'!B$33:B$54),0)</f>
        <v>33</v>
      </c>
      <c r="J463" s="6"/>
      <c r="K463" s="211" t="str">
        <f t="shared" si="70"/>
        <v/>
      </c>
      <c r="L463" s="267" t="str">
        <f t="shared" si="71"/>
        <v/>
      </c>
      <c r="M463" s="215" t="str">
        <f t="shared" si="76"/>
        <v/>
      </c>
      <c r="N463" s="216" t="str">
        <f t="shared" si="73"/>
        <v/>
      </c>
      <c r="O463" s="266">
        <v>3</v>
      </c>
      <c r="Q463" s="273"/>
      <c r="R463" s="273"/>
      <c r="S463" s="273"/>
      <c r="T463" s="273"/>
      <c r="U463" s="273"/>
      <c r="AB463" s="325">
        <f t="shared" si="77"/>
        <v>1</v>
      </c>
    </row>
    <row r="464" spans="1:28" ht="15" customHeight="1" x14ac:dyDescent="0.25">
      <c r="A464" s="218">
        <f>IF(C464=0,"",IF(I464=0,"",MAX(A$2:A463)+1))</f>
        <v>296</v>
      </c>
      <c r="B464" s="269" t="str">
        <f t="shared" si="74"/>
        <v>Bernard</v>
      </c>
      <c r="C464" s="211">
        <f>IF(P$347="J",SUMIF('Libre tot'!A$33:A$54,B464,'Libre tot'!B$33:B$54),0)</f>
        <v>37</v>
      </c>
      <c r="D464" s="6"/>
      <c r="E464" s="6"/>
      <c r="F464" s="267" t="str">
        <f t="shared" si="68"/>
        <v/>
      </c>
      <c r="G464" s="268" t="str">
        <f t="shared" si="69"/>
        <v/>
      </c>
      <c r="H464" s="269" t="str">
        <f t="shared" si="75"/>
        <v>Bas</v>
      </c>
      <c r="I464" s="211">
        <f>IF(P$347="J",SUMIF('Libre tot'!A$33:A$54,H464,'Libre tot'!B$33:B$54),0)</f>
        <v>31</v>
      </c>
      <c r="J464" s="6"/>
      <c r="K464" s="211" t="str">
        <f t="shared" si="70"/>
        <v/>
      </c>
      <c r="L464" s="267" t="str">
        <f t="shared" si="71"/>
        <v/>
      </c>
      <c r="M464" s="215" t="str">
        <f t="shared" si="76"/>
        <v/>
      </c>
      <c r="N464" s="216" t="str">
        <f t="shared" si="73"/>
        <v/>
      </c>
      <c r="O464" s="266">
        <v>3</v>
      </c>
      <c r="Q464" s="273"/>
      <c r="R464" s="273"/>
      <c r="S464" s="273"/>
      <c r="T464" s="273"/>
      <c r="U464" s="273"/>
      <c r="AB464" s="325">
        <f t="shared" si="77"/>
        <v>1</v>
      </c>
    </row>
    <row r="465" spans="1:28" ht="15" customHeight="1" x14ac:dyDescent="0.25">
      <c r="A465" s="218">
        <f>IF(C465=0,"",IF(I465=0,"",MAX(A$2:A464)+1))</f>
        <v>297</v>
      </c>
      <c r="B465" s="269" t="str">
        <f t="shared" si="74"/>
        <v>Bernard</v>
      </c>
      <c r="C465" s="211">
        <f>IF(P$347="J",SUMIF('Libre tot'!A$33:A$54,B465,'Libre tot'!B$33:B$54),0)</f>
        <v>37</v>
      </c>
      <c r="D465" s="6"/>
      <c r="E465" s="6"/>
      <c r="F465" s="267" t="str">
        <f t="shared" si="68"/>
        <v/>
      </c>
      <c r="G465" s="268" t="str">
        <f t="shared" si="69"/>
        <v/>
      </c>
      <c r="H465" s="269" t="str">
        <f t="shared" si="75"/>
        <v>Jan Zuijlen</v>
      </c>
      <c r="I465" s="211">
        <f>IF(P$347="J",SUMIF('Libre tot'!A$33:A$54,H465,'Libre tot'!B$33:B$54),0)</f>
        <v>45</v>
      </c>
      <c r="J465" s="6"/>
      <c r="K465" s="211" t="str">
        <f t="shared" si="70"/>
        <v/>
      </c>
      <c r="L465" s="267" t="str">
        <f t="shared" si="71"/>
        <v/>
      </c>
      <c r="M465" s="215" t="str">
        <f t="shared" si="76"/>
        <v/>
      </c>
      <c r="N465" s="216" t="str">
        <f t="shared" si="73"/>
        <v/>
      </c>
      <c r="O465" s="266">
        <v>3</v>
      </c>
      <c r="Q465" s="273"/>
      <c r="R465" s="273"/>
      <c r="S465" s="273"/>
      <c r="T465" s="273"/>
      <c r="U465" s="273"/>
      <c r="AB465" s="325">
        <f t="shared" si="77"/>
        <v>1</v>
      </c>
    </row>
    <row r="466" spans="1:28" ht="15" customHeight="1" x14ac:dyDescent="0.25">
      <c r="A466" s="218">
        <f>IF(C466=0,"",IF(I466=0,"",MAX(A$2:A465)+1))</f>
        <v>298</v>
      </c>
      <c r="B466" s="269" t="str">
        <f t="shared" si="74"/>
        <v>Bernard</v>
      </c>
      <c r="C466" s="211">
        <f>IF(P$347="J",SUMIF('Libre tot'!A$33:A$54,B466,'Libre tot'!B$33:B$54),0)</f>
        <v>37</v>
      </c>
      <c r="D466" s="6"/>
      <c r="E466" s="6"/>
      <c r="F466" s="267" t="str">
        <f t="shared" si="68"/>
        <v/>
      </c>
      <c r="G466" s="268" t="str">
        <f t="shared" si="69"/>
        <v/>
      </c>
      <c r="H466" s="269" t="str">
        <f t="shared" si="75"/>
        <v xml:space="preserve">Jordy </v>
      </c>
      <c r="I466" s="211">
        <f>IF(P$347="J",SUMIF('Libre tot'!A$33:A$54,H466,'Libre tot'!B$33:B$54),0)</f>
        <v>50</v>
      </c>
      <c r="J466" s="6"/>
      <c r="K466" s="211" t="str">
        <f t="shared" si="70"/>
        <v/>
      </c>
      <c r="L466" s="267" t="str">
        <f t="shared" si="71"/>
        <v/>
      </c>
      <c r="M466" s="215" t="str">
        <f t="shared" si="76"/>
        <v/>
      </c>
      <c r="N466" s="216" t="str">
        <f t="shared" si="73"/>
        <v/>
      </c>
      <c r="O466" s="266">
        <v>3</v>
      </c>
      <c r="Q466" s="273"/>
      <c r="R466" s="273"/>
      <c r="S466" s="273"/>
      <c r="T466" s="273"/>
      <c r="U466" s="273"/>
      <c r="AB466" s="325">
        <f t="shared" si="77"/>
        <v>1</v>
      </c>
    </row>
    <row r="467" spans="1:28" ht="15" customHeight="1" x14ac:dyDescent="0.25">
      <c r="A467" s="218">
        <f>IF(C467=0,"",IF(I467=0,"",MAX(A$2:A466)+1))</f>
        <v>299</v>
      </c>
      <c r="B467" s="269" t="str">
        <f t="shared" si="74"/>
        <v>Bernard</v>
      </c>
      <c r="C467" s="211">
        <f>IF(P$347="J",SUMIF('Libre tot'!A$33:A$54,B467,'Libre tot'!B$33:B$54),0)</f>
        <v>37</v>
      </c>
      <c r="D467" s="6"/>
      <c r="E467" s="6"/>
      <c r="F467" s="267" t="str">
        <f t="shared" si="68"/>
        <v/>
      </c>
      <c r="G467" s="268" t="str">
        <f t="shared" si="69"/>
        <v/>
      </c>
      <c r="H467" s="269" t="str">
        <f t="shared" si="75"/>
        <v>Mukesh</v>
      </c>
      <c r="I467" s="211">
        <f>IF(P$347="J",SUMIF('Libre tot'!A$33:A$54,H467,'Libre tot'!B$33:B$54),0)</f>
        <v>56</v>
      </c>
      <c r="J467" s="6"/>
      <c r="K467" s="211" t="str">
        <f t="shared" si="70"/>
        <v/>
      </c>
      <c r="L467" s="267" t="str">
        <f t="shared" si="71"/>
        <v/>
      </c>
      <c r="M467" s="215" t="str">
        <f t="shared" si="76"/>
        <v/>
      </c>
      <c r="N467" s="216" t="str">
        <f t="shared" si="73"/>
        <v/>
      </c>
      <c r="O467" s="266">
        <v>3</v>
      </c>
      <c r="Q467" s="273"/>
      <c r="R467" s="273"/>
      <c r="S467" s="273"/>
      <c r="T467" s="273"/>
      <c r="U467" s="273"/>
      <c r="AB467" s="325">
        <f t="shared" si="77"/>
        <v>1</v>
      </c>
    </row>
    <row r="468" spans="1:28" ht="15" customHeight="1" x14ac:dyDescent="0.25">
      <c r="A468" s="218">
        <f>IF(C468=0,"",IF(I468=0,"",MAX(A$2:A467)+1))</f>
        <v>300</v>
      </c>
      <c r="B468" s="269" t="str">
        <f t="shared" si="74"/>
        <v>Bernard</v>
      </c>
      <c r="C468" s="211">
        <f>IF(P$347="J",SUMIF('Libre tot'!A$33:A$54,B468,'Libre tot'!B$33:B$54),0)</f>
        <v>37</v>
      </c>
      <c r="D468" s="6"/>
      <c r="E468" s="6"/>
      <c r="F468" s="267" t="str">
        <f t="shared" si="68"/>
        <v/>
      </c>
      <c r="G468" s="268" t="str">
        <f t="shared" si="69"/>
        <v/>
      </c>
      <c r="H468" s="269" t="str">
        <f t="shared" si="75"/>
        <v>Marco</v>
      </c>
      <c r="I468" s="211">
        <f>IF(P$347="J",SUMIF('Libre tot'!A$33:A$54,H468,'Libre tot'!B$33:B$54),0)</f>
        <v>51</v>
      </c>
      <c r="J468" s="6"/>
      <c r="K468" s="211" t="str">
        <f t="shared" si="70"/>
        <v/>
      </c>
      <c r="L468" s="267" t="str">
        <f t="shared" si="71"/>
        <v/>
      </c>
      <c r="M468" s="215" t="str">
        <f t="shared" si="76"/>
        <v/>
      </c>
      <c r="N468" s="216" t="str">
        <f t="shared" si="73"/>
        <v/>
      </c>
      <c r="O468" s="266">
        <v>3</v>
      </c>
      <c r="Q468" s="273"/>
      <c r="R468" s="273"/>
      <c r="S468" s="273"/>
      <c r="T468" s="273"/>
      <c r="U468" s="273"/>
      <c r="AB468" s="325">
        <f t="shared" si="77"/>
        <v>1</v>
      </c>
    </row>
    <row r="469" spans="1:28" ht="15" customHeight="1" x14ac:dyDescent="0.25">
      <c r="A469" s="218" t="str">
        <f>IF(C469=0,"",IF(I469=0,"",MAX(A$2:A468)+1))</f>
        <v/>
      </c>
      <c r="B469" s="269" t="str">
        <f t="shared" si="74"/>
        <v>Bernard</v>
      </c>
      <c r="C469" s="211">
        <f>IF(P$347="J",SUMIF('Libre tot'!A$33:A$54,B469,'Libre tot'!B$33:B$54),0)</f>
        <v>37</v>
      </c>
      <c r="D469" s="6"/>
      <c r="E469" s="6"/>
      <c r="F469" s="267" t="str">
        <f t="shared" ref="F469:F517" si="78">IF(D469&gt;0,ROUND(D469/E469,3),"")</f>
        <v/>
      </c>
      <c r="G469" s="268" t="str">
        <f t="shared" si="69"/>
        <v/>
      </c>
      <c r="H469" s="269" t="str">
        <f t="shared" si="75"/>
        <v>n</v>
      </c>
      <c r="I469" s="211">
        <f>IF(P$347="J",SUMIF('Libre tot'!A$33:A$54,H469,'Libre tot'!B$33:B$54),0)</f>
        <v>0</v>
      </c>
      <c r="J469" s="6"/>
      <c r="K469" s="211" t="str">
        <f t="shared" si="70"/>
        <v/>
      </c>
      <c r="L469" s="267" t="str">
        <f t="shared" si="71"/>
        <v/>
      </c>
      <c r="M469" s="215" t="str">
        <f t="shared" si="76"/>
        <v/>
      </c>
      <c r="N469" s="216" t="str">
        <f t="shared" si="73"/>
        <v/>
      </c>
      <c r="O469" s="266">
        <v>3</v>
      </c>
      <c r="Q469" s="273"/>
      <c r="R469" s="273"/>
      <c r="S469" s="273"/>
      <c r="T469" s="273"/>
      <c r="U469" s="273"/>
      <c r="AB469" s="325">
        <f t="shared" si="77"/>
        <v>0</v>
      </c>
    </row>
    <row r="470" spans="1:28" ht="15" customHeight="1" x14ac:dyDescent="0.25">
      <c r="A470" s="218" t="str">
        <f>IF(C470=0,"",IF(I470=0,"",MAX(A$2:A469)+1))</f>
        <v/>
      </c>
      <c r="B470" s="269" t="str">
        <f t="shared" si="74"/>
        <v>Bernard</v>
      </c>
      <c r="C470" s="211">
        <f>IF(P$347="J",SUMIF('Libre tot'!A$33:A$54,B470,'Libre tot'!B$33:B$54),0)</f>
        <v>37</v>
      </c>
      <c r="D470" s="6"/>
      <c r="E470" s="6"/>
      <c r="F470" s="267" t="str">
        <f t="shared" si="78"/>
        <v/>
      </c>
      <c r="G470" s="268" t="str">
        <f t="shared" si="69"/>
        <v/>
      </c>
      <c r="H470" s="269" t="str">
        <f t="shared" si="75"/>
        <v>n</v>
      </c>
      <c r="I470" s="211">
        <f>IF(P$347="J",SUMIF('Libre tot'!A$33:A$54,H470,'Libre tot'!B$33:B$54),0)</f>
        <v>0</v>
      </c>
      <c r="J470" s="6"/>
      <c r="K470" s="211" t="str">
        <f t="shared" si="70"/>
        <v/>
      </c>
      <c r="L470" s="267" t="str">
        <f t="shared" si="71"/>
        <v/>
      </c>
      <c r="M470" s="215" t="str">
        <f t="shared" si="76"/>
        <v/>
      </c>
      <c r="N470" s="216" t="str">
        <f t="shared" si="73"/>
        <v/>
      </c>
      <c r="O470" s="266">
        <v>3</v>
      </c>
      <c r="Q470" s="273"/>
      <c r="R470" s="273"/>
      <c r="S470" s="273"/>
      <c r="T470" s="273"/>
      <c r="U470" s="273"/>
      <c r="AB470" s="325">
        <f t="shared" si="77"/>
        <v>0</v>
      </c>
    </row>
    <row r="471" spans="1:28" ht="15" customHeight="1" x14ac:dyDescent="0.25">
      <c r="A471" s="218" t="str">
        <f>IF(C471=0,"",IF(I471=0,"",MAX(A$2:A470)+1))</f>
        <v/>
      </c>
      <c r="B471" s="269" t="str">
        <f t="shared" si="74"/>
        <v>Bernard</v>
      </c>
      <c r="C471" s="211">
        <f>IF(P$347="J",SUMIF('Libre tot'!A$33:A$54,B471,'Libre tot'!B$33:B$54),0)</f>
        <v>37</v>
      </c>
      <c r="D471" s="6"/>
      <c r="E471" s="6"/>
      <c r="F471" s="267" t="str">
        <f t="shared" si="78"/>
        <v/>
      </c>
      <c r="G471" s="268" t="str">
        <f t="shared" si="69"/>
        <v/>
      </c>
      <c r="H471" s="269" t="str">
        <f t="shared" si="75"/>
        <v>n</v>
      </c>
      <c r="I471" s="211">
        <f>IF(P$347="J",SUMIF('Libre tot'!A$33:A$54,H471,'Libre tot'!B$33:B$54),0)</f>
        <v>0</v>
      </c>
      <c r="J471" s="6"/>
      <c r="K471" s="211" t="str">
        <f t="shared" si="70"/>
        <v/>
      </c>
      <c r="L471" s="267" t="str">
        <f t="shared" si="71"/>
        <v/>
      </c>
      <c r="M471" s="215" t="str">
        <f t="shared" si="76"/>
        <v/>
      </c>
      <c r="N471" s="216" t="str">
        <f t="shared" si="73"/>
        <v/>
      </c>
      <c r="O471" s="266">
        <v>3</v>
      </c>
      <c r="Q471" s="273"/>
      <c r="R471" s="273"/>
      <c r="S471" s="273"/>
      <c r="T471" s="273"/>
      <c r="U471" s="273"/>
      <c r="AB471" s="325">
        <f t="shared" si="77"/>
        <v>0</v>
      </c>
    </row>
    <row r="472" spans="1:28" ht="15" customHeight="1" x14ac:dyDescent="0.25">
      <c r="A472" s="218" t="str">
        <f>IF(C472=0,"",IF(I472=0,"",MAX(A$2:A471)+1))</f>
        <v/>
      </c>
      <c r="B472" s="269" t="str">
        <f t="shared" si="74"/>
        <v>Bernard</v>
      </c>
      <c r="C472" s="211">
        <f>IF(P$347="J",SUMIF('Libre tot'!A$33:A$54,B472,'Libre tot'!B$33:B$54),0)</f>
        <v>37</v>
      </c>
      <c r="D472" s="6"/>
      <c r="E472" s="6"/>
      <c r="F472" s="267" t="str">
        <f t="shared" si="78"/>
        <v/>
      </c>
      <c r="G472" s="268" t="str">
        <f t="shared" si="69"/>
        <v/>
      </c>
      <c r="H472" s="269" t="str">
        <f t="shared" si="75"/>
        <v>n</v>
      </c>
      <c r="I472" s="211">
        <f>IF(P$347="J",SUMIF('Libre tot'!A$33:A$54,H472,'Libre tot'!B$33:B$54),0)</f>
        <v>0</v>
      </c>
      <c r="J472" s="6"/>
      <c r="K472" s="211" t="str">
        <f t="shared" si="70"/>
        <v/>
      </c>
      <c r="L472" s="267" t="str">
        <f t="shared" si="71"/>
        <v/>
      </c>
      <c r="M472" s="215" t="str">
        <f t="shared" si="76"/>
        <v/>
      </c>
      <c r="N472" s="216" t="str">
        <f t="shared" si="73"/>
        <v/>
      </c>
      <c r="O472" s="266">
        <v>3</v>
      </c>
      <c r="Q472" s="273"/>
      <c r="R472" s="273"/>
      <c r="S472" s="273"/>
      <c r="T472" s="273"/>
      <c r="U472" s="273"/>
      <c r="AB472" s="325">
        <f t="shared" si="77"/>
        <v>0</v>
      </c>
    </row>
    <row r="473" spans="1:28" ht="15" customHeight="1" x14ac:dyDescent="0.25">
      <c r="A473" s="218">
        <f>IF(C473=0,"",IF(I473=0,"",MAX(A$2:A472)+1))</f>
        <v>301</v>
      </c>
      <c r="B473" s="269" t="str">
        <f t="shared" si="74"/>
        <v>Jan de Hoorn</v>
      </c>
      <c r="C473" s="211">
        <f>IF(P$347="J",SUMIF('Libre tot'!A$33:A$54,B473,'Libre tot'!B$33:B$54),0)</f>
        <v>33</v>
      </c>
      <c r="D473" s="6"/>
      <c r="E473" s="6"/>
      <c r="F473" s="267" t="str">
        <f t="shared" si="78"/>
        <v/>
      </c>
      <c r="G473" s="268" t="str">
        <f t="shared" si="69"/>
        <v/>
      </c>
      <c r="H473" s="269" t="str">
        <f t="shared" si="75"/>
        <v>Bas</v>
      </c>
      <c r="I473" s="211">
        <f>IF(P$347="J",SUMIF('Libre tot'!A$33:A$54,H473,'Libre tot'!B$33:B$54),0)</f>
        <v>31</v>
      </c>
      <c r="J473" s="6"/>
      <c r="K473" s="211" t="str">
        <f t="shared" si="70"/>
        <v/>
      </c>
      <c r="L473" s="267" t="str">
        <f t="shared" si="71"/>
        <v/>
      </c>
      <c r="M473" s="215" t="str">
        <f t="shared" si="76"/>
        <v/>
      </c>
      <c r="N473" s="216" t="str">
        <f t="shared" si="73"/>
        <v/>
      </c>
      <c r="O473" s="266">
        <v>3</v>
      </c>
      <c r="Q473" s="273"/>
      <c r="R473" s="273"/>
      <c r="S473" s="273"/>
      <c r="T473" s="273"/>
      <c r="U473" s="273"/>
      <c r="AB473" s="325">
        <f t="shared" si="77"/>
        <v>1</v>
      </c>
    </row>
    <row r="474" spans="1:28" ht="15" customHeight="1" x14ac:dyDescent="0.25">
      <c r="A474" s="218">
        <f>IF(C474=0,"",IF(I474=0,"",MAX(A$2:A473)+1))</f>
        <v>302</v>
      </c>
      <c r="B474" s="269" t="str">
        <f t="shared" si="74"/>
        <v>Jan de Hoorn</v>
      </c>
      <c r="C474" s="211">
        <f>IF(P$347="J",SUMIF('Libre tot'!A$33:A$54,B474,'Libre tot'!B$33:B$54),0)</f>
        <v>33</v>
      </c>
      <c r="D474" s="6"/>
      <c r="E474" s="6"/>
      <c r="F474" s="267" t="str">
        <f t="shared" si="78"/>
        <v/>
      </c>
      <c r="G474" s="268" t="str">
        <f t="shared" si="69"/>
        <v/>
      </c>
      <c r="H474" s="269" t="str">
        <f t="shared" si="75"/>
        <v>Jan Zuijlen</v>
      </c>
      <c r="I474" s="211">
        <f>IF(P$347="J",SUMIF('Libre tot'!A$33:A$54,H474,'Libre tot'!B$33:B$54),0)</f>
        <v>45</v>
      </c>
      <c r="J474" s="6"/>
      <c r="K474" s="211" t="str">
        <f t="shared" si="70"/>
        <v/>
      </c>
      <c r="L474" s="267" t="str">
        <f t="shared" si="71"/>
        <v/>
      </c>
      <c r="M474" s="215" t="str">
        <f t="shared" si="76"/>
        <v/>
      </c>
      <c r="N474" s="216" t="str">
        <f t="shared" si="73"/>
        <v/>
      </c>
      <c r="O474" s="266">
        <v>3</v>
      </c>
      <c r="Q474" s="273"/>
      <c r="R474" s="273"/>
      <c r="S474" s="273"/>
      <c r="T474" s="273"/>
      <c r="U474" s="273"/>
      <c r="AB474" s="325">
        <f t="shared" si="77"/>
        <v>1</v>
      </c>
    </row>
    <row r="475" spans="1:28" ht="15" customHeight="1" x14ac:dyDescent="0.25">
      <c r="A475" s="218">
        <f>IF(C475=0,"",IF(I475=0,"",MAX(A$2:A474)+1))</f>
        <v>303</v>
      </c>
      <c r="B475" s="269" t="str">
        <f t="shared" si="74"/>
        <v>Jan de Hoorn</v>
      </c>
      <c r="C475" s="211">
        <f>IF(P$347="J",SUMIF('Libre tot'!A$33:A$54,B475,'Libre tot'!B$33:B$54),0)</f>
        <v>33</v>
      </c>
      <c r="D475" s="6"/>
      <c r="E475" s="6"/>
      <c r="F475" s="267" t="str">
        <f t="shared" si="78"/>
        <v/>
      </c>
      <c r="G475" s="268" t="str">
        <f t="shared" ref="G475:G517" si="79">IF(D475&gt;0,IF(C475-D475=0,R$2,IF(D475&lt;C475,ROUND(D475/C475*T$2,1),Q$2)),"")</f>
        <v/>
      </c>
      <c r="H475" s="269" t="str">
        <f t="shared" si="75"/>
        <v xml:space="preserve">Jordy </v>
      </c>
      <c r="I475" s="211">
        <f>IF(P$347="J",SUMIF('Libre tot'!A$33:A$54,H475,'Libre tot'!B$33:B$54),0)</f>
        <v>50</v>
      </c>
      <c r="J475" s="6"/>
      <c r="K475" s="211" t="str">
        <f t="shared" ref="K475:K517" si="80">IF(E475&gt;0,E475,"")</f>
        <v/>
      </c>
      <c r="L475" s="267" t="str">
        <f t="shared" ref="L475:L517" si="81">IF(J475&gt;0,ROUND(J475/K475,3),"")</f>
        <v/>
      </c>
      <c r="M475" s="215" t="str">
        <f t="shared" ref="M475:M506" si="82">IF(J475&gt;0,IF(I475-J475=0,R$2,IF(J475&lt;I475,ROUND(J475/I475*T$2,1),Q$2)),"")</f>
        <v/>
      </c>
      <c r="N475" s="216" t="str">
        <f t="shared" ref="N475:N517" si="83">IF(E475&gt;0,1,"")</f>
        <v/>
      </c>
      <c r="O475" s="266">
        <v>3</v>
      </c>
      <c r="Q475" s="273"/>
      <c r="R475" s="273"/>
      <c r="S475" s="273"/>
      <c r="T475" s="273"/>
      <c r="U475" s="273"/>
      <c r="AB475" s="325">
        <f t="shared" si="77"/>
        <v>1</v>
      </c>
    </row>
    <row r="476" spans="1:28" ht="15" customHeight="1" x14ac:dyDescent="0.25">
      <c r="A476" s="218">
        <f>IF(C476=0,"",IF(I476=0,"",MAX(A$2:A475)+1))</f>
        <v>304</v>
      </c>
      <c r="B476" s="269" t="str">
        <f t="shared" ref="B476:B517" si="84">B132</f>
        <v>Jan de Hoorn</v>
      </c>
      <c r="C476" s="211">
        <f>IF(P$347="J",SUMIF('Libre tot'!A$33:A$54,B476,'Libre tot'!B$33:B$54),0)</f>
        <v>33</v>
      </c>
      <c r="D476" s="6"/>
      <c r="E476" s="6"/>
      <c r="F476" s="267" t="str">
        <f t="shared" si="78"/>
        <v/>
      </c>
      <c r="G476" s="268" t="str">
        <f t="shared" si="79"/>
        <v/>
      </c>
      <c r="H476" s="269" t="str">
        <f t="shared" ref="H476:H517" si="85">H132</f>
        <v>Mukesh</v>
      </c>
      <c r="I476" s="211">
        <f>IF(P$347="J",SUMIF('Libre tot'!A$33:A$54,H476,'Libre tot'!B$33:B$54),0)</f>
        <v>56</v>
      </c>
      <c r="J476" s="6"/>
      <c r="K476" s="211" t="str">
        <f t="shared" si="80"/>
        <v/>
      </c>
      <c r="L476" s="267" t="str">
        <f t="shared" si="81"/>
        <v/>
      </c>
      <c r="M476" s="215" t="str">
        <f t="shared" si="82"/>
        <v/>
      </c>
      <c r="N476" s="216" t="str">
        <f t="shared" si="83"/>
        <v/>
      </c>
      <c r="O476" s="266">
        <v>3</v>
      </c>
      <c r="Q476" s="273"/>
      <c r="R476" s="273"/>
      <c r="S476" s="273"/>
      <c r="T476" s="273"/>
      <c r="U476" s="273"/>
      <c r="AB476" s="325">
        <f t="shared" si="77"/>
        <v>1</v>
      </c>
    </row>
    <row r="477" spans="1:28" ht="15" customHeight="1" x14ac:dyDescent="0.25">
      <c r="A477" s="218">
        <f>IF(C477=0,"",IF(I477=0,"",MAX(A$2:A476)+1))</f>
        <v>305</v>
      </c>
      <c r="B477" s="269" t="str">
        <f t="shared" si="84"/>
        <v>Jan de Hoorn</v>
      </c>
      <c r="C477" s="211">
        <f>IF(P$347="J",SUMIF('Libre tot'!A$33:A$54,B477,'Libre tot'!B$33:B$54),0)</f>
        <v>33</v>
      </c>
      <c r="D477" s="6"/>
      <c r="E477" s="6"/>
      <c r="F477" s="267" t="str">
        <f t="shared" si="78"/>
        <v/>
      </c>
      <c r="G477" s="268" t="str">
        <f t="shared" si="79"/>
        <v/>
      </c>
      <c r="H477" s="269" t="str">
        <f t="shared" si="85"/>
        <v>Marco</v>
      </c>
      <c r="I477" s="211">
        <f>IF(P$347="J",SUMIF('Libre tot'!A$33:A$54,H477,'Libre tot'!B$33:B$54),0)</f>
        <v>51</v>
      </c>
      <c r="J477" s="6"/>
      <c r="K477" s="211" t="str">
        <f t="shared" si="80"/>
        <v/>
      </c>
      <c r="L477" s="267" t="str">
        <f t="shared" si="81"/>
        <v/>
      </c>
      <c r="M477" s="215" t="str">
        <f t="shared" si="82"/>
        <v/>
      </c>
      <c r="N477" s="216" t="str">
        <f t="shared" si="83"/>
        <v/>
      </c>
      <c r="O477" s="266">
        <v>3</v>
      </c>
      <c r="Q477" s="273"/>
      <c r="R477" s="273"/>
      <c r="S477" s="273"/>
      <c r="T477" s="273"/>
      <c r="U477" s="273"/>
      <c r="AB477" s="325">
        <f t="shared" si="77"/>
        <v>1</v>
      </c>
    </row>
    <row r="478" spans="1:28" ht="15" customHeight="1" x14ac:dyDescent="0.25">
      <c r="A478" s="218" t="str">
        <f>IF(C478=0,"",IF(I478=0,"",MAX(A$2:A477)+1))</f>
        <v/>
      </c>
      <c r="B478" s="269" t="str">
        <f t="shared" si="84"/>
        <v>Jan de Hoorn</v>
      </c>
      <c r="C478" s="211">
        <f>IF(P$347="J",SUMIF('Libre tot'!A$33:A$54,B478,'Libre tot'!B$33:B$54),0)</f>
        <v>33</v>
      </c>
      <c r="D478" s="6"/>
      <c r="E478" s="6"/>
      <c r="F478" s="267" t="str">
        <f t="shared" si="78"/>
        <v/>
      </c>
      <c r="G478" s="268" t="str">
        <f t="shared" si="79"/>
        <v/>
      </c>
      <c r="H478" s="269" t="str">
        <f t="shared" si="85"/>
        <v>n</v>
      </c>
      <c r="I478" s="211">
        <f>IF(P$347="J",SUMIF('Libre tot'!A$33:A$54,H478,'Libre tot'!B$33:B$54),0)</f>
        <v>0</v>
      </c>
      <c r="J478" s="6"/>
      <c r="K478" s="211" t="str">
        <f t="shared" si="80"/>
        <v/>
      </c>
      <c r="L478" s="267" t="str">
        <f t="shared" si="81"/>
        <v/>
      </c>
      <c r="M478" s="215" t="str">
        <f t="shared" si="82"/>
        <v/>
      </c>
      <c r="N478" s="216" t="str">
        <f t="shared" si="83"/>
        <v/>
      </c>
      <c r="O478" s="266">
        <v>3</v>
      </c>
      <c r="Q478" s="273"/>
      <c r="R478" s="273"/>
      <c r="S478" s="273"/>
      <c r="T478" s="273"/>
      <c r="U478" s="273"/>
      <c r="AB478" s="325">
        <f t="shared" si="77"/>
        <v>0</v>
      </c>
    </row>
    <row r="479" spans="1:28" ht="15" customHeight="1" x14ac:dyDescent="0.25">
      <c r="A479" s="218" t="str">
        <f>IF(C479=0,"",IF(I479=0,"",MAX(A$2:A478)+1))</f>
        <v/>
      </c>
      <c r="B479" s="269" t="str">
        <f t="shared" si="84"/>
        <v>Jan de Hoorn</v>
      </c>
      <c r="C479" s="211">
        <f>IF(P$347="J",SUMIF('Libre tot'!A$33:A$54,B479,'Libre tot'!B$33:B$54),0)</f>
        <v>33</v>
      </c>
      <c r="D479" s="6"/>
      <c r="E479" s="6"/>
      <c r="F479" s="267" t="str">
        <f t="shared" si="78"/>
        <v/>
      </c>
      <c r="G479" s="268" t="str">
        <f t="shared" si="79"/>
        <v/>
      </c>
      <c r="H479" s="269" t="str">
        <f t="shared" si="85"/>
        <v>n</v>
      </c>
      <c r="I479" s="211">
        <f>IF(P$347="J",SUMIF('Libre tot'!A$33:A$54,H479,'Libre tot'!B$33:B$54),0)</f>
        <v>0</v>
      </c>
      <c r="J479" s="6"/>
      <c r="K479" s="211" t="str">
        <f t="shared" si="80"/>
        <v/>
      </c>
      <c r="L479" s="267" t="str">
        <f t="shared" si="81"/>
        <v/>
      </c>
      <c r="M479" s="215" t="str">
        <f t="shared" si="82"/>
        <v/>
      </c>
      <c r="N479" s="216" t="str">
        <f t="shared" si="83"/>
        <v/>
      </c>
      <c r="O479" s="266">
        <v>3</v>
      </c>
      <c r="Q479" s="273"/>
      <c r="R479" s="273"/>
      <c r="S479" s="273"/>
      <c r="T479" s="273"/>
      <c r="U479" s="273"/>
      <c r="AB479" s="325">
        <f t="shared" si="77"/>
        <v>0</v>
      </c>
    </row>
    <row r="480" spans="1:28" ht="15" customHeight="1" x14ac:dyDescent="0.25">
      <c r="A480" s="218" t="str">
        <f>IF(C480=0,"",IF(I480=0,"",MAX(A$2:A479)+1))</f>
        <v/>
      </c>
      <c r="B480" s="269" t="str">
        <f t="shared" si="84"/>
        <v>Jan de Hoorn</v>
      </c>
      <c r="C480" s="211">
        <f>IF(P$347="J",SUMIF('Libre tot'!A$33:A$54,B480,'Libre tot'!B$33:B$54),0)</f>
        <v>33</v>
      </c>
      <c r="D480" s="6"/>
      <c r="E480" s="6"/>
      <c r="F480" s="267" t="str">
        <f t="shared" si="78"/>
        <v/>
      </c>
      <c r="G480" s="268" t="str">
        <f t="shared" si="79"/>
        <v/>
      </c>
      <c r="H480" s="269" t="str">
        <f t="shared" si="85"/>
        <v>n</v>
      </c>
      <c r="I480" s="211">
        <f>IF(P$347="J",SUMIF('Libre tot'!A$33:A$54,H480,'Libre tot'!B$33:B$54),0)</f>
        <v>0</v>
      </c>
      <c r="J480" s="6"/>
      <c r="K480" s="211" t="str">
        <f t="shared" si="80"/>
        <v/>
      </c>
      <c r="L480" s="267" t="str">
        <f t="shared" si="81"/>
        <v/>
      </c>
      <c r="M480" s="215" t="str">
        <f t="shared" si="82"/>
        <v/>
      </c>
      <c r="N480" s="216" t="str">
        <f t="shared" si="83"/>
        <v/>
      </c>
      <c r="O480" s="266">
        <v>3</v>
      </c>
      <c r="Q480" s="273"/>
      <c r="R480" s="273"/>
      <c r="S480" s="273"/>
      <c r="T480" s="273"/>
      <c r="U480" s="273"/>
      <c r="AB480" s="325">
        <f t="shared" si="77"/>
        <v>0</v>
      </c>
    </row>
    <row r="481" spans="1:28" ht="15" customHeight="1" x14ac:dyDescent="0.25">
      <c r="A481" s="218" t="str">
        <f>IF(C481=0,"",IF(I481=0,"",MAX(A$2:A480)+1))</f>
        <v/>
      </c>
      <c r="B481" s="269" t="str">
        <f t="shared" si="84"/>
        <v>Jan de Hoorn</v>
      </c>
      <c r="C481" s="211">
        <f>IF(P$347="J",SUMIF('Libre tot'!A$33:A$54,B481,'Libre tot'!B$33:B$54),0)</f>
        <v>33</v>
      </c>
      <c r="D481" s="6"/>
      <c r="E481" s="6"/>
      <c r="F481" s="267" t="str">
        <f t="shared" si="78"/>
        <v/>
      </c>
      <c r="G481" s="268" t="str">
        <f t="shared" si="79"/>
        <v/>
      </c>
      <c r="H481" s="269" t="str">
        <f t="shared" si="85"/>
        <v>n</v>
      </c>
      <c r="I481" s="211">
        <f>IF(P$347="J",SUMIF('Libre tot'!A$33:A$54,H481,'Libre tot'!B$33:B$54),0)</f>
        <v>0</v>
      </c>
      <c r="J481" s="6"/>
      <c r="K481" s="211" t="str">
        <f t="shared" si="80"/>
        <v/>
      </c>
      <c r="L481" s="267" t="str">
        <f t="shared" si="81"/>
        <v/>
      </c>
      <c r="M481" s="215" t="str">
        <f t="shared" si="82"/>
        <v/>
      </c>
      <c r="N481" s="216" t="str">
        <f t="shared" si="83"/>
        <v/>
      </c>
      <c r="O481" s="266">
        <v>3</v>
      </c>
      <c r="Q481" s="273"/>
      <c r="R481" s="273"/>
      <c r="S481" s="273"/>
      <c r="T481" s="273"/>
      <c r="U481" s="273"/>
      <c r="AB481" s="325">
        <f t="shared" si="77"/>
        <v>0</v>
      </c>
    </row>
    <row r="482" spans="1:28" ht="15" customHeight="1" x14ac:dyDescent="0.25">
      <c r="A482" s="218">
        <f>IF(C482=0,"",IF(I482=0,"",MAX(A$2:A481)+1))</f>
        <v>306</v>
      </c>
      <c r="B482" s="269" t="str">
        <f t="shared" si="84"/>
        <v>Bas</v>
      </c>
      <c r="C482" s="211">
        <f>IF(P$347="J",SUMIF('Libre tot'!A$33:A$54,B482,'Libre tot'!B$33:B$54),0)</f>
        <v>31</v>
      </c>
      <c r="D482" s="6"/>
      <c r="E482" s="6"/>
      <c r="F482" s="267" t="str">
        <f t="shared" si="78"/>
        <v/>
      </c>
      <c r="G482" s="268" t="str">
        <f t="shared" si="79"/>
        <v/>
      </c>
      <c r="H482" s="269" t="str">
        <f t="shared" si="85"/>
        <v>Jan Zuijlen</v>
      </c>
      <c r="I482" s="211">
        <f>IF(P$347="J",SUMIF('Libre tot'!A$33:A$54,H482,'Libre tot'!B$33:B$54),0)</f>
        <v>45</v>
      </c>
      <c r="J482" s="6"/>
      <c r="K482" s="211" t="str">
        <f t="shared" si="80"/>
        <v/>
      </c>
      <c r="L482" s="267" t="str">
        <f t="shared" si="81"/>
        <v/>
      </c>
      <c r="M482" s="215" t="str">
        <f t="shared" si="82"/>
        <v/>
      </c>
      <c r="N482" s="216" t="str">
        <f t="shared" si="83"/>
        <v/>
      </c>
      <c r="O482" s="266">
        <v>3</v>
      </c>
      <c r="Q482" s="273"/>
      <c r="R482" s="273"/>
      <c r="S482" s="273"/>
      <c r="T482" s="273"/>
      <c r="U482" s="273"/>
      <c r="AB482" s="325">
        <f t="shared" si="77"/>
        <v>1</v>
      </c>
    </row>
    <row r="483" spans="1:28" ht="15" customHeight="1" x14ac:dyDescent="0.25">
      <c r="A483" s="218">
        <f>IF(C483=0,"",IF(I483=0,"",MAX(A$2:A482)+1))</f>
        <v>307</v>
      </c>
      <c r="B483" s="269" t="str">
        <f t="shared" si="84"/>
        <v>Bas</v>
      </c>
      <c r="C483" s="211">
        <f>IF(P$347="J",SUMIF('Libre tot'!A$33:A$54,B483,'Libre tot'!B$33:B$54),0)</f>
        <v>31</v>
      </c>
      <c r="D483" s="6"/>
      <c r="E483" s="6"/>
      <c r="F483" s="267" t="str">
        <f t="shared" si="78"/>
        <v/>
      </c>
      <c r="G483" s="268" t="str">
        <f t="shared" si="79"/>
        <v/>
      </c>
      <c r="H483" s="269" t="str">
        <f t="shared" si="85"/>
        <v xml:space="preserve">Jordy </v>
      </c>
      <c r="I483" s="211">
        <f>IF(P$347="J",SUMIF('Libre tot'!A$33:A$54,H483,'Libre tot'!B$33:B$54),0)</f>
        <v>50</v>
      </c>
      <c r="J483" s="6"/>
      <c r="K483" s="211" t="str">
        <f t="shared" si="80"/>
        <v/>
      </c>
      <c r="L483" s="267" t="str">
        <f t="shared" si="81"/>
        <v/>
      </c>
      <c r="M483" s="215" t="str">
        <f t="shared" si="82"/>
        <v/>
      </c>
      <c r="N483" s="216" t="str">
        <f t="shared" si="83"/>
        <v/>
      </c>
      <c r="O483" s="266">
        <v>3</v>
      </c>
      <c r="Q483" s="273"/>
      <c r="R483" s="273"/>
      <c r="S483" s="273"/>
      <c r="T483" s="273"/>
      <c r="U483" s="273"/>
      <c r="AB483" s="325">
        <f t="shared" si="77"/>
        <v>1</v>
      </c>
    </row>
    <row r="484" spans="1:28" ht="15" customHeight="1" x14ac:dyDescent="0.25">
      <c r="A484" s="218">
        <f>IF(C484=0,"",IF(I484=0,"",MAX(A$2:A483)+1))</f>
        <v>308</v>
      </c>
      <c r="B484" s="269" t="str">
        <f t="shared" si="84"/>
        <v>Bas</v>
      </c>
      <c r="C484" s="211">
        <f>IF(P$347="J",SUMIF('Libre tot'!A$33:A$54,B484,'Libre tot'!B$33:B$54),0)</f>
        <v>31</v>
      </c>
      <c r="D484" s="6"/>
      <c r="E484" s="6"/>
      <c r="F484" s="267" t="str">
        <f t="shared" si="78"/>
        <v/>
      </c>
      <c r="G484" s="268" t="str">
        <f t="shared" si="79"/>
        <v/>
      </c>
      <c r="H484" s="269" t="str">
        <f t="shared" si="85"/>
        <v>Mukesh</v>
      </c>
      <c r="I484" s="211">
        <f>IF(P$347="J",SUMIF('Libre tot'!A$33:A$54,H484,'Libre tot'!B$33:B$54),0)</f>
        <v>56</v>
      </c>
      <c r="J484" s="6"/>
      <c r="K484" s="211" t="str">
        <f t="shared" si="80"/>
        <v/>
      </c>
      <c r="L484" s="267" t="str">
        <f t="shared" si="81"/>
        <v/>
      </c>
      <c r="M484" s="215" t="str">
        <f t="shared" si="82"/>
        <v/>
      </c>
      <c r="N484" s="216" t="str">
        <f t="shared" si="83"/>
        <v/>
      </c>
      <c r="O484" s="266">
        <v>3</v>
      </c>
      <c r="Q484" s="273"/>
      <c r="R484" s="273"/>
      <c r="S484" s="273"/>
      <c r="T484" s="273"/>
      <c r="U484" s="273"/>
      <c r="AB484" s="325">
        <f t="shared" si="77"/>
        <v>1</v>
      </c>
    </row>
    <row r="485" spans="1:28" ht="15" customHeight="1" x14ac:dyDescent="0.25">
      <c r="A485" s="218">
        <f>IF(C485=0,"",IF(I485=0,"",MAX(A$2:A484)+1))</f>
        <v>309</v>
      </c>
      <c r="B485" s="269" t="str">
        <f t="shared" si="84"/>
        <v>Bas</v>
      </c>
      <c r="C485" s="211">
        <f>IF(P$347="J",SUMIF('Libre tot'!A$33:A$54,B485,'Libre tot'!B$33:B$54),0)</f>
        <v>31</v>
      </c>
      <c r="D485" s="6"/>
      <c r="E485" s="6"/>
      <c r="F485" s="267" t="str">
        <f t="shared" si="78"/>
        <v/>
      </c>
      <c r="G485" s="268" t="str">
        <f t="shared" si="79"/>
        <v/>
      </c>
      <c r="H485" s="269" t="str">
        <f t="shared" si="85"/>
        <v>Marco</v>
      </c>
      <c r="I485" s="211">
        <f>IF(P$347="J",SUMIF('Libre tot'!A$33:A$54,H485,'Libre tot'!B$33:B$54),0)</f>
        <v>51</v>
      </c>
      <c r="J485" s="6"/>
      <c r="K485" s="211" t="str">
        <f t="shared" si="80"/>
        <v/>
      </c>
      <c r="L485" s="267" t="str">
        <f t="shared" si="81"/>
        <v/>
      </c>
      <c r="M485" s="215" t="str">
        <f t="shared" si="82"/>
        <v/>
      </c>
      <c r="N485" s="216" t="str">
        <f t="shared" si="83"/>
        <v/>
      </c>
      <c r="O485" s="266">
        <v>3</v>
      </c>
      <c r="Q485" s="273"/>
      <c r="R485" s="273"/>
      <c r="S485" s="273"/>
      <c r="T485" s="273"/>
      <c r="U485" s="273"/>
      <c r="AB485" s="325">
        <f t="shared" si="77"/>
        <v>1</v>
      </c>
    </row>
    <row r="486" spans="1:28" ht="15" customHeight="1" x14ac:dyDescent="0.25">
      <c r="A486" s="218" t="str">
        <f>IF(C486=0,"",IF(I486=0,"",MAX(A$2:A485)+1))</f>
        <v/>
      </c>
      <c r="B486" s="269" t="str">
        <f t="shared" si="84"/>
        <v>Bas</v>
      </c>
      <c r="C486" s="211">
        <f>IF(P$347="J",SUMIF('Libre tot'!A$33:A$54,B486,'Libre tot'!B$33:B$54),0)</f>
        <v>31</v>
      </c>
      <c r="D486" s="6"/>
      <c r="E486" s="6"/>
      <c r="F486" s="267" t="str">
        <f t="shared" si="78"/>
        <v/>
      </c>
      <c r="G486" s="268" t="str">
        <f t="shared" si="79"/>
        <v/>
      </c>
      <c r="H486" s="269" t="str">
        <f t="shared" si="85"/>
        <v>n</v>
      </c>
      <c r="I486" s="211">
        <f>IF(P$347="J",SUMIF('Libre tot'!A$33:A$54,H486,'Libre tot'!B$33:B$54),0)</f>
        <v>0</v>
      </c>
      <c r="J486" s="6"/>
      <c r="K486" s="211" t="str">
        <f t="shared" si="80"/>
        <v/>
      </c>
      <c r="L486" s="267" t="str">
        <f t="shared" si="81"/>
        <v/>
      </c>
      <c r="M486" s="215" t="str">
        <f t="shared" si="82"/>
        <v/>
      </c>
      <c r="N486" s="216" t="str">
        <f t="shared" si="83"/>
        <v/>
      </c>
      <c r="O486" s="266">
        <v>3</v>
      </c>
      <c r="Q486" s="273"/>
      <c r="R486" s="273"/>
      <c r="S486" s="273"/>
      <c r="T486" s="273"/>
      <c r="U486" s="273"/>
      <c r="AB486" s="325">
        <f t="shared" si="77"/>
        <v>0</v>
      </c>
    </row>
    <row r="487" spans="1:28" ht="15" customHeight="1" x14ac:dyDescent="0.25">
      <c r="A487" s="218" t="str">
        <f>IF(C487=0,"",IF(I487=0,"",MAX(A$2:A486)+1))</f>
        <v/>
      </c>
      <c r="B487" s="269" t="str">
        <f t="shared" si="84"/>
        <v>Bas</v>
      </c>
      <c r="C487" s="211">
        <f>IF(P$347="J",SUMIF('Libre tot'!A$33:A$54,B487,'Libre tot'!B$33:B$54),0)</f>
        <v>31</v>
      </c>
      <c r="D487" s="6"/>
      <c r="E487" s="6"/>
      <c r="F487" s="267" t="str">
        <f t="shared" si="78"/>
        <v/>
      </c>
      <c r="G487" s="268" t="str">
        <f t="shared" si="79"/>
        <v/>
      </c>
      <c r="H487" s="269" t="str">
        <f t="shared" si="85"/>
        <v>n</v>
      </c>
      <c r="I487" s="211">
        <f>IF(P$347="J",SUMIF('Libre tot'!A$33:A$54,H487,'Libre tot'!B$33:B$54),0)</f>
        <v>0</v>
      </c>
      <c r="J487" s="6"/>
      <c r="K487" s="211" t="str">
        <f t="shared" si="80"/>
        <v/>
      </c>
      <c r="L487" s="267" t="str">
        <f t="shared" si="81"/>
        <v/>
      </c>
      <c r="M487" s="215" t="str">
        <f t="shared" si="82"/>
        <v/>
      </c>
      <c r="N487" s="216" t="str">
        <f t="shared" si="83"/>
        <v/>
      </c>
      <c r="O487" s="266">
        <v>3</v>
      </c>
      <c r="Q487" s="273"/>
      <c r="R487" s="273"/>
      <c r="S487" s="273"/>
      <c r="T487" s="273"/>
      <c r="U487" s="273"/>
      <c r="AB487" s="325">
        <f t="shared" si="77"/>
        <v>0</v>
      </c>
    </row>
    <row r="488" spans="1:28" ht="15" customHeight="1" x14ac:dyDescent="0.25">
      <c r="A488" s="218" t="str">
        <f>IF(C488=0,"",IF(I488=0,"",MAX(A$2:A487)+1))</f>
        <v/>
      </c>
      <c r="B488" s="269" t="str">
        <f t="shared" si="84"/>
        <v>Bas</v>
      </c>
      <c r="C488" s="211">
        <f>IF(P$347="J",SUMIF('Libre tot'!A$33:A$54,B488,'Libre tot'!B$33:B$54),0)</f>
        <v>31</v>
      </c>
      <c r="D488" s="6"/>
      <c r="E488" s="6"/>
      <c r="F488" s="267" t="str">
        <f t="shared" si="78"/>
        <v/>
      </c>
      <c r="G488" s="268" t="str">
        <f t="shared" si="79"/>
        <v/>
      </c>
      <c r="H488" s="269" t="str">
        <f t="shared" si="85"/>
        <v>n</v>
      </c>
      <c r="I488" s="211">
        <f>IF(P$347="J",SUMIF('Libre tot'!A$33:A$54,H488,'Libre tot'!B$33:B$54),0)</f>
        <v>0</v>
      </c>
      <c r="J488" s="6"/>
      <c r="K488" s="211" t="str">
        <f t="shared" si="80"/>
        <v/>
      </c>
      <c r="L488" s="267" t="str">
        <f t="shared" si="81"/>
        <v/>
      </c>
      <c r="M488" s="215" t="str">
        <f t="shared" si="82"/>
        <v/>
      </c>
      <c r="N488" s="216" t="str">
        <f t="shared" si="83"/>
        <v/>
      </c>
      <c r="O488" s="266">
        <v>3</v>
      </c>
      <c r="Q488" s="273"/>
      <c r="R488" s="273"/>
      <c r="S488" s="273"/>
      <c r="T488" s="273"/>
      <c r="U488" s="273"/>
      <c r="AB488" s="325">
        <f t="shared" si="77"/>
        <v>0</v>
      </c>
    </row>
    <row r="489" spans="1:28" ht="15" customHeight="1" x14ac:dyDescent="0.25">
      <c r="A489" s="218" t="str">
        <f>IF(C489=0,"",IF(I489=0,"",MAX(A$2:A488)+1))</f>
        <v/>
      </c>
      <c r="B489" s="269" t="str">
        <f t="shared" si="84"/>
        <v>Bas</v>
      </c>
      <c r="C489" s="211">
        <f>IF(P$347="J",SUMIF('Libre tot'!A$33:A$54,B489,'Libre tot'!B$33:B$54),0)</f>
        <v>31</v>
      </c>
      <c r="D489" s="6"/>
      <c r="E489" s="6"/>
      <c r="F489" s="267" t="str">
        <f t="shared" si="78"/>
        <v/>
      </c>
      <c r="G489" s="268" t="str">
        <f t="shared" si="79"/>
        <v/>
      </c>
      <c r="H489" s="269" t="str">
        <f t="shared" si="85"/>
        <v>n</v>
      </c>
      <c r="I489" s="211">
        <f>IF(P$347="J",SUMIF('Libre tot'!A$33:A$54,H489,'Libre tot'!B$33:B$54),0)</f>
        <v>0</v>
      </c>
      <c r="J489" s="6"/>
      <c r="K489" s="211" t="str">
        <f t="shared" si="80"/>
        <v/>
      </c>
      <c r="L489" s="267" t="str">
        <f t="shared" si="81"/>
        <v/>
      </c>
      <c r="M489" s="215" t="str">
        <f t="shared" si="82"/>
        <v/>
      </c>
      <c r="N489" s="216" t="str">
        <f t="shared" si="83"/>
        <v/>
      </c>
      <c r="O489" s="266">
        <v>3</v>
      </c>
      <c r="Q489" s="273"/>
      <c r="R489" s="273"/>
      <c r="S489" s="273"/>
      <c r="T489" s="273"/>
      <c r="U489" s="273"/>
      <c r="AB489" s="325">
        <f t="shared" si="77"/>
        <v>0</v>
      </c>
    </row>
    <row r="490" spans="1:28" ht="15" customHeight="1" x14ac:dyDescent="0.25">
      <c r="A490" s="218">
        <f>IF(C490=0,"",IF(I490=0,"",MAX(A$2:A489)+1))</f>
        <v>310</v>
      </c>
      <c r="B490" s="269" t="str">
        <f t="shared" si="84"/>
        <v>Jan Zuijlen</v>
      </c>
      <c r="C490" s="211">
        <f>IF(P$347="J",SUMIF('Libre tot'!A$33:A$54,B490,'Libre tot'!B$33:B$54),0)</f>
        <v>45</v>
      </c>
      <c r="D490" s="6"/>
      <c r="E490" s="6"/>
      <c r="F490" s="267" t="str">
        <f t="shared" si="78"/>
        <v/>
      </c>
      <c r="G490" s="268" t="str">
        <f t="shared" si="79"/>
        <v/>
      </c>
      <c r="H490" s="269" t="str">
        <f t="shared" si="85"/>
        <v xml:space="preserve">Jordy </v>
      </c>
      <c r="I490" s="211">
        <f>IF(P$347="J",SUMIF('Libre tot'!A$33:A$54,H490,'Libre tot'!B$33:B$54),0)</f>
        <v>50</v>
      </c>
      <c r="J490" s="6"/>
      <c r="K490" s="211" t="str">
        <f t="shared" si="80"/>
        <v/>
      </c>
      <c r="L490" s="267" t="str">
        <f t="shared" si="81"/>
        <v/>
      </c>
      <c r="M490" s="215" t="str">
        <f t="shared" si="82"/>
        <v/>
      </c>
      <c r="N490" s="216" t="str">
        <f t="shared" si="83"/>
        <v/>
      </c>
      <c r="O490" s="266">
        <v>3</v>
      </c>
      <c r="Q490" s="273"/>
      <c r="R490" s="273"/>
      <c r="S490" s="273"/>
      <c r="T490" s="273"/>
      <c r="U490" s="273"/>
      <c r="AB490" s="325">
        <f t="shared" si="77"/>
        <v>1</v>
      </c>
    </row>
    <row r="491" spans="1:28" ht="15" customHeight="1" x14ac:dyDescent="0.25">
      <c r="A491" s="218">
        <f>IF(C491=0,"",IF(I491=0,"",MAX(A$2:A490)+1))</f>
        <v>311</v>
      </c>
      <c r="B491" s="269" t="str">
        <f t="shared" si="84"/>
        <v>Jan Zuijlen</v>
      </c>
      <c r="C491" s="211">
        <f>IF(P$347="J",SUMIF('Libre tot'!A$33:A$54,B491,'Libre tot'!B$33:B$54),0)</f>
        <v>45</v>
      </c>
      <c r="D491" s="6"/>
      <c r="E491" s="6"/>
      <c r="F491" s="267" t="str">
        <f t="shared" si="78"/>
        <v/>
      </c>
      <c r="G491" s="268" t="str">
        <f t="shared" si="79"/>
        <v/>
      </c>
      <c r="H491" s="269" t="str">
        <f t="shared" si="85"/>
        <v>Mukesh</v>
      </c>
      <c r="I491" s="211">
        <f>IF(P$347="J",SUMIF('Libre tot'!A$33:A$54,H491,'Libre tot'!B$33:B$54),0)</f>
        <v>56</v>
      </c>
      <c r="J491" s="6"/>
      <c r="K491" s="211" t="str">
        <f t="shared" si="80"/>
        <v/>
      </c>
      <c r="L491" s="267" t="str">
        <f t="shared" si="81"/>
        <v/>
      </c>
      <c r="M491" s="215" t="str">
        <f t="shared" si="82"/>
        <v/>
      </c>
      <c r="N491" s="216" t="str">
        <f t="shared" si="83"/>
        <v/>
      </c>
      <c r="O491" s="266">
        <v>3</v>
      </c>
      <c r="Q491" s="273"/>
      <c r="R491" s="273"/>
      <c r="S491" s="273"/>
      <c r="T491" s="273"/>
      <c r="U491" s="273"/>
      <c r="AB491" s="325">
        <f t="shared" si="77"/>
        <v>1</v>
      </c>
    </row>
    <row r="492" spans="1:28" ht="15" customHeight="1" x14ac:dyDescent="0.25">
      <c r="A492" s="218">
        <f>IF(C492=0,"",IF(I492=0,"",MAX(A$2:A491)+1))</f>
        <v>312</v>
      </c>
      <c r="B492" s="269" t="str">
        <f t="shared" si="84"/>
        <v>Jan Zuijlen</v>
      </c>
      <c r="C492" s="211">
        <f>IF(P$347="J",SUMIF('Libre tot'!A$33:A$54,B492,'Libre tot'!B$33:B$54),0)</f>
        <v>45</v>
      </c>
      <c r="D492" s="6"/>
      <c r="E492" s="6"/>
      <c r="F492" s="267" t="str">
        <f t="shared" si="78"/>
        <v/>
      </c>
      <c r="G492" s="268" t="str">
        <f t="shared" si="79"/>
        <v/>
      </c>
      <c r="H492" s="269" t="str">
        <f t="shared" si="85"/>
        <v>Marco</v>
      </c>
      <c r="I492" s="211">
        <f>IF(P$347="J",SUMIF('Libre tot'!A$33:A$54,H492,'Libre tot'!B$33:B$54),0)</f>
        <v>51</v>
      </c>
      <c r="J492" s="6"/>
      <c r="K492" s="211" t="str">
        <f t="shared" si="80"/>
        <v/>
      </c>
      <c r="L492" s="267" t="str">
        <f t="shared" si="81"/>
        <v/>
      </c>
      <c r="M492" s="215" t="str">
        <f t="shared" si="82"/>
        <v/>
      </c>
      <c r="N492" s="216" t="str">
        <f t="shared" si="83"/>
        <v/>
      </c>
      <c r="O492" s="266">
        <v>3</v>
      </c>
      <c r="Q492" s="273"/>
      <c r="R492" s="273"/>
      <c r="S492" s="273"/>
      <c r="T492" s="273"/>
      <c r="U492" s="273"/>
      <c r="AB492" s="325">
        <f t="shared" si="77"/>
        <v>1</v>
      </c>
    </row>
    <row r="493" spans="1:28" ht="15" customHeight="1" x14ac:dyDescent="0.25">
      <c r="A493" s="218" t="str">
        <f>IF(C493=0,"",IF(I493=0,"",MAX(A$2:A492)+1))</f>
        <v/>
      </c>
      <c r="B493" s="269" t="str">
        <f t="shared" si="84"/>
        <v>Jan Zuijlen</v>
      </c>
      <c r="C493" s="211">
        <f>IF(P$347="J",SUMIF('Libre tot'!A$33:A$54,B493,'Libre tot'!B$33:B$54),0)</f>
        <v>45</v>
      </c>
      <c r="D493" s="6"/>
      <c r="E493" s="6"/>
      <c r="F493" s="267" t="str">
        <f t="shared" si="78"/>
        <v/>
      </c>
      <c r="G493" s="268" t="str">
        <f t="shared" si="79"/>
        <v/>
      </c>
      <c r="H493" s="269" t="str">
        <f t="shared" si="85"/>
        <v>n</v>
      </c>
      <c r="I493" s="211">
        <f>IF(P$347="J",SUMIF('Libre tot'!A$33:A$54,H493,'Libre tot'!B$33:B$54),0)</f>
        <v>0</v>
      </c>
      <c r="J493" s="6"/>
      <c r="K493" s="211" t="str">
        <f t="shared" si="80"/>
        <v/>
      </c>
      <c r="L493" s="267" t="str">
        <f t="shared" si="81"/>
        <v/>
      </c>
      <c r="M493" s="215" t="str">
        <f t="shared" si="82"/>
        <v/>
      </c>
      <c r="N493" s="216" t="str">
        <f t="shared" si="83"/>
        <v/>
      </c>
      <c r="O493" s="266">
        <v>3</v>
      </c>
      <c r="Q493" s="273"/>
      <c r="R493" s="273"/>
      <c r="S493" s="273"/>
      <c r="T493" s="273"/>
      <c r="U493" s="273"/>
      <c r="AB493" s="325">
        <f t="shared" si="77"/>
        <v>0</v>
      </c>
    </row>
    <row r="494" spans="1:28" ht="15" customHeight="1" x14ac:dyDescent="0.25">
      <c r="A494" s="218" t="str">
        <f>IF(C494=0,"",IF(I494=0,"",MAX(A$2:A493)+1))</f>
        <v/>
      </c>
      <c r="B494" s="269" t="str">
        <f t="shared" si="84"/>
        <v>Jan Zuijlen</v>
      </c>
      <c r="C494" s="211">
        <f>IF(P$347="J",SUMIF('Libre tot'!A$33:A$54,B494,'Libre tot'!B$33:B$54),0)</f>
        <v>45</v>
      </c>
      <c r="D494" s="6"/>
      <c r="E494" s="6"/>
      <c r="F494" s="267" t="str">
        <f t="shared" si="78"/>
        <v/>
      </c>
      <c r="G494" s="268" t="str">
        <f t="shared" si="79"/>
        <v/>
      </c>
      <c r="H494" s="269" t="str">
        <f t="shared" si="85"/>
        <v>n</v>
      </c>
      <c r="I494" s="211">
        <f>IF(P$347="J",SUMIF('Libre tot'!A$33:A$54,H494,'Libre tot'!B$33:B$54),0)</f>
        <v>0</v>
      </c>
      <c r="J494" s="6"/>
      <c r="K494" s="211" t="str">
        <f t="shared" si="80"/>
        <v/>
      </c>
      <c r="L494" s="267" t="str">
        <f t="shared" si="81"/>
        <v/>
      </c>
      <c r="M494" s="215" t="str">
        <f t="shared" si="82"/>
        <v/>
      </c>
      <c r="N494" s="216" t="str">
        <f t="shared" si="83"/>
        <v/>
      </c>
      <c r="O494" s="266">
        <v>3</v>
      </c>
      <c r="Q494" s="273"/>
      <c r="R494" s="273"/>
      <c r="S494" s="273"/>
      <c r="T494" s="273"/>
      <c r="U494" s="273"/>
      <c r="AB494" s="325">
        <f t="shared" si="77"/>
        <v>0</v>
      </c>
    </row>
    <row r="495" spans="1:28" ht="15" customHeight="1" x14ac:dyDescent="0.25">
      <c r="A495" s="218" t="str">
        <f>IF(C495=0,"",IF(I495=0,"",MAX(A$2:A494)+1))</f>
        <v/>
      </c>
      <c r="B495" s="269" t="str">
        <f t="shared" si="84"/>
        <v>Jan Zuijlen</v>
      </c>
      <c r="C495" s="211">
        <f>IF(P$347="J",SUMIF('Libre tot'!A$33:A$54,B495,'Libre tot'!B$33:B$54),0)</f>
        <v>45</v>
      </c>
      <c r="D495" s="6"/>
      <c r="E495" s="6"/>
      <c r="F495" s="267" t="str">
        <f t="shared" si="78"/>
        <v/>
      </c>
      <c r="G495" s="268" t="str">
        <f t="shared" si="79"/>
        <v/>
      </c>
      <c r="H495" s="269" t="str">
        <f t="shared" si="85"/>
        <v>n</v>
      </c>
      <c r="I495" s="211">
        <f>IF(P$347="J",SUMIF('Libre tot'!A$33:A$54,H495,'Libre tot'!B$33:B$54),0)</f>
        <v>0</v>
      </c>
      <c r="J495" s="6"/>
      <c r="K495" s="211" t="str">
        <f t="shared" si="80"/>
        <v/>
      </c>
      <c r="L495" s="267" t="str">
        <f t="shared" si="81"/>
        <v/>
      </c>
      <c r="M495" s="215" t="str">
        <f t="shared" si="82"/>
        <v/>
      </c>
      <c r="N495" s="216" t="str">
        <f t="shared" si="83"/>
        <v/>
      </c>
      <c r="O495" s="266">
        <v>3</v>
      </c>
      <c r="Q495" s="273"/>
      <c r="R495" s="273"/>
      <c r="S495" s="273"/>
      <c r="T495" s="273"/>
      <c r="U495" s="273"/>
      <c r="AB495" s="325">
        <f t="shared" si="77"/>
        <v>0</v>
      </c>
    </row>
    <row r="496" spans="1:28" ht="15" customHeight="1" x14ac:dyDescent="0.25">
      <c r="A496" s="218" t="str">
        <f>IF(C496=0,"",IF(I496=0,"",MAX(A$2:A495)+1))</f>
        <v/>
      </c>
      <c r="B496" s="269" t="str">
        <f t="shared" si="84"/>
        <v>Jan Zuijlen</v>
      </c>
      <c r="C496" s="211">
        <f>IF(P$347="J",SUMIF('Libre tot'!A$33:A$54,B496,'Libre tot'!B$33:B$54),0)</f>
        <v>45</v>
      </c>
      <c r="D496" s="6"/>
      <c r="E496" s="6"/>
      <c r="F496" s="267" t="str">
        <f t="shared" si="78"/>
        <v/>
      </c>
      <c r="G496" s="268" t="str">
        <f t="shared" si="79"/>
        <v/>
      </c>
      <c r="H496" s="269" t="str">
        <f t="shared" si="85"/>
        <v>n</v>
      </c>
      <c r="I496" s="211">
        <f>IF(P$347="J",SUMIF('Libre tot'!A$33:A$54,H496,'Libre tot'!B$33:B$54),0)</f>
        <v>0</v>
      </c>
      <c r="J496" s="6"/>
      <c r="K496" s="211" t="str">
        <f t="shared" si="80"/>
        <v/>
      </c>
      <c r="L496" s="267" t="str">
        <f t="shared" si="81"/>
        <v/>
      </c>
      <c r="M496" s="215" t="str">
        <f t="shared" si="82"/>
        <v/>
      </c>
      <c r="N496" s="216" t="str">
        <f t="shared" si="83"/>
        <v/>
      </c>
      <c r="O496" s="266">
        <v>3</v>
      </c>
      <c r="Q496" s="273"/>
      <c r="R496" s="273"/>
      <c r="S496" s="273"/>
      <c r="T496" s="273"/>
      <c r="U496" s="273"/>
      <c r="AB496" s="325">
        <f t="shared" si="77"/>
        <v>0</v>
      </c>
    </row>
    <row r="497" spans="1:28" ht="15" customHeight="1" x14ac:dyDescent="0.25">
      <c r="A497" s="218">
        <f>IF(C497=0,"",IF(I497=0,"",MAX(A$2:A496)+1))</f>
        <v>313</v>
      </c>
      <c r="B497" s="269" t="str">
        <f t="shared" si="84"/>
        <v xml:space="preserve">Jordy </v>
      </c>
      <c r="C497" s="211">
        <f>IF(P$347="J",SUMIF('Libre tot'!A$33:A$54,B497,'Libre tot'!B$33:B$54),0)</f>
        <v>50</v>
      </c>
      <c r="D497" s="6"/>
      <c r="E497" s="6"/>
      <c r="F497" s="267" t="str">
        <f t="shared" si="78"/>
        <v/>
      </c>
      <c r="G497" s="268" t="str">
        <f t="shared" si="79"/>
        <v/>
      </c>
      <c r="H497" s="269" t="str">
        <f t="shared" si="85"/>
        <v>Mukesh</v>
      </c>
      <c r="I497" s="211">
        <f>IF(P$347="J",SUMIF('Libre tot'!A$33:A$54,H497,'Libre tot'!B$33:B$54),0)</f>
        <v>56</v>
      </c>
      <c r="J497" s="6"/>
      <c r="K497" s="211" t="str">
        <f t="shared" si="80"/>
        <v/>
      </c>
      <c r="L497" s="267" t="str">
        <f t="shared" si="81"/>
        <v/>
      </c>
      <c r="M497" s="215" t="str">
        <f t="shared" si="82"/>
        <v/>
      </c>
      <c r="N497" s="216" t="str">
        <f t="shared" si="83"/>
        <v/>
      </c>
      <c r="O497" s="266">
        <v>3</v>
      </c>
      <c r="Q497" s="273"/>
      <c r="R497" s="273"/>
      <c r="S497" s="273"/>
      <c r="T497" s="273"/>
      <c r="U497" s="273"/>
      <c r="AB497" s="325">
        <f t="shared" si="77"/>
        <v>1</v>
      </c>
    </row>
    <row r="498" spans="1:28" ht="15" customHeight="1" x14ac:dyDescent="0.25">
      <c r="A498" s="218">
        <f>IF(C498=0,"",IF(I498=0,"",MAX(A$2:A497)+1))</f>
        <v>314</v>
      </c>
      <c r="B498" s="269" t="str">
        <f t="shared" si="84"/>
        <v xml:space="preserve">Jordy </v>
      </c>
      <c r="C498" s="211">
        <f>IF(P$347="J",SUMIF('Libre tot'!A$33:A$54,B498,'Libre tot'!B$33:B$54),0)</f>
        <v>50</v>
      </c>
      <c r="D498" s="6"/>
      <c r="E498" s="6"/>
      <c r="F498" s="267" t="str">
        <f t="shared" si="78"/>
        <v/>
      </c>
      <c r="G498" s="268" t="str">
        <f t="shared" si="79"/>
        <v/>
      </c>
      <c r="H498" s="269" t="str">
        <f t="shared" si="85"/>
        <v>Marco</v>
      </c>
      <c r="I498" s="211">
        <f>IF(P$347="J",SUMIF('Libre tot'!A$33:A$54,H498,'Libre tot'!B$33:B$54),0)</f>
        <v>51</v>
      </c>
      <c r="J498" s="6"/>
      <c r="K498" s="211" t="str">
        <f t="shared" si="80"/>
        <v/>
      </c>
      <c r="L498" s="267" t="str">
        <f t="shared" si="81"/>
        <v/>
      </c>
      <c r="M498" s="215" t="str">
        <f t="shared" si="82"/>
        <v/>
      </c>
      <c r="N498" s="216" t="str">
        <f t="shared" si="83"/>
        <v/>
      </c>
      <c r="O498" s="266">
        <v>3</v>
      </c>
      <c r="Q498" s="273"/>
      <c r="R498" s="273"/>
      <c r="S498" s="273"/>
      <c r="T498" s="273"/>
      <c r="U498" s="273"/>
      <c r="AB498" s="325">
        <f t="shared" si="77"/>
        <v>1</v>
      </c>
    </row>
    <row r="499" spans="1:28" ht="15" customHeight="1" x14ac:dyDescent="0.25">
      <c r="A499" s="218" t="str">
        <f>IF(C499=0,"",IF(I499=0,"",MAX(A$2:A498)+1))</f>
        <v/>
      </c>
      <c r="B499" s="269" t="str">
        <f t="shared" si="84"/>
        <v xml:space="preserve">Jordy </v>
      </c>
      <c r="C499" s="211">
        <f>IF(P$347="J",SUMIF('Libre tot'!A$33:A$54,B499,'Libre tot'!B$33:B$54),0)</f>
        <v>50</v>
      </c>
      <c r="D499" s="6"/>
      <c r="E499" s="6"/>
      <c r="F499" s="267" t="str">
        <f t="shared" si="78"/>
        <v/>
      </c>
      <c r="G499" s="268" t="str">
        <f t="shared" si="79"/>
        <v/>
      </c>
      <c r="H499" s="269" t="str">
        <f t="shared" si="85"/>
        <v>n</v>
      </c>
      <c r="I499" s="211">
        <f>IF(P$347="J",SUMIF('Libre tot'!A$33:A$54,H499,'Libre tot'!B$33:B$54),0)</f>
        <v>0</v>
      </c>
      <c r="J499" s="6"/>
      <c r="K499" s="211" t="str">
        <f t="shared" si="80"/>
        <v/>
      </c>
      <c r="L499" s="267" t="str">
        <f t="shared" si="81"/>
        <v/>
      </c>
      <c r="M499" s="215" t="str">
        <f t="shared" si="82"/>
        <v/>
      </c>
      <c r="N499" s="216" t="str">
        <f t="shared" si="83"/>
        <v/>
      </c>
      <c r="O499" s="266">
        <v>3</v>
      </c>
      <c r="Q499" s="273"/>
      <c r="R499" s="273"/>
      <c r="S499" s="273"/>
      <c r="T499" s="273"/>
      <c r="U499" s="273"/>
      <c r="AB499" s="325">
        <f t="shared" si="77"/>
        <v>0</v>
      </c>
    </row>
    <row r="500" spans="1:28" ht="15" customHeight="1" x14ac:dyDescent="0.25">
      <c r="A500" s="218" t="str">
        <f>IF(C500=0,"",IF(I500=0,"",MAX(A$2:A499)+1))</f>
        <v/>
      </c>
      <c r="B500" s="269" t="str">
        <f t="shared" si="84"/>
        <v xml:space="preserve">Jordy </v>
      </c>
      <c r="C500" s="211">
        <f>IF(P$347="J",SUMIF('Libre tot'!A$33:A$54,B500,'Libre tot'!B$33:B$54),0)</f>
        <v>50</v>
      </c>
      <c r="D500" s="6"/>
      <c r="E500" s="6"/>
      <c r="F500" s="267" t="str">
        <f t="shared" si="78"/>
        <v/>
      </c>
      <c r="G500" s="268" t="str">
        <f t="shared" si="79"/>
        <v/>
      </c>
      <c r="H500" s="269" t="str">
        <f t="shared" si="85"/>
        <v>n</v>
      </c>
      <c r="I500" s="211">
        <f>IF(P$347="J",SUMIF('Libre tot'!A$33:A$54,H500,'Libre tot'!B$33:B$54),0)</f>
        <v>0</v>
      </c>
      <c r="J500" s="6"/>
      <c r="K500" s="211" t="str">
        <f t="shared" si="80"/>
        <v/>
      </c>
      <c r="L500" s="267" t="str">
        <f t="shared" si="81"/>
        <v/>
      </c>
      <c r="M500" s="215" t="str">
        <f t="shared" si="82"/>
        <v/>
      </c>
      <c r="N500" s="216" t="str">
        <f t="shared" si="83"/>
        <v/>
      </c>
      <c r="O500" s="266">
        <v>3</v>
      </c>
      <c r="Q500" s="273"/>
      <c r="R500" s="273"/>
      <c r="S500" s="273"/>
      <c r="T500" s="273"/>
      <c r="U500" s="273"/>
      <c r="AB500" s="325">
        <f t="shared" si="77"/>
        <v>0</v>
      </c>
    </row>
    <row r="501" spans="1:28" ht="15" customHeight="1" x14ac:dyDescent="0.25">
      <c r="A501" s="218" t="str">
        <f>IF(C501=0,"",IF(I501=0,"",MAX(A$2:A500)+1))</f>
        <v/>
      </c>
      <c r="B501" s="269" t="str">
        <f t="shared" si="84"/>
        <v xml:space="preserve">Jordy </v>
      </c>
      <c r="C501" s="211">
        <f>IF(P$347="J",SUMIF('Libre tot'!A$33:A$54,B501,'Libre tot'!B$33:B$54),0)</f>
        <v>50</v>
      </c>
      <c r="D501" s="6"/>
      <c r="E501" s="6"/>
      <c r="F501" s="267" t="str">
        <f t="shared" si="78"/>
        <v/>
      </c>
      <c r="G501" s="268" t="str">
        <f t="shared" si="79"/>
        <v/>
      </c>
      <c r="H501" s="269" t="str">
        <f t="shared" si="85"/>
        <v>n</v>
      </c>
      <c r="I501" s="211">
        <f>IF(P$347="J",SUMIF('Libre tot'!A$33:A$54,H501,'Libre tot'!B$33:B$54),0)</f>
        <v>0</v>
      </c>
      <c r="J501" s="6"/>
      <c r="K501" s="211" t="str">
        <f t="shared" si="80"/>
        <v/>
      </c>
      <c r="L501" s="267" t="str">
        <f t="shared" si="81"/>
        <v/>
      </c>
      <c r="M501" s="215" t="str">
        <f t="shared" si="82"/>
        <v/>
      </c>
      <c r="N501" s="216" t="str">
        <f t="shared" si="83"/>
        <v/>
      </c>
      <c r="O501" s="266">
        <v>3</v>
      </c>
      <c r="Q501" s="273"/>
      <c r="R501" s="273"/>
      <c r="S501" s="273"/>
      <c r="T501" s="273"/>
      <c r="U501" s="273"/>
      <c r="AB501" s="325">
        <f t="shared" si="77"/>
        <v>0</v>
      </c>
    </row>
    <row r="502" spans="1:28" ht="15" customHeight="1" x14ac:dyDescent="0.25">
      <c r="A502" s="218" t="str">
        <f>IF(C502=0,"",IF(I502=0,"",MAX(A$2:A501)+1))</f>
        <v/>
      </c>
      <c r="B502" s="269" t="str">
        <f t="shared" si="84"/>
        <v xml:space="preserve">Jordy </v>
      </c>
      <c r="C502" s="211">
        <f>IF(P$347="J",SUMIF('Libre tot'!A$33:A$54,B502,'Libre tot'!B$33:B$54),0)</f>
        <v>50</v>
      </c>
      <c r="D502" s="6"/>
      <c r="E502" s="6"/>
      <c r="F502" s="267" t="str">
        <f t="shared" si="78"/>
        <v/>
      </c>
      <c r="G502" s="268" t="str">
        <f t="shared" si="79"/>
        <v/>
      </c>
      <c r="H502" s="269" t="str">
        <f t="shared" si="85"/>
        <v>n</v>
      </c>
      <c r="I502" s="211">
        <f>IF(P$347="J",SUMIF('Libre tot'!A$33:A$54,H502,'Libre tot'!B$33:B$54),0)</f>
        <v>0</v>
      </c>
      <c r="J502" s="6"/>
      <c r="K502" s="211" t="str">
        <f t="shared" si="80"/>
        <v/>
      </c>
      <c r="L502" s="267" t="str">
        <f t="shared" si="81"/>
        <v/>
      </c>
      <c r="M502" s="215" t="str">
        <f t="shared" si="82"/>
        <v/>
      </c>
      <c r="N502" s="216" t="str">
        <f t="shared" si="83"/>
        <v/>
      </c>
      <c r="O502" s="266">
        <v>3</v>
      </c>
      <c r="Q502" s="273"/>
      <c r="R502" s="273"/>
      <c r="S502" s="273"/>
      <c r="T502" s="273"/>
      <c r="U502" s="273"/>
      <c r="AB502" s="325">
        <f t="shared" si="77"/>
        <v>0</v>
      </c>
    </row>
    <row r="503" spans="1:28" ht="15" customHeight="1" x14ac:dyDescent="0.25">
      <c r="A503" s="218">
        <f>IF(C503=0,"",IF(I503=0,"",MAX(A$2:A502)+1))</f>
        <v>315</v>
      </c>
      <c r="B503" s="269" t="str">
        <f t="shared" si="84"/>
        <v>Mukesh</v>
      </c>
      <c r="C503" s="211">
        <f>IF(P$347="J",SUMIF('Libre tot'!A$33:A$54,B503,'Libre tot'!B$33:B$54),0)</f>
        <v>56</v>
      </c>
      <c r="D503" s="6"/>
      <c r="E503" s="6"/>
      <c r="F503" s="267" t="str">
        <f t="shared" si="78"/>
        <v/>
      </c>
      <c r="G503" s="268" t="str">
        <f t="shared" si="79"/>
        <v/>
      </c>
      <c r="H503" s="269" t="str">
        <f t="shared" si="85"/>
        <v>Marco</v>
      </c>
      <c r="I503" s="211">
        <f>IF(P$347="J",SUMIF('Libre tot'!A$33:A$54,H503,'Libre tot'!B$33:B$54),0)</f>
        <v>51</v>
      </c>
      <c r="J503" s="6"/>
      <c r="K503" s="211" t="str">
        <f t="shared" si="80"/>
        <v/>
      </c>
      <c r="L503" s="267" t="str">
        <f t="shared" si="81"/>
        <v/>
      </c>
      <c r="M503" s="215" t="str">
        <f t="shared" si="82"/>
        <v/>
      </c>
      <c r="N503" s="216" t="str">
        <f t="shared" si="83"/>
        <v/>
      </c>
      <c r="O503" s="266">
        <v>3</v>
      </c>
      <c r="Q503" s="273"/>
      <c r="R503" s="273"/>
      <c r="S503" s="273"/>
      <c r="T503" s="273"/>
      <c r="U503" s="273"/>
      <c r="AB503" s="325">
        <f t="shared" si="77"/>
        <v>1</v>
      </c>
    </row>
    <row r="504" spans="1:28" ht="15" customHeight="1" x14ac:dyDescent="0.25">
      <c r="A504" s="218" t="str">
        <f>IF(C504=0,"",IF(I504=0,"",MAX(A$2:A503)+1))</f>
        <v/>
      </c>
      <c r="B504" s="269" t="str">
        <f t="shared" si="84"/>
        <v>Mukesh</v>
      </c>
      <c r="C504" s="211">
        <f>IF(P$347="J",SUMIF('Libre tot'!A$33:A$54,B504,'Libre tot'!B$33:B$54),0)</f>
        <v>56</v>
      </c>
      <c r="D504" s="6"/>
      <c r="E504" s="6"/>
      <c r="F504" s="267" t="str">
        <f t="shared" si="78"/>
        <v/>
      </c>
      <c r="G504" s="268" t="str">
        <f t="shared" si="79"/>
        <v/>
      </c>
      <c r="H504" s="269" t="str">
        <f t="shared" si="85"/>
        <v>n</v>
      </c>
      <c r="I504" s="211">
        <f>IF(P$347="J",SUMIF('Libre tot'!A$33:A$54,H504,'Libre tot'!B$33:B$54),0)</f>
        <v>0</v>
      </c>
      <c r="J504" s="6"/>
      <c r="K504" s="211" t="str">
        <f t="shared" si="80"/>
        <v/>
      </c>
      <c r="L504" s="267" t="str">
        <f t="shared" si="81"/>
        <v/>
      </c>
      <c r="M504" s="215" t="str">
        <f t="shared" si="82"/>
        <v/>
      </c>
      <c r="N504" s="216" t="str">
        <f t="shared" si="83"/>
        <v/>
      </c>
      <c r="O504" s="266">
        <v>3</v>
      </c>
      <c r="Q504" s="273"/>
      <c r="R504" s="273"/>
      <c r="S504" s="273"/>
      <c r="T504" s="273"/>
      <c r="U504" s="273"/>
      <c r="AB504" s="325">
        <f t="shared" si="77"/>
        <v>0</v>
      </c>
    </row>
    <row r="505" spans="1:28" ht="15" customHeight="1" x14ac:dyDescent="0.25">
      <c r="A505" s="218" t="str">
        <f>IF(C505=0,"",IF(I505=0,"",MAX(A$2:A504)+1))</f>
        <v/>
      </c>
      <c r="B505" s="269" t="str">
        <f t="shared" si="84"/>
        <v>Mukesh</v>
      </c>
      <c r="C505" s="211">
        <f>IF(P$347="J",SUMIF('Libre tot'!A$33:A$54,B505,'Libre tot'!B$33:B$54),0)</f>
        <v>56</v>
      </c>
      <c r="D505" s="6"/>
      <c r="E505" s="6"/>
      <c r="F505" s="267" t="str">
        <f t="shared" si="78"/>
        <v/>
      </c>
      <c r="G505" s="268" t="str">
        <f t="shared" si="79"/>
        <v/>
      </c>
      <c r="H505" s="269" t="str">
        <f t="shared" si="85"/>
        <v>n</v>
      </c>
      <c r="I505" s="211">
        <f>IF(P$347="J",SUMIF('Libre tot'!A$33:A$54,H505,'Libre tot'!B$33:B$54),0)</f>
        <v>0</v>
      </c>
      <c r="J505" s="6"/>
      <c r="K505" s="211" t="str">
        <f t="shared" si="80"/>
        <v/>
      </c>
      <c r="L505" s="267" t="str">
        <f t="shared" si="81"/>
        <v/>
      </c>
      <c r="M505" s="215" t="str">
        <f t="shared" si="82"/>
        <v/>
      </c>
      <c r="N505" s="216" t="str">
        <f t="shared" si="83"/>
        <v/>
      </c>
      <c r="O505" s="266">
        <v>3</v>
      </c>
      <c r="Q505" s="273"/>
      <c r="R505" s="273"/>
      <c r="S505" s="273"/>
      <c r="T505" s="273"/>
      <c r="U505" s="273"/>
      <c r="AB505" s="325">
        <f t="shared" si="77"/>
        <v>0</v>
      </c>
    </row>
    <row r="506" spans="1:28" ht="15" customHeight="1" x14ac:dyDescent="0.25">
      <c r="A506" s="218" t="str">
        <f>IF(C506=0,"",IF(I506=0,"",MAX(A$2:A505)+1))</f>
        <v/>
      </c>
      <c r="B506" s="269" t="str">
        <f t="shared" si="84"/>
        <v>Mukesh</v>
      </c>
      <c r="C506" s="211">
        <f>IF(P$347="J",SUMIF('Libre tot'!A$33:A$54,B506,'Libre tot'!B$33:B$54),0)</f>
        <v>56</v>
      </c>
      <c r="D506" s="6"/>
      <c r="E506" s="6"/>
      <c r="F506" s="267" t="str">
        <f t="shared" si="78"/>
        <v/>
      </c>
      <c r="G506" s="268" t="str">
        <f t="shared" si="79"/>
        <v/>
      </c>
      <c r="H506" s="269" t="str">
        <f t="shared" si="85"/>
        <v>n</v>
      </c>
      <c r="I506" s="211">
        <f>IF(P$347="J",SUMIF('Libre tot'!A$33:A$54,H506,'Libre tot'!B$33:B$54),0)</f>
        <v>0</v>
      </c>
      <c r="J506" s="6"/>
      <c r="K506" s="211" t="str">
        <f t="shared" si="80"/>
        <v/>
      </c>
      <c r="L506" s="267" t="str">
        <f t="shared" si="81"/>
        <v/>
      </c>
      <c r="M506" s="215" t="str">
        <f t="shared" si="82"/>
        <v/>
      </c>
      <c r="N506" s="216" t="str">
        <f t="shared" si="83"/>
        <v/>
      </c>
      <c r="O506" s="266">
        <v>3</v>
      </c>
      <c r="Q506" s="273"/>
      <c r="R506" s="273"/>
      <c r="S506" s="273"/>
      <c r="T506" s="273"/>
      <c r="U506" s="273"/>
      <c r="AB506" s="325">
        <f t="shared" si="77"/>
        <v>0</v>
      </c>
    </row>
    <row r="507" spans="1:28" ht="15" customHeight="1" x14ac:dyDescent="0.25">
      <c r="A507" s="218" t="str">
        <f>IF(C507=0,"",IF(I507=0,"",MAX(A$2:A506)+1))</f>
        <v/>
      </c>
      <c r="B507" s="269" t="str">
        <f t="shared" si="84"/>
        <v>Mukesh</v>
      </c>
      <c r="C507" s="211">
        <f>IF(P$347="J",SUMIF('Libre tot'!A$33:A$54,B507,'Libre tot'!B$33:B$54),0)</f>
        <v>56</v>
      </c>
      <c r="D507" s="6"/>
      <c r="E507" s="6"/>
      <c r="F507" s="267" t="str">
        <f t="shared" si="78"/>
        <v/>
      </c>
      <c r="G507" s="268" t="str">
        <f t="shared" si="79"/>
        <v/>
      </c>
      <c r="H507" s="269" t="str">
        <f t="shared" si="85"/>
        <v>n</v>
      </c>
      <c r="I507" s="211">
        <f>IF(P$347="J",SUMIF('Libre tot'!A$33:A$54,H507,'Libre tot'!B$33:B$54),0)</f>
        <v>0</v>
      </c>
      <c r="J507" s="6"/>
      <c r="K507" s="211" t="str">
        <f t="shared" si="80"/>
        <v/>
      </c>
      <c r="L507" s="267" t="str">
        <f t="shared" si="81"/>
        <v/>
      </c>
      <c r="M507" s="215" t="str">
        <f t="shared" ref="M507:M517" si="86">IF(J507&gt;0,IF(I507-J507=0,R$2,IF(J507&lt;I507,ROUND(J507/I507*T$2,1),Q$2)),"")</f>
        <v/>
      </c>
      <c r="N507" s="216" t="str">
        <f t="shared" si="83"/>
        <v/>
      </c>
      <c r="O507" s="266">
        <v>3</v>
      </c>
      <c r="Q507" s="273"/>
      <c r="R507" s="273"/>
      <c r="S507" s="273"/>
      <c r="T507" s="273"/>
      <c r="U507" s="273"/>
      <c r="AB507" s="325">
        <f t="shared" si="77"/>
        <v>0</v>
      </c>
    </row>
    <row r="508" spans="1:28" ht="15" customHeight="1" x14ac:dyDescent="0.25">
      <c r="A508" s="218" t="str">
        <f>IF(C508=0,"",IF(I508=0,"",MAX(A$2:A507)+1))</f>
        <v/>
      </c>
      <c r="B508" s="269" t="str">
        <f t="shared" si="84"/>
        <v>Marco</v>
      </c>
      <c r="C508" s="211">
        <f>IF(P$347="J",SUMIF('Libre tot'!A$33:A$54,B508,'Libre tot'!B$33:B$54),0)</f>
        <v>51</v>
      </c>
      <c r="D508" s="6"/>
      <c r="E508" s="6"/>
      <c r="F508" s="267" t="str">
        <f t="shared" si="78"/>
        <v/>
      </c>
      <c r="G508" s="268" t="str">
        <f t="shared" si="79"/>
        <v/>
      </c>
      <c r="H508" s="269" t="str">
        <f t="shared" si="85"/>
        <v>n</v>
      </c>
      <c r="I508" s="211">
        <f>IF(P$347="J",SUMIF('Libre tot'!A$33:A$54,H508,'Libre tot'!B$33:B$54),0)</f>
        <v>0</v>
      </c>
      <c r="J508" s="6"/>
      <c r="K508" s="211" t="str">
        <f t="shared" si="80"/>
        <v/>
      </c>
      <c r="L508" s="267" t="str">
        <f t="shared" si="81"/>
        <v/>
      </c>
      <c r="M508" s="215" t="str">
        <f t="shared" si="86"/>
        <v/>
      </c>
      <c r="N508" s="216" t="str">
        <f t="shared" si="83"/>
        <v/>
      </c>
      <c r="O508" s="266">
        <v>3</v>
      </c>
      <c r="Q508" s="273"/>
      <c r="R508" s="273"/>
      <c r="S508" s="273"/>
      <c r="T508" s="273"/>
      <c r="U508" s="273"/>
      <c r="AB508" s="325">
        <f t="shared" si="77"/>
        <v>0</v>
      </c>
    </row>
    <row r="509" spans="1:28" ht="15" customHeight="1" x14ac:dyDescent="0.25">
      <c r="A509" s="218" t="str">
        <f>IF(C509=0,"",IF(I509=0,"",MAX(A$2:A508)+1))</f>
        <v/>
      </c>
      <c r="B509" s="269" t="str">
        <f t="shared" si="84"/>
        <v>Marco</v>
      </c>
      <c r="C509" s="211">
        <f>IF(P$347="J",SUMIF('Libre tot'!A$33:A$54,B509,'Libre tot'!B$33:B$54),0)</f>
        <v>51</v>
      </c>
      <c r="D509" s="6"/>
      <c r="E509" s="6"/>
      <c r="F509" s="267" t="str">
        <f t="shared" si="78"/>
        <v/>
      </c>
      <c r="G509" s="268" t="str">
        <f t="shared" si="79"/>
        <v/>
      </c>
      <c r="H509" s="269" t="str">
        <f t="shared" si="85"/>
        <v>n</v>
      </c>
      <c r="I509" s="211">
        <f>IF(P$347="J",SUMIF('Libre tot'!A$33:A$54,H509,'Libre tot'!B$33:B$54),0)</f>
        <v>0</v>
      </c>
      <c r="J509" s="6"/>
      <c r="K509" s="211" t="str">
        <f t="shared" si="80"/>
        <v/>
      </c>
      <c r="L509" s="267" t="str">
        <f t="shared" si="81"/>
        <v/>
      </c>
      <c r="M509" s="215" t="str">
        <f t="shared" si="86"/>
        <v/>
      </c>
      <c r="N509" s="216" t="str">
        <f t="shared" si="83"/>
        <v/>
      </c>
      <c r="O509" s="266">
        <v>3</v>
      </c>
      <c r="Q509" s="273"/>
      <c r="R509" s="273"/>
      <c r="S509" s="273"/>
      <c r="T509" s="273"/>
      <c r="U509" s="273"/>
      <c r="AB509" s="325">
        <f t="shared" si="77"/>
        <v>0</v>
      </c>
    </row>
    <row r="510" spans="1:28" ht="15" customHeight="1" x14ac:dyDescent="0.25">
      <c r="A510" s="218" t="str">
        <f>IF(C510=0,"",IF(I510=0,"",MAX(A$2:A509)+1))</f>
        <v/>
      </c>
      <c r="B510" s="269" t="str">
        <f t="shared" si="84"/>
        <v>Marco</v>
      </c>
      <c r="C510" s="211">
        <f>IF(P$347="J",SUMIF('Libre tot'!A$33:A$54,B510,'Libre tot'!B$33:B$54),0)</f>
        <v>51</v>
      </c>
      <c r="D510" s="6"/>
      <c r="E510" s="6"/>
      <c r="F510" s="267" t="str">
        <f t="shared" si="78"/>
        <v/>
      </c>
      <c r="G510" s="268" t="str">
        <f t="shared" si="79"/>
        <v/>
      </c>
      <c r="H510" s="269" t="str">
        <f t="shared" si="85"/>
        <v>n</v>
      </c>
      <c r="I510" s="211">
        <f>IF(P$347="J",SUMIF('Libre tot'!A$33:A$54,H510,'Libre tot'!B$33:B$54),0)</f>
        <v>0</v>
      </c>
      <c r="J510" s="6"/>
      <c r="K510" s="211" t="str">
        <f t="shared" si="80"/>
        <v/>
      </c>
      <c r="L510" s="267" t="str">
        <f t="shared" si="81"/>
        <v/>
      </c>
      <c r="M510" s="215" t="str">
        <f t="shared" si="86"/>
        <v/>
      </c>
      <c r="N510" s="216" t="str">
        <f t="shared" si="83"/>
        <v/>
      </c>
      <c r="O510" s="266">
        <v>3</v>
      </c>
      <c r="Q510" s="273"/>
      <c r="R510" s="273"/>
      <c r="S510" s="273"/>
      <c r="T510" s="273"/>
      <c r="U510" s="273"/>
      <c r="AB510" s="325">
        <f t="shared" si="77"/>
        <v>0</v>
      </c>
    </row>
    <row r="511" spans="1:28" ht="15" customHeight="1" x14ac:dyDescent="0.25">
      <c r="A511" s="218" t="str">
        <f>IF(C511=0,"",IF(I511=0,"",MAX(A$2:A510)+1))</f>
        <v/>
      </c>
      <c r="B511" s="269" t="str">
        <f t="shared" si="84"/>
        <v>Marco</v>
      </c>
      <c r="C511" s="211">
        <f>IF(P$347="J",SUMIF('Libre tot'!A$33:A$54,B511,'Libre tot'!B$33:B$54),0)</f>
        <v>51</v>
      </c>
      <c r="D511" s="6"/>
      <c r="E511" s="6"/>
      <c r="F511" s="267" t="str">
        <f t="shared" si="78"/>
        <v/>
      </c>
      <c r="G511" s="268" t="str">
        <f t="shared" si="79"/>
        <v/>
      </c>
      <c r="H511" s="269" t="str">
        <f t="shared" si="85"/>
        <v>n</v>
      </c>
      <c r="I511" s="211">
        <f>IF(P$347="J",SUMIF('Libre tot'!A$33:A$54,H511,'Libre tot'!B$33:B$54),0)</f>
        <v>0</v>
      </c>
      <c r="J511" s="6"/>
      <c r="K511" s="211" t="str">
        <f t="shared" si="80"/>
        <v/>
      </c>
      <c r="L511" s="267" t="str">
        <f t="shared" si="81"/>
        <v/>
      </c>
      <c r="M511" s="215" t="str">
        <f t="shared" si="86"/>
        <v/>
      </c>
      <c r="N511" s="216" t="str">
        <f t="shared" si="83"/>
        <v/>
      </c>
      <c r="O511" s="266">
        <v>3</v>
      </c>
      <c r="Q511" s="273"/>
      <c r="R511" s="273"/>
      <c r="S511" s="273"/>
      <c r="T511" s="273"/>
      <c r="U511" s="273"/>
      <c r="AB511" s="325">
        <f t="shared" si="77"/>
        <v>0</v>
      </c>
    </row>
    <row r="512" spans="1:28" ht="15" customHeight="1" x14ac:dyDescent="0.25">
      <c r="A512" s="218" t="str">
        <f>IF(C512=0,"",IF(I512=0,"",MAX(A$2:A511)+1))</f>
        <v/>
      </c>
      <c r="B512" s="269" t="str">
        <f t="shared" si="84"/>
        <v>n</v>
      </c>
      <c r="C512" s="211">
        <f>IF(P$347="J",SUMIF('Libre tot'!A$33:A$54,B512,'Libre tot'!B$33:B$54),0)</f>
        <v>0</v>
      </c>
      <c r="D512" s="6"/>
      <c r="E512" s="6"/>
      <c r="F512" s="267" t="str">
        <f t="shared" si="78"/>
        <v/>
      </c>
      <c r="G512" s="268" t="str">
        <f t="shared" si="79"/>
        <v/>
      </c>
      <c r="H512" s="269" t="str">
        <f t="shared" si="85"/>
        <v>n</v>
      </c>
      <c r="I512" s="211">
        <f>IF(P$347="J",SUMIF('Libre tot'!A$33:A$54,H512,'Libre tot'!B$33:B$54),0)</f>
        <v>0</v>
      </c>
      <c r="J512" s="6"/>
      <c r="K512" s="211" t="str">
        <f t="shared" si="80"/>
        <v/>
      </c>
      <c r="L512" s="267" t="str">
        <f t="shared" si="81"/>
        <v/>
      </c>
      <c r="M512" s="215" t="str">
        <f t="shared" si="86"/>
        <v/>
      </c>
      <c r="N512" s="216" t="str">
        <f t="shared" si="83"/>
        <v/>
      </c>
      <c r="O512" s="266">
        <v>3</v>
      </c>
      <c r="Q512" s="273"/>
      <c r="R512" s="273"/>
      <c r="S512" s="273"/>
      <c r="T512" s="273"/>
      <c r="U512" s="273"/>
      <c r="AB512" s="325">
        <f t="shared" si="77"/>
        <v>0</v>
      </c>
    </row>
    <row r="513" spans="1:28" ht="15" customHeight="1" x14ac:dyDescent="0.25">
      <c r="A513" s="218" t="str">
        <f>IF(C513=0,"",IF(I513=0,"",MAX(A$2:A512)+1))</f>
        <v/>
      </c>
      <c r="B513" s="269" t="str">
        <f t="shared" si="84"/>
        <v>n</v>
      </c>
      <c r="C513" s="211">
        <f>IF(P$347="J",SUMIF('Libre tot'!A$33:A$54,B513,'Libre tot'!B$33:B$54),0)</f>
        <v>0</v>
      </c>
      <c r="D513" s="6"/>
      <c r="E513" s="6"/>
      <c r="F513" s="267" t="str">
        <f t="shared" si="78"/>
        <v/>
      </c>
      <c r="G513" s="268" t="str">
        <f t="shared" si="79"/>
        <v/>
      </c>
      <c r="H513" s="269" t="str">
        <f t="shared" si="85"/>
        <v>n</v>
      </c>
      <c r="I513" s="211">
        <f>IF(P$347="J",SUMIF('Libre tot'!A$33:A$54,H513,'Libre tot'!B$33:B$54),0)</f>
        <v>0</v>
      </c>
      <c r="J513" s="6"/>
      <c r="K513" s="211" t="str">
        <f t="shared" si="80"/>
        <v/>
      </c>
      <c r="L513" s="267" t="str">
        <f t="shared" si="81"/>
        <v/>
      </c>
      <c r="M513" s="215" t="str">
        <f t="shared" si="86"/>
        <v/>
      </c>
      <c r="N513" s="216" t="str">
        <f t="shared" si="83"/>
        <v/>
      </c>
      <c r="O513" s="266">
        <v>3</v>
      </c>
      <c r="Q513" s="273"/>
      <c r="R513" s="273"/>
      <c r="S513" s="273"/>
      <c r="T513" s="273"/>
      <c r="U513" s="273"/>
      <c r="AB513" s="325">
        <f t="shared" si="77"/>
        <v>0</v>
      </c>
    </row>
    <row r="514" spans="1:28" ht="15" customHeight="1" x14ac:dyDescent="0.25">
      <c r="A514" s="218" t="str">
        <f>IF(C514=0,"",IF(I514=0,"",MAX(A$2:A513)+1))</f>
        <v/>
      </c>
      <c r="B514" s="269" t="str">
        <f t="shared" si="84"/>
        <v>n</v>
      </c>
      <c r="C514" s="211">
        <f>IF(P$347="J",SUMIF('Libre tot'!A$33:A$54,B514,'Libre tot'!B$33:B$54),0)</f>
        <v>0</v>
      </c>
      <c r="D514" s="6"/>
      <c r="E514" s="6"/>
      <c r="F514" s="267" t="str">
        <f t="shared" si="78"/>
        <v/>
      </c>
      <c r="G514" s="268" t="str">
        <f t="shared" si="79"/>
        <v/>
      </c>
      <c r="H514" s="269" t="str">
        <f t="shared" si="85"/>
        <v>n</v>
      </c>
      <c r="I514" s="211">
        <f>IF(P$347="J",SUMIF('Libre tot'!A$33:A$54,H514,'Libre tot'!B$33:B$54),0)</f>
        <v>0</v>
      </c>
      <c r="J514" s="6"/>
      <c r="K514" s="211" t="str">
        <f t="shared" si="80"/>
        <v/>
      </c>
      <c r="L514" s="267" t="str">
        <f t="shared" si="81"/>
        <v/>
      </c>
      <c r="M514" s="215" t="str">
        <f t="shared" si="86"/>
        <v/>
      </c>
      <c r="N514" s="216" t="str">
        <f t="shared" si="83"/>
        <v/>
      </c>
      <c r="O514" s="266">
        <v>3</v>
      </c>
      <c r="Q514" s="273"/>
      <c r="R514" s="273"/>
      <c r="S514" s="273"/>
      <c r="T514" s="273"/>
      <c r="U514" s="273"/>
      <c r="AB514" s="325">
        <f t="shared" si="77"/>
        <v>0</v>
      </c>
    </row>
    <row r="515" spans="1:28" ht="15" customHeight="1" x14ac:dyDescent="0.25">
      <c r="A515" s="218" t="str">
        <f>IF(C515=0,"",IF(I515=0,"",MAX(A$2:A514)+1))</f>
        <v/>
      </c>
      <c r="B515" s="269" t="str">
        <f t="shared" si="84"/>
        <v>n</v>
      </c>
      <c r="C515" s="211">
        <f>IF(P$347="J",SUMIF('Libre tot'!A$33:A$54,B515,'Libre tot'!B$33:B$54),0)</f>
        <v>0</v>
      </c>
      <c r="D515" s="6"/>
      <c r="E515" s="6"/>
      <c r="F515" s="267" t="str">
        <f t="shared" si="78"/>
        <v/>
      </c>
      <c r="G515" s="268" t="str">
        <f t="shared" si="79"/>
        <v/>
      </c>
      <c r="H515" s="269" t="str">
        <f t="shared" si="85"/>
        <v>n</v>
      </c>
      <c r="I515" s="211">
        <f>IF(P$347="J",SUMIF('Libre tot'!A$33:A$54,H515,'Libre tot'!B$33:B$54),0)</f>
        <v>0</v>
      </c>
      <c r="J515" s="6"/>
      <c r="K515" s="211" t="str">
        <f t="shared" si="80"/>
        <v/>
      </c>
      <c r="L515" s="267" t="str">
        <f t="shared" si="81"/>
        <v/>
      </c>
      <c r="M515" s="215" t="str">
        <f t="shared" si="86"/>
        <v/>
      </c>
      <c r="N515" s="216" t="str">
        <f t="shared" si="83"/>
        <v/>
      </c>
      <c r="O515" s="266">
        <v>3</v>
      </c>
      <c r="Q515" s="273"/>
      <c r="R515" s="273"/>
      <c r="S515" s="273"/>
      <c r="T515" s="273"/>
      <c r="U515" s="273"/>
      <c r="AB515" s="325">
        <f t="shared" ref="AB515:AB518" si="87">IF(A515="",0,1)</f>
        <v>0</v>
      </c>
    </row>
    <row r="516" spans="1:28" ht="15" customHeight="1" x14ac:dyDescent="0.25">
      <c r="A516" s="218" t="str">
        <f>IF(C516=0,"",IF(I516=0,"",MAX(A$2:A515)+1))</f>
        <v/>
      </c>
      <c r="B516" s="269" t="str">
        <f t="shared" si="84"/>
        <v>n</v>
      </c>
      <c r="C516" s="211">
        <f>IF(P$347="J",SUMIF('Libre tot'!A$33:A$54,B516,'Libre tot'!B$33:B$54),0)</f>
        <v>0</v>
      </c>
      <c r="D516" s="6"/>
      <c r="E516" s="6"/>
      <c r="F516" s="267" t="str">
        <f t="shared" si="78"/>
        <v/>
      </c>
      <c r="G516" s="268" t="str">
        <f t="shared" si="79"/>
        <v/>
      </c>
      <c r="H516" s="269" t="str">
        <f t="shared" si="85"/>
        <v>n</v>
      </c>
      <c r="I516" s="211">
        <f>IF(P$347="J",SUMIF('Libre tot'!A$33:A$54,H516,'Libre tot'!B$33:B$54),0)</f>
        <v>0</v>
      </c>
      <c r="J516" s="6"/>
      <c r="K516" s="211" t="str">
        <f t="shared" si="80"/>
        <v/>
      </c>
      <c r="L516" s="267" t="str">
        <f t="shared" si="81"/>
        <v/>
      </c>
      <c r="M516" s="215" t="str">
        <f t="shared" si="86"/>
        <v/>
      </c>
      <c r="N516" s="216" t="str">
        <f t="shared" si="83"/>
        <v/>
      </c>
      <c r="O516" s="266">
        <v>3</v>
      </c>
      <c r="Q516" s="273"/>
      <c r="R516" s="273"/>
      <c r="S516" s="273"/>
      <c r="T516" s="273"/>
      <c r="U516" s="273"/>
      <c r="AB516" s="325">
        <f t="shared" si="87"/>
        <v>0</v>
      </c>
    </row>
    <row r="517" spans="1:28" ht="15" customHeight="1" x14ac:dyDescent="0.25">
      <c r="A517" s="218" t="str">
        <f>IF(C517=0,"",IF(I517=0,"",MAX(A$2:A516)+1))</f>
        <v/>
      </c>
      <c r="B517" s="269" t="str">
        <f t="shared" si="84"/>
        <v>n</v>
      </c>
      <c r="C517" s="211">
        <f>IF(P$347="J",SUMIF('Libre tot'!A$33:A$54,B517,'Libre tot'!B$33:B$54),0)</f>
        <v>0</v>
      </c>
      <c r="D517" s="6"/>
      <c r="E517" s="6"/>
      <c r="F517" s="267" t="str">
        <f t="shared" si="78"/>
        <v/>
      </c>
      <c r="G517" s="268" t="str">
        <f t="shared" si="79"/>
        <v/>
      </c>
      <c r="H517" s="269" t="str">
        <f t="shared" si="85"/>
        <v>n</v>
      </c>
      <c r="I517" s="211">
        <f>IF(P$347="J",SUMIF('Libre tot'!A$33:A$54,H517,'Libre tot'!B$33:B$54),0)</f>
        <v>0</v>
      </c>
      <c r="J517" s="6"/>
      <c r="K517" s="211" t="str">
        <f t="shared" si="80"/>
        <v/>
      </c>
      <c r="L517" s="267" t="str">
        <f t="shared" si="81"/>
        <v/>
      </c>
      <c r="M517" s="215" t="str">
        <f t="shared" si="86"/>
        <v/>
      </c>
      <c r="N517" s="216" t="str">
        <f t="shared" si="83"/>
        <v/>
      </c>
      <c r="O517" s="266">
        <v>3</v>
      </c>
      <c r="Q517" s="273"/>
      <c r="R517" s="273"/>
      <c r="S517" s="273"/>
      <c r="T517" s="273"/>
      <c r="U517" s="273"/>
      <c r="AB517" s="325">
        <f t="shared" si="87"/>
        <v>0</v>
      </c>
    </row>
    <row r="518" spans="1:28" ht="15" customHeight="1" x14ac:dyDescent="0.25">
      <c r="A518" s="222"/>
      <c r="B518" s="223" t="s">
        <v>75</v>
      </c>
      <c r="C518" s="224">
        <f>MAX(A$2:A518)-SUMIF(B:B,"Ronde 1",C:C)-SUMIF(B:B,"Ronde 2",C:C)</f>
        <v>105</v>
      </c>
      <c r="D518" s="225" t="s">
        <v>78</v>
      </c>
      <c r="E518" s="225"/>
      <c r="F518" s="226"/>
      <c r="G518" s="227"/>
      <c r="H518" s="228" t="s">
        <v>76</v>
      </c>
      <c r="I518" s="229">
        <f>SUM(N347:N518)</f>
        <v>0</v>
      </c>
      <c r="J518" s="225"/>
      <c r="K518" s="230" t="s">
        <v>77</v>
      </c>
      <c r="L518" s="231">
        <f>C518-I518</f>
        <v>105</v>
      </c>
      <c r="M518" s="231"/>
      <c r="N518" s="232"/>
      <c r="O518" s="266">
        <v>3</v>
      </c>
      <c r="Q518" s="273"/>
      <c r="R518" s="273"/>
      <c r="S518" s="273"/>
      <c r="T518" s="273"/>
      <c r="U518" s="273"/>
      <c r="AB518" s="325">
        <f t="shared" si="87"/>
        <v>0</v>
      </c>
    </row>
    <row r="519" spans="1:28" ht="13.2" x14ac:dyDescent="0.25">
      <c r="A519" s="10"/>
      <c r="B519" s="10"/>
      <c r="C519" s="10"/>
      <c r="D519" s="15"/>
      <c r="E519" s="15"/>
      <c r="F519" s="10"/>
      <c r="G519" s="15"/>
      <c r="H519" s="10"/>
      <c r="I519" s="10"/>
      <c r="J519" s="15"/>
      <c r="K519" s="15"/>
      <c r="L519" s="10"/>
      <c r="M519" s="15"/>
      <c r="N519" s="15"/>
      <c r="O519" s="274"/>
      <c r="P519" s="275"/>
      <c r="Q519" s="273"/>
      <c r="R519" s="273"/>
      <c r="S519" s="273"/>
      <c r="T519" s="273"/>
      <c r="U519" s="273"/>
    </row>
    <row r="520" spans="1:28" x14ac:dyDescent="0.3">
      <c r="O520" s="274"/>
    </row>
    <row r="521" spans="1:28" x14ac:dyDescent="0.3">
      <c r="O521" s="274"/>
    </row>
    <row r="522" spans="1:28" x14ac:dyDescent="0.3">
      <c r="O522" s="274"/>
    </row>
    <row r="523" spans="1:28" x14ac:dyDescent="0.3">
      <c r="O523" s="274"/>
    </row>
    <row r="524" spans="1:28" x14ac:dyDescent="0.3">
      <c r="O524" s="274"/>
    </row>
    <row r="525" spans="1:28" x14ac:dyDescent="0.3">
      <c r="O525" s="274"/>
    </row>
    <row r="526" spans="1:28" x14ac:dyDescent="0.3">
      <c r="O526" s="274"/>
    </row>
    <row r="527" spans="1:28" x14ac:dyDescent="0.3">
      <c r="O527" s="274"/>
    </row>
    <row r="528" spans="1:28" x14ac:dyDescent="0.3">
      <c r="O528" s="274"/>
    </row>
    <row r="529" spans="15:15" x14ac:dyDescent="0.3">
      <c r="O529" s="274"/>
    </row>
    <row r="530" spans="15:15" x14ac:dyDescent="0.3">
      <c r="O530" s="274"/>
    </row>
    <row r="531" spans="15:15" x14ac:dyDescent="0.3">
      <c r="O531" s="274"/>
    </row>
    <row r="532" spans="15:15" x14ac:dyDescent="0.3">
      <c r="O532" s="274"/>
    </row>
    <row r="533" spans="15:15" x14ac:dyDescent="0.3">
      <c r="O533" s="274"/>
    </row>
    <row r="534" spans="15:15" x14ac:dyDescent="0.3">
      <c r="O534" s="274"/>
    </row>
    <row r="535" spans="15:15" x14ac:dyDescent="0.3">
      <c r="O535" s="274"/>
    </row>
    <row r="536" spans="15:15" x14ac:dyDescent="0.3">
      <c r="O536" s="274"/>
    </row>
    <row r="537" spans="15:15" x14ac:dyDescent="0.3">
      <c r="O537" s="274"/>
    </row>
    <row r="538" spans="15:15" x14ac:dyDescent="0.3">
      <c r="O538" s="274"/>
    </row>
    <row r="539" spans="15:15" x14ac:dyDescent="0.3">
      <c r="O539" s="274"/>
    </row>
    <row r="540" spans="15:15" x14ac:dyDescent="0.3">
      <c r="O540" s="274"/>
    </row>
    <row r="541" spans="15:15" x14ac:dyDescent="0.3">
      <c r="O541" s="274"/>
    </row>
  </sheetData>
  <sheetProtection sheet="1" objects="1" scenarios="1"/>
  <autoFilter ref="A2:O529" xr:uid="{00000000-0009-0000-0000-000006000000}"/>
  <mergeCells count="2">
    <mergeCell ref="O1:O2"/>
    <mergeCell ref="AB1:AB2"/>
  </mergeCells>
  <pageMargins left="0.39370078740157483" right="0.39370078740157483" top="0.19685039370078741" bottom="0.19685039370078741" header="0" footer="0"/>
  <pageSetup paperSize="9" fitToHeight="4" orientation="portrait" r:id="rId1"/>
  <rowBreaks count="1" manualBreakCount="1">
    <brk id="174" max="14"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9547-EE56-4B47-BEB4-CA0C4FB419A5}">
  <sheetPr>
    <tabColor rgb="FFFF00FF"/>
    <pageSetUpPr fitToPage="1"/>
  </sheetPr>
  <dimension ref="A1:V130"/>
  <sheetViews>
    <sheetView showGridLines="0" zoomScaleNormal="100" workbookViewId="0">
      <pane ySplit="3" topLeftCell="A4" activePane="bottomLeft" state="frozen"/>
      <selection activeCell="I3" sqref="I3"/>
      <selection pane="bottomLeft" activeCell="A4" sqref="A4"/>
    </sheetView>
  </sheetViews>
  <sheetFormatPr defaultColWidth="8.88671875" defaultRowHeight="13.2" x14ac:dyDescent="0.25"/>
  <cols>
    <col min="1" max="1" width="12.6640625" style="10" customWidth="1"/>
    <col min="2" max="3" width="7.6640625" style="15" customWidth="1"/>
    <col min="4" max="12" width="8.6640625" style="10" customWidth="1"/>
    <col min="13" max="13" width="12.6640625" style="10" customWidth="1"/>
    <col min="14" max="21" width="8.6640625" style="10" customWidth="1"/>
    <col min="22" max="22" width="3.77734375" style="10" customWidth="1"/>
    <col min="23" max="23" width="2.6640625" style="10" customWidth="1"/>
    <col min="24" max="16384" width="8.88671875" style="10"/>
  </cols>
  <sheetData>
    <row r="1" spans="1:22" s="38" customFormat="1" ht="19.95" customHeight="1" thickBot="1" x14ac:dyDescent="0.3">
      <c r="A1" s="8" t="str">
        <f>_xlfn.CONCAT(Deelnemers!A1)</f>
        <v>BV  De Fotsers</v>
      </c>
      <c r="B1" s="9"/>
      <c r="C1" s="9"/>
      <c r="D1" s="29"/>
      <c r="E1" s="9"/>
      <c r="F1" s="9"/>
      <c r="G1" s="21"/>
      <c r="H1" s="99" t="s">
        <v>102</v>
      </c>
      <c r="I1" s="535" t="str">
        <f>VLOOKUP(1,Deelnemers!O2:S3,2)</f>
        <v>Jan - Jun</v>
      </c>
      <c r="J1" s="536"/>
      <c r="K1" s="138">
        <f>VLOOKUP(1,Deelnemers!O2:S3,4)</f>
        <v>2025</v>
      </c>
      <c r="L1" s="296"/>
      <c r="U1" s="283" t="s">
        <v>93</v>
      </c>
      <c r="V1" s="476">
        <f>SUM(25:25)+SUM(55:55)+F62+F66</f>
        <v>0</v>
      </c>
    </row>
    <row r="2" spans="1:22" s="38" customFormat="1" ht="15" customHeight="1" x14ac:dyDescent="0.25">
      <c r="A2" s="126"/>
      <c r="B2" s="432" t="s">
        <v>92</v>
      </c>
      <c r="C2" s="433" t="s">
        <v>116</v>
      </c>
      <c r="D2" s="434"/>
      <c r="E2" s="435"/>
      <c r="F2" s="435"/>
      <c r="G2" s="436"/>
      <c r="H2" s="435"/>
      <c r="I2" s="435"/>
      <c r="J2" s="437"/>
      <c r="K2" s="438" t="s">
        <v>37</v>
      </c>
      <c r="L2" s="167"/>
    </row>
    <row r="3" spans="1:22" s="14" customFormat="1" ht="15" customHeight="1" x14ac:dyDescent="0.25">
      <c r="A3" s="77" t="s">
        <v>38</v>
      </c>
      <c r="B3" s="439" t="s">
        <v>32</v>
      </c>
      <c r="C3" s="440" t="str">
        <f>B3</f>
        <v>1 jan</v>
      </c>
      <c r="D3" s="441" t="s">
        <v>8</v>
      </c>
      <c r="E3" s="441" t="s">
        <v>11</v>
      </c>
      <c r="F3" s="441" t="s">
        <v>18</v>
      </c>
      <c r="G3" s="441" t="s">
        <v>6</v>
      </c>
      <c r="H3" s="442" t="s">
        <v>7</v>
      </c>
      <c r="I3" s="443" t="s">
        <v>31</v>
      </c>
      <c r="J3" s="442" t="s">
        <v>14</v>
      </c>
      <c r="K3" s="444" t="s">
        <v>33</v>
      </c>
      <c r="L3" s="167"/>
    </row>
    <row r="4" spans="1:22" ht="15" customHeight="1" x14ac:dyDescent="0.25">
      <c r="A4" s="32" t="str">
        <f>Deelnemers!B7</f>
        <v>Frans</v>
      </c>
      <c r="B4" s="123">
        <f>SUMIF(Deelnemers!B:B,'Libre tot'!A4,Deelnemers!F:F)</f>
        <v>42</v>
      </c>
      <c r="C4" s="363">
        <f>SUMIF('Libre 1'!B:B,A4,'Libre 1'!AB:AB)+SUMIF('Libre 1'!H:H,A4,'Libre 1'!AB:AB)</f>
        <v>42</v>
      </c>
      <c r="D4" s="28">
        <f>SUMIF('Libre 1'!B:B,A4,'Libre 1'!N:N)+SUMIF('Libre 1'!H:H,A4,'Libre 1'!N:N)</f>
        <v>5</v>
      </c>
      <c r="E4" s="28">
        <f>SUMIF('Libre 1'!B:B,A4,'Libre 1'!D:D)+SUMIF('Libre 1'!H:H,A4,'Libre 1'!J:J)</f>
        <v>58</v>
      </c>
      <c r="F4" s="28">
        <f>SUMIF('Libre 1'!B:B,A4,'Libre 1'!E:E)+SUMIF('Libre 1'!H:H,A4,'Libre 1'!K:K)</f>
        <v>250</v>
      </c>
      <c r="G4" s="20">
        <f>SUMIF('Libre 1'!B:B,A4,'Libre 1'!G:G)+SUMIF('Libre 1'!H:H,A4,'Libre 1'!M:M)</f>
        <v>14</v>
      </c>
      <c r="H4" s="22">
        <f>IF(D4&gt;0,E4/F4,0)</f>
        <v>0.23200000000000001</v>
      </c>
      <c r="I4" s="28">
        <f t="shared" ref="I4:I22" si="0">IF(D4&gt;0,IF(ROUND(H4*B$28,0)&gt;E$28,ROUND(H4*B$28,0),E$28),0)</f>
        <v>7</v>
      </c>
      <c r="J4" s="36">
        <f t="shared" ref="J4:J22" si="1">IF(D4&lt;1,"",ROUND(G4/(D4*J$28),3))</f>
        <v>0.23300000000000001</v>
      </c>
      <c r="K4" s="168">
        <f t="shared" ref="K4:K22" si="2">IF(D4&gt;I$28-1,ROUNDUP((I4-B4)/2,0)+B4,B4)</f>
        <v>42</v>
      </c>
      <c r="L4" s="167"/>
    </row>
    <row r="5" spans="1:22" ht="15" customHeight="1" x14ac:dyDescent="0.25">
      <c r="A5" s="32" t="str">
        <f>Deelnemers!B8</f>
        <v>Fred</v>
      </c>
      <c r="B5" s="123">
        <f>SUMIF(Deelnemers!B:B,'Libre tot'!A5,Deelnemers!F:F)</f>
        <v>32</v>
      </c>
      <c r="C5" s="363">
        <f>SUMIF('Libre 1'!B:B,A5,'Libre 1'!AB:AB)+SUMIF('Libre 1'!H:H,A5,'Libre 1'!AB:AB)</f>
        <v>42</v>
      </c>
      <c r="D5" s="28">
        <f>SUMIF('Libre 1'!B:B,A5,'Libre 1'!N:N)+SUMIF('Libre 1'!H:H,A5,'Libre 1'!N:N)</f>
        <v>1</v>
      </c>
      <c r="E5" s="28">
        <f>SUMIF('Libre 1'!B:B,A5,'Libre 1'!D:D)+SUMIF('Libre 1'!H:H,A5,'Libre 1'!J:J)</f>
        <v>9</v>
      </c>
      <c r="F5" s="28">
        <f>SUMIF('Libre 1'!B:B,A5,'Libre 1'!E:E)+SUMIF('Libre 1'!H:H,A5,'Libre 1'!K:K)</f>
        <v>50</v>
      </c>
      <c r="G5" s="20">
        <f>SUMIF('Libre 1'!B:B,A5,'Libre 1'!G:G)+SUMIF('Libre 1'!H:H,A5,'Libre 1'!M:M)</f>
        <v>2.8</v>
      </c>
      <c r="H5" s="22">
        <f t="shared" ref="H5:H22" si="3">IF(D5&gt;0,E5/F5,0)</f>
        <v>0.18</v>
      </c>
      <c r="I5" s="28">
        <f t="shared" si="0"/>
        <v>5</v>
      </c>
      <c r="J5" s="36">
        <f t="shared" si="1"/>
        <v>0.23300000000000001</v>
      </c>
      <c r="K5" s="169">
        <f t="shared" si="2"/>
        <v>32</v>
      </c>
      <c r="L5" s="167"/>
    </row>
    <row r="6" spans="1:22" ht="15" customHeight="1" x14ac:dyDescent="0.25">
      <c r="A6" s="32" t="str">
        <f>Deelnemers!B9</f>
        <v>Jan Hartog</v>
      </c>
      <c r="B6" s="123">
        <f>SUMIF(Deelnemers!B:B,'Libre tot'!A6,Deelnemers!F:F)</f>
        <v>31</v>
      </c>
      <c r="C6" s="363">
        <f>SUMIF('Libre 1'!B:B,A6,'Libre 1'!AB:AB)+SUMIF('Libre 1'!H:H,A6,'Libre 1'!AB:AB)</f>
        <v>42</v>
      </c>
      <c r="D6" s="28">
        <f>SUMIF('Libre 1'!B:B,A6,'Libre 1'!N:N)+SUMIF('Libre 1'!H:H,A6,'Libre 1'!N:N)</f>
        <v>1</v>
      </c>
      <c r="E6" s="28">
        <f>SUMIF('Libre 1'!B:B,A6,'Libre 1'!D:D)+SUMIF('Libre 1'!H:H,A6,'Libre 1'!J:J)</f>
        <v>9</v>
      </c>
      <c r="F6" s="28">
        <f>SUMIF('Libre 1'!B:B,A6,'Libre 1'!E:E)+SUMIF('Libre 1'!H:H,A6,'Libre 1'!K:K)</f>
        <v>50</v>
      </c>
      <c r="G6" s="20">
        <f>SUMIF('Libre 1'!B:B,A6,'Libre 1'!G:G)+SUMIF('Libre 1'!H:H,A6,'Libre 1'!M:M)</f>
        <v>2.9</v>
      </c>
      <c r="H6" s="22">
        <f t="shared" si="3"/>
        <v>0.18</v>
      </c>
      <c r="I6" s="28">
        <f t="shared" si="0"/>
        <v>5</v>
      </c>
      <c r="J6" s="36">
        <f t="shared" si="1"/>
        <v>0.24199999999999999</v>
      </c>
      <c r="K6" s="169">
        <f t="shared" si="2"/>
        <v>31</v>
      </c>
      <c r="L6" s="167"/>
    </row>
    <row r="7" spans="1:22" ht="15" customHeight="1" x14ac:dyDescent="0.25">
      <c r="A7" s="32" t="str">
        <f>Deelnemers!B10</f>
        <v>Martijn</v>
      </c>
      <c r="B7" s="123">
        <f>SUMIF(Deelnemers!B:B,'Libre tot'!A7,Deelnemers!F:F)</f>
        <v>24</v>
      </c>
      <c r="C7" s="363">
        <f>SUMIF('Libre 1'!B:B,A7,'Libre 1'!AB:AB)+SUMIF('Libre 1'!H:H,A7,'Libre 1'!AB:AB)</f>
        <v>42</v>
      </c>
      <c r="D7" s="28">
        <f>SUMIF('Libre 1'!B:B,A7,'Libre 1'!N:N)+SUMIF('Libre 1'!H:H,A7,'Libre 1'!N:N)</f>
        <v>1</v>
      </c>
      <c r="E7" s="28">
        <f>SUMIF('Libre 1'!B:B,A7,'Libre 1'!D:D)+SUMIF('Libre 1'!H:H,A7,'Libre 1'!J:J)</f>
        <v>6</v>
      </c>
      <c r="F7" s="28">
        <f>SUMIF('Libre 1'!B:B,A7,'Libre 1'!E:E)+SUMIF('Libre 1'!H:H,A7,'Libre 1'!K:K)</f>
        <v>50</v>
      </c>
      <c r="G7" s="20">
        <f>SUMIF('Libre 1'!B:B,A7,'Libre 1'!G:G)+SUMIF('Libre 1'!H:H,A7,'Libre 1'!M:M)</f>
        <v>2.5</v>
      </c>
      <c r="H7" s="22">
        <f t="shared" si="3"/>
        <v>0.12</v>
      </c>
      <c r="I7" s="28">
        <f t="shared" si="0"/>
        <v>4</v>
      </c>
      <c r="J7" s="36">
        <f t="shared" si="1"/>
        <v>0.20799999999999999</v>
      </c>
      <c r="K7" s="169">
        <f t="shared" si="2"/>
        <v>24</v>
      </c>
      <c r="L7" s="167"/>
    </row>
    <row r="8" spans="1:22" ht="15" customHeight="1" x14ac:dyDescent="0.25">
      <c r="A8" s="32" t="str">
        <f>Deelnemers!B11</f>
        <v>Michael</v>
      </c>
      <c r="B8" s="123">
        <f>SUMIF(Deelnemers!B:B,'Libre tot'!A8,Deelnemers!F:F)</f>
        <v>38</v>
      </c>
      <c r="C8" s="363">
        <f>SUMIF('Libre 1'!B:B,A8,'Libre 1'!AB:AB)+SUMIF('Libre 1'!H:H,A8,'Libre 1'!AB:AB)</f>
        <v>42</v>
      </c>
      <c r="D8" s="28">
        <f>SUMIF('Libre 1'!B:B,A8,'Libre 1'!N:N)+SUMIF('Libre 1'!H:H,A8,'Libre 1'!N:N)</f>
        <v>1</v>
      </c>
      <c r="E8" s="28">
        <f>SUMIF('Libre 1'!B:B,A8,'Libre 1'!D:D)+SUMIF('Libre 1'!H:H,A8,'Libre 1'!J:J)</f>
        <v>14</v>
      </c>
      <c r="F8" s="28">
        <f>SUMIF('Libre 1'!B:B,A8,'Libre 1'!E:E)+SUMIF('Libre 1'!H:H,A8,'Libre 1'!K:K)</f>
        <v>50</v>
      </c>
      <c r="G8" s="20">
        <f>SUMIF('Libre 1'!B:B,A8,'Libre 1'!G:G)+SUMIF('Libre 1'!H:H,A8,'Libre 1'!M:M)</f>
        <v>3.7</v>
      </c>
      <c r="H8" s="22">
        <f t="shared" si="3"/>
        <v>0.28000000000000003</v>
      </c>
      <c r="I8" s="28">
        <f t="shared" si="0"/>
        <v>8</v>
      </c>
      <c r="J8" s="36">
        <f t="shared" si="1"/>
        <v>0.308</v>
      </c>
      <c r="K8" s="169">
        <f t="shared" si="2"/>
        <v>38</v>
      </c>
      <c r="L8" s="167"/>
    </row>
    <row r="9" spans="1:22" ht="15" customHeight="1" x14ac:dyDescent="0.25">
      <c r="A9" s="32" t="str">
        <f>Deelnemers!B12</f>
        <v>Peter</v>
      </c>
      <c r="B9" s="123">
        <f>SUMIF(Deelnemers!B:B,'Libre tot'!A9,Deelnemers!F:F)</f>
        <v>70</v>
      </c>
      <c r="C9" s="363">
        <f>SUMIF('Libre 1'!B:B,A9,'Libre 1'!AB:AB)+SUMIF('Libre 1'!H:H,A9,'Libre 1'!AB:AB)</f>
        <v>42</v>
      </c>
      <c r="D9" s="28">
        <f>SUMIF('Libre 1'!B:B,A9,'Libre 1'!N:N)+SUMIF('Libre 1'!H:H,A9,'Libre 1'!N:N)</f>
        <v>1</v>
      </c>
      <c r="E9" s="28">
        <f>SUMIF('Libre 1'!B:B,A9,'Libre 1'!D:D)+SUMIF('Libre 1'!H:H,A9,'Libre 1'!J:J)</f>
        <v>16</v>
      </c>
      <c r="F9" s="28">
        <f>SUMIF('Libre 1'!B:B,A9,'Libre 1'!E:E)+SUMIF('Libre 1'!H:H,A9,'Libre 1'!K:K)</f>
        <v>50</v>
      </c>
      <c r="G9" s="20">
        <f>SUMIF('Libre 1'!B:B,A9,'Libre 1'!G:G)+SUMIF('Libre 1'!H:H,A9,'Libre 1'!M:M)</f>
        <v>2.2999999999999998</v>
      </c>
      <c r="H9" s="22">
        <f t="shared" si="3"/>
        <v>0.32</v>
      </c>
      <c r="I9" s="28">
        <f t="shared" si="0"/>
        <v>10</v>
      </c>
      <c r="J9" s="36">
        <f t="shared" si="1"/>
        <v>0.192</v>
      </c>
      <c r="K9" s="169">
        <f t="shared" si="2"/>
        <v>70</v>
      </c>
      <c r="L9" s="167"/>
    </row>
    <row r="10" spans="1:22" ht="15" customHeight="1" x14ac:dyDescent="0.25">
      <c r="A10" s="32" t="str">
        <f>Deelnemers!B13</f>
        <v>Piet</v>
      </c>
      <c r="B10" s="123">
        <f>SUMIF(Deelnemers!B:B,'Libre tot'!A10,Deelnemers!F:F)</f>
        <v>71</v>
      </c>
      <c r="C10" s="363">
        <f>SUMIF('Libre 1'!B:B,A10,'Libre 1'!AB:AB)+SUMIF('Libre 1'!H:H,A10,'Libre 1'!AB:AB)</f>
        <v>42</v>
      </c>
      <c r="D10" s="28">
        <f>SUMIF('Libre 1'!B:B,A10,'Libre 1'!N:N)+SUMIF('Libre 1'!H:H,A10,'Libre 1'!N:N)</f>
        <v>0</v>
      </c>
      <c r="E10" s="28">
        <f>SUMIF('Libre 1'!B:B,A10,'Libre 1'!D:D)+SUMIF('Libre 1'!H:H,A10,'Libre 1'!J:J)</f>
        <v>0</v>
      </c>
      <c r="F10" s="28">
        <f>SUMIF('Libre 1'!B:B,A10,'Libre 1'!E:E)+SUMIF('Libre 1'!H:H,A10,'Libre 1'!K:K)</f>
        <v>0</v>
      </c>
      <c r="G10" s="20">
        <f>SUMIF('Libre 1'!B:B,A10,'Libre 1'!G:G)+SUMIF('Libre 1'!H:H,A10,'Libre 1'!M:M)</f>
        <v>0</v>
      </c>
      <c r="H10" s="22">
        <f t="shared" si="3"/>
        <v>0</v>
      </c>
      <c r="I10" s="28">
        <f t="shared" si="0"/>
        <v>0</v>
      </c>
      <c r="J10" s="36" t="str">
        <f t="shared" si="1"/>
        <v/>
      </c>
      <c r="K10" s="169">
        <f t="shared" si="2"/>
        <v>71</v>
      </c>
      <c r="L10" s="167"/>
    </row>
    <row r="11" spans="1:22" ht="15" customHeight="1" x14ac:dyDescent="0.25">
      <c r="A11" s="32" t="str">
        <f>Deelnemers!B14</f>
        <v>Tukker</v>
      </c>
      <c r="B11" s="123">
        <f>SUMIF(Deelnemers!B:B,'Libre tot'!A11,Deelnemers!F:F)</f>
        <v>37</v>
      </c>
      <c r="C11" s="363">
        <f>SUMIF('Libre 1'!B:B,A11,'Libre 1'!AB:AB)+SUMIF('Libre 1'!H:H,A11,'Libre 1'!AB:AB)</f>
        <v>42</v>
      </c>
      <c r="D11" s="28">
        <f>SUMIF('Libre 1'!B:B,A11,'Libre 1'!N:N)+SUMIF('Libre 1'!H:H,A11,'Libre 1'!N:N)</f>
        <v>0</v>
      </c>
      <c r="E11" s="28">
        <f>SUMIF('Libre 1'!B:B,A11,'Libre 1'!D:D)+SUMIF('Libre 1'!H:H,A11,'Libre 1'!J:J)</f>
        <v>0</v>
      </c>
      <c r="F11" s="28">
        <f>SUMIF('Libre 1'!B:B,A11,'Libre 1'!E:E)+SUMIF('Libre 1'!H:H,A11,'Libre 1'!K:K)</f>
        <v>0</v>
      </c>
      <c r="G11" s="20">
        <f>SUMIF('Libre 1'!B:B,A11,'Libre 1'!G:G)+SUMIF('Libre 1'!H:H,A11,'Libre 1'!M:M)</f>
        <v>0</v>
      </c>
      <c r="H11" s="22">
        <f t="shared" si="3"/>
        <v>0</v>
      </c>
      <c r="I11" s="28">
        <f t="shared" si="0"/>
        <v>0</v>
      </c>
      <c r="J11" s="36" t="str">
        <f t="shared" si="1"/>
        <v/>
      </c>
      <c r="K11" s="169">
        <f t="shared" si="2"/>
        <v>37</v>
      </c>
      <c r="L11" s="167"/>
    </row>
    <row r="12" spans="1:22" ht="15" customHeight="1" x14ac:dyDescent="0.25">
      <c r="A12" s="32" t="str">
        <f>Deelnemers!B15</f>
        <v>Bernard</v>
      </c>
      <c r="B12" s="123">
        <f>SUMIF(Deelnemers!B:B,'Libre tot'!A12,Deelnemers!F:F)</f>
        <v>37</v>
      </c>
      <c r="C12" s="363">
        <f>SUMIF('Libre 1'!B:B,A12,'Libre 1'!AB:AB)+SUMIF('Libre 1'!H:H,A12,'Libre 1'!AB:AB)</f>
        <v>42</v>
      </c>
      <c r="D12" s="28">
        <f>SUMIF('Libre 1'!B:B,A12,'Libre 1'!N:N)+SUMIF('Libre 1'!H:H,A12,'Libre 1'!N:N)</f>
        <v>0</v>
      </c>
      <c r="E12" s="28">
        <f>SUMIF('Libre 1'!B:B,A12,'Libre 1'!D:D)+SUMIF('Libre 1'!H:H,A12,'Libre 1'!J:J)</f>
        <v>0</v>
      </c>
      <c r="F12" s="28">
        <f>SUMIF('Libre 1'!B:B,A12,'Libre 1'!E:E)+SUMIF('Libre 1'!H:H,A12,'Libre 1'!K:K)</f>
        <v>0</v>
      </c>
      <c r="G12" s="20">
        <f>SUMIF('Libre 1'!B:B,A12,'Libre 1'!G:G)+SUMIF('Libre 1'!H:H,A12,'Libre 1'!M:M)</f>
        <v>0</v>
      </c>
      <c r="H12" s="22">
        <f t="shared" si="3"/>
        <v>0</v>
      </c>
      <c r="I12" s="28">
        <f t="shared" si="0"/>
        <v>0</v>
      </c>
      <c r="J12" s="36" t="str">
        <f t="shared" si="1"/>
        <v/>
      </c>
      <c r="K12" s="169">
        <f t="shared" si="2"/>
        <v>37</v>
      </c>
      <c r="L12" s="167"/>
    </row>
    <row r="13" spans="1:22" ht="15" customHeight="1" x14ac:dyDescent="0.25">
      <c r="A13" s="32" t="str">
        <f>Deelnemers!B16</f>
        <v>Jan de Hoorn</v>
      </c>
      <c r="B13" s="123">
        <f>SUMIF(Deelnemers!B:B,'Libre tot'!A13,Deelnemers!F:F)</f>
        <v>33</v>
      </c>
      <c r="C13" s="363">
        <f>SUMIF('Libre 1'!B:B,A13,'Libre 1'!AB:AB)+SUMIF('Libre 1'!H:H,A13,'Libre 1'!AB:AB)</f>
        <v>42</v>
      </c>
      <c r="D13" s="28">
        <f>SUMIF('Libre 1'!B:B,A13,'Libre 1'!N:N)+SUMIF('Libre 1'!H:H,A13,'Libre 1'!N:N)</f>
        <v>0</v>
      </c>
      <c r="E13" s="28">
        <f>SUMIF('Libre 1'!B:B,A13,'Libre 1'!D:D)+SUMIF('Libre 1'!H:H,A13,'Libre 1'!J:J)</f>
        <v>0</v>
      </c>
      <c r="F13" s="28">
        <f>SUMIF('Libre 1'!B:B,A13,'Libre 1'!E:E)+SUMIF('Libre 1'!H:H,A13,'Libre 1'!K:K)</f>
        <v>0</v>
      </c>
      <c r="G13" s="20">
        <f>SUMIF('Libre 1'!B:B,A13,'Libre 1'!G:G)+SUMIF('Libre 1'!H:H,A13,'Libre 1'!M:M)</f>
        <v>0</v>
      </c>
      <c r="H13" s="22">
        <f t="shared" si="3"/>
        <v>0</v>
      </c>
      <c r="I13" s="28">
        <f t="shared" si="0"/>
        <v>0</v>
      </c>
      <c r="J13" s="36" t="str">
        <f t="shared" si="1"/>
        <v/>
      </c>
      <c r="K13" s="169">
        <f t="shared" si="2"/>
        <v>33</v>
      </c>
      <c r="L13" s="167"/>
    </row>
    <row r="14" spans="1:22" ht="15" customHeight="1" x14ac:dyDescent="0.25">
      <c r="A14" s="32" t="str">
        <f>Deelnemers!B17</f>
        <v>Bas</v>
      </c>
      <c r="B14" s="123">
        <f>SUMIF(Deelnemers!B:B,'Libre tot'!A14,Deelnemers!F:F)</f>
        <v>31</v>
      </c>
      <c r="C14" s="363">
        <f>SUMIF('Libre 1'!B:B,A14,'Libre 1'!AB:AB)+SUMIF('Libre 1'!H:H,A14,'Libre 1'!AB:AB)</f>
        <v>42</v>
      </c>
      <c r="D14" s="28">
        <f>SUMIF('Libre 1'!B:B,A14,'Libre 1'!N:N)+SUMIF('Libre 1'!H:H,A14,'Libre 1'!N:N)</f>
        <v>0</v>
      </c>
      <c r="E14" s="28">
        <f>SUMIF('Libre 1'!B:B,A14,'Libre 1'!D:D)+SUMIF('Libre 1'!H:H,A14,'Libre 1'!J:J)</f>
        <v>0</v>
      </c>
      <c r="F14" s="28">
        <f>SUMIF('Libre 1'!B:B,A14,'Libre 1'!E:E)+SUMIF('Libre 1'!H:H,A14,'Libre 1'!K:K)</f>
        <v>0</v>
      </c>
      <c r="G14" s="20">
        <f>SUMIF('Libre 1'!B:B,A14,'Libre 1'!G:G)+SUMIF('Libre 1'!H:H,A14,'Libre 1'!M:M)</f>
        <v>0</v>
      </c>
      <c r="H14" s="22">
        <f t="shared" si="3"/>
        <v>0</v>
      </c>
      <c r="I14" s="28">
        <f t="shared" si="0"/>
        <v>0</v>
      </c>
      <c r="J14" s="36" t="str">
        <f t="shared" si="1"/>
        <v/>
      </c>
      <c r="K14" s="169">
        <f t="shared" si="2"/>
        <v>31</v>
      </c>
      <c r="L14" s="167"/>
    </row>
    <row r="15" spans="1:22" ht="15" customHeight="1" x14ac:dyDescent="0.25">
      <c r="A15" s="32" t="str">
        <f>Deelnemers!B18</f>
        <v>Jan Zuijlen</v>
      </c>
      <c r="B15" s="123">
        <f>SUMIF(Deelnemers!B:B,'Libre tot'!A15,Deelnemers!F:F)</f>
        <v>45</v>
      </c>
      <c r="C15" s="363">
        <f>SUMIF('Libre 1'!B:B,A15,'Libre 1'!AB:AB)+SUMIF('Libre 1'!H:H,A15,'Libre 1'!AB:AB)</f>
        <v>42</v>
      </c>
      <c r="D15" s="28">
        <f>SUMIF('Libre 1'!B:B,A15,'Libre 1'!N:N)+SUMIF('Libre 1'!H:H,A15,'Libre 1'!N:N)</f>
        <v>0</v>
      </c>
      <c r="E15" s="28">
        <f>SUMIF('Libre 1'!B:B,A15,'Libre 1'!D:D)+SUMIF('Libre 1'!H:H,A15,'Libre 1'!J:J)</f>
        <v>0</v>
      </c>
      <c r="F15" s="28">
        <f>SUMIF('Libre 1'!B:B,A15,'Libre 1'!E:E)+SUMIF('Libre 1'!H:H,A15,'Libre 1'!K:K)</f>
        <v>0</v>
      </c>
      <c r="G15" s="20">
        <f>SUMIF('Libre 1'!B:B,A15,'Libre 1'!G:G)+SUMIF('Libre 1'!H:H,A15,'Libre 1'!M:M)</f>
        <v>0</v>
      </c>
      <c r="H15" s="22">
        <f t="shared" si="3"/>
        <v>0</v>
      </c>
      <c r="I15" s="28">
        <f t="shared" si="0"/>
        <v>0</v>
      </c>
      <c r="J15" s="36" t="str">
        <f t="shared" si="1"/>
        <v/>
      </c>
      <c r="K15" s="169">
        <f t="shared" si="2"/>
        <v>45</v>
      </c>
      <c r="L15" s="167"/>
    </row>
    <row r="16" spans="1:22" ht="15" customHeight="1" x14ac:dyDescent="0.25">
      <c r="A16" s="32" t="str">
        <f>Deelnemers!B19</f>
        <v xml:space="preserve">Jordy </v>
      </c>
      <c r="B16" s="123">
        <f>SUMIF(Deelnemers!B:B,'Libre tot'!A16,Deelnemers!F:F)</f>
        <v>50</v>
      </c>
      <c r="C16" s="363">
        <f>SUMIF('Libre 1'!B:B,A16,'Libre 1'!AB:AB)+SUMIF('Libre 1'!H:H,A16,'Libre 1'!AB:AB)</f>
        <v>42</v>
      </c>
      <c r="D16" s="28">
        <f>SUMIF('Libre 1'!B:B,A16,'Libre 1'!N:N)+SUMIF('Libre 1'!H:H,A16,'Libre 1'!N:N)</f>
        <v>0</v>
      </c>
      <c r="E16" s="28">
        <f>SUMIF('Libre 1'!B:B,A16,'Libre 1'!D:D)+SUMIF('Libre 1'!H:H,A16,'Libre 1'!J:J)</f>
        <v>0</v>
      </c>
      <c r="F16" s="28">
        <f>SUMIF('Libre 1'!B:B,A16,'Libre 1'!E:E)+SUMIF('Libre 1'!H:H,A16,'Libre 1'!K:K)</f>
        <v>0</v>
      </c>
      <c r="G16" s="20">
        <f>SUMIF('Libre 1'!B:B,A16,'Libre 1'!G:G)+SUMIF('Libre 1'!H:H,A16,'Libre 1'!M:M)</f>
        <v>0</v>
      </c>
      <c r="H16" s="22">
        <f t="shared" si="3"/>
        <v>0</v>
      </c>
      <c r="I16" s="28">
        <f t="shared" si="0"/>
        <v>0</v>
      </c>
      <c r="J16" s="36" t="str">
        <f t="shared" si="1"/>
        <v/>
      </c>
      <c r="K16" s="169">
        <f t="shared" si="2"/>
        <v>50</v>
      </c>
      <c r="L16" s="167"/>
    </row>
    <row r="17" spans="1:12" ht="15" customHeight="1" x14ac:dyDescent="0.25">
      <c r="A17" s="32" t="str">
        <f>Deelnemers!B20</f>
        <v>Mukesh</v>
      </c>
      <c r="B17" s="123">
        <f>SUMIF(Deelnemers!B:B,'Libre tot'!A17,Deelnemers!F:F)</f>
        <v>56</v>
      </c>
      <c r="C17" s="363">
        <f>SUMIF('Libre 1'!B:B,A17,'Libre 1'!AB:AB)+SUMIF('Libre 1'!H:H,A17,'Libre 1'!AB:AB)</f>
        <v>42</v>
      </c>
      <c r="D17" s="28">
        <f>SUMIF('Libre 1'!B:B,A17,'Libre 1'!N:N)+SUMIF('Libre 1'!H:H,A17,'Libre 1'!N:N)</f>
        <v>0</v>
      </c>
      <c r="E17" s="28">
        <f>SUMIF('Libre 1'!B:B,A17,'Libre 1'!D:D)+SUMIF('Libre 1'!H:H,A17,'Libre 1'!J:J)</f>
        <v>0</v>
      </c>
      <c r="F17" s="28">
        <f>SUMIF('Libre 1'!B:B,A17,'Libre 1'!E:E)+SUMIF('Libre 1'!H:H,A17,'Libre 1'!K:K)</f>
        <v>0</v>
      </c>
      <c r="G17" s="20">
        <f>SUMIF('Libre 1'!B:B,A17,'Libre 1'!G:G)+SUMIF('Libre 1'!H:H,A17,'Libre 1'!M:M)</f>
        <v>0</v>
      </c>
      <c r="H17" s="22">
        <f t="shared" si="3"/>
        <v>0</v>
      </c>
      <c r="I17" s="28">
        <f t="shared" si="0"/>
        <v>0</v>
      </c>
      <c r="J17" s="36" t="str">
        <f t="shared" si="1"/>
        <v/>
      </c>
      <c r="K17" s="169">
        <f t="shared" si="2"/>
        <v>56</v>
      </c>
      <c r="L17" s="167"/>
    </row>
    <row r="18" spans="1:12" ht="15" customHeight="1" x14ac:dyDescent="0.25">
      <c r="A18" s="32" t="str">
        <f>Deelnemers!B21</f>
        <v>Marco</v>
      </c>
      <c r="B18" s="123">
        <f>SUMIF(Deelnemers!B:B,'Libre tot'!A18,Deelnemers!F:F)</f>
        <v>43</v>
      </c>
      <c r="C18" s="363">
        <f>SUMIF('Libre 1'!B:B,A18,'Libre 1'!AB:AB)+SUMIF('Libre 1'!H:H,A18,'Libre 1'!AB:AB)</f>
        <v>42</v>
      </c>
      <c r="D18" s="28">
        <f>SUMIF('Libre 1'!B:B,A18,'Libre 1'!N:N)+SUMIF('Libre 1'!H:H,A18,'Libre 1'!N:N)</f>
        <v>0</v>
      </c>
      <c r="E18" s="28">
        <f>SUMIF('Libre 1'!B:B,A18,'Libre 1'!D:D)+SUMIF('Libre 1'!H:H,A18,'Libre 1'!J:J)</f>
        <v>0</v>
      </c>
      <c r="F18" s="28">
        <f>SUMIF('Libre 1'!B:B,A18,'Libre 1'!E:E)+SUMIF('Libre 1'!H:H,A18,'Libre 1'!K:K)</f>
        <v>0</v>
      </c>
      <c r="G18" s="20">
        <f>SUMIF('Libre 1'!B:B,A18,'Libre 1'!G:G)+SUMIF('Libre 1'!H:H,A18,'Libre 1'!M:M)</f>
        <v>0</v>
      </c>
      <c r="H18" s="22">
        <f t="shared" si="3"/>
        <v>0</v>
      </c>
      <c r="I18" s="28">
        <f t="shared" si="0"/>
        <v>0</v>
      </c>
      <c r="J18" s="36" t="str">
        <f t="shared" si="1"/>
        <v/>
      </c>
      <c r="K18" s="169">
        <f t="shared" si="2"/>
        <v>43</v>
      </c>
      <c r="L18" s="167"/>
    </row>
    <row r="19" spans="1:12" ht="15" customHeight="1" x14ac:dyDescent="0.25">
      <c r="A19" s="32" t="str">
        <f>Deelnemers!B22</f>
        <v>n</v>
      </c>
      <c r="B19" s="123">
        <f>SUMIF(Deelnemers!B:B,'Libre tot'!A19,Deelnemers!F:F)</f>
        <v>0</v>
      </c>
      <c r="C19" s="363">
        <f>SUMIF('Libre 1'!B:B,A19,'Libre 1'!AB:AB)+SUMIF('Libre 1'!H:H,A19,'Libre 1'!AB:AB)</f>
        <v>0</v>
      </c>
      <c r="D19" s="28">
        <f>SUMIF('Libre 1'!B:B,A19,'Libre 1'!N:N)+SUMIF('Libre 1'!H:H,A19,'Libre 1'!N:N)</f>
        <v>0</v>
      </c>
      <c r="E19" s="28">
        <f>SUMIF('Libre 1'!B:B,A19,'Libre 1'!D:D)+SUMIF('Libre 1'!H:H,A19,'Libre 1'!J:J)</f>
        <v>0</v>
      </c>
      <c r="F19" s="28">
        <f>SUMIF('Libre 1'!B:B,A19,'Libre 1'!E:E)+SUMIF('Libre 1'!H:H,A19,'Libre 1'!K:K)</f>
        <v>0</v>
      </c>
      <c r="G19" s="20">
        <f>SUMIF('Libre 1'!B:B,A19,'Libre 1'!G:G)+SUMIF('Libre 1'!H:H,A19,'Libre 1'!M:M)</f>
        <v>0</v>
      </c>
      <c r="H19" s="22">
        <f t="shared" si="3"/>
        <v>0</v>
      </c>
      <c r="I19" s="28">
        <f t="shared" si="0"/>
        <v>0</v>
      </c>
      <c r="J19" s="36" t="str">
        <f t="shared" si="1"/>
        <v/>
      </c>
      <c r="K19" s="169">
        <f t="shared" si="2"/>
        <v>0</v>
      </c>
      <c r="L19" s="167"/>
    </row>
    <row r="20" spans="1:12" ht="15" customHeight="1" x14ac:dyDescent="0.25">
      <c r="A20" s="32" t="str">
        <f>Deelnemers!B23</f>
        <v>n</v>
      </c>
      <c r="B20" s="123">
        <f>SUMIF(Deelnemers!B:B,'Libre tot'!A20,Deelnemers!F:F)</f>
        <v>0</v>
      </c>
      <c r="C20" s="363">
        <f>SUMIF('Libre 1'!B:B,A20,'Libre 1'!AB:AB)+SUMIF('Libre 1'!H:H,A20,'Libre 1'!AB:AB)</f>
        <v>0</v>
      </c>
      <c r="D20" s="28">
        <f>SUMIF('Libre 1'!B:B,A20,'Libre 1'!N:N)+SUMIF('Libre 1'!H:H,A20,'Libre 1'!N:N)</f>
        <v>0</v>
      </c>
      <c r="E20" s="28">
        <f>SUMIF('Libre 1'!B:B,A20,'Libre 1'!D:D)+SUMIF('Libre 1'!H:H,A20,'Libre 1'!J:J)</f>
        <v>0</v>
      </c>
      <c r="F20" s="28">
        <f>SUMIF('Libre 1'!B:B,A20,'Libre 1'!E:E)+SUMIF('Libre 1'!H:H,A20,'Libre 1'!K:K)</f>
        <v>0</v>
      </c>
      <c r="G20" s="20">
        <f>SUMIF('Libre 1'!B:B,A20,'Libre 1'!G:G)+SUMIF('Libre 1'!H:H,A20,'Libre 1'!M:M)</f>
        <v>0</v>
      </c>
      <c r="H20" s="22">
        <f t="shared" si="3"/>
        <v>0</v>
      </c>
      <c r="I20" s="28">
        <f t="shared" si="0"/>
        <v>0</v>
      </c>
      <c r="J20" s="36" t="str">
        <f t="shared" si="1"/>
        <v/>
      </c>
      <c r="K20" s="169">
        <f t="shared" si="2"/>
        <v>0</v>
      </c>
      <c r="L20" s="167"/>
    </row>
    <row r="21" spans="1:12" ht="15" customHeight="1" x14ac:dyDescent="0.25">
      <c r="A21" s="32" t="str">
        <f>Deelnemers!B24</f>
        <v>n</v>
      </c>
      <c r="B21" s="123">
        <f>SUMIF(Deelnemers!B:B,'Libre tot'!A21,Deelnemers!F:F)</f>
        <v>0</v>
      </c>
      <c r="C21" s="363">
        <f>SUMIF('Libre 1'!B:B,A21,'Libre 1'!AB:AB)+SUMIF('Libre 1'!H:H,A21,'Libre 1'!AB:AB)</f>
        <v>0</v>
      </c>
      <c r="D21" s="28">
        <f>SUMIF('Libre 1'!B:B,A21,'Libre 1'!N:N)+SUMIF('Libre 1'!H:H,A21,'Libre 1'!N:N)</f>
        <v>0</v>
      </c>
      <c r="E21" s="28">
        <f>SUMIF('Libre 1'!B:B,A21,'Libre 1'!D:D)+SUMIF('Libre 1'!H:H,A21,'Libre 1'!J:J)</f>
        <v>0</v>
      </c>
      <c r="F21" s="28">
        <f>SUMIF('Libre 1'!B:B,A21,'Libre 1'!E:E)+SUMIF('Libre 1'!H:H,A21,'Libre 1'!K:K)</f>
        <v>0</v>
      </c>
      <c r="G21" s="20">
        <f>SUMIF('Libre 1'!B:B,A21,'Libre 1'!G:G)+SUMIF('Libre 1'!H:H,A21,'Libre 1'!M:M)</f>
        <v>0</v>
      </c>
      <c r="H21" s="22">
        <f t="shared" si="3"/>
        <v>0</v>
      </c>
      <c r="I21" s="28">
        <f t="shared" si="0"/>
        <v>0</v>
      </c>
      <c r="J21" s="36" t="str">
        <f t="shared" si="1"/>
        <v/>
      </c>
      <c r="K21" s="169">
        <f t="shared" si="2"/>
        <v>0</v>
      </c>
      <c r="L21" s="167"/>
    </row>
    <row r="22" spans="1:12" ht="15" customHeight="1" x14ac:dyDescent="0.25">
      <c r="A22" s="32" t="str">
        <f>Deelnemers!B25</f>
        <v>n</v>
      </c>
      <c r="B22" s="123">
        <f>SUMIF(Deelnemers!B:B,'Libre tot'!A22,Deelnemers!F:F)</f>
        <v>0</v>
      </c>
      <c r="C22" s="363">
        <f>SUMIF('Libre 1'!B:B,A22,'Libre 1'!AB:AB)+SUMIF('Libre 1'!H:H,A22,'Libre 1'!AB:AB)</f>
        <v>0</v>
      </c>
      <c r="D22" s="28">
        <f>SUMIF('Libre 1'!B:B,A22,'Libre 1'!N:N)+SUMIF('Libre 1'!H:H,A22,'Libre 1'!N:N)</f>
        <v>0</v>
      </c>
      <c r="E22" s="28">
        <f>SUMIF('Libre 1'!B:B,A22,'Libre 1'!D:D)+SUMIF('Libre 1'!H:H,A22,'Libre 1'!J:J)</f>
        <v>0</v>
      </c>
      <c r="F22" s="28">
        <f>SUMIF('Libre 1'!B:B,A22,'Libre 1'!E:E)+SUMIF('Libre 1'!H:H,A22,'Libre 1'!K:K)</f>
        <v>0</v>
      </c>
      <c r="G22" s="20">
        <f>SUMIF('Libre 1'!B:B,A22,'Libre 1'!G:G)+SUMIF('Libre 1'!H:H,A22,'Libre 1'!M:M)</f>
        <v>0</v>
      </c>
      <c r="H22" s="22">
        <f t="shared" si="3"/>
        <v>0</v>
      </c>
      <c r="I22" s="28">
        <f t="shared" si="0"/>
        <v>0</v>
      </c>
      <c r="J22" s="36" t="str">
        <f t="shared" si="1"/>
        <v/>
      </c>
      <c r="K22" s="170">
        <f t="shared" si="2"/>
        <v>0</v>
      </c>
      <c r="L22" s="167"/>
    </row>
    <row r="23" spans="1:12" ht="1.2" customHeight="1" x14ac:dyDescent="0.25">
      <c r="A23" s="100"/>
      <c r="B23" s="124"/>
      <c r="C23" s="124"/>
      <c r="D23" s="101"/>
      <c r="E23" s="101"/>
      <c r="F23" s="101"/>
      <c r="G23" s="102"/>
      <c r="H23" s="103"/>
      <c r="I23" s="101"/>
      <c r="J23" s="104"/>
      <c r="K23" s="105"/>
    </row>
    <row r="24" spans="1:12" ht="15" customHeight="1" x14ac:dyDescent="0.25">
      <c r="A24" s="33" t="s">
        <v>9</v>
      </c>
      <c r="B24" s="125">
        <f>SUM(B3:B23)</f>
        <v>640</v>
      </c>
      <c r="C24" s="125">
        <f>SUM(C3:C23)</f>
        <v>630</v>
      </c>
      <c r="D24" s="34">
        <f t="shared" ref="D24:G24" si="4">SUM(D3:D23)</f>
        <v>10</v>
      </c>
      <c r="E24" s="34">
        <f t="shared" si="4"/>
        <v>112</v>
      </c>
      <c r="F24" s="34">
        <f t="shared" si="4"/>
        <v>500</v>
      </c>
      <c r="G24" s="35">
        <f t="shared" si="4"/>
        <v>28.2</v>
      </c>
      <c r="H24" s="62"/>
      <c r="I24" s="95"/>
      <c r="J24" s="96"/>
      <c r="K24" s="171">
        <f>SUM(K3:K23)</f>
        <v>640</v>
      </c>
      <c r="L24" s="167"/>
    </row>
    <row r="25" spans="1:12" ht="16.8" customHeight="1" x14ac:dyDescent="0.25">
      <c r="B25" s="130">
        <f>B24-Deelnemers!F27</f>
        <v>0</v>
      </c>
      <c r="C25" s="130"/>
      <c r="D25" s="130">
        <f>D24/2-SUM('Libre 1'!N:N)</f>
        <v>0</v>
      </c>
      <c r="E25" s="130">
        <f>E24-SUM('Libre 1'!D:D)-SUM('Libre 1'!J:J)</f>
        <v>0</v>
      </c>
      <c r="F25" s="130">
        <f>F24-SUM('Libre 1'!E:E)-SUM('Libre 1'!K:K)</f>
        <v>0</v>
      </c>
      <c r="G25" s="130">
        <f>G24-SUM('Libre 1'!G:G)-SUM('Libre 1'!M:M)</f>
        <v>0</v>
      </c>
      <c r="H25" s="176" t="s">
        <v>53</v>
      </c>
      <c r="K25" s="479"/>
    </row>
    <row r="26" spans="1:12" ht="16.8" customHeight="1" x14ac:dyDescent="0.25">
      <c r="B26" s="300"/>
      <c r="C26" s="300"/>
      <c r="D26" s="300"/>
      <c r="E26" s="300"/>
      <c r="F26" s="300"/>
      <c r="G26" s="300"/>
      <c r="H26" s="517"/>
    </row>
    <row r="27" spans="1:12" ht="16.8" customHeight="1" x14ac:dyDescent="0.25">
      <c r="B27" s="417" t="s">
        <v>133</v>
      </c>
      <c r="C27" s="418"/>
      <c r="D27" s="418"/>
      <c r="E27" s="418"/>
      <c r="F27" s="418"/>
      <c r="G27" s="418"/>
      <c r="H27" s="504"/>
      <c r="I27" s="489"/>
      <c r="J27" s="418"/>
      <c r="K27" s="419"/>
      <c r="L27" s="297"/>
    </row>
    <row r="28" spans="1:12" ht="16.8" customHeight="1" x14ac:dyDescent="0.25">
      <c r="B28" s="493">
        <v>30</v>
      </c>
      <c r="C28" s="492" t="s">
        <v>36</v>
      </c>
      <c r="D28" s="491" t="s">
        <v>20</v>
      </c>
      <c r="E28" s="166">
        <v>0</v>
      </c>
      <c r="F28" s="422"/>
      <c r="G28" s="507" t="s">
        <v>21</v>
      </c>
      <c r="H28" s="514">
        <v>0.5</v>
      </c>
      <c r="I28" s="509">
        <f>ROUND(MAX(C3:C23)*H28,0)</f>
        <v>21</v>
      </c>
      <c r="J28" s="431">
        <v>12</v>
      </c>
      <c r="K28" s="513" t="s">
        <v>30</v>
      </c>
      <c r="L28" s="297"/>
    </row>
    <row r="29" spans="1:12" ht="16.8" customHeight="1" x14ac:dyDescent="0.25">
      <c r="B29" s="423" t="s">
        <v>120</v>
      </c>
      <c r="C29" s="424"/>
      <c r="D29" s="424"/>
      <c r="E29" s="424"/>
      <c r="F29" s="424"/>
      <c r="G29" s="424"/>
      <c r="H29" s="424"/>
      <c r="I29" s="424"/>
      <c r="J29" s="424"/>
      <c r="K29" s="425"/>
      <c r="L29" s="297"/>
    </row>
    <row r="30" spans="1:12" ht="13.2" customHeight="1" thickBot="1" x14ac:dyDescent="0.3">
      <c r="A30" s="78" t="s">
        <v>40</v>
      </c>
      <c r="K30" s="479"/>
      <c r="L30" s="461"/>
    </row>
    <row r="31" spans="1:12" ht="19.95" customHeight="1" thickBot="1" x14ac:dyDescent="0.3">
      <c r="A31" s="8" t="str">
        <f>A1</f>
        <v>BV  De Fotsers</v>
      </c>
      <c r="B31" s="9"/>
      <c r="C31" s="9"/>
      <c r="D31" s="29"/>
      <c r="E31" s="9"/>
      <c r="F31" s="9"/>
      <c r="G31" s="21"/>
      <c r="H31" s="99" t="s">
        <v>102</v>
      </c>
      <c r="I31" s="535" t="str">
        <f>VLOOKUP(1,Deelnemers!O2:S3,3)</f>
        <v>Jul - Dec</v>
      </c>
      <c r="J31" s="536"/>
      <c r="K31" s="138">
        <f>VLOOKUP(1,Deelnemers!O2:S3,5)</f>
        <v>2025</v>
      </c>
      <c r="L31" s="167"/>
    </row>
    <row r="32" spans="1:12" ht="15" customHeight="1" x14ac:dyDescent="0.25">
      <c r="A32" s="78" t="s">
        <v>40</v>
      </c>
      <c r="B32" s="318" t="s">
        <v>92</v>
      </c>
      <c r="C32" s="373" t="s">
        <v>116</v>
      </c>
      <c r="D32" s="133"/>
      <c r="E32" s="134"/>
      <c r="F32" s="134"/>
      <c r="G32" s="135"/>
      <c r="H32" s="134"/>
      <c r="I32" s="134"/>
      <c r="J32" s="136"/>
      <c r="K32" s="319" t="s">
        <v>37</v>
      </c>
      <c r="L32" s="167"/>
    </row>
    <row r="33" spans="1:12" ht="15" customHeight="1" x14ac:dyDescent="0.25">
      <c r="A33" s="77" t="s">
        <v>38</v>
      </c>
      <c r="B33" s="320" t="s">
        <v>34</v>
      </c>
      <c r="C33" s="379" t="str">
        <f>B33</f>
        <v>1 jul</v>
      </c>
      <c r="D33" s="160" t="s">
        <v>8</v>
      </c>
      <c r="E33" s="160" t="s">
        <v>11</v>
      </c>
      <c r="F33" s="160" t="s">
        <v>18</v>
      </c>
      <c r="G33" s="160" t="s">
        <v>6</v>
      </c>
      <c r="H33" s="161" t="s">
        <v>7</v>
      </c>
      <c r="I33" s="162" t="s">
        <v>31</v>
      </c>
      <c r="J33" s="161" t="s">
        <v>14</v>
      </c>
      <c r="K33" s="321" t="s">
        <v>35</v>
      </c>
      <c r="L33" s="298"/>
    </row>
    <row r="34" spans="1:12" ht="15" customHeight="1" x14ac:dyDescent="0.25">
      <c r="A34" s="32" t="str">
        <f t="shared" ref="A34:A52" si="5">A4</f>
        <v>Frans</v>
      </c>
      <c r="B34" s="131">
        <f>SUMIF(A$3:A$24,A34,K$3:K$24)+SUMIF(Deelnemers!H:H,A34,Deelnemers!L:L)</f>
        <v>42</v>
      </c>
      <c r="C34" s="374">
        <f>SUMIF('Libre 2'!B:B,A34,'Libre 2'!AB:AB)+SUMIF('Libre 2'!H:H,A34,'Libre 2'!AB:AB)</f>
        <v>42</v>
      </c>
      <c r="D34" s="28">
        <f>SUMIF('Libre 2'!B:B,A34,'Libre 2'!N:N)+SUMIF('Libre 2'!H:H,A34,'Libre 2'!N:N)</f>
        <v>5</v>
      </c>
      <c r="E34" s="28">
        <f>SUMIF('Libre 2'!B:B,A34,'Libre 2'!D:D)+SUMIF('Libre 2'!H:H,A34,'Libre 2'!J:J)</f>
        <v>58</v>
      </c>
      <c r="F34" s="28">
        <f>SUMIF('Libre 2'!B:B,A34,'Libre 2'!E:E)+SUMIF('Libre 2'!H:H,A34,'Libre 2'!K:K)</f>
        <v>250</v>
      </c>
      <c r="G34" s="20">
        <f>SUMIF('Libre 2'!B:B,A34,'Libre 2'!G:G)+SUMIF('Libre 2'!H:H,A34,'Libre 2'!M:M)</f>
        <v>14</v>
      </c>
      <c r="H34" s="22">
        <f>IF(D34&gt;0,E34/F34,0)</f>
        <v>0.23200000000000001</v>
      </c>
      <c r="I34" s="28">
        <f t="shared" ref="I34:I52" si="6">IF(D34&gt;0,IF(ROUND(H34*B$58,0)&gt;E$58,ROUND(H34*B$58,0),E$58),0)</f>
        <v>7</v>
      </c>
      <c r="J34" s="36">
        <f t="shared" ref="J34:J52" si="7">IF(D34&lt;1,"",ROUND(G34/(D34*J$58),3))</f>
        <v>0.23300000000000001</v>
      </c>
      <c r="K34" s="172">
        <f>IF(D34&gt;I$58-1,ROUNDUP((I34-B34)/2,0)+B34,B34)</f>
        <v>42</v>
      </c>
      <c r="L34" s="299"/>
    </row>
    <row r="35" spans="1:12" ht="15" customHeight="1" x14ac:dyDescent="0.25">
      <c r="A35" s="32" t="str">
        <f t="shared" si="5"/>
        <v>Fred</v>
      </c>
      <c r="B35" s="131">
        <f>SUMIF(A$3:A$24,A35,K$3:K$24)+SUMIF(Deelnemers!H:H,A35,Deelnemers!L:L)</f>
        <v>32</v>
      </c>
      <c r="C35" s="374">
        <f>SUMIF('Libre 2'!B:B,A35,'Libre 2'!AB:AB)+SUMIF('Libre 2'!H:H,A35,'Libre 2'!AB:AB)</f>
        <v>42</v>
      </c>
      <c r="D35" s="28">
        <f>SUMIF('Libre 2'!B:B,A35,'Libre 2'!N:N)+SUMIF('Libre 2'!H:H,A35,'Libre 2'!N:N)</f>
        <v>1</v>
      </c>
      <c r="E35" s="28">
        <f>SUMIF('Libre 2'!B:B,A35,'Libre 2'!D:D)+SUMIF('Libre 2'!H:H,A35,'Libre 2'!J:J)</f>
        <v>9</v>
      </c>
      <c r="F35" s="28">
        <f>SUMIF('Libre 2'!B:B,A35,'Libre 2'!E:E)+SUMIF('Libre 2'!H:H,A35,'Libre 2'!K:K)</f>
        <v>50</v>
      </c>
      <c r="G35" s="20">
        <f>SUMIF('Libre 2'!B:B,A35,'Libre 2'!G:G)+SUMIF('Libre 2'!H:H,A35,'Libre 2'!M:M)</f>
        <v>2.8</v>
      </c>
      <c r="H35" s="22">
        <f t="shared" ref="H35:H52" si="8">IF(D35&gt;0,E35/F35,0)</f>
        <v>0.18</v>
      </c>
      <c r="I35" s="28">
        <f t="shared" si="6"/>
        <v>5</v>
      </c>
      <c r="J35" s="36">
        <f t="shared" si="7"/>
        <v>0.23300000000000001</v>
      </c>
      <c r="K35" s="131">
        <f t="shared" ref="K35:K52" si="9">IF(D35&gt;I$58-1,ROUNDUP((I35-B35)/2,0)+B35,B35)</f>
        <v>32</v>
      </c>
      <c r="L35" s="299"/>
    </row>
    <row r="36" spans="1:12" ht="15" customHeight="1" x14ac:dyDescent="0.25">
      <c r="A36" s="32" t="str">
        <f t="shared" si="5"/>
        <v>Jan Hartog</v>
      </c>
      <c r="B36" s="131">
        <f>SUMIF(A$3:A$24,A36,K$3:K$24)+SUMIF(Deelnemers!H:H,A36,Deelnemers!L:L)</f>
        <v>31</v>
      </c>
      <c r="C36" s="374">
        <f>SUMIF('Libre 2'!B:B,A36,'Libre 2'!AB:AB)+SUMIF('Libre 2'!H:H,A36,'Libre 2'!AB:AB)</f>
        <v>42</v>
      </c>
      <c r="D36" s="28">
        <f>SUMIF('Libre 2'!B:B,A36,'Libre 2'!N:N)+SUMIF('Libre 2'!H:H,A36,'Libre 2'!N:N)</f>
        <v>1</v>
      </c>
      <c r="E36" s="28">
        <f>SUMIF('Libre 2'!B:B,A36,'Libre 2'!D:D)+SUMIF('Libre 2'!H:H,A36,'Libre 2'!J:J)</f>
        <v>9</v>
      </c>
      <c r="F36" s="28">
        <f>SUMIF('Libre 2'!B:B,A36,'Libre 2'!E:E)+SUMIF('Libre 2'!H:H,A36,'Libre 2'!K:K)</f>
        <v>50</v>
      </c>
      <c r="G36" s="20">
        <f>SUMIF('Libre 2'!B:B,A36,'Libre 2'!G:G)+SUMIF('Libre 2'!H:H,A36,'Libre 2'!M:M)</f>
        <v>2.9</v>
      </c>
      <c r="H36" s="22">
        <f t="shared" si="8"/>
        <v>0.18</v>
      </c>
      <c r="I36" s="28">
        <f t="shared" si="6"/>
        <v>5</v>
      </c>
      <c r="J36" s="36">
        <f t="shared" si="7"/>
        <v>0.24199999999999999</v>
      </c>
      <c r="K36" s="131">
        <f t="shared" si="9"/>
        <v>31</v>
      </c>
      <c r="L36" s="299"/>
    </row>
    <row r="37" spans="1:12" ht="15" customHeight="1" x14ac:dyDescent="0.25">
      <c r="A37" s="32" t="str">
        <f t="shared" si="5"/>
        <v>Martijn</v>
      </c>
      <c r="B37" s="131">
        <f>SUMIF(A$3:A$24,A37,K$3:K$24)+SUMIF(Deelnemers!H:H,A37,Deelnemers!L:L)</f>
        <v>24</v>
      </c>
      <c r="C37" s="374">
        <f>SUMIF('Libre 2'!B:B,A37,'Libre 2'!AB:AB)+SUMIF('Libre 2'!H:H,A37,'Libre 2'!AB:AB)</f>
        <v>42</v>
      </c>
      <c r="D37" s="28">
        <f>SUMIF('Libre 2'!B:B,A37,'Libre 2'!N:N)+SUMIF('Libre 2'!H:H,A37,'Libre 2'!N:N)</f>
        <v>1</v>
      </c>
      <c r="E37" s="28">
        <f>SUMIF('Libre 2'!B:B,A37,'Libre 2'!D:D)+SUMIF('Libre 2'!H:H,A37,'Libre 2'!J:J)</f>
        <v>6</v>
      </c>
      <c r="F37" s="28">
        <f>SUMIF('Libre 2'!B:B,A37,'Libre 2'!E:E)+SUMIF('Libre 2'!H:H,A37,'Libre 2'!K:K)</f>
        <v>50</v>
      </c>
      <c r="G37" s="20">
        <f>SUMIF('Libre 2'!B:B,A37,'Libre 2'!G:G)+SUMIF('Libre 2'!H:H,A37,'Libre 2'!M:M)</f>
        <v>2.5</v>
      </c>
      <c r="H37" s="22">
        <f t="shared" si="8"/>
        <v>0.12</v>
      </c>
      <c r="I37" s="28">
        <f t="shared" si="6"/>
        <v>4</v>
      </c>
      <c r="J37" s="36">
        <f t="shared" si="7"/>
        <v>0.20799999999999999</v>
      </c>
      <c r="K37" s="131">
        <f t="shared" si="9"/>
        <v>24</v>
      </c>
      <c r="L37" s="299"/>
    </row>
    <row r="38" spans="1:12" ht="15" customHeight="1" x14ac:dyDescent="0.25">
      <c r="A38" s="32" t="str">
        <f t="shared" si="5"/>
        <v>Michael</v>
      </c>
      <c r="B38" s="131">
        <f>SUMIF(A$3:A$24,A38,K$3:K$24)+SUMIF(Deelnemers!H:H,A38,Deelnemers!L:L)</f>
        <v>38</v>
      </c>
      <c r="C38" s="374">
        <f>SUMIF('Libre 2'!B:B,A38,'Libre 2'!AB:AB)+SUMIF('Libre 2'!H:H,A38,'Libre 2'!AB:AB)</f>
        <v>42</v>
      </c>
      <c r="D38" s="28">
        <f>SUMIF('Libre 2'!B:B,A38,'Libre 2'!N:N)+SUMIF('Libre 2'!H:H,A38,'Libre 2'!N:N)</f>
        <v>1</v>
      </c>
      <c r="E38" s="28">
        <f>SUMIF('Libre 2'!B:B,A38,'Libre 2'!D:D)+SUMIF('Libre 2'!H:H,A38,'Libre 2'!J:J)</f>
        <v>14</v>
      </c>
      <c r="F38" s="28">
        <f>SUMIF('Libre 2'!B:B,A38,'Libre 2'!E:E)+SUMIF('Libre 2'!H:H,A38,'Libre 2'!K:K)</f>
        <v>50</v>
      </c>
      <c r="G38" s="20">
        <f>SUMIF('Libre 2'!B:B,A38,'Libre 2'!G:G)+SUMIF('Libre 2'!H:H,A38,'Libre 2'!M:M)</f>
        <v>3.7</v>
      </c>
      <c r="H38" s="22">
        <f t="shared" si="8"/>
        <v>0.28000000000000003</v>
      </c>
      <c r="I38" s="28">
        <f t="shared" si="6"/>
        <v>8</v>
      </c>
      <c r="J38" s="36">
        <f t="shared" si="7"/>
        <v>0.308</v>
      </c>
      <c r="K38" s="131">
        <f t="shared" si="9"/>
        <v>38</v>
      </c>
      <c r="L38" s="299"/>
    </row>
    <row r="39" spans="1:12" ht="15" customHeight="1" x14ac:dyDescent="0.25">
      <c r="A39" s="32" t="str">
        <f t="shared" si="5"/>
        <v>Peter</v>
      </c>
      <c r="B39" s="131">
        <f>SUMIF(A$3:A$24,A39,K$3:K$24)+SUMIF(Deelnemers!H:H,A39,Deelnemers!L:L)</f>
        <v>70</v>
      </c>
      <c r="C39" s="374">
        <f>SUMIF('Libre 2'!B:B,A39,'Libre 2'!AB:AB)+SUMIF('Libre 2'!H:H,A39,'Libre 2'!AB:AB)</f>
        <v>42</v>
      </c>
      <c r="D39" s="28">
        <f>SUMIF('Libre 2'!B:B,A39,'Libre 2'!N:N)+SUMIF('Libre 2'!H:H,A39,'Libre 2'!N:N)</f>
        <v>1</v>
      </c>
      <c r="E39" s="28">
        <f>SUMIF('Libre 2'!B:B,A39,'Libre 2'!D:D)+SUMIF('Libre 2'!H:H,A39,'Libre 2'!J:J)</f>
        <v>16</v>
      </c>
      <c r="F39" s="28">
        <f>SUMIF('Libre 2'!B:B,A39,'Libre 2'!E:E)+SUMIF('Libre 2'!H:H,A39,'Libre 2'!K:K)</f>
        <v>50</v>
      </c>
      <c r="G39" s="20">
        <f>SUMIF('Libre 2'!B:B,A39,'Libre 2'!G:G)+SUMIF('Libre 2'!H:H,A39,'Libre 2'!M:M)</f>
        <v>2.2999999999999998</v>
      </c>
      <c r="H39" s="22">
        <f t="shared" si="8"/>
        <v>0.32</v>
      </c>
      <c r="I39" s="28">
        <f t="shared" si="6"/>
        <v>10</v>
      </c>
      <c r="J39" s="36">
        <f t="shared" si="7"/>
        <v>0.192</v>
      </c>
      <c r="K39" s="131">
        <f t="shared" si="9"/>
        <v>70</v>
      </c>
      <c r="L39" s="299"/>
    </row>
    <row r="40" spans="1:12" ht="15" customHeight="1" x14ac:dyDescent="0.25">
      <c r="A40" s="32" t="str">
        <f t="shared" si="5"/>
        <v>Piet</v>
      </c>
      <c r="B40" s="131">
        <f>SUMIF(A$3:A$24,A40,K$3:K$24)+SUMIF(Deelnemers!H:H,A40,Deelnemers!L:L)</f>
        <v>71</v>
      </c>
      <c r="C40" s="374">
        <f>SUMIF('Libre 2'!B:B,A40,'Libre 2'!AB:AB)+SUMIF('Libre 2'!H:H,A40,'Libre 2'!AB:AB)</f>
        <v>42</v>
      </c>
      <c r="D40" s="28">
        <f>SUMIF('Libre 2'!B:B,A40,'Libre 2'!N:N)+SUMIF('Libre 2'!H:H,A40,'Libre 2'!N:N)</f>
        <v>0</v>
      </c>
      <c r="E40" s="28">
        <f>SUMIF('Libre 2'!B:B,A40,'Libre 2'!D:D)+SUMIF('Libre 2'!H:H,A40,'Libre 2'!J:J)</f>
        <v>0</v>
      </c>
      <c r="F40" s="28">
        <f>SUMIF('Libre 2'!B:B,A40,'Libre 2'!E:E)+SUMIF('Libre 2'!H:H,A40,'Libre 2'!K:K)</f>
        <v>0</v>
      </c>
      <c r="G40" s="20">
        <f>SUMIF('Libre 2'!B:B,A40,'Libre 2'!G:G)+SUMIF('Libre 2'!H:H,A40,'Libre 2'!M:M)</f>
        <v>0</v>
      </c>
      <c r="H40" s="22">
        <f t="shared" si="8"/>
        <v>0</v>
      </c>
      <c r="I40" s="28">
        <f t="shared" si="6"/>
        <v>0</v>
      </c>
      <c r="J40" s="36" t="str">
        <f t="shared" si="7"/>
        <v/>
      </c>
      <c r="K40" s="131">
        <f t="shared" si="9"/>
        <v>71</v>
      </c>
      <c r="L40" s="299"/>
    </row>
    <row r="41" spans="1:12" ht="15" customHeight="1" x14ac:dyDescent="0.25">
      <c r="A41" s="32" t="str">
        <f t="shared" si="5"/>
        <v>Tukker</v>
      </c>
      <c r="B41" s="131">
        <f>SUMIF(A$3:A$24,A41,K$3:K$24)+SUMIF(Deelnemers!H:H,A41,Deelnemers!L:L)</f>
        <v>37</v>
      </c>
      <c r="C41" s="374">
        <f>SUMIF('Libre 2'!B:B,A41,'Libre 2'!AB:AB)+SUMIF('Libre 2'!H:H,A41,'Libre 2'!AB:AB)</f>
        <v>42</v>
      </c>
      <c r="D41" s="28">
        <f>SUMIF('Libre 2'!B:B,A41,'Libre 2'!N:N)+SUMIF('Libre 2'!H:H,A41,'Libre 2'!N:N)</f>
        <v>0</v>
      </c>
      <c r="E41" s="28">
        <f>SUMIF('Libre 2'!B:B,A41,'Libre 2'!D:D)+SUMIF('Libre 2'!H:H,A41,'Libre 2'!J:J)</f>
        <v>0</v>
      </c>
      <c r="F41" s="28">
        <f>SUMIF('Libre 2'!B:B,A41,'Libre 2'!E:E)+SUMIF('Libre 2'!H:H,A41,'Libre 2'!K:K)</f>
        <v>0</v>
      </c>
      <c r="G41" s="20">
        <f>SUMIF('Libre 2'!B:B,A41,'Libre 2'!G:G)+SUMIF('Libre 2'!H:H,A41,'Libre 2'!M:M)</f>
        <v>0</v>
      </c>
      <c r="H41" s="22">
        <f t="shared" si="8"/>
        <v>0</v>
      </c>
      <c r="I41" s="28">
        <f t="shared" si="6"/>
        <v>0</v>
      </c>
      <c r="J41" s="36" t="str">
        <f t="shared" si="7"/>
        <v/>
      </c>
      <c r="K41" s="131">
        <f t="shared" si="9"/>
        <v>37</v>
      </c>
      <c r="L41" s="299"/>
    </row>
    <row r="42" spans="1:12" ht="15" customHeight="1" x14ac:dyDescent="0.25">
      <c r="A42" s="32" t="str">
        <f t="shared" si="5"/>
        <v>Bernard</v>
      </c>
      <c r="B42" s="131">
        <f>SUMIF(A$3:A$24,A42,K$3:K$24)+SUMIF(Deelnemers!H:H,A42,Deelnemers!L:L)</f>
        <v>37</v>
      </c>
      <c r="C42" s="374">
        <f>SUMIF('Libre 2'!B:B,A42,'Libre 2'!AB:AB)+SUMIF('Libre 2'!H:H,A42,'Libre 2'!AB:AB)</f>
        <v>42</v>
      </c>
      <c r="D42" s="28">
        <f>SUMIF('Libre 2'!B:B,A42,'Libre 2'!N:N)+SUMIF('Libre 2'!H:H,A42,'Libre 2'!N:N)</f>
        <v>0</v>
      </c>
      <c r="E42" s="28">
        <f>SUMIF('Libre 2'!B:B,A42,'Libre 2'!D:D)+SUMIF('Libre 2'!H:H,A42,'Libre 2'!J:J)</f>
        <v>0</v>
      </c>
      <c r="F42" s="28">
        <f>SUMIF('Libre 2'!B:B,A42,'Libre 2'!E:E)+SUMIF('Libre 2'!H:H,A42,'Libre 2'!K:K)</f>
        <v>0</v>
      </c>
      <c r="G42" s="20">
        <f>SUMIF('Libre 2'!B:B,A42,'Libre 2'!G:G)+SUMIF('Libre 2'!H:H,A42,'Libre 2'!M:M)</f>
        <v>0</v>
      </c>
      <c r="H42" s="22">
        <f t="shared" si="8"/>
        <v>0</v>
      </c>
      <c r="I42" s="28">
        <f t="shared" si="6"/>
        <v>0</v>
      </c>
      <c r="J42" s="36" t="str">
        <f t="shared" si="7"/>
        <v/>
      </c>
      <c r="K42" s="131">
        <f t="shared" si="9"/>
        <v>37</v>
      </c>
      <c r="L42" s="299"/>
    </row>
    <row r="43" spans="1:12" ht="15" customHeight="1" x14ac:dyDescent="0.25">
      <c r="A43" s="32" t="str">
        <f t="shared" si="5"/>
        <v>Jan de Hoorn</v>
      </c>
      <c r="B43" s="131">
        <f>SUMIF(A$3:A$24,A43,K$3:K$24)+SUMIF(Deelnemers!H:H,A43,Deelnemers!L:L)</f>
        <v>33</v>
      </c>
      <c r="C43" s="374">
        <f>SUMIF('Libre 2'!B:B,A43,'Libre 2'!AB:AB)+SUMIF('Libre 2'!H:H,A43,'Libre 2'!AB:AB)</f>
        <v>42</v>
      </c>
      <c r="D43" s="28">
        <f>SUMIF('Libre 2'!B:B,A43,'Libre 2'!N:N)+SUMIF('Libre 2'!H:H,A43,'Libre 2'!N:N)</f>
        <v>0</v>
      </c>
      <c r="E43" s="28">
        <f>SUMIF('Libre 2'!B:B,A43,'Libre 2'!D:D)+SUMIF('Libre 2'!H:H,A43,'Libre 2'!J:J)</f>
        <v>0</v>
      </c>
      <c r="F43" s="28">
        <f>SUMIF('Libre 2'!B:B,A43,'Libre 2'!E:E)+SUMIF('Libre 2'!H:H,A43,'Libre 2'!K:K)</f>
        <v>0</v>
      </c>
      <c r="G43" s="20">
        <f>SUMIF('Libre 2'!B:B,A43,'Libre 2'!G:G)+SUMIF('Libre 2'!H:H,A43,'Libre 2'!M:M)</f>
        <v>0</v>
      </c>
      <c r="H43" s="22">
        <f t="shared" si="8"/>
        <v>0</v>
      </c>
      <c r="I43" s="28">
        <f t="shared" si="6"/>
        <v>0</v>
      </c>
      <c r="J43" s="36" t="str">
        <f t="shared" si="7"/>
        <v/>
      </c>
      <c r="K43" s="131">
        <f t="shared" si="9"/>
        <v>33</v>
      </c>
      <c r="L43" s="299"/>
    </row>
    <row r="44" spans="1:12" ht="15" customHeight="1" x14ac:dyDescent="0.25">
      <c r="A44" s="32" t="str">
        <f t="shared" si="5"/>
        <v>Bas</v>
      </c>
      <c r="B44" s="131">
        <f>SUMIF(A$3:A$24,A44,K$3:K$24)+SUMIF(Deelnemers!H:H,A44,Deelnemers!L:L)</f>
        <v>31</v>
      </c>
      <c r="C44" s="374">
        <f>SUMIF('Libre 2'!B:B,A44,'Libre 2'!AB:AB)+SUMIF('Libre 2'!H:H,A44,'Libre 2'!AB:AB)</f>
        <v>42</v>
      </c>
      <c r="D44" s="28">
        <f>SUMIF('Libre 2'!B:B,A44,'Libre 2'!N:N)+SUMIF('Libre 2'!H:H,A44,'Libre 2'!N:N)</f>
        <v>0</v>
      </c>
      <c r="E44" s="28">
        <f>SUMIF('Libre 2'!B:B,A44,'Libre 2'!D:D)+SUMIF('Libre 2'!H:H,A44,'Libre 2'!J:J)</f>
        <v>0</v>
      </c>
      <c r="F44" s="28">
        <f>SUMIF('Libre 2'!B:B,A44,'Libre 2'!E:E)+SUMIF('Libre 2'!H:H,A44,'Libre 2'!K:K)</f>
        <v>0</v>
      </c>
      <c r="G44" s="20">
        <f>SUMIF('Libre 2'!B:B,A44,'Libre 2'!G:G)+SUMIF('Libre 2'!H:H,A44,'Libre 2'!M:M)</f>
        <v>0</v>
      </c>
      <c r="H44" s="22">
        <f t="shared" si="8"/>
        <v>0</v>
      </c>
      <c r="I44" s="28">
        <f t="shared" si="6"/>
        <v>0</v>
      </c>
      <c r="J44" s="36" t="str">
        <f t="shared" si="7"/>
        <v/>
      </c>
      <c r="K44" s="131">
        <f t="shared" si="9"/>
        <v>31</v>
      </c>
      <c r="L44" s="299"/>
    </row>
    <row r="45" spans="1:12" ht="15" customHeight="1" x14ac:dyDescent="0.25">
      <c r="A45" s="32" t="str">
        <f t="shared" si="5"/>
        <v>Jan Zuijlen</v>
      </c>
      <c r="B45" s="131">
        <f>SUMIF(A$3:A$24,A45,K$3:K$24)+SUMIF(Deelnemers!H:H,A45,Deelnemers!L:L)</f>
        <v>45</v>
      </c>
      <c r="C45" s="374">
        <f>SUMIF('Libre 2'!B:B,A45,'Libre 2'!AB:AB)+SUMIF('Libre 2'!H:H,A45,'Libre 2'!AB:AB)</f>
        <v>42</v>
      </c>
      <c r="D45" s="28">
        <f>SUMIF('Libre 2'!B:B,A45,'Libre 2'!N:N)+SUMIF('Libre 2'!H:H,A45,'Libre 2'!N:N)</f>
        <v>0</v>
      </c>
      <c r="E45" s="28">
        <f>SUMIF('Libre 2'!B:B,A45,'Libre 2'!D:D)+SUMIF('Libre 2'!H:H,A45,'Libre 2'!J:J)</f>
        <v>0</v>
      </c>
      <c r="F45" s="28">
        <f>SUMIF('Libre 2'!B:B,A45,'Libre 2'!E:E)+SUMIF('Libre 2'!H:H,A45,'Libre 2'!K:K)</f>
        <v>0</v>
      </c>
      <c r="G45" s="20">
        <f>SUMIF('Libre 2'!B:B,A45,'Libre 2'!G:G)+SUMIF('Libre 2'!H:H,A45,'Libre 2'!M:M)</f>
        <v>0</v>
      </c>
      <c r="H45" s="22">
        <f t="shared" si="8"/>
        <v>0</v>
      </c>
      <c r="I45" s="28">
        <f t="shared" si="6"/>
        <v>0</v>
      </c>
      <c r="J45" s="36" t="str">
        <f t="shared" si="7"/>
        <v/>
      </c>
      <c r="K45" s="131">
        <f t="shared" si="9"/>
        <v>45</v>
      </c>
      <c r="L45" s="299"/>
    </row>
    <row r="46" spans="1:12" ht="15" customHeight="1" x14ac:dyDescent="0.25">
      <c r="A46" s="32" t="str">
        <f t="shared" si="5"/>
        <v xml:space="preserve">Jordy </v>
      </c>
      <c r="B46" s="131">
        <f>SUMIF(A$3:A$24,A46,K$3:K$24)+SUMIF(Deelnemers!H:H,A46,Deelnemers!L:L)</f>
        <v>50</v>
      </c>
      <c r="C46" s="374">
        <f>SUMIF('Libre 2'!B:B,A46,'Libre 2'!AB:AB)+SUMIF('Libre 2'!H:H,A46,'Libre 2'!AB:AB)</f>
        <v>42</v>
      </c>
      <c r="D46" s="28">
        <f>SUMIF('Libre 2'!B:B,A46,'Libre 2'!N:N)+SUMIF('Libre 2'!H:H,A46,'Libre 2'!N:N)</f>
        <v>0</v>
      </c>
      <c r="E46" s="28">
        <f>SUMIF('Libre 2'!B:B,A46,'Libre 2'!D:D)+SUMIF('Libre 2'!H:H,A46,'Libre 2'!J:J)</f>
        <v>0</v>
      </c>
      <c r="F46" s="28">
        <f>SUMIF('Libre 2'!B:B,A46,'Libre 2'!E:E)+SUMIF('Libre 2'!H:H,A46,'Libre 2'!K:K)</f>
        <v>0</v>
      </c>
      <c r="G46" s="20">
        <f>SUMIF('Libre 2'!B:B,A46,'Libre 2'!G:G)+SUMIF('Libre 2'!H:H,A46,'Libre 2'!M:M)</f>
        <v>0</v>
      </c>
      <c r="H46" s="22">
        <f t="shared" si="8"/>
        <v>0</v>
      </c>
      <c r="I46" s="28">
        <f t="shared" si="6"/>
        <v>0</v>
      </c>
      <c r="J46" s="36" t="str">
        <f t="shared" si="7"/>
        <v/>
      </c>
      <c r="K46" s="131">
        <f t="shared" si="9"/>
        <v>50</v>
      </c>
      <c r="L46" s="299"/>
    </row>
    <row r="47" spans="1:12" ht="15" customHeight="1" x14ac:dyDescent="0.25">
      <c r="A47" s="32" t="str">
        <f t="shared" si="5"/>
        <v>Mukesh</v>
      </c>
      <c r="B47" s="131">
        <f>SUMIF(A$3:A$24,A47,K$3:K$24)+SUMIF(Deelnemers!H:H,A47,Deelnemers!L:L)</f>
        <v>56</v>
      </c>
      <c r="C47" s="374">
        <f>SUMIF('Libre 2'!B:B,A47,'Libre 2'!AB:AB)+SUMIF('Libre 2'!H:H,A47,'Libre 2'!AB:AB)</f>
        <v>42</v>
      </c>
      <c r="D47" s="28">
        <f>SUMIF('Libre 2'!B:B,A47,'Libre 2'!N:N)+SUMIF('Libre 2'!H:H,A47,'Libre 2'!N:N)</f>
        <v>0</v>
      </c>
      <c r="E47" s="28">
        <f>SUMIF('Libre 2'!B:B,A47,'Libre 2'!D:D)+SUMIF('Libre 2'!H:H,A47,'Libre 2'!J:J)</f>
        <v>0</v>
      </c>
      <c r="F47" s="28">
        <f>SUMIF('Libre 2'!B:B,A47,'Libre 2'!E:E)+SUMIF('Libre 2'!H:H,A47,'Libre 2'!K:K)</f>
        <v>0</v>
      </c>
      <c r="G47" s="20">
        <f>SUMIF('Libre 2'!B:B,A47,'Libre 2'!G:G)+SUMIF('Libre 2'!H:H,A47,'Libre 2'!M:M)</f>
        <v>0</v>
      </c>
      <c r="H47" s="22">
        <f t="shared" si="8"/>
        <v>0</v>
      </c>
      <c r="I47" s="28">
        <f t="shared" si="6"/>
        <v>0</v>
      </c>
      <c r="J47" s="36" t="str">
        <f t="shared" si="7"/>
        <v/>
      </c>
      <c r="K47" s="131">
        <f t="shared" si="9"/>
        <v>56</v>
      </c>
      <c r="L47" s="299"/>
    </row>
    <row r="48" spans="1:12" ht="15" customHeight="1" x14ac:dyDescent="0.25">
      <c r="A48" s="32" t="str">
        <f t="shared" si="5"/>
        <v>Marco</v>
      </c>
      <c r="B48" s="131">
        <f>SUMIF(A$3:A$24,A48,K$3:K$24)+SUMIF(Deelnemers!H:H,A48,Deelnemers!L:L)</f>
        <v>51</v>
      </c>
      <c r="C48" s="374">
        <f>SUMIF('Libre 2'!B:B,A48,'Libre 2'!AB:AB)+SUMIF('Libre 2'!H:H,A48,'Libre 2'!AB:AB)</f>
        <v>42</v>
      </c>
      <c r="D48" s="28">
        <f>SUMIF('Libre 2'!B:B,A48,'Libre 2'!N:N)+SUMIF('Libre 2'!H:H,A48,'Libre 2'!N:N)</f>
        <v>0</v>
      </c>
      <c r="E48" s="28">
        <f>SUMIF('Libre 2'!B:B,A48,'Libre 2'!D:D)+SUMIF('Libre 2'!H:H,A48,'Libre 2'!J:J)</f>
        <v>0</v>
      </c>
      <c r="F48" s="28">
        <f>SUMIF('Libre 2'!B:B,A48,'Libre 2'!E:E)+SUMIF('Libre 2'!H:H,A48,'Libre 2'!K:K)</f>
        <v>0</v>
      </c>
      <c r="G48" s="20">
        <f>SUMIF('Libre 2'!B:B,A48,'Libre 2'!G:G)+SUMIF('Libre 2'!H:H,A48,'Libre 2'!M:M)</f>
        <v>0</v>
      </c>
      <c r="H48" s="22">
        <f t="shared" si="8"/>
        <v>0</v>
      </c>
      <c r="I48" s="28">
        <f t="shared" si="6"/>
        <v>0</v>
      </c>
      <c r="J48" s="36" t="str">
        <f t="shared" si="7"/>
        <v/>
      </c>
      <c r="K48" s="131">
        <f t="shared" si="9"/>
        <v>51</v>
      </c>
      <c r="L48" s="299"/>
    </row>
    <row r="49" spans="1:12" ht="15" customHeight="1" x14ac:dyDescent="0.25">
      <c r="A49" s="32" t="str">
        <f t="shared" si="5"/>
        <v>n</v>
      </c>
      <c r="B49" s="131">
        <f>SUMIF(A$3:A$24,A49,K$3:K$24)+SUMIF(Deelnemers!H:H,A49,Deelnemers!L:L)</f>
        <v>0</v>
      </c>
      <c r="C49" s="374">
        <f>SUMIF('Libre 2'!B:B,A49,'Libre 2'!AB:AB)+SUMIF('Libre 2'!H:H,A49,'Libre 2'!AB:AB)</f>
        <v>0</v>
      </c>
      <c r="D49" s="28">
        <f>SUMIF('Libre 2'!B:B,A49,'Libre 2'!N:N)+SUMIF('Libre 2'!H:H,A49,'Libre 2'!N:N)</f>
        <v>0</v>
      </c>
      <c r="E49" s="28">
        <f>SUMIF('Libre 2'!B:B,A49,'Libre 2'!D:D)+SUMIF('Libre 2'!H:H,A49,'Libre 2'!J:J)</f>
        <v>0</v>
      </c>
      <c r="F49" s="28">
        <f>SUMIF('Libre 2'!B:B,A49,'Libre 2'!E:E)+SUMIF('Libre 2'!H:H,A49,'Libre 2'!K:K)</f>
        <v>0</v>
      </c>
      <c r="G49" s="20">
        <f>SUMIF('Libre 2'!B:B,A49,'Libre 2'!G:G)+SUMIF('Libre 2'!H:H,A49,'Libre 2'!M:M)</f>
        <v>0</v>
      </c>
      <c r="H49" s="22">
        <f t="shared" si="8"/>
        <v>0</v>
      </c>
      <c r="I49" s="28">
        <f t="shared" si="6"/>
        <v>0</v>
      </c>
      <c r="J49" s="36" t="str">
        <f t="shared" si="7"/>
        <v/>
      </c>
      <c r="K49" s="131">
        <f t="shared" si="9"/>
        <v>0</v>
      </c>
      <c r="L49" s="299"/>
    </row>
    <row r="50" spans="1:12" ht="15" customHeight="1" x14ac:dyDescent="0.25">
      <c r="A50" s="32" t="str">
        <f t="shared" si="5"/>
        <v>n</v>
      </c>
      <c r="B50" s="131">
        <f>SUMIF(A$3:A$24,A50,K$3:K$24)+SUMIF(Deelnemers!H:H,A50,Deelnemers!L:L)</f>
        <v>0</v>
      </c>
      <c r="C50" s="374">
        <f>SUMIF('Libre 2'!B:B,A50,'Libre 2'!AB:AB)+SUMIF('Libre 2'!H:H,A50,'Libre 2'!AB:AB)</f>
        <v>0</v>
      </c>
      <c r="D50" s="28">
        <f>SUMIF('Libre 2'!B:B,A50,'Libre 2'!N:N)+SUMIF('Libre 2'!H:H,A50,'Libre 2'!N:N)</f>
        <v>0</v>
      </c>
      <c r="E50" s="28">
        <f>SUMIF('Libre 2'!B:B,A50,'Libre 2'!D:D)+SUMIF('Libre 2'!H:H,A50,'Libre 2'!J:J)</f>
        <v>0</v>
      </c>
      <c r="F50" s="28">
        <f>SUMIF('Libre 2'!B:B,A50,'Libre 2'!E:E)+SUMIF('Libre 2'!H:H,A50,'Libre 2'!K:K)</f>
        <v>0</v>
      </c>
      <c r="G50" s="20">
        <f>SUMIF('Libre 2'!B:B,A50,'Libre 2'!G:G)+SUMIF('Libre 2'!H:H,A50,'Libre 2'!M:M)</f>
        <v>0</v>
      </c>
      <c r="H50" s="22">
        <f t="shared" si="8"/>
        <v>0</v>
      </c>
      <c r="I50" s="28">
        <f t="shared" si="6"/>
        <v>0</v>
      </c>
      <c r="J50" s="36" t="str">
        <f t="shared" si="7"/>
        <v/>
      </c>
      <c r="K50" s="131">
        <f t="shared" si="9"/>
        <v>0</v>
      </c>
      <c r="L50" s="299"/>
    </row>
    <row r="51" spans="1:12" ht="15" customHeight="1" x14ac:dyDescent="0.25">
      <c r="A51" s="32" t="str">
        <f t="shared" si="5"/>
        <v>n</v>
      </c>
      <c r="B51" s="131">
        <f>SUMIF(A$3:A$24,A51,K$3:K$24)+SUMIF(Deelnemers!H:H,A51,Deelnemers!L:L)</f>
        <v>0</v>
      </c>
      <c r="C51" s="374">
        <f>SUMIF('Libre 2'!B:B,A51,'Libre 2'!AB:AB)+SUMIF('Libre 2'!H:H,A51,'Libre 2'!AB:AB)</f>
        <v>0</v>
      </c>
      <c r="D51" s="28">
        <f>SUMIF('Libre 2'!B:B,A51,'Libre 2'!N:N)+SUMIF('Libre 2'!H:H,A51,'Libre 2'!N:N)</f>
        <v>0</v>
      </c>
      <c r="E51" s="28">
        <f>SUMIF('Libre 2'!B:B,A51,'Libre 2'!D:D)+SUMIF('Libre 2'!H:H,A51,'Libre 2'!J:J)</f>
        <v>0</v>
      </c>
      <c r="F51" s="28">
        <f>SUMIF('Libre 2'!B:B,A51,'Libre 2'!E:E)+SUMIF('Libre 2'!H:H,A51,'Libre 2'!K:K)</f>
        <v>0</v>
      </c>
      <c r="G51" s="20">
        <f>SUMIF('Libre 2'!B:B,A51,'Libre 2'!G:G)+SUMIF('Libre 2'!H:H,A51,'Libre 2'!M:M)</f>
        <v>0</v>
      </c>
      <c r="H51" s="22">
        <f t="shared" si="8"/>
        <v>0</v>
      </c>
      <c r="I51" s="28">
        <f t="shared" si="6"/>
        <v>0</v>
      </c>
      <c r="J51" s="36" t="str">
        <f t="shared" si="7"/>
        <v/>
      </c>
      <c r="K51" s="131">
        <f t="shared" si="9"/>
        <v>0</v>
      </c>
      <c r="L51" s="299"/>
    </row>
    <row r="52" spans="1:12" ht="15" customHeight="1" x14ac:dyDescent="0.25">
      <c r="A52" s="32" t="str">
        <f t="shared" si="5"/>
        <v>n</v>
      </c>
      <c r="B52" s="131">
        <f>SUMIF(A$3:A$24,A52,K$3:K$24)+SUMIF(Deelnemers!H:H,A52,Deelnemers!L:L)</f>
        <v>0</v>
      </c>
      <c r="C52" s="374">
        <f>SUMIF('Libre 2'!B:B,A52,'Libre 2'!AB:AB)+SUMIF('Libre 2'!H:H,A52,'Libre 2'!AB:AB)</f>
        <v>0</v>
      </c>
      <c r="D52" s="28">
        <f>SUMIF('Libre 2'!B:B,A52,'Libre 2'!N:N)+SUMIF('Libre 2'!H:H,A52,'Libre 2'!N:N)</f>
        <v>0</v>
      </c>
      <c r="E52" s="28">
        <f>SUMIF('Libre 2'!B:B,A52,'Libre 2'!D:D)+SUMIF('Libre 2'!H:H,A52,'Libre 2'!J:J)</f>
        <v>0</v>
      </c>
      <c r="F52" s="28">
        <f>SUMIF('Libre 2'!B:B,A52,'Libre 2'!E:E)+SUMIF('Libre 2'!H:H,A52,'Libre 2'!K:K)</f>
        <v>0</v>
      </c>
      <c r="G52" s="20">
        <f>SUMIF('Libre 2'!B:B,A52,'Libre 2'!G:G)+SUMIF('Libre 2'!H:H,A52,'Libre 2'!M:M)</f>
        <v>0</v>
      </c>
      <c r="H52" s="22">
        <f t="shared" si="8"/>
        <v>0</v>
      </c>
      <c r="I52" s="28">
        <f t="shared" si="6"/>
        <v>0</v>
      </c>
      <c r="J52" s="36" t="str">
        <f t="shared" si="7"/>
        <v/>
      </c>
      <c r="K52" s="173">
        <f t="shared" si="9"/>
        <v>0</v>
      </c>
      <c r="L52" s="299"/>
    </row>
    <row r="53" spans="1:12" ht="1.2" customHeight="1" x14ac:dyDescent="0.25">
      <c r="A53" s="100"/>
      <c r="B53" s="124"/>
      <c r="C53" s="124"/>
      <c r="D53" s="101"/>
      <c r="E53" s="101"/>
      <c r="F53" s="101"/>
      <c r="G53" s="102"/>
      <c r="H53" s="103"/>
      <c r="I53" s="101"/>
      <c r="J53" s="104"/>
      <c r="K53" s="174"/>
      <c r="L53" s="19"/>
    </row>
    <row r="54" spans="1:12" ht="15" customHeight="1" x14ac:dyDescent="0.25">
      <c r="A54" s="33" t="s">
        <v>9</v>
      </c>
      <c r="B54" s="132">
        <f>SUM(B33:B53)</f>
        <v>648</v>
      </c>
      <c r="C54" s="132">
        <f>SUM(C33:C53)</f>
        <v>630</v>
      </c>
      <c r="D54" s="34">
        <f t="shared" ref="D54:F54" si="10">SUM(D33:D53)</f>
        <v>10</v>
      </c>
      <c r="E54" s="34">
        <f t="shared" si="10"/>
        <v>112</v>
      </c>
      <c r="F54" s="34">
        <f t="shared" si="10"/>
        <v>500</v>
      </c>
      <c r="G54" s="35">
        <f>SUM(G33:G53)</f>
        <v>28.2</v>
      </c>
      <c r="H54" s="62"/>
      <c r="I54" s="95"/>
      <c r="J54" s="96"/>
      <c r="K54" s="175">
        <f>SUM(K33:K53)</f>
        <v>648</v>
      </c>
      <c r="L54" s="167"/>
    </row>
    <row r="55" spans="1:12" ht="15" customHeight="1" x14ac:dyDescent="0.25">
      <c r="B55" s="130">
        <f>B54-K24-Deelnemers!L27</f>
        <v>0</v>
      </c>
      <c r="C55" s="130"/>
      <c r="D55" s="130">
        <f>D54/2-SUM('Libre 2'!N:N)</f>
        <v>0</v>
      </c>
      <c r="E55" s="130">
        <f>E54-SUM('Libre 2'!D:D)-SUM('Libre 2'!J:J)</f>
        <v>0</v>
      </c>
      <c r="F55" s="130">
        <f>F54-SUM('Libre 2'!E:E)-SUM('Libre 2'!K:K)</f>
        <v>0</v>
      </c>
      <c r="G55" s="130">
        <f>G54-SUM('Libre 2'!G:G)-SUM('Libre 2'!M:M)</f>
        <v>0</v>
      </c>
      <c r="H55" s="176" t="s">
        <v>53</v>
      </c>
      <c r="L55" s="300"/>
    </row>
    <row r="56" spans="1:12" ht="15" customHeight="1" x14ac:dyDescent="0.25">
      <c r="A56" s="78" t="s">
        <v>40</v>
      </c>
      <c r="B56" s="19"/>
      <c r="C56" s="19"/>
      <c r="D56" s="19"/>
      <c r="E56" s="19"/>
      <c r="F56" s="19"/>
      <c r="G56" s="19"/>
      <c r="H56" s="19"/>
      <c r="I56" s="19"/>
      <c r="J56" s="19"/>
      <c r="K56" s="19"/>
      <c r="L56" s="461"/>
    </row>
    <row r="57" spans="1:12" ht="15" customHeight="1" x14ac:dyDescent="0.25">
      <c r="B57" s="417" t="s">
        <v>132</v>
      </c>
      <c r="C57" s="418"/>
      <c r="D57" s="418"/>
      <c r="E57" s="418"/>
      <c r="F57" s="418"/>
      <c r="G57" s="512"/>
      <c r="H57" s="510"/>
      <c r="I57" s="511"/>
      <c r="J57" s="512"/>
      <c r="K57" s="419"/>
      <c r="L57" s="167"/>
    </row>
    <row r="58" spans="1:12" ht="15" customHeight="1" x14ac:dyDescent="0.25">
      <c r="B58" s="420">
        <f>B28</f>
        <v>30</v>
      </c>
      <c r="C58" s="492" t="s">
        <v>36</v>
      </c>
      <c r="D58" s="491" t="s">
        <v>20</v>
      </c>
      <c r="E58" s="421">
        <f>E28</f>
        <v>0</v>
      </c>
      <c r="F58" s="422"/>
      <c r="G58" s="507" t="s">
        <v>21</v>
      </c>
      <c r="H58" s="508">
        <f>H28</f>
        <v>0.5</v>
      </c>
      <c r="I58" s="509">
        <f>ROUND(MAX(C33:C53)*H58,0)</f>
        <v>21</v>
      </c>
      <c r="J58" s="489">
        <f>J28</f>
        <v>12</v>
      </c>
      <c r="K58" s="490" t="s">
        <v>30</v>
      </c>
      <c r="L58" s="167"/>
    </row>
    <row r="59" spans="1:12" ht="15" customHeight="1" x14ac:dyDescent="0.25">
      <c r="B59" s="423" t="s">
        <v>131</v>
      </c>
      <c r="C59" s="424"/>
      <c r="D59" s="424"/>
      <c r="E59" s="424"/>
      <c r="F59" s="424"/>
      <c r="G59" s="424"/>
      <c r="H59" s="424"/>
      <c r="I59" s="424"/>
      <c r="J59" s="424"/>
      <c r="K59" s="425"/>
      <c r="L59" s="167"/>
    </row>
    <row r="60" spans="1:12" ht="15" customHeight="1" x14ac:dyDescent="0.25">
      <c r="A60" s="78" t="s">
        <v>40</v>
      </c>
      <c r="B60" s="19"/>
      <c r="C60" s="19"/>
      <c r="D60" s="19"/>
      <c r="E60" s="19"/>
      <c r="F60" s="19"/>
      <c r="G60" s="19"/>
      <c r="H60" s="19"/>
      <c r="I60" s="19"/>
      <c r="J60" s="19"/>
      <c r="K60" s="462"/>
      <c r="L60" s="461"/>
    </row>
    <row r="61" spans="1:12" ht="15" customHeight="1" x14ac:dyDescent="0.25">
      <c r="A61" s="78" t="s">
        <v>112</v>
      </c>
      <c r="B61" s="19"/>
      <c r="C61" s="19"/>
      <c r="D61" s="19"/>
      <c r="E61" s="19"/>
      <c r="F61" s="19"/>
      <c r="G61" s="19"/>
      <c r="H61" s="19"/>
      <c r="I61" s="19"/>
      <c r="J61" s="19"/>
      <c r="K61" s="19"/>
      <c r="L61" s="19"/>
    </row>
    <row r="62" spans="1:12" ht="15" customHeight="1" x14ac:dyDescent="0.25">
      <c r="A62" s="341" t="s">
        <v>108</v>
      </c>
      <c r="B62" s="342"/>
      <c r="C62" s="342"/>
      <c r="D62" s="342"/>
      <c r="E62" s="342">
        <f>C24+C54</f>
        <v>1260</v>
      </c>
      <c r="F62" s="463">
        <f>(SUM('Bandstoten 1'!AB:AB)+SUM('Bandstoten 2'!AB:AB))*2-E62</f>
        <v>0</v>
      </c>
      <c r="L62" s="19"/>
    </row>
    <row r="63" spans="1:12" ht="15" customHeight="1" x14ac:dyDescent="0.25">
      <c r="A63" s="341" t="s">
        <v>111</v>
      </c>
      <c r="B63" s="342"/>
      <c r="C63" s="342"/>
      <c r="D63" s="253"/>
      <c r="E63" s="343">
        <f>D24+D54</f>
        <v>20</v>
      </c>
      <c r="F63" s="326"/>
      <c r="G63" s="326"/>
      <c r="H63" s="326"/>
      <c r="I63" s="326"/>
      <c r="J63" s="326"/>
      <c r="K63" s="326"/>
      <c r="L63" s="19"/>
    </row>
    <row r="64" spans="1:12" ht="15" customHeight="1" x14ac:dyDescent="0.25">
      <c r="A64" s="380" t="s">
        <v>110</v>
      </c>
      <c r="B64" s="342"/>
      <c r="C64" s="342"/>
      <c r="D64" s="344"/>
      <c r="E64" s="342">
        <f>E62-E63</f>
        <v>1240</v>
      </c>
      <c r="F64" s="381"/>
      <c r="G64" s="326"/>
      <c r="H64" s="326"/>
      <c r="I64" s="326"/>
      <c r="J64" s="326"/>
      <c r="K64" s="326"/>
      <c r="L64" s="19"/>
    </row>
    <row r="65" spans="1:12" ht="13.2" customHeight="1" x14ac:dyDescent="0.25">
      <c r="A65" s="19"/>
      <c r="B65" s="19"/>
      <c r="C65" s="19"/>
      <c r="D65" s="19"/>
      <c r="E65" s="19"/>
      <c r="F65" s="19"/>
      <c r="G65" s="19"/>
      <c r="H65" s="19"/>
      <c r="I65" s="19"/>
      <c r="J65" s="19"/>
      <c r="K65" s="19"/>
      <c r="L65" s="19"/>
    </row>
    <row r="66" spans="1:12" ht="13.2" customHeight="1" x14ac:dyDescent="0.25">
      <c r="A66" s="341" t="s">
        <v>113</v>
      </c>
      <c r="B66" s="342"/>
      <c r="C66" s="344"/>
      <c r="D66" s="464"/>
      <c r="E66" s="342">
        <f>G24+G54</f>
        <v>56.4</v>
      </c>
      <c r="F66" s="463">
        <f>SUM('Libre 1'!G:G)+SUM('Libre 1'!M:M)+SUM('Libre 2'!G:G)+SUM('Libre 2'!M:M)-E66</f>
        <v>0</v>
      </c>
      <c r="G66" s="19"/>
      <c r="H66" s="19"/>
      <c r="I66" s="19"/>
      <c r="J66" s="19"/>
      <c r="K66" s="19"/>
      <c r="L66" s="19"/>
    </row>
    <row r="67" spans="1:12" ht="13.2" customHeight="1" x14ac:dyDescent="0.25">
      <c r="A67" s="19"/>
      <c r="B67" s="19"/>
      <c r="C67" s="19"/>
      <c r="D67" s="19"/>
      <c r="E67" s="19"/>
      <c r="F67" s="19"/>
      <c r="G67" s="19"/>
      <c r="H67" s="19"/>
      <c r="I67" s="19"/>
      <c r="J67" s="19"/>
      <c r="K67" s="19"/>
      <c r="L67" s="19"/>
    </row>
    <row r="68" spans="1:12" ht="13.2" customHeight="1" x14ac:dyDescent="0.25">
      <c r="A68" s="19"/>
      <c r="B68" s="19"/>
      <c r="C68" s="19"/>
      <c r="D68" s="19"/>
      <c r="E68" s="19"/>
      <c r="F68" s="19"/>
      <c r="G68" s="19"/>
      <c r="H68" s="19"/>
      <c r="I68" s="19"/>
      <c r="J68" s="19"/>
      <c r="K68" s="19"/>
      <c r="L68" s="19"/>
    </row>
    <row r="69" spans="1:12" ht="13.2" customHeight="1" x14ac:dyDescent="0.25">
      <c r="A69" s="19"/>
      <c r="B69" s="19"/>
      <c r="C69" s="19"/>
      <c r="D69" s="19"/>
      <c r="E69" s="19"/>
      <c r="F69" s="19"/>
      <c r="G69" s="19"/>
      <c r="H69" s="19"/>
      <c r="I69" s="19"/>
      <c r="J69" s="19"/>
      <c r="K69" s="19"/>
      <c r="L69" s="19"/>
    </row>
    <row r="70" spans="1:12" ht="13.2" customHeight="1" x14ac:dyDescent="0.25">
      <c r="A70" s="19"/>
      <c r="B70" s="19"/>
      <c r="C70" s="19"/>
      <c r="D70" s="19"/>
      <c r="E70" s="19"/>
      <c r="F70" s="19"/>
      <c r="G70" s="19"/>
      <c r="H70" s="19"/>
      <c r="I70" s="19"/>
      <c r="J70" s="19"/>
      <c r="K70" s="19"/>
      <c r="L70" s="19"/>
    </row>
    <row r="71" spans="1:12" ht="13.2" customHeight="1" x14ac:dyDescent="0.25">
      <c r="A71" s="19"/>
      <c r="B71" s="19"/>
      <c r="C71" s="19"/>
      <c r="D71" s="19"/>
      <c r="E71" s="19"/>
      <c r="F71" s="19"/>
      <c r="G71" s="19"/>
      <c r="H71" s="19"/>
      <c r="I71" s="19"/>
      <c r="J71" s="19"/>
      <c r="K71" s="19"/>
      <c r="L71" s="19"/>
    </row>
    <row r="72" spans="1:12" ht="13.2" customHeight="1" x14ac:dyDescent="0.25">
      <c r="A72" s="19"/>
      <c r="B72" s="19"/>
      <c r="C72" s="19"/>
      <c r="D72" s="19"/>
      <c r="E72" s="19"/>
      <c r="F72" s="19"/>
      <c r="G72" s="19"/>
      <c r="H72" s="19"/>
      <c r="I72" s="19"/>
      <c r="J72" s="19"/>
      <c r="K72" s="19"/>
      <c r="L72" s="19"/>
    </row>
    <row r="73" spans="1:12" x14ac:dyDescent="0.25">
      <c r="A73" s="19"/>
      <c r="B73" s="19"/>
      <c r="C73" s="19"/>
      <c r="D73" s="19"/>
      <c r="E73" s="19"/>
      <c r="F73" s="19"/>
      <c r="G73" s="19"/>
      <c r="H73" s="19"/>
      <c r="I73" s="19"/>
      <c r="J73" s="19"/>
      <c r="K73" s="19"/>
      <c r="L73" s="19"/>
    </row>
    <row r="74" spans="1:12" x14ac:dyDescent="0.25">
      <c r="A74" s="19"/>
      <c r="B74" s="19"/>
      <c r="C74" s="19"/>
      <c r="D74" s="19"/>
      <c r="E74" s="19"/>
      <c r="F74" s="19"/>
      <c r="G74" s="19"/>
      <c r="H74" s="19"/>
      <c r="I74" s="19"/>
      <c r="J74" s="19"/>
      <c r="K74" s="19"/>
      <c r="L74" s="19"/>
    </row>
    <row r="75" spans="1:12" x14ac:dyDescent="0.25">
      <c r="A75" s="19"/>
      <c r="B75" s="19"/>
      <c r="C75" s="19"/>
      <c r="D75" s="19"/>
      <c r="E75" s="19"/>
      <c r="F75" s="19"/>
      <c r="G75" s="19"/>
      <c r="H75" s="19"/>
      <c r="I75" s="19"/>
      <c r="J75" s="19"/>
      <c r="K75" s="19"/>
      <c r="L75" s="19"/>
    </row>
    <row r="76" spans="1:12" x14ac:dyDescent="0.25">
      <c r="A76" s="19"/>
      <c r="B76" s="19"/>
      <c r="C76" s="19"/>
      <c r="D76" s="19"/>
      <c r="E76" s="19"/>
      <c r="F76" s="19"/>
      <c r="G76" s="19"/>
      <c r="H76" s="19"/>
      <c r="I76" s="19"/>
      <c r="J76" s="19"/>
      <c r="K76" s="19"/>
      <c r="L76" s="19"/>
    </row>
    <row r="77" spans="1:12" x14ac:dyDescent="0.25">
      <c r="A77" s="19"/>
      <c r="B77" s="19"/>
      <c r="C77" s="19"/>
      <c r="D77" s="19"/>
      <c r="E77" s="19"/>
      <c r="F77" s="19"/>
      <c r="G77" s="19"/>
      <c r="H77" s="19"/>
      <c r="I77" s="19"/>
      <c r="J77" s="19"/>
      <c r="K77" s="19"/>
      <c r="L77" s="19"/>
    </row>
    <row r="78" spans="1:12" x14ac:dyDescent="0.25">
      <c r="A78" s="19"/>
      <c r="B78" s="19"/>
      <c r="C78" s="19"/>
      <c r="D78" s="19"/>
      <c r="E78" s="19"/>
      <c r="F78" s="19"/>
      <c r="G78" s="19"/>
      <c r="H78" s="19"/>
      <c r="I78" s="19"/>
      <c r="J78" s="19"/>
      <c r="K78" s="19"/>
      <c r="L78" s="19"/>
    </row>
    <row r="79" spans="1:12" x14ac:dyDescent="0.25">
      <c r="A79" s="19"/>
      <c r="B79" s="19"/>
      <c r="C79" s="19"/>
      <c r="D79" s="19"/>
      <c r="E79" s="19"/>
      <c r="F79" s="19"/>
      <c r="G79" s="19"/>
      <c r="H79" s="19"/>
      <c r="I79" s="19"/>
      <c r="J79" s="19"/>
      <c r="K79" s="19"/>
      <c r="L79" s="19"/>
    </row>
    <row r="80" spans="1:12" x14ac:dyDescent="0.25">
      <c r="A80" s="19"/>
      <c r="B80" s="19"/>
      <c r="C80" s="19"/>
      <c r="D80" s="19"/>
      <c r="E80" s="19"/>
      <c r="F80" s="19"/>
      <c r="G80" s="19"/>
      <c r="H80" s="19"/>
      <c r="I80" s="19"/>
      <c r="J80" s="19"/>
      <c r="K80" s="19"/>
      <c r="L80" s="19"/>
    </row>
    <row r="81" spans="1:12" x14ac:dyDescent="0.25">
      <c r="A81" s="19"/>
      <c r="B81" s="19"/>
      <c r="C81" s="19"/>
      <c r="D81" s="19"/>
      <c r="E81" s="19"/>
      <c r="F81" s="19"/>
      <c r="G81" s="19"/>
      <c r="H81" s="19"/>
      <c r="I81" s="19"/>
      <c r="J81" s="19"/>
      <c r="K81" s="19"/>
      <c r="L81" s="19"/>
    </row>
    <row r="82" spans="1:12" x14ac:dyDescent="0.25">
      <c r="A82" s="19"/>
      <c r="B82" s="19"/>
      <c r="C82" s="19"/>
      <c r="D82" s="19"/>
      <c r="E82" s="19"/>
      <c r="F82" s="19"/>
      <c r="G82" s="19"/>
      <c r="H82" s="19"/>
      <c r="I82" s="19"/>
      <c r="J82" s="19"/>
      <c r="K82" s="19"/>
      <c r="L82" s="19"/>
    </row>
    <row r="83" spans="1:12" x14ac:dyDescent="0.25">
      <c r="A83" s="19"/>
      <c r="B83" s="19"/>
      <c r="C83" s="19"/>
      <c r="D83" s="19"/>
      <c r="E83" s="19"/>
      <c r="F83" s="19"/>
      <c r="G83" s="19"/>
      <c r="H83" s="19"/>
      <c r="I83" s="19"/>
      <c r="J83" s="19"/>
      <c r="K83" s="19"/>
      <c r="L83" s="19"/>
    </row>
    <row r="84" spans="1:12" x14ac:dyDescent="0.25">
      <c r="A84" s="19"/>
      <c r="B84" s="19"/>
      <c r="C84" s="19"/>
      <c r="D84" s="19"/>
      <c r="E84" s="19"/>
      <c r="F84" s="19"/>
      <c r="G84" s="19"/>
      <c r="H84" s="19"/>
      <c r="I84" s="19"/>
      <c r="J84" s="19"/>
      <c r="K84" s="19"/>
      <c r="L84" s="19"/>
    </row>
    <row r="85" spans="1:12" x14ac:dyDescent="0.25">
      <c r="A85" s="19"/>
      <c r="B85" s="19"/>
      <c r="C85" s="19"/>
      <c r="D85" s="19"/>
      <c r="E85" s="19"/>
      <c r="F85" s="19"/>
      <c r="G85" s="19"/>
      <c r="H85" s="19"/>
      <c r="I85" s="19"/>
      <c r="J85" s="19"/>
      <c r="K85" s="19"/>
      <c r="L85" s="19"/>
    </row>
    <row r="86" spans="1:12" x14ac:dyDescent="0.25">
      <c r="A86" s="19"/>
      <c r="B86" s="19"/>
      <c r="C86" s="19"/>
      <c r="D86" s="19"/>
      <c r="E86" s="19"/>
      <c r="F86" s="19"/>
      <c r="G86" s="19"/>
      <c r="H86" s="19"/>
      <c r="I86" s="19"/>
      <c r="J86" s="19"/>
      <c r="K86" s="19"/>
      <c r="L86" s="19"/>
    </row>
    <row r="87" spans="1:12" x14ac:dyDescent="0.25">
      <c r="A87" s="19"/>
      <c r="B87" s="19"/>
      <c r="C87" s="19"/>
      <c r="D87" s="19"/>
      <c r="E87" s="19"/>
      <c r="F87" s="19"/>
      <c r="G87" s="19"/>
      <c r="H87" s="19"/>
      <c r="I87" s="19"/>
      <c r="J87" s="19"/>
      <c r="K87" s="19"/>
      <c r="L87" s="19"/>
    </row>
    <row r="88" spans="1:12" x14ac:dyDescent="0.25">
      <c r="A88" s="19"/>
      <c r="B88" s="19"/>
      <c r="C88" s="19"/>
      <c r="D88" s="19"/>
      <c r="E88" s="19"/>
      <c r="F88" s="19"/>
      <c r="G88" s="19"/>
      <c r="H88" s="19"/>
      <c r="I88" s="19"/>
      <c r="J88" s="19"/>
      <c r="K88" s="19"/>
      <c r="L88" s="19"/>
    </row>
    <row r="89" spans="1:12" x14ac:dyDescent="0.25">
      <c r="A89" s="19"/>
      <c r="B89" s="19"/>
      <c r="C89" s="19"/>
      <c r="D89" s="19"/>
      <c r="E89" s="19"/>
      <c r="F89" s="19"/>
      <c r="G89" s="19"/>
      <c r="H89" s="19"/>
      <c r="I89" s="19"/>
      <c r="J89" s="19"/>
      <c r="K89" s="19"/>
      <c r="L89" s="19"/>
    </row>
    <row r="90" spans="1:12" x14ac:dyDescent="0.25">
      <c r="A90" s="19"/>
      <c r="B90" s="19"/>
      <c r="C90" s="19"/>
      <c r="D90" s="19"/>
      <c r="E90" s="19"/>
      <c r="F90" s="19"/>
      <c r="G90" s="19"/>
      <c r="H90" s="19"/>
      <c r="I90" s="19"/>
      <c r="J90" s="19"/>
      <c r="K90" s="19"/>
      <c r="L90" s="19"/>
    </row>
    <row r="91" spans="1:12" x14ac:dyDescent="0.25">
      <c r="A91" s="19"/>
      <c r="B91" s="19"/>
      <c r="C91" s="19"/>
      <c r="D91" s="19"/>
      <c r="E91" s="19"/>
      <c r="F91" s="19"/>
      <c r="G91" s="19"/>
      <c r="H91" s="19"/>
      <c r="I91" s="19"/>
      <c r="J91" s="19"/>
      <c r="K91" s="19"/>
      <c r="L91" s="19"/>
    </row>
    <row r="92" spans="1:12" x14ac:dyDescent="0.25">
      <c r="A92" s="19"/>
      <c r="B92" s="19"/>
      <c r="C92" s="19"/>
      <c r="D92" s="19"/>
      <c r="E92" s="19"/>
      <c r="F92" s="19"/>
      <c r="G92" s="19"/>
      <c r="H92" s="19"/>
      <c r="I92" s="19"/>
      <c r="J92" s="19"/>
      <c r="K92" s="19"/>
      <c r="L92" s="19"/>
    </row>
    <row r="93" spans="1:12" x14ac:dyDescent="0.25">
      <c r="A93" s="19"/>
      <c r="B93" s="19"/>
      <c r="C93" s="19"/>
      <c r="D93" s="19"/>
      <c r="E93" s="19"/>
      <c r="F93" s="19"/>
      <c r="G93" s="19"/>
      <c r="H93" s="19"/>
      <c r="I93" s="19"/>
      <c r="J93" s="19"/>
      <c r="K93" s="19"/>
      <c r="L93" s="19"/>
    </row>
    <row r="94" spans="1:12" x14ac:dyDescent="0.25">
      <c r="A94" s="19"/>
      <c r="B94" s="19"/>
      <c r="C94" s="19"/>
      <c r="D94" s="19"/>
      <c r="E94" s="19"/>
      <c r="F94" s="19"/>
      <c r="G94" s="19"/>
      <c r="H94" s="19"/>
      <c r="I94" s="19"/>
      <c r="J94" s="19"/>
      <c r="K94" s="19"/>
      <c r="L94" s="19"/>
    </row>
    <row r="95" spans="1:12" x14ac:dyDescent="0.25">
      <c r="A95" s="19"/>
      <c r="B95" s="19"/>
      <c r="C95" s="19"/>
      <c r="D95" s="19"/>
      <c r="E95" s="19"/>
      <c r="F95" s="19"/>
      <c r="G95" s="19"/>
      <c r="H95" s="19"/>
      <c r="I95" s="19"/>
      <c r="J95" s="19"/>
      <c r="K95" s="19"/>
      <c r="L95" s="19"/>
    </row>
    <row r="96" spans="1:12" x14ac:dyDescent="0.25">
      <c r="A96" s="19"/>
      <c r="B96" s="19"/>
      <c r="C96" s="19"/>
      <c r="D96" s="19"/>
      <c r="E96" s="19"/>
      <c r="F96" s="19"/>
      <c r="G96" s="19"/>
      <c r="H96" s="19"/>
      <c r="I96" s="19"/>
      <c r="J96" s="19"/>
      <c r="K96" s="19"/>
      <c r="L96" s="19"/>
    </row>
    <row r="97" spans="1:12" x14ac:dyDescent="0.25">
      <c r="A97" s="19"/>
      <c r="B97" s="19"/>
      <c r="C97" s="19"/>
      <c r="D97" s="19"/>
      <c r="E97" s="19"/>
      <c r="F97" s="19"/>
      <c r="G97" s="19"/>
      <c r="H97" s="19"/>
      <c r="I97" s="19"/>
      <c r="J97" s="19"/>
      <c r="K97" s="19"/>
      <c r="L97" s="19"/>
    </row>
    <row r="98" spans="1:12" x14ac:dyDescent="0.25">
      <c r="A98" s="19"/>
      <c r="B98" s="19"/>
      <c r="C98" s="19"/>
      <c r="D98" s="19"/>
      <c r="E98" s="19"/>
      <c r="F98" s="19"/>
      <c r="G98" s="19"/>
      <c r="H98" s="19"/>
      <c r="I98" s="19"/>
      <c r="J98" s="19"/>
      <c r="K98" s="19"/>
      <c r="L98" s="19"/>
    </row>
    <row r="99" spans="1:12" x14ac:dyDescent="0.25">
      <c r="A99" s="19"/>
      <c r="B99" s="19"/>
      <c r="C99" s="19"/>
      <c r="D99" s="19"/>
      <c r="E99" s="19"/>
      <c r="F99" s="19"/>
      <c r="G99" s="19"/>
      <c r="H99" s="19"/>
      <c r="I99" s="19"/>
      <c r="J99" s="19"/>
      <c r="K99" s="19"/>
      <c r="L99" s="19"/>
    </row>
    <row r="100" spans="1:12" x14ac:dyDescent="0.25">
      <c r="A100" s="19"/>
      <c r="B100" s="19"/>
      <c r="C100" s="19"/>
      <c r="D100" s="19"/>
      <c r="E100" s="19"/>
      <c r="F100" s="19"/>
      <c r="G100" s="19"/>
      <c r="H100" s="19"/>
      <c r="I100" s="19"/>
      <c r="J100" s="19"/>
      <c r="K100" s="19"/>
      <c r="L100" s="19"/>
    </row>
    <row r="101" spans="1:12" x14ac:dyDescent="0.25">
      <c r="A101" s="19"/>
      <c r="B101" s="19"/>
      <c r="C101" s="19"/>
      <c r="D101" s="19"/>
      <c r="E101" s="19"/>
      <c r="F101" s="19"/>
      <c r="G101" s="19"/>
      <c r="H101" s="19"/>
      <c r="I101" s="19"/>
      <c r="J101" s="19"/>
      <c r="K101" s="19"/>
      <c r="L101" s="19"/>
    </row>
    <row r="102" spans="1:12" x14ac:dyDescent="0.25">
      <c r="A102" s="19"/>
      <c r="B102" s="19"/>
      <c r="C102" s="19"/>
      <c r="D102" s="19"/>
      <c r="E102" s="19"/>
      <c r="F102" s="19"/>
      <c r="G102" s="19"/>
      <c r="H102" s="19"/>
      <c r="I102" s="19"/>
      <c r="J102" s="19"/>
      <c r="K102" s="19"/>
      <c r="L102" s="19"/>
    </row>
    <row r="103" spans="1:12" x14ac:dyDescent="0.25">
      <c r="A103" s="19"/>
      <c r="B103" s="19"/>
      <c r="C103" s="19"/>
      <c r="D103" s="19"/>
      <c r="E103" s="19"/>
      <c r="F103" s="19"/>
      <c r="G103" s="19"/>
      <c r="H103" s="19"/>
      <c r="I103" s="19"/>
      <c r="J103" s="19"/>
      <c r="K103" s="19"/>
      <c r="L103" s="19"/>
    </row>
    <row r="104" spans="1:12" x14ac:dyDescent="0.25">
      <c r="A104" s="19"/>
      <c r="B104" s="19"/>
      <c r="C104" s="19"/>
      <c r="D104" s="19"/>
      <c r="E104" s="19"/>
      <c r="F104" s="19"/>
      <c r="G104" s="19"/>
      <c r="H104" s="19"/>
      <c r="I104" s="19"/>
      <c r="J104" s="19"/>
      <c r="K104" s="19"/>
      <c r="L104" s="19"/>
    </row>
    <row r="105" spans="1:12" x14ac:dyDescent="0.25">
      <c r="A105" s="19"/>
      <c r="B105" s="19"/>
      <c r="C105" s="19"/>
      <c r="D105" s="19"/>
      <c r="E105" s="19"/>
      <c r="F105" s="19"/>
      <c r="G105" s="19"/>
      <c r="H105" s="19"/>
      <c r="I105" s="19"/>
      <c r="J105" s="19"/>
      <c r="K105" s="19"/>
      <c r="L105" s="19"/>
    </row>
    <row r="106" spans="1:12" x14ac:dyDescent="0.25">
      <c r="A106" s="19"/>
      <c r="B106" s="19"/>
      <c r="C106" s="19"/>
      <c r="D106" s="19"/>
      <c r="E106" s="19"/>
      <c r="F106" s="19"/>
      <c r="G106" s="19"/>
      <c r="H106" s="19"/>
      <c r="I106" s="19"/>
      <c r="J106" s="19"/>
      <c r="K106" s="19"/>
      <c r="L106" s="19"/>
    </row>
    <row r="107" spans="1:12" x14ac:dyDescent="0.25">
      <c r="A107" s="19"/>
      <c r="B107" s="19"/>
      <c r="C107" s="19"/>
      <c r="D107" s="19"/>
      <c r="E107" s="19"/>
      <c r="F107" s="19"/>
      <c r="G107" s="19"/>
      <c r="H107" s="19"/>
      <c r="I107" s="19"/>
      <c r="J107" s="19"/>
      <c r="K107" s="19"/>
      <c r="L107" s="19"/>
    </row>
    <row r="108" spans="1:12" x14ac:dyDescent="0.25">
      <c r="A108" s="19"/>
      <c r="B108" s="19"/>
      <c r="C108" s="19"/>
      <c r="D108" s="19"/>
      <c r="E108" s="19"/>
      <c r="F108" s="19"/>
      <c r="G108" s="19"/>
      <c r="H108" s="19"/>
      <c r="I108" s="19"/>
      <c r="J108" s="19"/>
      <c r="K108" s="19"/>
      <c r="L108" s="19"/>
    </row>
    <row r="109" spans="1:12" x14ac:dyDescent="0.25">
      <c r="A109" s="19"/>
      <c r="B109" s="19"/>
      <c r="C109" s="19"/>
      <c r="D109" s="19"/>
      <c r="E109" s="19"/>
      <c r="F109" s="19"/>
      <c r="G109" s="19"/>
      <c r="H109" s="19"/>
      <c r="I109" s="19"/>
      <c r="J109" s="19"/>
      <c r="K109" s="19"/>
      <c r="L109" s="19"/>
    </row>
    <row r="110" spans="1:12" x14ac:dyDescent="0.25">
      <c r="A110" s="19"/>
      <c r="B110" s="19"/>
      <c r="C110" s="19"/>
      <c r="D110" s="19"/>
      <c r="E110" s="19"/>
      <c r="F110" s="19"/>
      <c r="G110" s="19"/>
      <c r="H110" s="19"/>
      <c r="I110" s="19"/>
      <c r="J110" s="19"/>
      <c r="K110" s="19"/>
      <c r="L110" s="19"/>
    </row>
    <row r="111" spans="1:12" x14ac:dyDescent="0.25">
      <c r="A111" s="19"/>
      <c r="B111" s="19"/>
      <c r="C111" s="19"/>
      <c r="D111" s="19"/>
      <c r="E111" s="19"/>
      <c r="F111" s="19"/>
      <c r="G111" s="19"/>
      <c r="H111" s="19"/>
      <c r="I111" s="19"/>
      <c r="J111" s="19"/>
      <c r="K111" s="19"/>
      <c r="L111" s="19"/>
    </row>
    <row r="112" spans="1:12" x14ac:dyDescent="0.25">
      <c r="A112" s="19"/>
      <c r="B112" s="19"/>
      <c r="C112" s="19"/>
      <c r="D112" s="19"/>
      <c r="E112" s="19"/>
      <c r="F112" s="19"/>
      <c r="G112" s="19"/>
      <c r="H112" s="19"/>
      <c r="I112" s="19"/>
      <c r="J112" s="19"/>
      <c r="K112" s="19"/>
      <c r="L112" s="19"/>
    </row>
    <row r="113" spans="1:12" x14ac:dyDescent="0.25">
      <c r="A113" s="19"/>
      <c r="B113" s="19"/>
      <c r="C113" s="19"/>
      <c r="D113" s="19"/>
      <c r="E113" s="19"/>
      <c r="F113" s="19"/>
      <c r="G113" s="19"/>
      <c r="H113" s="19"/>
      <c r="I113" s="19"/>
      <c r="J113" s="19"/>
      <c r="K113" s="19"/>
      <c r="L113" s="19"/>
    </row>
    <row r="114" spans="1:12" x14ac:dyDescent="0.25">
      <c r="A114" s="19"/>
      <c r="B114" s="19"/>
      <c r="C114" s="19"/>
      <c r="D114" s="19"/>
      <c r="E114" s="19"/>
      <c r="F114" s="19"/>
      <c r="G114" s="19"/>
      <c r="H114" s="19"/>
      <c r="I114" s="19"/>
      <c r="J114" s="19"/>
      <c r="K114" s="19"/>
      <c r="L114" s="19"/>
    </row>
    <row r="115" spans="1:12" x14ac:dyDescent="0.25">
      <c r="A115" s="19"/>
      <c r="B115" s="19"/>
      <c r="C115" s="19"/>
      <c r="D115" s="19"/>
      <c r="E115" s="19"/>
      <c r="F115" s="19"/>
      <c r="G115" s="19"/>
      <c r="H115" s="19"/>
      <c r="I115" s="19"/>
      <c r="J115" s="19"/>
      <c r="K115" s="19"/>
      <c r="L115" s="19"/>
    </row>
    <row r="116" spans="1:12" x14ac:dyDescent="0.25">
      <c r="A116" s="19"/>
      <c r="B116" s="19"/>
      <c r="C116" s="19"/>
      <c r="D116" s="19"/>
      <c r="E116" s="19"/>
      <c r="F116" s="19"/>
      <c r="G116" s="19"/>
      <c r="H116" s="19"/>
      <c r="I116" s="19"/>
      <c r="J116" s="19"/>
      <c r="K116" s="19"/>
      <c r="L116" s="19"/>
    </row>
    <row r="117" spans="1:12" x14ac:dyDescent="0.25">
      <c r="A117" s="19"/>
      <c r="B117" s="19"/>
      <c r="C117" s="19"/>
      <c r="D117" s="19"/>
      <c r="E117" s="19"/>
      <c r="F117" s="19"/>
      <c r="G117" s="19"/>
      <c r="H117" s="19"/>
      <c r="I117" s="19"/>
      <c r="J117" s="19"/>
      <c r="K117" s="19"/>
      <c r="L117" s="19"/>
    </row>
    <row r="118" spans="1:12" x14ac:dyDescent="0.25">
      <c r="A118" s="19"/>
      <c r="B118" s="19"/>
      <c r="C118" s="19"/>
      <c r="D118" s="19"/>
      <c r="E118" s="19"/>
      <c r="F118" s="19"/>
      <c r="G118" s="19"/>
      <c r="H118" s="19"/>
      <c r="I118" s="19"/>
      <c r="J118" s="19"/>
      <c r="K118" s="19"/>
      <c r="L118" s="19"/>
    </row>
    <row r="119" spans="1:12" x14ac:dyDescent="0.25">
      <c r="A119" s="19"/>
      <c r="B119" s="19"/>
      <c r="C119" s="19"/>
      <c r="D119" s="19"/>
      <c r="E119" s="19"/>
      <c r="F119" s="19"/>
      <c r="G119" s="19"/>
      <c r="H119" s="19"/>
      <c r="I119" s="19"/>
      <c r="J119" s="19"/>
      <c r="K119" s="19"/>
      <c r="L119" s="19"/>
    </row>
    <row r="120" spans="1:12" x14ac:dyDescent="0.25">
      <c r="A120" s="19"/>
      <c r="B120" s="19"/>
      <c r="C120" s="19"/>
      <c r="D120" s="19"/>
      <c r="E120" s="19"/>
      <c r="F120" s="19"/>
      <c r="G120" s="19"/>
      <c r="H120" s="19"/>
      <c r="I120" s="19"/>
      <c r="J120" s="19"/>
      <c r="K120" s="19"/>
      <c r="L120" s="19"/>
    </row>
    <row r="121" spans="1:12" x14ac:dyDescent="0.25">
      <c r="A121" s="19"/>
      <c r="B121" s="19"/>
      <c r="C121" s="19"/>
      <c r="D121" s="19"/>
      <c r="E121" s="19"/>
      <c r="F121" s="19"/>
      <c r="G121" s="19"/>
      <c r="H121" s="19"/>
      <c r="I121" s="19"/>
      <c r="J121" s="19"/>
      <c r="K121" s="19"/>
      <c r="L121" s="19"/>
    </row>
    <row r="122" spans="1:12" x14ac:dyDescent="0.25">
      <c r="A122" s="19"/>
      <c r="B122" s="19"/>
      <c r="C122" s="19"/>
      <c r="D122" s="19"/>
      <c r="E122" s="19"/>
      <c r="F122" s="19"/>
      <c r="G122" s="19"/>
      <c r="H122" s="19"/>
      <c r="I122" s="19"/>
      <c r="J122" s="19"/>
      <c r="K122" s="19"/>
      <c r="L122" s="19"/>
    </row>
    <row r="123" spans="1:12" x14ac:dyDescent="0.25">
      <c r="A123" s="19"/>
      <c r="B123" s="19"/>
      <c r="C123" s="19"/>
      <c r="D123" s="19"/>
      <c r="E123" s="19"/>
      <c r="F123" s="19"/>
      <c r="G123" s="19"/>
      <c r="H123" s="19"/>
      <c r="I123" s="19"/>
      <c r="J123" s="19"/>
      <c r="K123" s="19"/>
      <c r="L123" s="19"/>
    </row>
    <row r="124" spans="1:12" x14ac:dyDescent="0.25">
      <c r="A124" s="19"/>
      <c r="B124" s="19"/>
      <c r="C124" s="19"/>
      <c r="D124" s="19"/>
      <c r="E124" s="19"/>
      <c r="F124" s="19"/>
      <c r="G124" s="19"/>
      <c r="H124" s="19"/>
      <c r="I124" s="19"/>
      <c r="J124" s="19"/>
      <c r="K124" s="19"/>
      <c r="L124" s="19"/>
    </row>
    <row r="125" spans="1:12" x14ac:dyDescent="0.25">
      <c r="A125" s="19"/>
      <c r="B125" s="19"/>
      <c r="C125" s="19"/>
      <c r="D125" s="19"/>
      <c r="E125" s="19"/>
      <c r="F125" s="19"/>
      <c r="G125" s="19"/>
      <c r="H125" s="19"/>
      <c r="I125" s="19"/>
      <c r="J125" s="19"/>
      <c r="K125" s="19"/>
      <c r="L125" s="19"/>
    </row>
    <row r="126" spans="1:12" x14ac:dyDescent="0.25">
      <c r="A126" s="19"/>
      <c r="B126" s="19"/>
      <c r="C126" s="19"/>
      <c r="D126" s="19"/>
      <c r="E126" s="19"/>
      <c r="F126" s="19"/>
      <c r="G126" s="19"/>
      <c r="H126" s="19"/>
      <c r="I126" s="19"/>
      <c r="J126" s="19"/>
      <c r="K126" s="19"/>
      <c r="L126" s="19"/>
    </row>
    <row r="127" spans="1:12" x14ac:dyDescent="0.25">
      <c r="L127" s="19"/>
    </row>
    <row r="128" spans="1:12" x14ac:dyDescent="0.25">
      <c r="L128" s="19"/>
    </row>
    <row r="129" spans="12:12" x14ac:dyDescent="0.25">
      <c r="L129" s="19"/>
    </row>
    <row r="130" spans="12:12" x14ac:dyDescent="0.25">
      <c r="L130" s="19"/>
    </row>
  </sheetData>
  <sheetProtection sheet="1" objects="1" scenarios="1"/>
  <autoFilter ref="A3:K60" xr:uid="{32A618A5-38FA-44BA-A547-9B0C795C5515}"/>
  <mergeCells count="2">
    <mergeCell ref="I1:J1"/>
    <mergeCell ref="I31:J31"/>
  </mergeCells>
  <pageMargins left="0.9055118110236221" right="0.39370078740157483" top="0.59055118110236227" bottom="0.19685039370078741"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AL71"/>
  <sheetViews>
    <sheetView showGridLines="0" tabSelected="1" zoomScaleNormal="100" workbookViewId="0">
      <pane ySplit="4" topLeftCell="A5" activePane="bottomLeft" state="frozen"/>
      <selection activeCell="A3" sqref="A3"/>
      <selection pane="bottomLeft" activeCell="A5" sqref="A5"/>
    </sheetView>
  </sheetViews>
  <sheetFormatPr defaultColWidth="8.88671875" defaultRowHeight="12.6" x14ac:dyDescent="0.2"/>
  <cols>
    <col min="1" max="1" width="15.33203125" style="3" customWidth="1"/>
    <col min="2" max="4" width="5.6640625" style="3" customWidth="1"/>
    <col min="5" max="6" width="6.6640625" style="3" customWidth="1"/>
    <col min="7" max="7" width="4.6640625" style="3" customWidth="1"/>
    <col min="8" max="8" width="6.6640625" style="3" customWidth="1"/>
    <col min="9" max="11" width="5.6640625" style="3" customWidth="1"/>
    <col min="12" max="13" width="6.6640625" style="3" customWidth="1"/>
    <col min="14" max="14" width="4.6640625" style="3" customWidth="1"/>
    <col min="15" max="15" width="6.6640625" style="3" customWidth="1"/>
    <col min="16" max="16" width="8" style="3" customWidth="1"/>
    <col min="17" max="17" width="4.6640625" style="3" customWidth="1"/>
    <col min="18" max="20" width="5.6640625" style="3" customWidth="1"/>
    <col min="21" max="22" width="6.6640625" style="3" customWidth="1"/>
    <col min="23" max="23" width="4.6640625" style="3" customWidth="1"/>
    <col min="24" max="24" width="6.6640625" style="3" customWidth="1"/>
    <col min="25" max="26" width="5.77734375" style="3" customWidth="1"/>
    <col min="27" max="27" width="5.6640625" style="3" customWidth="1"/>
    <col min="28" max="29" width="6.6640625" style="3" customWidth="1"/>
    <col min="30" max="30" width="4.6640625" style="3" customWidth="1"/>
    <col min="31" max="31" width="6.6640625" style="3" customWidth="1"/>
    <col min="32" max="32" width="7.6640625" style="3" customWidth="1"/>
    <col min="33" max="33" width="6.44140625" style="3" customWidth="1"/>
    <col min="34" max="34" width="8.6640625" style="7" customWidth="1"/>
    <col min="35" max="35" width="3.77734375" style="3" customWidth="1"/>
    <col min="36" max="36" width="8.88671875" style="3"/>
    <col min="37" max="37" width="9.109375" style="3" bestFit="1" customWidth="1"/>
    <col min="38" max="16384" width="8.88671875" style="3"/>
  </cols>
  <sheetData>
    <row r="1" spans="1:36" ht="25.2" customHeight="1" thickBot="1" x14ac:dyDescent="0.35">
      <c r="A1" s="149"/>
      <c r="B1" s="150"/>
      <c r="C1" s="151"/>
      <c r="D1" s="151"/>
      <c r="E1" s="151"/>
      <c r="F1" s="152" t="str">
        <f>_xlfn.CONCAT("Resultaten","  -  ",Deelnemers!A1,"  -  ","per spelsoort, combinatie en totaal in ")</f>
        <v xml:space="preserve">Resultaten  -  BV  De Fotsers  -  per spelsoort, combinatie en totaal in </v>
      </c>
      <c r="H1" s="151"/>
      <c r="I1" s="63"/>
      <c r="J1" s="63"/>
      <c r="K1" s="151"/>
      <c r="L1" s="151"/>
      <c r="M1" s="151"/>
      <c r="N1" s="151"/>
      <c r="O1" s="151"/>
      <c r="P1" s="151"/>
      <c r="Q1" s="151"/>
      <c r="R1" s="151"/>
      <c r="S1" s="151"/>
      <c r="T1" s="151"/>
      <c r="U1" s="151"/>
      <c r="V1" s="151"/>
      <c r="W1" s="151"/>
      <c r="X1" s="151"/>
      <c r="Y1" s="557">
        <f>VLOOKUP(1,Deelnemers!O2:T3,6)</f>
        <v>2025</v>
      </c>
      <c r="Z1" s="557"/>
      <c r="AA1" s="558"/>
      <c r="AB1" s="558"/>
      <c r="AC1" s="151"/>
      <c r="AD1" s="151"/>
      <c r="AE1" s="151"/>
      <c r="AF1" s="153"/>
      <c r="AG1" s="154"/>
      <c r="AH1" s="155"/>
      <c r="AI1" s="476">
        <f>SUM(33:33)</f>
        <v>0</v>
      </c>
      <c r="AJ1" s="283" t="s">
        <v>93</v>
      </c>
    </row>
    <row r="2" spans="1:36" s="2" customFormat="1" ht="24" customHeight="1" thickBot="1" x14ac:dyDescent="0.3">
      <c r="A2" s="80"/>
      <c r="B2" s="545" t="s">
        <v>25</v>
      </c>
      <c r="C2" s="546"/>
      <c r="D2" s="547"/>
      <c r="E2" s="547"/>
      <c r="F2" s="547"/>
      <c r="G2" s="547"/>
      <c r="H2" s="548"/>
      <c r="I2" s="549" t="s">
        <v>24</v>
      </c>
      <c r="J2" s="550"/>
      <c r="K2" s="551"/>
      <c r="L2" s="551"/>
      <c r="M2" s="551"/>
      <c r="N2" s="551"/>
      <c r="O2" s="552"/>
      <c r="P2" s="543" t="s">
        <v>26</v>
      </c>
      <c r="Q2" s="544"/>
      <c r="R2" s="545" t="s">
        <v>23</v>
      </c>
      <c r="S2" s="546"/>
      <c r="T2" s="547"/>
      <c r="U2" s="547"/>
      <c r="V2" s="547"/>
      <c r="W2" s="547"/>
      <c r="X2" s="548"/>
      <c r="Y2" s="549" t="s">
        <v>17</v>
      </c>
      <c r="Z2" s="550"/>
      <c r="AA2" s="551"/>
      <c r="AB2" s="551"/>
      <c r="AC2" s="551"/>
      <c r="AD2" s="551"/>
      <c r="AE2" s="552"/>
      <c r="AF2" s="554" t="s">
        <v>129</v>
      </c>
      <c r="AG2" s="555"/>
      <c r="AH2" s="556"/>
    </row>
    <row r="3" spans="1:36" s="51" customFormat="1" ht="15" customHeight="1" thickBot="1" x14ac:dyDescent="0.25">
      <c r="A3" s="79"/>
      <c r="B3" s="48" t="s">
        <v>32</v>
      </c>
      <c r="C3" s="48" t="s">
        <v>32</v>
      </c>
      <c r="D3" s="559" t="s">
        <v>27</v>
      </c>
      <c r="E3" s="560"/>
      <c r="F3" s="560"/>
      <c r="G3" s="561"/>
      <c r="H3" s="48" t="s">
        <v>35</v>
      </c>
      <c r="I3" s="48" t="s">
        <v>32</v>
      </c>
      <c r="J3" s="48" t="s">
        <v>32</v>
      </c>
      <c r="K3" s="562" t="s">
        <v>27</v>
      </c>
      <c r="L3" s="563"/>
      <c r="M3" s="563"/>
      <c r="N3" s="564"/>
      <c r="O3" s="48" t="s">
        <v>35</v>
      </c>
      <c r="P3" s="49"/>
      <c r="Q3" s="50"/>
      <c r="R3" s="48" t="s">
        <v>32</v>
      </c>
      <c r="S3" s="48" t="s">
        <v>32</v>
      </c>
      <c r="T3" s="559" t="s">
        <v>27</v>
      </c>
      <c r="U3" s="560"/>
      <c r="V3" s="560"/>
      <c r="W3" s="561"/>
      <c r="X3" s="48" t="s">
        <v>35</v>
      </c>
      <c r="Y3" s="48" t="s">
        <v>32</v>
      </c>
      <c r="Z3" s="48" t="s">
        <v>32</v>
      </c>
      <c r="AA3" s="562" t="s">
        <v>27</v>
      </c>
      <c r="AB3" s="563"/>
      <c r="AC3" s="563"/>
      <c r="AD3" s="564"/>
      <c r="AE3" s="59" t="s">
        <v>35</v>
      </c>
      <c r="AF3" s="553" t="s">
        <v>9</v>
      </c>
      <c r="AG3" s="552"/>
      <c r="AH3" s="480" t="s">
        <v>16</v>
      </c>
    </row>
    <row r="4" spans="1:36" s="51" customFormat="1" ht="15" customHeight="1" thickBot="1" x14ac:dyDescent="0.3">
      <c r="A4" s="31" t="s">
        <v>39</v>
      </c>
      <c r="B4" s="301" t="s">
        <v>105</v>
      </c>
      <c r="C4" s="301" t="s">
        <v>107</v>
      </c>
      <c r="D4" s="301" t="s">
        <v>8</v>
      </c>
      <c r="E4" s="302" t="s">
        <v>6</v>
      </c>
      <c r="F4" s="303" t="s">
        <v>14</v>
      </c>
      <c r="G4" s="118" t="s">
        <v>15</v>
      </c>
      <c r="H4" s="301" t="s">
        <v>128</v>
      </c>
      <c r="I4" s="304" t="s">
        <v>105</v>
      </c>
      <c r="J4" s="301" t="s">
        <v>107</v>
      </c>
      <c r="K4" s="304" t="s">
        <v>8</v>
      </c>
      <c r="L4" s="305" t="s">
        <v>6</v>
      </c>
      <c r="M4" s="306" t="s">
        <v>14</v>
      </c>
      <c r="N4" s="119" t="s">
        <v>15</v>
      </c>
      <c r="O4" s="304" t="s">
        <v>128</v>
      </c>
      <c r="P4" s="137" t="s">
        <v>29</v>
      </c>
      <c r="Q4" s="120" t="s">
        <v>15</v>
      </c>
      <c r="R4" s="303" t="s">
        <v>105</v>
      </c>
      <c r="S4" s="301" t="s">
        <v>107</v>
      </c>
      <c r="T4" s="303" t="s">
        <v>8</v>
      </c>
      <c r="U4" s="303" t="s">
        <v>6</v>
      </c>
      <c r="V4" s="303" t="s">
        <v>14</v>
      </c>
      <c r="W4" s="118" t="s">
        <v>15</v>
      </c>
      <c r="X4" s="303" t="s">
        <v>128</v>
      </c>
      <c r="Y4" s="306" t="s">
        <v>105</v>
      </c>
      <c r="Z4" s="301" t="s">
        <v>107</v>
      </c>
      <c r="AA4" s="306" t="s">
        <v>8</v>
      </c>
      <c r="AB4" s="306" t="s">
        <v>6</v>
      </c>
      <c r="AC4" s="306" t="s">
        <v>14</v>
      </c>
      <c r="AD4" s="119" t="s">
        <v>15</v>
      </c>
      <c r="AE4" s="306" t="s">
        <v>128</v>
      </c>
      <c r="AF4" s="117" t="s">
        <v>58</v>
      </c>
      <c r="AG4" s="55" t="s">
        <v>14</v>
      </c>
      <c r="AH4" s="481" t="s">
        <v>59</v>
      </c>
    </row>
    <row r="5" spans="1:36" ht="15" customHeight="1" x14ac:dyDescent="0.2">
      <c r="A5" s="32" t="str">
        <f>Deelnemers!B7</f>
        <v>Frans</v>
      </c>
      <c r="B5" s="64">
        <f>SUMIF(Deelnemers!B:B,A5,Deelnemers!C:C)</f>
        <v>12</v>
      </c>
      <c r="C5" s="334">
        <f>SUMIF('Driebanden-groot tot'!A:A,A5,'Driebanden-groot tot'!C:C)</f>
        <v>62</v>
      </c>
      <c r="D5" s="65">
        <f>SUMIF('Driebanden-groot tot'!A:A,A5,'Driebanden-groot tot'!D:D)</f>
        <v>10</v>
      </c>
      <c r="E5" s="66">
        <f>SUMIF('Driebanden-groot tot'!A:A,A5,'Driebanden-groot tot'!G:G)</f>
        <v>104.6</v>
      </c>
      <c r="F5" s="84">
        <f>IF(SUMIF('Driebanden-groot tot'!A:A,A5,'Driebanden-groot tot'!J:J)=0,"",(SUMIF('Driebanden-groot tot'!A:A,A5,'Driebanden-groot tot'!J:J)/2))</f>
        <v>0.872</v>
      </c>
      <c r="G5" s="68" t="str">
        <f t="shared" ref="G5:G23" si="0">IF(F5="","",IF(LARGE(F:F,1)=F5,1,IF(LARGE(F:F,2)=F5,2,IF(LARGE(F:F,3)=F5,3,""))))</f>
        <v/>
      </c>
      <c r="H5" s="65">
        <f>SUMIF('Driebanden-groot tot'!A$33:A$54,A5,'Driebanden-groot tot'!K$33:K$54)</f>
        <v>12</v>
      </c>
      <c r="I5" s="64">
        <f>SUMIF(Deelnemers!B:B,A5,Deelnemers!D:D)</f>
        <v>17</v>
      </c>
      <c r="J5" s="334">
        <f>SUMIF('Driebanden-klein tot'!A:A,A5,'Driebanden-klein tot'!C:C)</f>
        <v>75</v>
      </c>
      <c r="K5" s="65">
        <f>SUMIF('Driebanden-klein tot'!A:A,A5,'Driebanden-klein tot'!D:D)</f>
        <v>10</v>
      </c>
      <c r="L5" s="66">
        <f>SUMIF('Driebanden-klein tot'!A:A,A5,'Driebanden-klein tot'!G:G)</f>
        <v>68.600000000000009</v>
      </c>
      <c r="M5" s="84">
        <f>IF(SUMIF('Driebanden-klein tot'!A:A,A5,'Driebanden-klein tot'!J:J)=0,"",(SUMIF('Driebanden-klein tot'!A:A,A5,'Driebanden-klein tot'!J:J)/2))</f>
        <v>0.57199999999999995</v>
      </c>
      <c r="N5" s="68">
        <f t="shared" ref="N5:N23" si="1">IF(M5="","",IF(LARGE(M:M,1)=M5,1,IF(LARGE(M:M,2)=M5,2,IF(LARGE(M:M,3)=M5,3,""))))</f>
        <v>3</v>
      </c>
      <c r="O5" s="65">
        <f>SUMIF('Driebanden-klein tot'!A$33:A$54,A5,'Driebanden-klein tot'!K$33:K$54)</f>
        <v>17</v>
      </c>
      <c r="P5" s="25">
        <f>IF(SUM(E5+L5)=0,"",SUM((IF(E5=0,0,F5)+IF(L5=0,0,M5)))/SUM((IF(F5="",0,1)+IF(M5="",0,1))))</f>
        <v>0.72199999999999998</v>
      </c>
      <c r="Q5" s="26" t="str">
        <f t="shared" ref="Q5:Q23" si="2">IF(P5="","",IF(LARGE(P:P,1)=P5,1,IF(LARGE(P:P,2)=P5,2,IF(LARGE(P:P,3)=P5,3,""))))</f>
        <v/>
      </c>
      <c r="R5" s="64">
        <f>SUMIF(Deelnemers!B:B,A5,Deelnemers!E:E)</f>
        <v>27</v>
      </c>
      <c r="S5" s="334">
        <f>SUMIF('Bandstoten tot'!A:A,A5,'Bandstoten tot'!C:C)</f>
        <v>84</v>
      </c>
      <c r="T5" s="65">
        <f>SUMIF('Bandstoten tot'!A:A,A5,'Bandstoten tot'!D:D)</f>
        <v>10</v>
      </c>
      <c r="U5" s="66">
        <f>SUMIF('Bandstoten tot'!A:A,A5,'Bandstoten tot'!G:G)</f>
        <v>42.600000000000009</v>
      </c>
      <c r="V5" s="84">
        <f>IF(SUMIF('Bandstoten tot'!A:A,A5,'Bandstoten tot'!J:J)=0,"",(SUMIF('Bandstoten tot'!A:A,A5,'Bandstoten tot'!J:J)/2))</f>
        <v>0.35499999999999998</v>
      </c>
      <c r="W5" s="68" t="str">
        <f t="shared" ref="W5:W23" si="3">IF(V5="","",IF(LARGE(V:V,1)=V5,1,IF(LARGE(V:V,2)=V5,2,IF(LARGE(V:V,3)=V5,3,""))))</f>
        <v/>
      </c>
      <c r="X5" s="65">
        <f>SUMIF('Bandstoten tot'!A$33:A$54,A5,'Bandstoten tot'!K$33:K$54)</f>
        <v>27</v>
      </c>
      <c r="Y5" s="64">
        <f>SUMIF(Deelnemers!B:B,A5,Deelnemers!F:F)</f>
        <v>42</v>
      </c>
      <c r="Z5" s="334">
        <f>SUMIF('Libre tot'!A:A,A5,'Libre tot'!C:C)</f>
        <v>84</v>
      </c>
      <c r="AA5" s="65">
        <f>SUMIF('Libre tot'!A:A,A5,'Libre tot'!D:D)</f>
        <v>10</v>
      </c>
      <c r="AB5" s="66">
        <f>SUMIF('Libre tot'!A:A,A5,'Libre tot'!G:G)</f>
        <v>28</v>
      </c>
      <c r="AC5" s="84">
        <f>IF(SUMIF('Libre tot'!A:A,A5,'Libre tot'!J:J)=0,"",(SUMIF('Libre tot'!A:A,A5,'Libre tot'!J:J)/2))</f>
        <v>0.23300000000000001</v>
      </c>
      <c r="AD5" s="68">
        <f t="shared" ref="AD5:AD23" si="4">IF(AC5="","",IF(LARGE(AC:AC,1)=AC5,1,IF(LARGE(AC:AC,2)=AC5,2,IF(LARGE(AC:AC,3)=AC5,3,""))))</f>
        <v>3</v>
      </c>
      <c r="AE5" s="65">
        <f>SUMIF('Libre tot'!A$33:A$54,A5,'Libre tot'!K$33:K$54)</f>
        <v>42</v>
      </c>
      <c r="AF5" s="54">
        <f t="shared" ref="AF5:AF22" si="5">IF(D5&gt;D$27-1,1,0)+IF(K5&gt;K$27-1,1,0)+IF(T5&gt;T$27-1,1,0)+IF(AA5&gt;AA$27-1,1)</f>
        <v>0</v>
      </c>
      <c r="AG5" s="56" t="str">
        <f>IF(AF5&lt;AF$25,"",IF(AF5&gt;(AF$25-1),SUMIF(F$4:AC$4,AG$4,F5:AC5)/AF5))</f>
        <v/>
      </c>
      <c r="AH5" s="482" t="str">
        <f t="shared" ref="AH5:AH23" si="6">IF(AG5="","",IF(LARGE(AG:AG,1)=AG5,1,IF(LARGE(AG:AG,2)=AG5,2,IF(LARGE(AG:AG,3)=AG5,3,""))))</f>
        <v/>
      </c>
    </row>
    <row r="6" spans="1:36" ht="15" customHeight="1" x14ac:dyDescent="0.2">
      <c r="A6" s="32" t="str">
        <f>Deelnemers!B8</f>
        <v>Fred</v>
      </c>
      <c r="B6" s="64">
        <f>SUMIF(Deelnemers!B:B,A6,Deelnemers!C:C)</f>
        <v>9</v>
      </c>
      <c r="C6" s="334">
        <f>SUMIF('Driebanden-groot tot'!A:A,A6,'Driebanden-groot tot'!C:C)</f>
        <v>62</v>
      </c>
      <c r="D6" s="82">
        <f>SUMIF('Driebanden-groot tot'!A:A,A6,'Driebanden-groot tot'!D:D)</f>
        <v>2</v>
      </c>
      <c r="E6" s="83">
        <f>SUMIF('Driebanden-groot tot'!A:A,A6,'Driebanden-groot tot'!G:G)</f>
        <v>22</v>
      </c>
      <c r="F6" s="84">
        <f>IF(SUMIF('Driebanden-groot tot'!A:A,A6,'Driebanden-groot tot'!J:J)=0,"",(SUMIF('Driebanden-groot tot'!A:A,A6,'Driebanden-groot tot'!J:J)/2))</f>
        <v>0.91700000000000004</v>
      </c>
      <c r="G6" s="85">
        <f t="shared" si="0"/>
        <v>1</v>
      </c>
      <c r="H6" s="70">
        <f>SUMIF('Driebanden-groot tot'!A$33:A$54,A6,'Driebanden-groot tot'!K$33:K$54)</f>
        <v>9</v>
      </c>
      <c r="I6" s="81">
        <f>SUMIF(Deelnemers!B:B,A6,Deelnemers!D:D)</f>
        <v>14</v>
      </c>
      <c r="J6" s="334">
        <f>SUMIF('Driebanden-klein tot'!A:A,A6,'Driebanden-klein tot'!C:C)</f>
        <v>75</v>
      </c>
      <c r="K6" s="82">
        <f>SUMIF('Driebanden-klein tot'!A:A,A6,'Driebanden-klein tot'!D:D)</f>
        <v>2</v>
      </c>
      <c r="L6" s="83">
        <f>SUMIF('Driebanden-klein tot'!A:A,A6,'Driebanden-klein tot'!G:G)</f>
        <v>12.8</v>
      </c>
      <c r="M6" s="84">
        <f>IF(SUMIF('Driebanden-klein tot'!A:A,A6,'Driebanden-klein tot'!J:J)=0,"",(SUMIF('Driebanden-klein tot'!A:A,A6,'Driebanden-klein tot'!J:J)/2))</f>
        <v>0.53300000000000003</v>
      </c>
      <c r="N6" s="85" t="str">
        <f t="shared" si="1"/>
        <v/>
      </c>
      <c r="O6" s="86">
        <f>SUMIF('Driebanden-klein tot'!A$33:A$54,A6,'Driebanden-klein tot'!K$33:K$54)</f>
        <v>14</v>
      </c>
      <c r="P6" s="87">
        <f t="shared" ref="P6:P23" si="7">IF(SUM(E6+L6)=0,"",SUM((IF(E6=0,0,F6)+IF(L6=0,0,M6)))/SUM((IF(F6="",0,1)+IF(M6="",0,1))))</f>
        <v>0.72500000000000009</v>
      </c>
      <c r="Q6" s="88">
        <f t="shared" si="2"/>
        <v>3</v>
      </c>
      <c r="R6" s="81">
        <f>SUMIF(Deelnemers!B:B,A6,Deelnemers!E:E)</f>
        <v>23</v>
      </c>
      <c r="S6" s="430">
        <f>SUMIF('Bandstoten tot'!A:A,A6,'Bandstoten tot'!C:C)</f>
        <v>84</v>
      </c>
      <c r="T6" s="82">
        <f>SUMIF('Bandstoten tot'!A:A,A6,'Bandstoten tot'!D:D)</f>
        <v>2</v>
      </c>
      <c r="U6" s="83">
        <f>SUMIF('Bandstoten tot'!A:A,A6,'Bandstoten tot'!G:G)</f>
        <v>7.8</v>
      </c>
      <c r="V6" s="84">
        <f>IF(SUMIF('Bandstoten tot'!A:A,A6,'Bandstoten tot'!J:J)=0,"",(SUMIF('Bandstoten tot'!A:A,A6,'Bandstoten tot'!J:J)/2))</f>
        <v>0.32500000000000001</v>
      </c>
      <c r="W6" s="85" t="str">
        <f t="shared" si="3"/>
        <v/>
      </c>
      <c r="X6" s="86">
        <f>SUMIF('Bandstoten tot'!A$33:A$54,A6,'Bandstoten tot'!K$33:K$54)</f>
        <v>23</v>
      </c>
      <c r="Y6" s="81">
        <f>SUMIF(Deelnemers!B:B,A6,Deelnemers!F:F)</f>
        <v>32</v>
      </c>
      <c r="Z6" s="334">
        <f>SUMIF('Libre tot'!A:A,A6,'Libre tot'!C:C)</f>
        <v>84</v>
      </c>
      <c r="AA6" s="82">
        <f>SUMIF('Libre tot'!A:A,A6,'Libre tot'!D:D)</f>
        <v>2</v>
      </c>
      <c r="AB6" s="83">
        <f>SUMIF('Libre tot'!A:A,A6,'Libre tot'!G:G)</f>
        <v>5.6</v>
      </c>
      <c r="AC6" s="84">
        <f>IF(SUMIF('Libre tot'!A:A,A6,'Libre tot'!J:J)=0,"",(SUMIF('Libre tot'!A:A,A6,'Libre tot'!J:J)/2))</f>
        <v>0.23300000000000001</v>
      </c>
      <c r="AD6" s="85">
        <f t="shared" si="4"/>
        <v>3</v>
      </c>
      <c r="AE6" s="86">
        <f>SUMIF('Libre tot'!A$33:A$54,A6,'Libre tot'!K$33:K$54)</f>
        <v>32</v>
      </c>
      <c r="AF6" s="89">
        <f t="shared" si="5"/>
        <v>0</v>
      </c>
      <c r="AG6" s="84" t="str">
        <f t="shared" ref="AG6:AG24" si="8">IF(AF6&lt;AF$25,"",IF(AF6&gt;(AF$25-1),SUMIF(F$4:AC$4,AG$4,F6:AC6)/AF6))</f>
        <v/>
      </c>
      <c r="AH6" s="483" t="str">
        <f t="shared" si="6"/>
        <v/>
      </c>
    </row>
    <row r="7" spans="1:36" ht="15" customHeight="1" x14ac:dyDescent="0.2">
      <c r="A7" s="32" t="str">
        <f>Deelnemers!B9</f>
        <v>Jan Hartog</v>
      </c>
      <c r="B7" s="64">
        <f>SUMIF(Deelnemers!B:B,A7,Deelnemers!C:C)</f>
        <v>9</v>
      </c>
      <c r="C7" s="334">
        <f>SUMIF('Driebanden-groot tot'!A:A,A7,'Driebanden-groot tot'!C:C)</f>
        <v>62</v>
      </c>
      <c r="D7" s="65">
        <f>SUMIF('Driebanden-groot tot'!A:A,A7,'Driebanden-groot tot'!D:D)</f>
        <v>2</v>
      </c>
      <c r="E7" s="66">
        <f>SUMIF('Driebanden-groot tot'!A:A,A7,'Driebanden-groot tot'!G:G)</f>
        <v>22</v>
      </c>
      <c r="F7" s="67">
        <f>IF(SUMIF('Driebanden-groot tot'!A:A,A7,'Driebanden-groot tot'!J:J)=0,"",(SUMIF('Driebanden-groot tot'!A:A,A7,'Driebanden-groot tot'!J:J)/2))</f>
        <v>0.91700000000000004</v>
      </c>
      <c r="G7" s="69">
        <f t="shared" si="0"/>
        <v>1</v>
      </c>
      <c r="H7" s="70">
        <f>SUMIF('Driebanden-groot tot'!A$33:A$54,A7,'Driebanden-groot tot'!K$33:K$54)</f>
        <v>9</v>
      </c>
      <c r="I7" s="23">
        <f>SUMIF(Deelnemers!B:B,A7,Deelnemers!D:D)</f>
        <v>16</v>
      </c>
      <c r="J7" s="334">
        <f>SUMIF('Driebanden-klein tot'!A:A,A7,'Driebanden-klein tot'!C:C)</f>
        <v>75</v>
      </c>
      <c r="K7" s="24">
        <f>SUMIF('Driebanden-klein tot'!A:A,A7,'Driebanden-klein tot'!D:D)</f>
        <v>2</v>
      </c>
      <c r="L7" s="40">
        <f>SUMIF('Driebanden-klein tot'!A:A,A7,'Driebanden-klein tot'!G:G)</f>
        <v>11.2</v>
      </c>
      <c r="M7" s="5">
        <f>IF(SUMIF('Driebanden-klein tot'!A:A,A7,'Driebanden-klein tot'!J:J)=0,"",(SUMIF('Driebanden-klein tot'!A:A,A7,'Driebanden-klein tot'!J:J)/2))</f>
        <v>0.46700000000000003</v>
      </c>
      <c r="N7" s="52" t="str">
        <f t="shared" si="1"/>
        <v/>
      </c>
      <c r="O7" s="53">
        <f>SUMIF('Driebanden-klein tot'!A$33:A$54,A7,'Driebanden-klein tot'!K$33:K$54)</f>
        <v>16</v>
      </c>
      <c r="P7" s="25">
        <f t="shared" si="7"/>
        <v>0.69200000000000006</v>
      </c>
      <c r="Q7" s="27" t="str">
        <f t="shared" si="2"/>
        <v/>
      </c>
      <c r="R7" s="64">
        <f>SUMIF(Deelnemers!B:B,A7,Deelnemers!E:E)</f>
        <v>18</v>
      </c>
      <c r="S7" s="334">
        <f>SUMIF('Bandstoten tot'!A:A,A7,'Bandstoten tot'!C:C)</f>
        <v>84</v>
      </c>
      <c r="T7" s="65">
        <f>SUMIF('Bandstoten tot'!A:A,A7,'Bandstoten tot'!D:D)</f>
        <v>2</v>
      </c>
      <c r="U7" s="66">
        <f>SUMIF('Bandstoten tot'!A:A,A7,'Bandstoten tot'!G:G)</f>
        <v>10</v>
      </c>
      <c r="V7" s="67">
        <f>IF(SUMIF('Bandstoten tot'!A:A,A7,'Bandstoten tot'!J:J)=0,"",(SUMIF('Bandstoten tot'!A:A,A7,'Bandstoten tot'!J:J)/2))</f>
        <v>0.41699999999999998</v>
      </c>
      <c r="W7" s="69">
        <f t="shared" si="3"/>
        <v>1</v>
      </c>
      <c r="X7" s="70">
        <f>SUMIF('Bandstoten tot'!A$33:A$54,A7,'Bandstoten tot'!K$33:K$54)</f>
        <v>18</v>
      </c>
      <c r="Y7" s="23">
        <f>SUMIF(Deelnemers!B:B,A7,Deelnemers!F:F)</f>
        <v>31</v>
      </c>
      <c r="Z7" s="334">
        <f>SUMIF('Libre tot'!A:A,A7,'Libre tot'!C:C)</f>
        <v>84</v>
      </c>
      <c r="AA7" s="24">
        <f>SUMIF('Libre tot'!A:A,A7,'Libre tot'!D:D)</f>
        <v>2</v>
      </c>
      <c r="AB7" s="40">
        <f>SUMIF('Libre tot'!A:A,A7,'Libre tot'!G:G)</f>
        <v>5.8</v>
      </c>
      <c r="AC7" s="5">
        <f>IF(SUMIF('Libre tot'!A:A,A7,'Libre tot'!J:J)=0,"",(SUMIF('Libre tot'!A:A,A7,'Libre tot'!J:J)/2))</f>
        <v>0.24199999999999999</v>
      </c>
      <c r="AD7" s="52">
        <f t="shared" si="4"/>
        <v>2</v>
      </c>
      <c r="AE7" s="53">
        <f>SUMIF('Libre tot'!A$33:A$54,A7,'Libre tot'!K$33:K$54)</f>
        <v>31</v>
      </c>
      <c r="AF7" s="54">
        <f t="shared" si="5"/>
        <v>0</v>
      </c>
      <c r="AG7" s="56" t="str">
        <f t="shared" si="8"/>
        <v/>
      </c>
      <c r="AH7" s="484" t="str">
        <f t="shared" si="6"/>
        <v/>
      </c>
    </row>
    <row r="8" spans="1:36" ht="15" customHeight="1" x14ac:dyDescent="0.2">
      <c r="A8" s="32" t="str">
        <f>Deelnemers!B10</f>
        <v>Martijn</v>
      </c>
      <c r="B8" s="64">
        <f>SUMIF(Deelnemers!B:B,A8,Deelnemers!C:C)</f>
        <v>6</v>
      </c>
      <c r="C8" s="334">
        <f>SUMIF('Driebanden-groot tot'!A:A,A8,'Driebanden-groot tot'!C:C)</f>
        <v>62</v>
      </c>
      <c r="D8" s="82">
        <f>SUMIF('Driebanden-groot tot'!A:A,A8,'Driebanden-groot tot'!D:D)</f>
        <v>2</v>
      </c>
      <c r="E8" s="83">
        <f>SUMIF('Driebanden-groot tot'!A:A,A8,'Driebanden-groot tot'!G:G)</f>
        <v>22</v>
      </c>
      <c r="F8" s="84">
        <f>IF(SUMIF('Driebanden-groot tot'!A:A,A8,'Driebanden-groot tot'!J:J)=0,"",(SUMIF('Driebanden-groot tot'!A:A,A8,'Driebanden-groot tot'!J:J)/2))</f>
        <v>0.91700000000000004</v>
      </c>
      <c r="G8" s="85">
        <f t="shared" si="0"/>
        <v>1</v>
      </c>
      <c r="H8" s="70">
        <f>SUMIF('Driebanden-groot tot'!A$33:A$54,A8,'Driebanden-groot tot'!K$33:K$54)</f>
        <v>6</v>
      </c>
      <c r="I8" s="81">
        <f>SUMIF(Deelnemers!B:B,A8,Deelnemers!D:D)</f>
        <v>10</v>
      </c>
      <c r="J8" s="334">
        <f>SUMIF('Driebanden-klein tot'!A:A,A8,'Driebanden-klein tot'!C:C)</f>
        <v>75</v>
      </c>
      <c r="K8" s="82">
        <f>SUMIF('Driebanden-klein tot'!A:A,A8,'Driebanden-klein tot'!D:D)</f>
        <v>2</v>
      </c>
      <c r="L8" s="83">
        <f>SUMIF('Driebanden-klein tot'!A:A,A8,'Driebanden-klein tot'!G:G)</f>
        <v>12</v>
      </c>
      <c r="M8" s="84">
        <f>IF(SUMIF('Driebanden-klein tot'!A:A,A8,'Driebanden-klein tot'!J:J)=0,"",(SUMIF('Driebanden-klein tot'!A:A,A8,'Driebanden-klein tot'!J:J)/2))</f>
        <v>0.5</v>
      </c>
      <c r="N8" s="85" t="str">
        <f t="shared" si="1"/>
        <v/>
      </c>
      <c r="O8" s="86">
        <f>SUMIF('Driebanden-klein tot'!A$33:A$54,A8,'Driebanden-klein tot'!K$33:K$54)</f>
        <v>10</v>
      </c>
      <c r="P8" s="87">
        <f t="shared" si="7"/>
        <v>0.70850000000000002</v>
      </c>
      <c r="Q8" s="90" t="str">
        <f t="shared" si="2"/>
        <v/>
      </c>
      <c r="R8" s="81">
        <f>SUMIF(Deelnemers!B:B,A8,Deelnemers!E:E)</f>
        <v>13</v>
      </c>
      <c r="S8" s="430">
        <f>SUMIF('Bandstoten tot'!A:A,A8,'Bandstoten tot'!C:C)</f>
        <v>84</v>
      </c>
      <c r="T8" s="82">
        <f>SUMIF('Bandstoten tot'!A:A,A8,'Bandstoten tot'!D:D)</f>
        <v>2</v>
      </c>
      <c r="U8" s="83">
        <f>SUMIF('Bandstoten tot'!A:A,A8,'Bandstoten tot'!G:G)</f>
        <v>9.1999999999999993</v>
      </c>
      <c r="V8" s="84">
        <f>IF(SUMIF('Bandstoten tot'!A:A,A8,'Bandstoten tot'!J:J)=0,"",(SUMIF('Bandstoten tot'!A:A,A8,'Bandstoten tot'!J:J)/2))</f>
        <v>0.38300000000000001</v>
      </c>
      <c r="W8" s="85">
        <f t="shared" si="3"/>
        <v>3</v>
      </c>
      <c r="X8" s="86">
        <f>SUMIF('Bandstoten tot'!A$33:A$54,A8,'Bandstoten tot'!K$33:K$54)</f>
        <v>13</v>
      </c>
      <c r="Y8" s="81">
        <f>SUMIF(Deelnemers!B:B,A8,Deelnemers!F:F)</f>
        <v>24</v>
      </c>
      <c r="Z8" s="334">
        <f>SUMIF('Libre tot'!A:A,A8,'Libre tot'!C:C)</f>
        <v>84</v>
      </c>
      <c r="AA8" s="82">
        <f>SUMIF('Libre tot'!A:A,A8,'Libre tot'!D:D)</f>
        <v>2</v>
      </c>
      <c r="AB8" s="83">
        <f>SUMIF('Libre tot'!A:A,A8,'Libre tot'!G:G)</f>
        <v>5</v>
      </c>
      <c r="AC8" s="84">
        <f>IF(SUMIF('Libre tot'!A:A,A8,'Libre tot'!J:J)=0,"",(SUMIF('Libre tot'!A:A,A8,'Libre tot'!J:J)/2))</f>
        <v>0.20799999999999999</v>
      </c>
      <c r="AD8" s="85" t="str">
        <f t="shared" si="4"/>
        <v/>
      </c>
      <c r="AE8" s="86">
        <f>SUMIF('Libre tot'!A$33:A$54,A8,'Libre tot'!K$33:K$54)</f>
        <v>24</v>
      </c>
      <c r="AF8" s="89">
        <f t="shared" si="5"/>
        <v>0</v>
      </c>
      <c r="AG8" s="84" t="str">
        <f t="shared" si="8"/>
        <v/>
      </c>
      <c r="AH8" s="483" t="str">
        <f t="shared" si="6"/>
        <v/>
      </c>
    </row>
    <row r="9" spans="1:36" ht="15" customHeight="1" x14ac:dyDescent="0.2">
      <c r="A9" s="32" t="str">
        <f>Deelnemers!B11</f>
        <v>Michael</v>
      </c>
      <c r="B9" s="64">
        <f>SUMIF(Deelnemers!B:B,A9,Deelnemers!C:C)</f>
        <v>14</v>
      </c>
      <c r="C9" s="334">
        <f>SUMIF('Driebanden-groot tot'!A:A,A9,'Driebanden-groot tot'!C:C)</f>
        <v>62</v>
      </c>
      <c r="D9" s="65">
        <f>SUMIF('Driebanden-groot tot'!A:A,A9,'Driebanden-groot tot'!D:D)</f>
        <v>2</v>
      </c>
      <c r="E9" s="66">
        <f>SUMIF('Driebanden-groot tot'!A:A,A9,'Driebanden-groot tot'!G:G)</f>
        <v>22</v>
      </c>
      <c r="F9" s="67">
        <f>IF(SUMIF('Driebanden-groot tot'!A:A,A9,'Driebanden-groot tot'!J:J)=0,"",(SUMIF('Driebanden-groot tot'!A:A,A9,'Driebanden-groot tot'!J:J)/2))</f>
        <v>0.91700000000000004</v>
      </c>
      <c r="G9" s="69">
        <f t="shared" si="0"/>
        <v>1</v>
      </c>
      <c r="H9" s="70">
        <f>SUMIF('Driebanden-groot tot'!A$33:A$54,A9,'Driebanden-groot tot'!K$33:K$54)</f>
        <v>14</v>
      </c>
      <c r="I9" s="23">
        <f>SUMIF(Deelnemers!B:B,A9,Deelnemers!D:D)</f>
        <v>19</v>
      </c>
      <c r="J9" s="334">
        <f>SUMIF('Driebanden-klein tot'!A:A,A9,'Driebanden-klein tot'!C:C)</f>
        <v>75</v>
      </c>
      <c r="K9" s="24">
        <f>SUMIF('Driebanden-klein tot'!A:A,A9,'Driebanden-klein tot'!D:D)</f>
        <v>2</v>
      </c>
      <c r="L9" s="40">
        <f>SUMIF('Driebanden-klein tot'!A:A,A9,'Driebanden-klein tot'!G:G)</f>
        <v>14.8</v>
      </c>
      <c r="M9" s="5">
        <f>IF(SUMIF('Driebanden-klein tot'!A:A,A9,'Driebanden-klein tot'!J:J)=0,"",(SUMIF('Driebanden-klein tot'!A:A,A9,'Driebanden-klein tot'!J:J)/2))</f>
        <v>0.61699999999999999</v>
      </c>
      <c r="N9" s="52">
        <f t="shared" si="1"/>
        <v>2</v>
      </c>
      <c r="O9" s="53">
        <f>SUMIF('Driebanden-klein tot'!A$33:A$54,A9,'Driebanden-klein tot'!K$33:K$54)</f>
        <v>19</v>
      </c>
      <c r="P9" s="25">
        <f t="shared" si="7"/>
        <v>0.76700000000000002</v>
      </c>
      <c r="Q9" s="27">
        <f t="shared" si="2"/>
        <v>2</v>
      </c>
      <c r="R9" s="64">
        <f>SUMIF(Deelnemers!B:B,A9,Deelnemers!E:E)</f>
        <v>28</v>
      </c>
      <c r="S9" s="334">
        <f>SUMIF('Bandstoten tot'!A:A,A9,'Bandstoten tot'!C:C)</f>
        <v>84</v>
      </c>
      <c r="T9" s="65">
        <f>SUMIF('Bandstoten tot'!A:A,A9,'Bandstoten tot'!D:D)</f>
        <v>2</v>
      </c>
      <c r="U9" s="66">
        <f>SUMIF('Bandstoten tot'!A:A,A9,'Bandstoten tot'!G:G)</f>
        <v>10</v>
      </c>
      <c r="V9" s="67">
        <f>IF(SUMIF('Bandstoten tot'!A:A,A9,'Bandstoten tot'!J:J)=0,"",(SUMIF('Bandstoten tot'!A:A,A9,'Bandstoten tot'!J:J)/2))</f>
        <v>0.41699999999999998</v>
      </c>
      <c r="W9" s="69">
        <f t="shared" si="3"/>
        <v>1</v>
      </c>
      <c r="X9" s="70">
        <f>SUMIF('Bandstoten tot'!A$33:A$54,A9,'Bandstoten tot'!K$33:K$54)</f>
        <v>28</v>
      </c>
      <c r="Y9" s="23">
        <f>SUMIF(Deelnemers!B:B,A9,Deelnemers!F:F)</f>
        <v>38</v>
      </c>
      <c r="Z9" s="334">
        <f>SUMIF('Libre tot'!A:A,A9,'Libre tot'!C:C)</f>
        <v>84</v>
      </c>
      <c r="AA9" s="24">
        <f>SUMIF('Libre tot'!A:A,A9,'Libre tot'!D:D)</f>
        <v>2</v>
      </c>
      <c r="AB9" s="40">
        <f>SUMIF('Libre tot'!A:A,A9,'Libre tot'!G:G)</f>
        <v>7.4</v>
      </c>
      <c r="AC9" s="5">
        <f>IF(SUMIF('Libre tot'!A:A,A9,'Libre tot'!J:J)=0,"",(SUMIF('Libre tot'!A:A,A9,'Libre tot'!J:J)/2))</f>
        <v>0.308</v>
      </c>
      <c r="AD9" s="52">
        <f t="shared" si="4"/>
        <v>1</v>
      </c>
      <c r="AE9" s="53">
        <f>SUMIF('Libre tot'!A$33:A$54,A9,'Libre tot'!K$33:K$54)</f>
        <v>38</v>
      </c>
      <c r="AF9" s="54">
        <f t="shared" si="5"/>
        <v>0</v>
      </c>
      <c r="AG9" s="56" t="str">
        <f t="shared" si="8"/>
        <v/>
      </c>
      <c r="AH9" s="484" t="str">
        <f t="shared" si="6"/>
        <v/>
      </c>
    </row>
    <row r="10" spans="1:36" ht="15" customHeight="1" x14ac:dyDescent="0.2">
      <c r="A10" s="32" t="str">
        <f>Deelnemers!B12</f>
        <v>Peter</v>
      </c>
      <c r="B10" s="64">
        <f>SUMIF(Deelnemers!B:B,A10,Deelnemers!C:C)</f>
        <v>16</v>
      </c>
      <c r="C10" s="334">
        <f>SUMIF('Driebanden-groot tot'!A:A,A10,'Driebanden-groot tot'!C:C)</f>
        <v>62</v>
      </c>
      <c r="D10" s="82">
        <f>SUMIF('Driebanden-groot tot'!A:A,A10,'Driebanden-groot tot'!D:D)</f>
        <v>2</v>
      </c>
      <c r="E10" s="83">
        <f>SUMIF('Driebanden-groot tot'!A:A,A10,'Driebanden-groot tot'!G:G)</f>
        <v>22</v>
      </c>
      <c r="F10" s="84">
        <f>IF(SUMIF('Driebanden-groot tot'!A:A,A10,'Driebanden-groot tot'!J:J)=0,"",(SUMIF('Driebanden-groot tot'!A:A,A10,'Driebanden-groot tot'!J:J)/2))</f>
        <v>0.91700000000000004</v>
      </c>
      <c r="G10" s="85">
        <f t="shared" si="0"/>
        <v>1</v>
      </c>
      <c r="H10" s="70">
        <f>SUMIF('Driebanden-groot tot'!A$33:A$54,A10,'Driebanden-groot tot'!K$33:K$54)</f>
        <v>16</v>
      </c>
      <c r="I10" s="81">
        <f>SUMIF(Deelnemers!B:B,A10,Deelnemers!D:D)</f>
        <v>21</v>
      </c>
      <c r="J10" s="334">
        <f>SUMIF('Driebanden-klein tot'!A:A,A10,'Driebanden-klein tot'!C:C)</f>
        <v>75</v>
      </c>
      <c r="K10" s="82">
        <f>SUMIF('Driebanden-klein tot'!A:A,A10,'Driebanden-klein tot'!D:D)</f>
        <v>3</v>
      </c>
      <c r="L10" s="83">
        <f>SUMIF('Driebanden-klein tot'!A:A,A10,'Driebanden-klein tot'!G:G)</f>
        <v>26.200000000000003</v>
      </c>
      <c r="M10" s="84">
        <f>IF(SUMIF('Driebanden-klein tot'!A:A,A10,'Driebanden-klein tot'!J:J)=0,"",(SUMIF('Driebanden-klein tot'!A:A,A10,'Driebanden-klein tot'!J:J)/2))</f>
        <v>0.70399999999999996</v>
      </c>
      <c r="N10" s="85">
        <f t="shared" si="1"/>
        <v>1</v>
      </c>
      <c r="O10" s="86">
        <f>SUMIF('Driebanden-klein tot'!A$33:A$54,A10,'Driebanden-klein tot'!K$33:K$54)</f>
        <v>21</v>
      </c>
      <c r="P10" s="87">
        <f t="shared" si="7"/>
        <v>0.8105</v>
      </c>
      <c r="Q10" s="90">
        <f t="shared" si="2"/>
        <v>1</v>
      </c>
      <c r="R10" s="81">
        <f>SUMIF(Deelnemers!B:B,A10,Deelnemers!E:E)</f>
        <v>39</v>
      </c>
      <c r="S10" s="430">
        <f>SUMIF('Bandstoten tot'!A:A,A10,'Bandstoten tot'!C:C)</f>
        <v>84</v>
      </c>
      <c r="T10" s="82">
        <f>SUMIF('Bandstoten tot'!A:A,A10,'Bandstoten tot'!D:D)</f>
        <v>2</v>
      </c>
      <c r="U10" s="83">
        <f>SUMIF('Bandstoten tot'!A:A,A10,'Bandstoten tot'!G:G)</f>
        <v>8.1999999999999993</v>
      </c>
      <c r="V10" s="84">
        <f>IF(SUMIF('Bandstoten tot'!A:A,A10,'Bandstoten tot'!J:J)=0,"",(SUMIF('Bandstoten tot'!A:A,A10,'Bandstoten tot'!J:J)/2))</f>
        <v>0.34200000000000003</v>
      </c>
      <c r="W10" s="85" t="str">
        <f t="shared" si="3"/>
        <v/>
      </c>
      <c r="X10" s="86">
        <f>SUMIF('Bandstoten tot'!A$33:A$54,A10,'Bandstoten tot'!K$33:K$54)</f>
        <v>39</v>
      </c>
      <c r="Y10" s="81">
        <f>SUMIF(Deelnemers!B:B,A10,Deelnemers!F:F)</f>
        <v>70</v>
      </c>
      <c r="Z10" s="334">
        <f>SUMIF('Libre tot'!A:A,A10,'Libre tot'!C:C)</f>
        <v>84</v>
      </c>
      <c r="AA10" s="82">
        <f>SUMIF('Libre tot'!A:A,A10,'Libre tot'!D:D)</f>
        <v>2</v>
      </c>
      <c r="AB10" s="83">
        <f>SUMIF('Libre tot'!A:A,A10,'Libre tot'!G:G)</f>
        <v>4.5999999999999996</v>
      </c>
      <c r="AC10" s="84">
        <f>IF(SUMIF('Libre tot'!A:A,A10,'Libre tot'!J:J)=0,"",(SUMIF('Libre tot'!A:A,A10,'Libre tot'!J:J)/2))</f>
        <v>0.192</v>
      </c>
      <c r="AD10" s="85" t="str">
        <f t="shared" si="4"/>
        <v/>
      </c>
      <c r="AE10" s="86">
        <f>SUMIF('Libre tot'!A$33:A$54,A10,'Libre tot'!K$33:K$54)</f>
        <v>70</v>
      </c>
      <c r="AF10" s="89">
        <f t="shared" si="5"/>
        <v>0</v>
      </c>
      <c r="AG10" s="84" t="str">
        <f t="shared" si="8"/>
        <v/>
      </c>
      <c r="AH10" s="483" t="str">
        <f t="shared" si="6"/>
        <v/>
      </c>
    </row>
    <row r="11" spans="1:36" ht="15" customHeight="1" x14ac:dyDescent="0.2">
      <c r="A11" s="32" t="str">
        <f>Deelnemers!B13</f>
        <v>Piet</v>
      </c>
      <c r="B11" s="64">
        <f>SUMIF(Deelnemers!B:B,A11,Deelnemers!C:C)</f>
        <v>16</v>
      </c>
      <c r="C11" s="334">
        <f>SUMIF('Driebanden-groot tot'!A:A,A11,'Driebanden-groot tot'!C:C)</f>
        <v>62</v>
      </c>
      <c r="D11" s="65">
        <f>SUMIF('Driebanden-groot tot'!A:A,A11,'Driebanden-groot tot'!D:D)</f>
        <v>0</v>
      </c>
      <c r="E11" s="66">
        <f>SUMIF('Driebanden-groot tot'!A:A,A11,'Driebanden-groot tot'!G:G)</f>
        <v>0</v>
      </c>
      <c r="F11" s="67" t="str">
        <f>IF(SUMIF('Driebanden-groot tot'!A:A,A11,'Driebanden-groot tot'!J:J)=0,"",(SUMIF('Driebanden-groot tot'!A:A,A11,'Driebanden-groot tot'!J:J)/2))</f>
        <v/>
      </c>
      <c r="G11" s="69" t="str">
        <f t="shared" si="0"/>
        <v/>
      </c>
      <c r="H11" s="70">
        <f>SUMIF('Driebanden-groot tot'!A$33:A$54,A11,'Driebanden-groot tot'!K$33:K$54)</f>
        <v>16</v>
      </c>
      <c r="I11" s="23">
        <f>SUMIF(Deelnemers!B:B,A11,Deelnemers!D:D)</f>
        <v>25</v>
      </c>
      <c r="J11" s="334">
        <f>SUMIF('Driebanden-klein tot'!A:A,A11,'Driebanden-klein tot'!C:C)</f>
        <v>75</v>
      </c>
      <c r="K11" s="24">
        <f>SUMIF('Driebanden-klein tot'!A:A,A11,'Driebanden-klein tot'!D:D)</f>
        <v>1</v>
      </c>
      <c r="L11" s="40">
        <f>SUMIF('Driebanden-klein tot'!A:A,A11,'Driebanden-klein tot'!G:G)</f>
        <v>8</v>
      </c>
      <c r="M11" s="5">
        <f>IF(SUMIF('Driebanden-klein tot'!A:A,A11,'Driebanden-klein tot'!J:J)=0,"",(SUMIF('Driebanden-klein tot'!A:A,A11,'Driebanden-klein tot'!J:J)/2))</f>
        <v>0.33350000000000002</v>
      </c>
      <c r="N11" s="52" t="str">
        <f t="shared" si="1"/>
        <v/>
      </c>
      <c r="O11" s="53">
        <f>SUMIF('Driebanden-klein tot'!A$33:A$54,A11,'Driebanden-klein tot'!K$33:K$54)</f>
        <v>25</v>
      </c>
      <c r="P11" s="25">
        <f t="shared" si="7"/>
        <v>0.33350000000000002</v>
      </c>
      <c r="Q11" s="27" t="str">
        <f t="shared" si="2"/>
        <v/>
      </c>
      <c r="R11" s="64">
        <f>SUMIF(Deelnemers!B:B,A11,Deelnemers!E:E)</f>
        <v>44</v>
      </c>
      <c r="S11" s="334">
        <f>SUMIF('Bandstoten tot'!A:A,A11,'Bandstoten tot'!C:C)</f>
        <v>84</v>
      </c>
      <c r="T11" s="65">
        <f>SUMIF('Bandstoten tot'!A:A,A11,'Bandstoten tot'!D:D)</f>
        <v>0</v>
      </c>
      <c r="U11" s="66">
        <f>SUMIF('Bandstoten tot'!A:A,A11,'Bandstoten tot'!G:G)</f>
        <v>0</v>
      </c>
      <c r="V11" s="67" t="str">
        <f>IF(SUMIF('Bandstoten tot'!A:A,A11,'Bandstoten tot'!J:J)=0,"",(SUMIF('Bandstoten tot'!A:A,A11,'Bandstoten tot'!J:J)/2))</f>
        <v/>
      </c>
      <c r="W11" s="69" t="str">
        <f t="shared" si="3"/>
        <v/>
      </c>
      <c r="X11" s="70">
        <f>SUMIF('Bandstoten tot'!A$33:A$54,A11,'Bandstoten tot'!K$33:K$54)</f>
        <v>44</v>
      </c>
      <c r="Y11" s="23">
        <f>SUMIF(Deelnemers!B:B,A11,Deelnemers!F:F)</f>
        <v>71</v>
      </c>
      <c r="Z11" s="334">
        <f>SUMIF('Libre tot'!A:A,A11,'Libre tot'!C:C)</f>
        <v>84</v>
      </c>
      <c r="AA11" s="24">
        <f>SUMIF('Libre tot'!A:A,A11,'Libre tot'!D:D)</f>
        <v>0</v>
      </c>
      <c r="AB11" s="40">
        <f>SUMIF('Libre tot'!A:A,A11,'Libre tot'!G:G)</f>
        <v>0</v>
      </c>
      <c r="AC11" s="5" t="str">
        <f>IF(SUMIF('Libre tot'!A:A,A11,'Libre tot'!J:J)=0,"",(SUMIF('Libre tot'!A:A,A11,'Libre tot'!J:J)/2))</f>
        <v/>
      </c>
      <c r="AD11" s="52" t="str">
        <f t="shared" si="4"/>
        <v/>
      </c>
      <c r="AE11" s="53">
        <f>SUMIF('Libre tot'!A$33:A$54,A11,'Libre tot'!K$33:K$54)</f>
        <v>71</v>
      </c>
      <c r="AF11" s="54">
        <f t="shared" si="5"/>
        <v>0</v>
      </c>
      <c r="AG11" s="56" t="str">
        <f t="shared" si="8"/>
        <v/>
      </c>
      <c r="AH11" s="484" t="str">
        <f t="shared" si="6"/>
        <v/>
      </c>
    </row>
    <row r="12" spans="1:36" ht="15" customHeight="1" x14ac:dyDescent="0.2">
      <c r="A12" s="32" t="str">
        <f>Deelnemers!B14</f>
        <v>Tukker</v>
      </c>
      <c r="B12" s="64">
        <f>SUMIF(Deelnemers!B:B,A12,Deelnemers!C:C)</f>
        <v>13</v>
      </c>
      <c r="C12" s="334">
        <f>SUMIF('Driebanden-groot tot'!A:A,A12,'Driebanden-groot tot'!C:C)</f>
        <v>62</v>
      </c>
      <c r="D12" s="82">
        <f>SUMIF('Driebanden-groot tot'!A:A,A12,'Driebanden-groot tot'!D:D)</f>
        <v>0</v>
      </c>
      <c r="E12" s="83">
        <f>SUMIF('Driebanden-groot tot'!A:A,A12,'Driebanden-groot tot'!G:G)</f>
        <v>0</v>
      </c>
      <c r="F12" s="84" t="str">
        <f>IF(SUMIF('Driebanden-groot tot'!A:A,A12,'Driebanden-groot tot'!J:J)=0,"",(SUMIF('Driebanden-groot tot'!A:A,A12,'Driebanden-groot tot'!J:J)/2))</f>
        <v/>
      </c>
      <c r="G12" s="85" t="str">
        <f t="shared" si="0"/>
        <v/>
      </c>
      <c r="H12" s="70">
        <f>SUMIF('Driebanden-groot tot'!A$33:A$54,A12,'Driebanden-groot tot'!K$33:K$54)</f>
        <v>13</v>
      </c>
      <c r="I12" s="81">
        <f>SUMIF(Deelnemers!B:B,A12,Deelnemers!D:D)</f>
        <v>18</v>
      </c>
      <c r="J12" s="334">
        <f>SUMIF('Driebanden-klein tot'!A:A,A12,'Driebanden-klein tot'!C:C)</f>
        <v>75</v>
      </c>
      <c r="K12" s="82">
        <f>SUMIF('Driebanden-klein tot'!A:A,A12,'Driebanden-klein tot'!D:D)</f>
        <v>1</v>
      </c>
      <c r="L12" s="83">
        <f>SUMIF('Driebanden-klein tot'!A:A,A12,'Driebanden-klein tot'!G:G)</f>
        <v>11</v>
      </c>
      <c r="M12" s="84">
        <f>IF(SUMIF('Driebanden-klein tot'!A:A,A12,'Driebanden-klein tot'!J:J)=0,"",(SUMIF('Driebanden-klein tot'!A:A,A12,'Driebanden-klein tot'!J:J)/2))</f>
        <v>0.45850000000000002</v>
      </c>
      <c r="N12" s="85" t="str">
        <f t="shared" si="1"/>
        <v/>
      </c>
      <c r="O12" s="86">
        <f>SUMIF('Driebanden-klein tot'!A$33:A$54,A12,'Driebanden-klein tot'!K$33:K$54)</f>
        <v>18</v>
      </c>
      <c r="P12" s="87">
        <f t="shared" si="7"/>
        <v>0.45850000000000002</v>
      </c>
      <c r="Q12" s="90" t="str">
        <f t="shared" si="2"/>
        <v/>
      </c>
      <c r="R12" s="81">
        <f>SUMIF(Deelnemers!B:B,A12,Deelnemers!E:E)</f>
        <v>22</v>
      </c>
      <c r="S12" s="430">
        <f>SUMIF('Bandstoten tot'!A:A,A12,'Bandstoten tot'!C:C)</f>
        <v>84</v>
      </c>
      <c r="T12" s="82">
        <f>SUMIF('Bandstoten tot'!A:A,A12,'Bandstoten tot'!D:D)</f>
        <v>0</v>
      </c>
      <c r="U12" s="83">
        <f>SUMIF('Bandstoten tot'!A:A,A12,'Bandstoten tot'!G:G)</f>
        <v>0</v>
      </c>
      <c r="V12" s="84" t="str">
        <f>IF(SUMIF('Bandstoten tot'!A:A,A12,'Bandstoten tot'!J:J)=0,"",(SUMIF('Bandstoten tot'!A:A,A12,'Bandstoten tot'!J:J)/2))</f>
        <v/>
      </c>
      <c r="W12" s="85" t="str">
        <f t="shared" si="3"/>
        <v/>
      </c>
      <c r="X12" s="86">
        <f>SUMIF('Bandstoten tot'!A$33:A$54,A12,'Bandstoten tot'!K$33:K$54)</f>
        <v>22</v>
      </c>
      <c r="Y12" s="81">
        <f>SUMIF(Deelnemers!B:B,A12,Deelnemers!F:F)</f>
        <v>37</v>
      </c>
      <c r="Z12" s="334">
        <f>SUMIF('Libre tot'!A:A,A12,'Libre tot'!C:C)</f>
        <v>84</v>
      </c>
      <c r="AA12" s="82">
        <f>SUMIF('Libre tot'!A:A,A12,'Libre tot'!D:D)</f>
        <v>0</v>
      </c>
      <c r="AB12" s="83">
        <f>SUMIF('Libre tot'!A:A,A12,'Libre tot'!G:G)</f>
        <v>0</v>
      </c>
      <c r="AC12" s="84" t="str">
        <f>IF(SUMIF('Libre tot'!A:A,A12,'Libre tot'!J:J)=0,"",(SUMIF('Libre tot'!A:A,A12,'Libre tot'!J:J)/2))</f>
        <v/>
      </c>
      <c r="AD12" s="85" t="str">
        <f t="shared" si="4"/>
        <v/>
      </c>
      <c r="AE12" s="86">
        <f>SUMIF('Libre tot'!A$33:A$54,A12,'Libre tot'!K$33:K$54)</f>
        <v>37</v>
      </c>
      <c r="AF12" s="89">
        <f t="shared" si="5"/>
        <v>0</v>
      </c>
      <c r="AG12" s="84" t="str">
        <f t="shared" si="8"/>
        <v/>
      </c>
      <c r="AH12" s="483" t="str">
        <f t="shared" si="6"/>
        <v/>
      </c>
    </row>
    <row r="13" spans="1:36" ht="15" customHeight="1" x14ac:dyDescent="0.2">
      <c r="A13" s="32" t="str">
        <f>Deelnemers!B15</f>
        <v>Bernard</v>
      </c>
      <c r="B13" s="64">
        <f>SUMIF(Deelnemers!B:B,A13,Deelnemers!C:C)</f>
        <v>14</v>
      </c>
      <c r="C13" s="334">
        <f>SUMIF('Driebanden-groot tot'!A:A,A13,'Driebanden-groot tot'!C:C)</f>
        <v>62</v>
      </c>
      <c r="D13" s="65">
        <f>SUMIF('Driebanden-groot tot'!A:A,A13,'Driebanden-groot tot'!D:D)</f>
        <v>0</v>
      </c>
      <c r="E13" s="66">
        <f>SUMIF('Driebanden-groot tot'!A:A,A13,'Driebanden-groot tot'!G:G)</f>
        <v>0</v>
      </c>
      <c r="F13" s="67" t="str">
        <f>IF(SUMIF('Driebanden-groot tot'!A:A,A13,'Driebanden-groot tot'!J:J)=0,"",(SUMIF('Driebanden-groot tot'!A:A,A13,'Driebanden-groot tot'!J:J)/2))</f>
        <v/>
      </c>
      <c r="G13" s="115" t="str">
        <f t="shared" si="0"/>
        <v/>
      </c>
      <c r="H13" s="70">
        <f>SUMIF('Driebanden-groot tot'!A$33:A$54,A13,'Driebanden-groot tot'!K$33:K$54)</f>
        <v>14</v>
      </c>
      <c r="I13" s="23">
        <f>SUMIF(Deelnemers!B:B,A13,Deelnemers!D:D)</f>
        <v>18</v>
      </c>
      <c r="J13" s="334">
        <f>SUMIF('Driebanden-klein tot'!A:A,A13,'Driebanden-klein tot'!C:C)</f>
        <v>75</v>
      </c>
      <c r="K13" s="24">
        <f>SUMIF('Driebanden-klein tot'!A:A,A13,'Driebanden-klein tot'!D:D)</f>
        <v>1</v>
      </c>
      <c r="L13" s="40">
        <f>SUMIF('Driebanden-klein tot'!A:A,A13,'Driebanden-klein tot'!G:G)</f>
        <v>11</v>
      </c>
      <c r="M13" s="5">
        <f>IF(SUMIF('Driebanden-klein tot'!A:A,A13,'Driebanden-klein tot'!J:J)=0,"",(SUMIF('Driebanden-klein tot'!A:A,A13,'Driebanden-klein tot'!J:J)/2))</f>
        <v>0.45850000000000002</v>
      </c>
      <c r="N13" s="52" t="str">
        <f t="shared" si="1"/>
        <v/>
      </c>
      <c r="O13" s="53">
        <f>SUMIF('Driebanden-klein tot'!A$33:A$54,A13,'Driebanden-klein tot'!K$33:K$54)</f>
        <v>18</v>
      </c>
      <c r="P13" s="25">
        <f t="shared" si="7"/>
        <v>0.45850000000000002</v>
      </c>
      <c r="Q13" s="27" t="str">
        <f t="shared" si="2"/>
        <v/>
      </c>
      <c r="R13" s="64">
        <f>SUMIF(Deelnemers!B:B,A13,Deelnemers!E:E)</f>
        <v>31</v>
      </c>
      <c r="S13" s="334">
        <f>SUMIF('Bandstoten tot'!A:A,A13,'Bandstoten tot'!C:C)</f>
        <v>84</v>
      </c>
      <c r="T13" s="65">
        <f>SUMIF('Bandstoten tot'!A:A,A13,'Bandstoten tot'!D:D)</f>
        <v>0</v>
      </c>
      <c r="U13" s="66">
        <f>SUMIF('Bandstoten tot'!A:A,A13,'Bandstoten tot'!G:G)</f>
        <v>0</v>
      </c>
      <c r="V13" s="67" t="str">
        <f>IF(SUMIF('Bandstoten tot'!A:A,A13,'Bandstoten tot'!J:J)=0,"",(SUMIF('Bandstoten tot'!A:A,A13,'Bandstoten tot'!J:J)/2))</f>
        <v/>
      </c>
      <c r="W13" s="69" t="str">
        <f t="shared" si="3"/>
        <v/>
      </c>
      <c r="X13" s="70">
        <f>SUMIF('Bandstoten tot'!A$33:A$54,A13,'Bandstoten tot'!K$33:K$54)</f>
        <v>31</v>
      </c>
      <c r="Y13" s="23">
        <f>SUMIF(Deelnemers!B:B,A13,Deelnemers!F:F)</f>
        <v>37</v>
      </c>
      <c r="Z13" s="334">
        <f>SUMIF('Libre tot'!A:A,A13,'Libre tot'!C:C)</f>
        <v>84</v>
      </c>
      <c r="AA13" s="24">
        <f>SUMIF('Libre tot'!A:A,A13,'Libre tot'!D:D)</f>
        <v>0</v>
      </c>
      <c r="AB13" s="40">
        <f>SUMIF('Libre tot'!A:A,A13,'Libre tot'!G:G)</f>
        <v>0</v>
      </c>
      <c r="AC13" s="5" t="str">
        <f>IF(SUMIF('Libre tot'!A:A,A13,'Libre tot'!J:J)=0,"",(SUMIF('Libre tot'!A:A,A13,'Libre tot'!J:J)/2))</f>
        <v/>
      </c>
      <c r="AD13" s="52" t="str">
        <f t="shared" si="4"/>
        <v/>
      </c>
      <c r="AE13" s="53">
        <f>SUMIF('Libre tot'!A$33:A$54,A13,'Libre tot'!K$33:K$54)</f>
        <v>37</v>
      </c>
      <c r="AF13" s="54">
        <f t="shared" si="5"/>
        <v>0</v>
      </c>
      <c r="AG13" s="56" t="str">
        <f t="shared" si="8"/>
        <v/>
      </c>
      <c r="AH13" s="484" t="str">
        <f t="shared" si="6"/>
        <v/>
      </c>
    </row>
    <row r="14" spans="1:36" ht="15" customHeight="1" x14ac:dyDescent="0.2">
      <c r="A14" s="32" t="str">
        <f>Deelnemers!B16</f>
        <v>Jan de Hoorn</v>
      </c>
      <c r="B14" s="64">
        <f>SUMIF(Deelnemers!B:B,A14,Deelnemers!C:C)</f>
        <v>0</v>
      </c>
      <c r="C14" s="334">
        <f>SUMIF('Driebanden-groot tot'!A:A,A14,'Driebanden-groot tot'!C:C)</f>
        <v>26</v>
      </c>
      <c r="D14" s="82">
        <f>SUMIF('Driebanden-groot tot'!A:A,A14,'Driebanden-groot tot'!D:D)</f>
        <v>0</v>
      </c>
      <c r="E14" s="83">
        <f>SUMIF('Driebanden-groot tot'!A:A,A14,'Driebanden-groot tot'!G:G)</f>
        <v>0</v>
      </c>
      <c r="F14" s="84" t="str">
        <f>IF(SUMIF('Driebanden-groot tot'!A:A,A14,'Driebanden-groot tot'!J:J)=0,"",(SUMIF('Driebanden-groot tot'!A:A,A14,'Driebanden-groot tot'!J:J)/2))</f>
        <v/>
      </c>
      <c r="G14" s="69" t="str">
        <f t="shared" si="0"/>
        <v/>
      </c>
      <c r="H14" s="70">
        <f>SUMIF('Driebanden-groot tot'!A$33:A$54,A14,'Driebanden-groot tot'!K$33:K$54)</f>
        <v>12</v>
      </c>
      <c r="I14" s="81">
        <f>SUMIF(Deelnemers!B:B,A14,Deelnemers!D:D)</f>
        <v>14</v>
      </c>
      <c r="J14" s="334">
        <f>SUMIF('Driebanden-klein tot'!A:A,A14,'Driebanden-klein tot'!C:C)</f>
        <v>75</v>
      </c>
      <c r="K14" s="82">
        <f>SUMIF('Driebanden-klein tot'!A:A,A14,'Driebanden-klein tot'!D:D)</f>
        <v>0</v>
      </c>
      <c r="L14" s="83">
        <f>SUMIF('Driebanden-klein tot'!A:A,A14,'Driebanden-klein tot'!G:G)</f>
        <v>0</v>
      </c>
      <c r="M14" s="84" t="str">
        <f>IF(SUMIF('Driebanden-klein tot'!A:A,A14,'Driebanden-klein tot'!J:J)=0,"",(SUMIF('Driebanden-klein tot'!A:A,A14,'Driebanden-klein tot'!J:J)/2))</f>
        <v/>
      </c>
      <c r="N14" s="85" t="str">
        <f t="shared" si="1"/>
        <v/>
      </c>
      <c r="O14" s="86">
        <f>SUMIF('Driebanden-klein tot'!A$33:A$54,A14,'Driebanden-klein tot'!K$33:K$54)</f>
        <v>14</v>
      </c>
      <c r="P14" s="87" t="str">
        <f t="shared" si="7"/>
        <v/>
      </c>
      <c r="Q14" s="90" t="str">
        <f t="shared" si="2"/>
        <v/>
      </c>
      <c r="R14" s="81">
        <f>SUMIF(Deelnemers!B:B,A14,Deelnemers!E:E)</f>
        <v>23</v>
      </c>
      <c r="S14" s="430">
        <f>SUMIF('Bandstoten tot'!A:A,A14,'Bandstoten tot'!C:C)</f>
        <v>84</v>
      </c>
      <c r="T14" s="82">
        <f>SUMIF('Bandstoten tot'!A:A,A14,'Bandstoten tot'!D:D)</f>
        <v>0</v>
      </c>
      <c r="U14" s="83">
        <f>SUMIF('Bandstoten tot'!A:A,A14,'Bandstoten tot'!G:G)</f>
        <v>0</v>
      </c>
      <c r="V14" s="84" t="str">
        <f>IF(SUMIF('Bandstoten tot'!A:A,A14,'Bandstoten tot'!J:J)=0,"",(SUMIF('Bandstoten tot'!A:A,A14,'Bandstoten tot'!J:J)/2))</f>
        <v/>
      </c>
      <c r="W14" s="85" t="str">
        <f t="shared" si="3"/>
        <v/>
      </c>
      <c r="X14" s="86">
        <f>SUMIF('Bandstoten tot'!A$33:A$54,A14,'Bandstoten tot'!K$33:K$54)</f>
        <v>23</v>
      </c>
      <c r="Y14" s="81">
        <f>SUMIF(Deelnemers!B:B,A14,Deelnemers!F:F)</f>
        <v>33</v>
      </c>
      <c r="Z14" s="334">
        <f>SUMIF('Libre tot'!A:A,A14,'Libre tot'!C:C)</f>
        <v>84</v>
      </c>
      <c r="AA14" s="82">
        <f>SUMIF('Libre tot'!A:A,A14,'Libre tot'!D:D)</f>
        <v>0</v>
      </c>
      <c r="AB14" s="83">
        <f>SUMIF('Libre tot'!A:A,A14,'Libre tot'!G:G)</f>
        <v>0</v>
      </c>
      <c r="AC14" s="84" t="str">
        <f>IF(SUMIF('Libre tot'!A:A,A14,'Libre tot'!J:J)=0,"",(SUMIF('Libre tot'!A:A,A14,'Libre tot'!J:J)/2))</f>
        <v/>
      </c>
      <c r="AD14" s="85" t="str">
        <f t="shared" si="4"/>
        <v/>
      </c>
      <c r="AE14" s="86">
        <f>SUMIF('Libre tot'!A$33:A$54,A14,'Libre tot'!K$33:K$54)</f>
        <v>33</v>
      </c>
      <c r="AF14" s="89">
        <f t="shared" si="5"/>
        <v>0</v>
      </c>
      <c r="AG14" s="84" t="str">
        <f t="shared" si="8"/>
        <v/>
      </c>
      <c r="AH14" s="483" t="str">
        <f t="shared" si="6"/>
        <v/>
      </c>
    </row>
    <row r="15" spans="1:36" ht="15" customHeight="1" x14ac:dyDescent="0.2">
      <c r="A15" s="32" t="str">
        <f>Deelnemers!B17</f>
        <v>Bas</v>
      </c>
      <c r="B15" s="64">
        <f>SUMIF(Deelnemers!B:B,A15,Deelnemers!C:C)</f>
        <v>0</v>
      </c>
      <c r="C15" s="334">
        <f>SUMIF('Driebanden-groot tot'!A:A,A15,'Driebanden-groot tot'!C:C)</f>
        <v>0</v>
      </c>
      <c r="D15" s="65">
        <f>SUMIF('Driebanden-groot tot'!A:A,A15,'Driebanden-groot tot'!D:D)</f>
        <v>0</v>
      </c>
      <c r="E15" s="66">
        <f>SUMIF('Driebanden-groot tot'!A:A,A15,'Driebanden-groot tot'!G:G)</f>
        <v>0</v>
      </c>
      <c r="F15" s="67" t="str">
        <f>IF(SUMIF('Driebanden-groot tot'!A:A,A15,'Driebanden-groot tot'!J:J)=0,"",(SUMIF('Driebanden-groot tot'!A:A,A15,'Driebanden-groot tot'!J:J)/2))</f>
        <v/>
      </c>
      <c r="G15" s="69" t="str">
        <f t="shared" si="0"/>
        <v/>
      </c>
      <c r="H15" s="70">
        <f>SUMIF('Driebanden-groot tot'!A$33:A$54,A15,'Driebanden-groot tot'!K$33:K$54)</f>
        <v>0</v>
      </c>
      <c r="I15" s="23">
        <f>SUMIF(Deelnemers!B:B,A15,Deelnemers!D:D)</f>
        <v>0</v>
      </c>
      <c r="J15" s="334">
        <f>SUMIF('Driebanden-klein tot'!A:A,A15,'Driebanden-klein tot'!C:C)</f>
        <v>39</v>
      </c>
      <c r="K15" s="24">
        <f>SUMIF('Driebanden-klein tot'!A:A,A15,'Driebanden-klein tot'!D:D)</f>
        <v>0</v>
      </c>
      <c r="L15" s="40">
        <f>SUMIF('Driebanden-klein tot'!A:A,A15,'Driebanden-klein tot'!G:G)</f>
        <v>0</v>
      </c>
      <c r="M15" s="5" t="str">
        <f>IF(SUMIF('Driebanden-klein tot'!A:A,A15,'Driebanden-klein tot'!J:J)=0,"",(SUMIF('Driebanden-klein tot'!A:A,A15,'Driebanden-klein tot'!J:J)/2))</f>
        <v/>
      </c>
      <c r="N15" s="52" t="str">
        <f t="shared" si="1"/>
        <v/>
      </c>
      <c r="O15" s="53">
        <f>SUMIF('Driebanden-klein tot'!A$33:A$54,A15,'Driebanden-klein tot'!K$33:K$54)</f>
        <v>10</v>
      </c>
      <c r="P15" s="25" t="str">
        <f t="shared" si="7"/>
        <v/>
      </c>
      <c r="Q15" s="27" t="str">
        <f t="shared" si="2"/>
        <v/>
      </c>
      <c r="R15" s="64">
        <f>SUMIF(Deelnemers!B:B,A15,Deelnemers!E:E)</f>
        <v>25</v>
      </c>
      <c r="S15" s="334">
        <f>SUMIF('Bandstoten tot'!A:A,A15,'Bandstoten tot'!C:C)</f>
        <v>84</v>
      </c>
      <c r="T15" s="65">
        <f>SUMIF('Bandstoten tot'!A:A,A15,'Bandstoten tot'!D:D)</f>
        <v>0</v>
      </c>
      <c r="U15" s="66">
        <f>SUMIF('Bandstoten tot'!A:A,A15,'Bandstoten tot'!G:G)</f>
        <v>0</v>
      </c>
      <c r="V15" s="67" t="str">
        <f>IF(SUMIF('Bandstoten tot'!A:A,A15,'Bandstoten tot'!J:J)=0,"",(SUMIF('Bandstoten tot'!A:A,A15,'Bandstoten tot'!J:J)/2))</f>
        <v/>
      </c>
      <c r="W15" s="69" t="str">
        <f t="shared" si="3"/>
        <v/>
      </c>
      <c r="X15" s="70">
        <f>SUMIF('Bandstoten tot'!A$33:A$54,A15,'Bandstoten tot'!K$33:K$54)</f>
        <v>25</v>
      </c>
      <c r="Y15" s="23">
        <f>SUMIF(Deelnemers!B:B,A15,Deelnemers!F:F)</f>
        <v>31</v>
      </c>
      <c r="Z15" s="334">
        <f>SUMIF('Libre tot'!A:A,A15,'Libre tot'!C:C)</f>
        <v>84</v>
      </c>
      <c r="AA15" s="24">
        <f>SUMIF('Libre tot'!A:A,A15,'Libre tot'!D:D)</f>
        <v>0</v>
      </c>
      <c r="AB15" s="40">
        <f>SUMIF('Libre tot'!A:A,A15,'Libre tot'!G:G)</f>
        <v>0</v>
      </c>
      <c r="AC15" s="5" t="str">
        <f>IF(SUMIF('Libre tot'!A:A,A15,'Libre tot'!J:J)=0,"",(SUMIF('Libre tot'!A:A,A15,'Libre tot'!J:J)/2))</f>
        <v/>
      </c>
      <c r="AD15" s="52" t="str">
        <f t="shared" si="4"/>
        <v/>
      </c>
      <c r="AE15" s="53">
        <f>SUMIF('Libre tot'!A$33:A$54,A15,'Libre tot'!K$33:K$54)</f>
        <v>31</v>
      </c>
      <c r="AF15" s="54">
        <f t="shared" si="5"/>
        <v>0</v>
      </c>
      <c r="AG15" s="56" t="str">
        <f t="shared" si="8"/>
        <v/>
      </c>
      <c r="AH15" s="484" t="str">
        <f t="shared" si="6"/>
        <v/>
      </c>
    </row>
    <row r="16" spans="1:36" ht="15" customHeight="1" x14ac:dyDescent="0.2">
      <c r="A16" s="32" t="str">
        <f>Deelnemers!B18</f>
        <v>Jan Zuijlen</v>
      </c>
      <c r="B16" s="64">
        <f>SUMIF(Deelnemers!B:B,A16,Deelnemers!C:C)</f>
        <v>16</v>
      </c>
      <c r="C16" s="334">
        <f>SUMIF('Driebanden-groot tot'!A:A,A16,'Driebanden-groot tot'!C:C)</f>
        <v>62</v>
      </c>
      <c r="D16" s="82">
        <f>SUMIF('Driebanden-groot tot'!A:A,A16,'Driebanden-groot tot'!D:D)</f>
        <v>0</v>
      </c>
      <c r="E16" s="83">
        <f>SUMIF('Driebanden-groot tot'!A:A,A16,'Driebanden-groot tot'!G:G)</f>
        <v>0</v>
      </c>
      <c r="F16" s="84" t="str">
        <f>IF(SUMIF('Driebanden-groot tot'!A:A,A16,'Driebanden-groot tot'!J:J)=0,"",(SUMIF('Driebanden-groot tot'!A:A,A16,'Driebanden-groot tot'!J:J)/2))</f>
        <v/>
      </c>
      <c r="G16" s="85" t="str">
        <f t="shared" si="0"/>
        <v/>
      </c>
      <c r="H16" s="70">
        <f>SUMIF('Driebanden-groot tot'!A$33:A$54,A16,'Driebanden-groot tot'!K$33:K$54)</f>
        <v>16</v>
      </c>
      <c r="I16" s="81">
        <f>SUMIF(Deelnemers!B:B,A16,Deelnemers!D:D)</f>
        <v>19</v>
      </c>
      <c r="J16" s="334">
        <f>SUMIF('Driebanden-klein tot'!A:A,A16,'Driebanden-klein tot'!C:C)</f>
        <v>75</v>
      </c>
      <c r="K16" s="82">
        <f>SUMIF('Driebanden-klein tot'!A:A,A16,'Driebanden-klein tot'!D:D)</f>
        <v>0</v>
      </c>
      <c r="L16" s="83">
        <f>SUMIF('Driebanden-klein tot'!A:A,A16,'Driebanden-klein tot'!G:G)</f>
        <v>0</v>
      </c>
      <c r="M16" s="84" t="str">
        <f>IF(SUMIF('Driebanden-klein tot'!A:A,A16,'Driebanden-klein tot'!J:J)=0,"",(SUMIF('Driebanden-klein tot'!A:A,A16,'Driebanden-klein tot'!J:J)/2))</f>
        <v/>
      </c>
      <c r="N16" s="85" t="str">
        <f t="shared" si="1"/>
        <v/>
      </c>
      <c r="O16" s="86">
        <f>SUMIF('Driebanden-klein tot'!A$33:A$54,A16,'Driebanden-klein tot'!K$33:K$54)</f>
        <v>19</v>
      </c>
      <c r="P16" s="87" t="str">
        <f t="shared" si="7"/>
        <v/>
      </c>
      <c r="Q16" s="90" t="str">
        <f t="shared" si="2"/>
        <v/>
      </c>
      <c r="R16" s="81">
        <f>SUMIF(Deelnemers!B:B,A16,Deelnemers!E:E)</f>
        <v>36</v>
      </c>
      <c r="S16" s="430">
        <f>SUMIF('Bandstoten tot'!A:A,A16,'Bandstoten tot'!C:C)</f>
        <v>84</v>
      </c>
      <c r="T16" s="82">
        <f>SUMIF('Bandstoten tot'!A:A,A16,'Bandstoten tot'!D:D)</f>
        <v>0</v>
      </c>
      <c r="U16" s="83">
        <f>SUMIF('Bandstoten tot'!A:A,A16,'Bandstoten tot'!G:G)</f>
        <v>0</v>
      </c>
      <c r="V16" s="84" t="str">
        <f>IF(SUMIF('Bandstoten tot'!A:A,A16,'Bandstoten tot'!J:J)=0,"",(SUMIF('Bandstoten tot'!A:A,A16,'Bandstoten tot'!J:J)/2))</f>
        <v/>
      </c>
      <c r="W16" s="85" t="str">
        <f t="shared" si="3"/>
        <v/>
      </c>
      <c r="X16" s="86">
        <f>SUMIF('Bandstoten tot'!A$33:A$54,A16,'Bandstoten tot'!K$33:K$54)</f>
        <v>36</v>
      </c>
      <c r="Y16" s="81">
        <f>SUMIF(Deelnemers!B:B,A16,Deelnemers!F:F)</f>
        <v>45</v>
      </c>
      <c r="Z16" s="334">
        <f>SUMIF('Libre tot'!A:A,A16,'Libre tot'!C:C)</f>
        <v>84</v>
      </c>
      <c r="AA16" s="82">
        <f>SUMIF('Libre tot'!A:A,A16,'Libre tot'!D:D)</f>
        <v>0</v>
      </c>
      <c r="AB16" s="83">
        <f>SUMIF('Libre tot'!A:A,A16,'Libre tot'!G:G)</f>
        <v>0</v>
      </c>
      <c r="AC16" s="84" t="str">
        <f>IF(SUMIF('Libre tot'!A:A,A16,'Libre tot'!J:J)=0,"",(SUMIF('Libre tot'!A:A,A16,'Libre tot'!J:J)/2))</f>
        <v/>
      </c>
      <c r="AD16" s="85" t="str">
        <f t="shared" si="4"/>
        <v/>
      </c>
      <c r="AE16" s="86">
        <f>SUMIF('Libre tot'!A$33:A$54,A16,'Libre tot'!K$33:K$54)</f>
        <v>45</v>
      </c>
      <c r="AF16" s="89">
        <f t="shared" si="5"/>
        <v>0</v>
      </c>
      <c r="AG16" s="84" t="str">
        <f t="shared" si="8"/>
        <v/>
      </c>
      <c r="AH16" s="483" t="str">
        <f t="shared" si="6"/>
        <v/>
      </c>
    </row>
    <row r="17" spans="1:38" ht="15" customHeight="1" x14ac:dyDescent="0.2">
      <c r="A17" s="32" t="str">
        <f>Deelnemers!B19</f>
        <v xml:space="preserve">Jordy </v>
      </c>
      <c r="B17" s="64">
        <f>SUMIF(Deelnemers!B:B,A17,Deelnemers!C:C)</f>
        <v>12</v>
      </c>
      <c r="C17" s="334">
        <f>SUMIF('Driebanden-groot tot'!A:A,A17,'Driebanden-groot tot'!C:C)</f>
        <v>62</v>
      </c>
      <c r="D17" s="65">
        <f>SUMIF('Driebanden-groot tot'!A:A,A17,'Driebanden-groot tot'!D:D)</f>
        <v>0</v>
      </c>
      <c r="E17" s="66">
        <f>SUMIF('Driebanden-groot tot'!A:A,A17,'Driebanden-groot tot'!G:G)</f>
        <v>0</v>
      </c>
      <c r="F17" s="67" t="str">
        <f>IF(SUMIF('Driebanden-groot tot'!A:A,A17,'Driebanden-groot tot'!J:J)=0,"",(SUMIF('Driebanden-groot tot'!A:A,A17,'Driebanden-groot tot'!J:J)/2))</f>
        <v/>
      </c>
      <c r="G17" s="69" t="str">
        <f t="shared" si="0"/>
        <v/>
      </c>
      <c r="H17" s="70">
        <f>SUMIF('Driebanden-groot tot'!A$33:A$54,A17,'Driebanden-groot tot'!K$33:K$54)</f>
        <v>12</v>
      </c>
      <c r="I17" s="23">
        <f>SUMIF(Deelnemers!B:B,A17,Deelnemers!D:D)</f>
        <v>16</v>
      </c>
      <c r="J17" s="334">
        <f>SUMIF('Driebanden-klein tot'!A:A,A17,'Driebanden-klein tot'!C:C)</f>
        <v>75</v>
      </c>
      <c r="K17" s="24">
        <f>SUMIF('Driebanden-klein tot'!A:A,A17,'Driebanden-klein tot'!D:D)</f>
        <v>0</v>
      </c>
      <c r="L17" s="40">
        <f>SUMIF('Driebanden-klein tot'!A:A,A17,'Driebanden-klein tot'!G:G)</f>
        <v>0</v>
      </c>
      <c r="M17" s="5" t="str">
        <f>IF(SUMIF('Driebanden-klein tot'!A:A,A17,'Driebanden-klein tot'!J:J)=0,"",(SUMIF('Driebanden-klein tot'!A:A,A17,'Driebanden-klein tot'!J:J)/2))</f>
        <v/>
      </c>
      <c r="N17" s="52" t="str">
        <f t="shared" si="1"/>
        <v/>
      </c>
      <c r="O17" s="53">
        <f>SUMIF('Driebanden-klein tot'!A$33:A$54,A17,'Driebanden-klein tot'!K$33:K$54)</f>
        <v>16</v>
      </c>
      <c r="P17" s="25" t="str">
        <f t="shared" si="7"/>
        <v/>
      </c>
      <c r="Q17" s="27" t="str">
        <f t="shared" si="2"/>
        <v/>
      </c>
      <c r="R17" s="64">
        <f>SUMIF(Deelnemers!B:B,A17,Deelnemers!E:E)</f>
        <v>31</v>
      </c>
      <c r="S17" s="334">
        <f>SUMIF('Bandstoten tot'!A:A,A17,'Bandstoten tot'!C:C)</f>
        <v>84</v>
      </c>
      <c r="T17" s="65">
        <f>SUMIF('Bandstoten tot'!A:A,A17,'Bandstoten tot'!D:D)</f>
        <v>0</v>
      </c>
      <c r="U17" s="66">
        <f>SUMIF('Bandstoten tot'!A:A,A17,'Bandstoten tot'!G:G)</f>
        <v>0</v>
      </c>
      <c r="V17" s="67" t="str">
        <f>IF(SUMIF('Bandstoten tot'!A:A,A17,'Bandstoten tot'!J:J)=0,"",(SUMIF('Bandstoten tot'!A:A,A17,'Bandstoten tot'!J:J)/2))</f>
        <v/>
      </c>
      <c r="W17" s="69" t="str">
        <f t="shared" si="3"/>
        <v/>
      </c>
      <c r="X17" s="70">
        <f>SUMIF('Bandstoten tot'!A$33:A$54,A17,'Bandstoten tot'!K$33:K$54)</f>
        <v>31</v>
      </c>
      <c r="Y17" s="23">
        <f>SUMIF(Deelnemers!B:B,A17,Deelnemers!F:F)</f>
        <v>50</v>
      </c>
      <c r="Z17" s="334">
        <f>SUMIF('Libre tot'!A:A,A17,'Libre tot'!C:C)</f>
        <v>84</v>
      </c>
      <c r="AA17" s="24">
        <f>SUMIF('Libre tot'!A:A,A17,'Libre tot'!D:D)</f>
        <v>0</v>
      </c>
      <c r="AB17" s="40">
        <f>SUMIF('Libre tot'!A:A,A17,'Libre tot'!G:G)</f>
        <v>0</v>
      </c>
      <c r="AC17" s="5" t="str">
        <f>IF(SUMIF('Libre tot'!A:A,A17,'Libre tot'!J:J)=0,"",(SUMIF('Libre tot'!A:A,A17,'Libre tot'!J:J)/2))</f>
        <v/>
      </c>
      <c r="AD17" s="52" t="str">
        <f t="shared" si="4"/>
        <v/>
      </c>
      <c r="AE17" s="53">
        <f>SUMIF('Libre tot'!A$33:A$54,A17,'Libre tot'!K$33:K$54)</f>
        <v>50</v>
      </c>
      <c r="AF17" s="54">
        <f t="shared" si="5"/>
        <v>0</v>
      </c>
      <c r="AG17" s="56" t="str">
        <f t="shared" si="8"/>
        <v/>
      </c>
      <c r="AH17" s="484" t="str">
        <f t="shared" si="6"/>
        <v/>
      </c>
    </row>
    <row r="18" spans="1:38" ht="15" customHeight="1" x14ac:dyDescent="0.2">
      <c r="A18" s="32" t="str">
        <f>Deelnemers!B20</f>
        <v>Mukesh</v>
      </c>
      <c r="B18" s="64">
        <f>SUMIF(Deelnemers!B:B,A18,Deelnemers!C:C)</f>
        <v>9</v>
      </c>
      <c r="C18" s="334">
        <f>SUMIF('Driebanden-groot tot'!A:A,A18,'Driebanden-groot tot'!C:C)</f>
        <v>62</v>
      </c>
      <c r="D18" s="82">
        <f>SUMIF('Driebanden-groot tot'!A:A,A18,'Driebanden-groot tot'!D:D)</f>
        <v>0</v>
      </c>
      <c r="E18" s="83">
        <f>SUMIF('Driebanden-groot tot'!A:A,A18,'Driebanden-groot tot'!G:G)</f>
        <v>0</v>
      </c>
      <c r="F18" s="84" t="str">
        <f>IF(SUMIF('Driebanden-groot tot'!A:A,A18,'Driebanden-groot tot'!J:J)=0,"",(SUMIF('Driebanden-groot tot'!A:A,A18,'Driebanden-groot tot'!J:J)/2))</f>
        <v/>
      </c>
      <c r="G18" s="85" t="str">
        <f t="shared" si="0"/>
        <v/>
      </c>
      <c r="H18" s="70">
        <f>SUMIF('Driebanden-groot tot'!A$33:A$54,A18,'Driebanden-groot tot'!K$33:K$54)</f>
        <v>9</v>
      </c>
      <c r="I18" s="81">
        <f>SUMIF(Deelnemers!B:B,A18,Deelnemers!D:D)</f>
        <v>0</v>
      </c>
      <c r="J18" s="334">
        <f>SUMIF('Driebanden-klein tot'!A:A,A18,'Driebanden-klein tot'!C:C)</f>
        <v>0</v>
      </c>
      <c r="K18" s="82">
        <f>SUMIF('Driebanden-klein tot'!A:A,A18,'Driebanden-klein tot'!D:D)</f>
        <v>0</v>
      </c>
      <c r="L18" s="83">
        <f>SUMIF('Driebanden-klein tot'!A:A,A18,'Driebanden-klein tot'!G:G)</f>
        <v>0</v>
      </c>
      <c r="M18" s="84" t="str">
        <f>IF(SUMIF('Driebanden-klein tot'!A:A,A18,'Driebanden-klein tot'!J:J)=0,"",(SUMIF('Driebanden-klein tot'!A:A,A18,'Driebanden-klein tot'!J:J)/2))</f>
        <v/>
      </c>
      <c r="N18" s="85" t="str">
        <f t="shared" si="1"/>
        <v/>
      </c>
      <c r="O18" s="86">
        <f>SUMIF('Driebanden-klein tot'!A$33:A$54,A18,'Driebanden-klein tot'!K$33:K$54)</f>
        <v>0</v>
      </c>
      <c r="P18" s="87" t="str">
        <f t="shared" si="7"/>
        <v/>
      </c>
      <c r="Q18" s="90" t="str">
        <f t="shared" si="2"/>
        <v/>
      </c>
      <c r="R18" s="81">
        <f>SUMIF(Deelnemers!B:B,A18,Deelnemers!E:E)</f>
        <v>34</v>
      </c>
      <c r="S18" s="430">
        <f>SUMIF('Bandstoten tot'!A:A,A18,'Bandstoten tot'!C:C)</f>
        <v>84</v>
      </c>
      <c r="T18" s="82">
        <f>SUMIF('Bandstoten tot'!A:A,A18,'Bandstoten tot'!D:D)</f>
        <v>0</v>
      </c>
      <c r="U18" s="83">
        <f>SUMIF('Bandstoten tot'!A:A,A18,'Bandstoten tot'!G:G)</f>
        <v>0</v>
      </c>
      <c r="V18" s="84" t="str">
        <f>IF(SUMIF('Bandstoten tot'!A:A,A18,'Bandstoten tot'!J:J)=0,"",(SUMIF('Bandstoten tot'!A:A,A18,'Bandstoten tot'!J:J)/2))</f>
        <v/>
      </c>
      <c r="W18" s="85" t="str">
        <f t="shared" si="3"/>
        <v/>
      </c>
      <c r="X18" s="86">
        <f>SUMIF('Bandstoten tot'!A$33:A$54,A18,'Bandstoten tot'!K$33:K$54)</f>
        <v>34</v>
      </c>
      <c r="Y18" s="81">
        <f>SUMIF(Deelnemers!B:B,A18,Deelnemers!F:F)</f>
        <v>56</v>
      </c>
      <c r="Z18" s="334">
        <f>SUMIF('Libre tot'!A:A,A18,'Libre tot'!C:C)</f>
        <v>84</v>
      </c>
      <c r="AA18" s="82">
        <f>SUMIF('Libre tot'!A:A,A18,'Libre tot'!D:D)</f>
        <v>0</v>
      </c>
      <c r="AB18" s="83">
        <f>SUMIF('Libre tot'!A:A,A18,'Libre tot'!G:G)</f>
        <v>0</v>
      </c>
      <c r="AC18" s="84" t="str">
        <f>IF(SUMIF('Libre tot'!A:A,A18,'Libre tot'!J:J)=0,"",(SUMIF('Libre tot'!A:A,A18,'Libre tot'!J:J)/2))</f>
        <v/>
      </c>
      <c r="AD18" s="85" t="str">
        <f t="shared" si="4"/>
        <v/>
      </c>
      <c r="AE18" s="86">
        <f>SUMIF('Libre tot'!A$33:A$54,A18,'Libre tot'!K$33:K$54)</f>
        <v>56</v>
      </c>
      <c r="AF18" s="89">
        <f t="shared" si="5"/>
        <v>0</v>
      </c>
      <c r="AG18" s="84" t="str">
        <f t="shared" si="8"/>
        <v/>
      </c>
      <c r="AH18" s="483" t="str">
        <f t="shared" si="6"/>
        <v/>
      </c>
    </row>
    <row r="19" spans="1:38" ht="15" customHeight="1" x14ac:dyDescent="0.2">
      <c r="A19" s="32" t="str">
        <f>Deelnemers!B21</f>
        <v>Marco</v>
      </c>
      <c r="B19" s="64">
        <f>SUMIF(Deelnemers!B:B,A19,Deelnemers!C:C)</f>
        <v>16</v>
      </c>
      <c r="C19" s="334">
        <f>SUMIF('Driebanden-groot tot'!A:A,A19,'Driebanden-groot tot'!C:C)</f>
        <v>62</v>
      </c>
      <c r="D19" s="65">
        <f>SUMIF('Driebanden-groot tot'!A:A,A19,'Driebanden-groot tot'!D:D)</f>
        <v>0</v>
      </c>
      <c r="E19" s="66">
        <f>SUMIF('Driebanden-groot tot'!A:A,A19,'Driebanden-groot tot'!G:G)</f>
        <v>0</v>
      </c>
      <c r="F19" s="67" t="str">
        <f>IF(SUMIF('Driebanden-groot tot'!A:A,A19,'Driebanden-groot tot'!J:J)=0,"",(SUMIF('Driebanden-groot tot'!A:A,A19,'Driebanden-groot tot'!J:J)/2))</f>
        <v/>
      </c>
      <c r="G19" s="69" t="str">
        <f t="shared" si="0"/>
        <v/>
      </c>
      <c r="H19" s="70">
        <f>SUMIF('Driebanden-groot tot'!A$33:A$54,A19,'Driebanden-groot tot'!K$33:K$54)</f>
        <v>16</v>
      </c>
      <c r="I19" s="23">
        <f>SUMIF(Deelnemers!B:B,A19,Deelnemers!D:D)</f>
        <v>26</v>
      </c>
      <c r="J19" s="334">
        <f>SUMIF('Driebanden-klein tot'!A:A,A19,'Driebanden-klein tot'!C:C)</f>
        <v>75</v>
      </c>
      <c r="K19" s="24">
        <f>SUMIF('Driebanden-klein tot'!A:A,A19,'Driebanden-klein tot'!D:D)</f>
        <v>0</v>
      </c>
      <c r="L19" s="40">
        <f>SUMIF('Driebanden-klein tot'!A:A,A19,'Driebanden-klein tot'!G:G)</f>
        <v>0</v>
      </c>
      <c r="M19" s="5" t="str">
        <f>IF(SUMIF('Driebanden-klein tot'!A:A,A19,'Driebanden-klein tot'!J:J)=0,"",(SUMIF('Driebanden-klein tot'!A:A,A19,'Driebanden-klein tot'!J:J)/2))</f>
        <v/>
      </c>
      <c r="N19" s="52" t="str">
        <f t="shared" si="1"/>
        <v/>
      </c>
      <c r="O19" s="53">
        <f>SUMIF('Driebanden-klein tot'!A$33:A$54,A19,'Driebanden-klein tot'!K$33:K$54)</f>
        <v>26</v>
      </c>
      <c r="P19" s="25" t="str">
        <f t="shared" si="7"/>
        <v/>
      </c>
      <c r="Q19" s="27" t="str">
        <f t="shared" si="2"/>
        <v/>
      </c>
      <c r="R19" s="64">
        <f>SUMIF(Deelnemers!B:B,A19,Deelnemers!E:E)</f>
        <v>35</v>
      </c>
      <c r="S19" s="334">
        <f>SUMIF('Bandstoten tot'!A:A,A19,'Bandstoten tot'!C:C)</f>
        <v>84</v>
      </c>
      <c r="T19" s="65">
        <f>SUMIF('Bandstoten tot'!A:A,A19,'Bandstoten tot'!D:D)</f>
        <v>0</v>
      </c>
      <c r="U19" s="66">
        <f>SUMIF('Bandstoten tot'!A:A,A19,'Bandstoten tot'!G:G)</f>
        <v>0</v>
      </c>
      <c r="V19" s="67" t="str">
        <f>IF(SUMIF('Bandstoten tot'!A:A,A19,'Bandstoten tot'!J:J)=0,"",(SUMIF('Bandstoten tot'!A:A,A19,'Bandstoten tot'!J:J)/2))</f>
        <v/>
      </c>
      <c r="W19" s="69" t="str">
        <f t="shared" si="3"/>
        <v/>
      </c>
      <c r="X19" s="70">
        <f>SUMIF('Bandstoten tot'!A$33:A$54,A19,'Bandstoten tot'!K$33:K$54)</f>
        <v>40</v>
      </c>
      <c r="Y19" s="23">
        <f>SUMIF(Deelnemers!B:B,A19,Deelnemers!F:F)</f>
        <v>43</v>
      </c>
      <c r="Z19" s="334">
        <f>SUMIF('Libre tot'!A:A,A19,'Libre tot'!C:C)</f>
        <v>84</v>
      </c>
      <c r="AA19" s="24">
        <f>SUMIF('Libre tot'!A:A,A19,'Libre tot'!D:D)</f>
        <v>0</v>
      </c>
      <c r="AB19" s="40">
        <f>SUMIF('Libre tot'!A:A,A19,'Libre tot'!G:G)</f>
        <v>0</v>
      </c>
      <c r="AC19" s="5" t="str">
        <f>IF(SUMIF('Libre tot'!A:A,A19,'Libre tot'!J:J)=0,"",(SUMIF('Libre tot'!A:A,A19,'Libre tot'!J:J)/2))</f>
        <v/>
      </c>
      <c r="AD19" s="52" t="str">
        <f t="shared" si="4"/>
        <v/>
      </c>
      <c r="AE19" s="53">
        <f>SUMIF('Libre tot'!A$33:A$54,A19,'Libre tot'!K$33:K$54)</f>
        <v>51</v>
      </c>
      <c r="AF19" s="54">
        <f t="shared" si="5"/>
        <v>0</v>
      </c>
      <c r="AG19" s="56" t="str">
        <f t="shared" si="8"/>
        <v/>
      </c>
      <c r="AH19" s="484" t="str">
        <f t="shared" si="6"/>
        <v/>
      </c>
    </row>
    <row r="20" spans="1:38" ht="15" customHeight="1" x14ac:dyDescent="0.2">
      <c r="A20" s="116" t="str">
        <f>Deelnemers!B22</f>
        <v>n</v>
      </c>
      <c r="B20" s="81">
        <f>SUMIF(Deelnemers!B:B,A20,Deelnemers!C:C)</f>
        <v>0</v>
      </c>
      <c r="C20" s="334">
        <f>SUMIF('Driebanden-groot tot'!A:A,A20,'Driebanden-groot tot'!C:C)</f>
        <v>0</v>
      </c>
      <c r="D20" s="82">
        <f>SUMIF('Driebanden-groot tot'!A:A,A20,'Driebanden-groot tot'!D:D)</f>
        <v>0</v>
      </c>
      <c r="E20" s="83">
        <f>SUMIF('Driebanden-groot tot'!A:A,A20,'Driebanden-groot tot'!G:G)</f>
        <v>0</v>
      </c>
      <c r="F20" s="84" t="str">
        <f>IF(SUMIF('Driebanden-groot tot'!A:A,A20,'Driebanden-groot tot'!J:J)=0,"",(SUMIF('Driebanden-groot tot'!A:A,A20,'Driebanden-groot tot'!J:J)/2))</f>
        <v/>
      </c>
      <c r="G20" s="85" t="str">
        <f t="shared" si="0"/>
        <v/>
      </c>
      <c r="H20" s="86">
        <f>SUMIF('Driebanden-groot tot'!A$33:A$54,A20,'Driebanden-groot tot'!K$33:K$54)</f>
        <v>0</v>
      </c>
      <c r="I20" s="81">
        <f>SUMIF(Deelnemers!B:B,A20,Deelnemers!D:D)</f>
        <v>0</v>
      </c>
      <c r="J20" s="334">
        <f>SUMIF('Driebanden-klein tot'!A:A,A20,'Driebanden-klein tot'!C:C)</f>
        <v>0</v>
      </c>
      <c r="K20" s="82">
        <f>SUMIF('Driebanden-klein tot'!A:A,A20,'Driebanden-klein tot'!D:D)</f>
        <v>0</v>
      </c>
      <c r="L20" s="83">
        <f>SUMIF('Driebanden-klein tot'!A:A,A20,'Driebanden-klein tot'!G:G)</f>
        <v>0</v>
      </c>
      <c r="M20" s="84" t="str">
        <f>IF(SUMIF('Driebanden-klein tot'!A:A,A20,'Driebanden-klein tot'!J:J)=0,"",(SUMIF('Driebanden-klein tot'!A:A,A20,'Driebanden-klein tot'!J:J)/2))</f>
        <v/>
      </c>
      <c r="N20" s="85" t="str">
        <f t="shared" si="1"/>
        <v/>
      </c>
      <c r="O20" s="86">
        <f>SUMIF('Driebanden-klein tot'!A$33:A$54,A20,'Driebanden-klein tot'!K$33:K$54)</f>
        <v>0</v>
      </c>
      <c r="P20" s="87" t="str">
        <f t="shared" si="7"/>
        <v/>
      </c>
      <c r="Q20" s="90" t="str">
        <f t="shared" si="2"/>
        <v/>
      </c>
      <c r="R20" s="81">
        <f>SUMIF(Deelnemers!B:B,A20,Deelnemers!E:E)</f>
        <v>0</v>
      </c>
      <c r="S20" s="430">
        <f>SUMIF('Bandstoten tot'!A:A,A20,'Bandstoten tot'!C:C)</f>
        <v>0</v>
      </c>
      <c r="T20" s="82">
        <f>SUMIF('Bandstoten tot'!A:A,A20,'Bandstoten tot'!D:D)</f>
        <v>0</v>
      </c>
      <c r="U20" s="83">
        <f>SUMIF('Bandstoten tot'!A:A,A20,'Bandstoten tot'!G:G)</f>
        <v>0</v>
      </c>
      <c r="V20" s="84" t="str">
        <f>IF(SUMIF('Bandstoten tot'!A:A,A20,'Bandstoten tot'!J:J)=0,"",(SUMIF('Bandstoten tot'!A:A,A20,'Bandstoten tot'!J:J)/2))</f>
        <v/>
      </c>
      <c r="W20" s="85" t="str">
        <f t="shared" si="3"/>
        <v/>
      </c>
      <c r="X20" s="86">
        <f>SUMIF('Bandstoten tot'!A$33:A$54,A20,'Bandstoten tot'!K$33:K$54)</f>
        <v>0</v>
      </c>
      <c r="Y20" s="81">
        <f>SUMIF(Deelnemers!B:B,A20,Deelnemers!F:F)</f>
        <v>0</v>
      </c>
      <c r="Z20" s="334">
        <f>SUMIF('Libre tot'!A:A,A20,'Libre tot'!C:C)</f>
        <v>0</v>
      </c>
      <c r="AA20" s="82">
        <f>SUMIF('Libre tot'!A:A,A20,'Libre tot'!D:D)</f>
        <v>0</v>
      </c>
      <c r="AB20" s="83">
        <f>SUMIF('Libre tot'!A:A,A20,'Libre tot'!G:G)</f>
        <v>0</v>
      </c>
      <c r="AC20" s="84" t="str">
        <f>IF(SUMIF('Libre tot'!A:A,A20,'Libre tot'!J:J)=0,"",(SUMIF('Libre tot'!A:A,A20,'Libre tot'!J:J)/2))</f>
        <v/>
      </c>
      <c r="AD20" s="85" t="str">
        <f t="shared" si="4"/>
        <v/>
      </c>
      <c r="AE20" s="86">
        <f>SUMIF('Libre tot'!A$33:A$54,A20,'Libre tot'!K$33:K$54)</f>
        <v>0</v>
      </c>
      <c r="AF20" s="89">
        <f t="shared" si="5"/>
        <v>0</v>
      </c>
      <c r="AG20" s="84" t="str">
        <f t="shared" si="8"/>
        <v/>
      </c>
      <c r="AH20" s="483" t="str">
        <f t="shared" si="6"/>
        <v/>
      </c>
    </row>
    <row r="21" spans="1:38" ht="15" customHeight="1" x14ac:dyDescent="0.2">
      <c r="A21" s="32" t="str">
        <f>Deelnemers!B23</f>
        <v>n</v>
      </c>
      <c r="B21" s="64">
        <f>SUMIF(Deelnemers!B:B,A21,Deelnemers!C:C)</f>
        <v>0</v>
      </c>
      <c r="C21" s="334">
        <f>SUMIF('Driebanden-groot tot'!A:A,A21,'Driebanden-groot tot'!C:C)</f>
        <v>0</v>
      </c>
      <c r="D21" s="65">
        <f>SUMIF('Driebanden-groot tot'!A:A,A21,'Driebanden-groot tot'!D:D)</f>
        <v>0</v>
      </c>
      <c r="E21" s="66">
        <f>SUMIF('Driebanden-groot tot'!A:A,A21,'Driebanden-groot tot'!G:G)</f>
        <v>0</v>
      </c>
      <c r="F21" s="67" t="str">
        <f>IF(SUMIF('Driebanden-groot tot'!A:A,A21,'Driebanden-groot tot'!J:J)=0,"",(SUMIF('Driebanden-groot tot'!A:A,A21,'Driebanden-groot tot'!J:J)/2))</f>
        <v/>
      </c>
      <c r="G21" s="69" t="str">
        <f t="shared" si="0"/>
        <v/>
      </c>
      <c r="H21" s="70">
        <f>SUMIF('Driebanden-groot tot'!A$33:A$54,A21,'Driebanden-groot tot'!K$33:K$54)</f>
        <v>0</v>
      </c>
      <c r="I21" s="23">
        <f>SUMIF(Deelnemers!B:B,A21,Deelnemers!D:D)</f>
        <v>0</v>
      </c>
      <c r="J21" s="334">
        <f>SUMIF('Driebanden-klein tot'!A:A,A21,'Driebanden-klein tot'!C:C)</f>
        <v>0</v>
      </c>
      <c r="K21" s="24">
        <f>SUMIF('Driebanden-klein tot'!A:A,A21,'Driebanden-klein tot'!D:D)</f>
        <v>0</v>
      </c>
      <c r="L21" s="40">
        <f>SUMIF('Driebanden-klein tot'!A:A,A21,'Driebanden-klein tot'!G:G)</f>
        <v>0</v>
      </c>
      <c r="M21" s="5" t="str">
        <f>IF(SUMIF('Driebanden-klein tot'!A:A,A21,'Driebanden-klein tot'!J:J)=0,"",(SUMIF('Driebanden-klein tot'!A:A,A21,'Driebanden-klein tot'!J:J)/2))</f>
        <v/>
      </c>
      <c r="N21" s="52" t="str">
        <f t="shared" si="1"/>
        <v/>
      </c>
      <c r="O21" s="53">
        <f>SUMIF('Driebanden-klein tot'!A$33:A$54,A21,'Driebanden-klein tot'!K$33:K$54)</f>
        <v>0</v>
      </c>
      <c r="P21" s="25" t="str">
        <f t="shared" si="7"/>
        <v/>
      </c>
      <c r="Q21" s="27" t="str">
        <f t="shared" si="2"/>
        <v/>
      </c>
      <c r="R21" s="64">
        <f>SUMIF(Deelnemers!B:B,A21,Deelnemers!E:E)</f>
        <v>0</v>
      </c>
      <c r="S21" s="334">
        <f>SUMIF('Bandstoten tot'!A:A,A21,'Bandstoten tot'!C:C)</f>
        <v>0</v>
      </c>
      <c r="T21" s="65">
        <f>SUMIF('Bandstoten tot'!A:A,A21,'Bandstoten tot'!D:D)</f>
        <v>0</v>
      </c>
      <c r="U21" s="66">
        <f>SUMIF('Bandstoten tot'!A:A,A21,'Bandstoten tot'!G:G)</f>
        <v>0</v>
      </c>
      <c r="V21" s="67" t="str">
        <f>IF(SUMIF('Bandstoten tot'!A:A,A21,'Bandstoten tot'!J:J)=0,"",(SUMIF('Bandstoten tot'!A:A,A21,'Bandstoten tot'!J:J)/2))</f>
        <v/>
      </c>
      <c r="W21" s="69" t="str">
        <f t="shared" si="3"/>
        <v/>
      </c>
      <c r="X21" s="70">
        <f>SUMIF('Bandstoten tot'!A$33:A$54,A21,'Bandstoten tot'!K$33:K$54)</f>
        <v>0</v>
      </c>
      <c r="Y21" s="23">
        <f>SUMIF(Deelnemers!B:B,A21,Deelnemers!F:F)</f>
        <v>0</v>
      </c>
      <c r="Z21" s="334">
        <f>SUMIF('Libre tot'!A:A,A21,'Libre tot'!C:C)</f>
        <v>0</v>
      </c>
      <c r="AA21" s="24">
        <f>SUMIF('Libre tot'!A:A,A21,'Libre tot'!D:D)</f>
        <v>0</v>
      </c>
      <c r="AB21" s="40">
        <f>SUMIF('Libre tot'!A:A,A21,'Libre tot'!G:G)</f>
        <v>0</v>
      </c>
      <c r="AC21" s="5" t="str">
        <f>IF(SUMIF('Libre tot'!A:A,A21,'Libre tot'!J:J)=0,"",(SUMIF('Libre tot'!A:A,A21,'Libre tot'!J:J)/2))</f>
        <v/>
      </c>
      <c r="AD21" s="52" t="str">
        <f t="shared" si="4"/>
        <v/>
      </c>
      <c r="AE21" s="53">
        <f>SUMIF('Libre tot'!A$33:A$54,A21,'Libre tot'!K$33:K$54)</f>
        <v>0</v>
      </c>
      <c r="AF21" s="54">
        <f t="shared" si="5"/>
        <v>0</v>
      </c>
      <c r="AG21" s="56" t="str">
        <f t="shared" si="8"/>
        <v/>
      </c>
      <c r="AH21" s="484" t="str">
        <f t="shared" si="6"/>
        <v/>
      </c>
    </row>
    <row r="22" spans="1:38" ht="15" customHeight="1" x14ac:dyDescent="0.2">
      <c r="A22" s="116" t="str">
        <f>Deelnemers!B24</f>
        <v>n</v>
      </c>
      <c r="B22" s="81">
        <f>SUMIF(Deelnemers!B:B,A22,Deelnemers!C:C)</f>
        <v>0</v>
      </c>
      <c r="C22" s="334">
        <f>SUMIF('Driebanden-groot tot'!A:A,A22,'Driebanden-groot tot'!C:C)</f>
        <v>0</v>
      </c>
      <c r="D22" s="82">
        <f>SUMIF('Driebanden-groot tot'!A:A,A22,'Driebanden-groot tot'!D:D)</f>
        <v>0</v>
      </c>
      <c r="E22" s="83">
        <f>SUMIF('Driebanden-groot tot'!A:A,A22,'Driebanden-groot tot'!G:G)</f>
        <v>0</v>
      </c>
      <c r="F22" s="84" t="str">
        <f>IF(SUMIF('Driebanden-groot tot'!A:A,A22,'Driebanden-groot tot'!J:J)=0,"",(SUMIF('Driebanden-groot tot'!A:A,A22,'Driebanden-groot tot'!J:J)/2))</f>
        <v/>
      </c>
      <c r="G22" s="85" t="str">
        <f t="shared" si="0"/>
        <v/>
      </c>
      <c r="H22" s="86">
        <f>SUMIF('Driebanden-groot tot'!A$33:A$54,A22,'Driebanden-groot tot'!K$33:K$54)</f>
        <v>0</v>
      </c>
      <c r="I22" s="81">
        <f>SUMIF(Deelnemers!B:B,A22,Deelnemers!D:D)</f>
        <v>0</v>
      </c>
      <c r="J22" s="334">
        <f>SUMIF('Driebanden-klein tot'!A:A,A22,'Driebanden-klein tot'!C:C)</f>
        <v>0</v>
      </c>
      <c r="K22" s="82">
        <f>SUMIF('Driebanden-klein tot'!A:A,A22,'Driebanden-klein tot'!D:D)</f>
        <v>0</v>
      </c>
      <c r="L22" s="83">
        <f>SUMIF('Driebanden-klein tot'!A:A,A22,'Driebanden-klein tot'!G:G)</f>
        <v>0</v>
      </c>
      <c r="M22" s="84" t="str">
        <f>IF(SUMIF('Driebanden-klein tot'!A:A,A22,'Driebanden-klein tot'!J:J)=0,"",(SUMIF('Driebanden-klein tot'!A:A,A22,'Driebanden-klein tot'!J:J)/2))</f>
        <v/>
      </c>
      <c r="N22" s="85" t="str">
        <f t="shared" si="1"/>
        <v/>
      </c>
      <c r="O22" s="86">
        <f>SUMIF('Driebanden-klein tot'!A$33:A$54,A22,'Driebanden-klein tot'!K$33:K$54)</f>
        <v>0</v>
      </c>
      <c r="P22" s="87" t="str">
        <f t="shared" si="7"/>
        <v/>
      </c>
      <c r="Q22" s="90" t="str">
        <f t="shared" si="2"/>
        <v/>
      </c>
      <c r="R22" s="81">
        <f>SUMIF(Deelnemers!B:B,A22,Deelnemers!E:E)</f>
        <v>0</v>
      </c>
      <c r="S22" s="430">
        <f>SUMIF('Bandstoten tot'!A:A,A22,'Bandstoten tot'!C:C)</f>
        <v>0</v>
      </c>
      <c r="T22" s="82">
        <f>SUMIF('Bandstoten tot'!A:A,A22,'Bandstoten tot'!D:D)</f>
        <v>0</v>
      </c>
      <c r="U22" s="83">
        <f>SUMIF('Bandstoten tot'!A:A,A22,'Bandstoten tot'!G:G)</f>
        <v>0</v>
      </c>
      <c r="V22" s="84" t="str">
        <f>IF(SUMIF('Bandstoten tot'!A:A,A22,'Bandstoten tot'!J:J)=0,"",(SUMIF('Bandstoten tot'!A:A,A22,'Bandstoten tot'!J:J)/2))</f>
        <v/>
      </c>
      <c r="W22" s="85" t="str">
        <f t="shared" si="3"/>
        <v/>
      </c>
      <c r="X22" s="86">
        <f>SUMIF('Bandstoten tot'!A$33:A$54,A22,'Bandstoten tot'!K$33:K$54)</f>
        <v>0</v>
      </c>
      <c r="Y22" s="81">
        <f>SUMIF(Deelnemers!B:B,A22,Deelnemers!F:F)</f>
        <v>0</v>
      </c>
      <c r="Z22" s="334">
        <f>SUMIF('Libre tot'!A:A,A22,'Libre tot'!C:C)</f>
        <v>0</v>
      </c>
      <c r="AA22" s="82">
        <f>SUMIF('Libre tot'!A:A,A22,'Libre tot'!D:D)</f>
        <v>0</v>
      </c>
      <c r="AB22" s="83">
        <f>SUMIF('Libre tot'!A:A,A22,'Libre tot'!G:G)</f>
        <v>0</v>
      </c>
      <c r="AC22" s="84" t="str">
        <f>IF(SUMIF('Libre tot'!A:A,A22,'Libre tot'!J:J)=0,"",(SUMIF('Libre tot'!A:A,A22,'Libre tot'!J:J)/2))</f>
        <v/>
      </c>
      <c r="AD22" s="85" t="str">
        <f t="shared" si="4"/>
        <v/>
      </c>
      <c r="AE22" s="86">
        <f>SUMIF('Libre tot'!A$33:A$54,A22,'Libre tot'!K$33:K$54)</f>
        <v>0</v>
      </c>
      <c r="AF22" s="89">
        <f t="shared" si="5"/>
        <v>0</v>
      </c>
      <c r="AG22" s="84" t="str">
        <f t="shared" si="8"/>
        <v/>
      </c>
      <c r="AH22" s="483" t="str">
        <f t="shared" si="6"/>
        <v/>
      </c>
    </row>
    <row r="23" spans="1:38" ht="15" customHeight="1" x14ac:dyDescent="0.2">
      <c r="A23" s="32" t="str">
        <f>Deelnemers!B25</f>
        <v>n</v>
      </c>
      <c r="B23" s="64">
        <f>SUMIF(Deelnemers!B:B,A23,Deelnemers!C:C)</f>
        <v>0</v>
      </c>
      <c r="C23" s="334">
        <f>SUMIF('Driebanden-groot tot'!A:A,A23,'Driebanden-groot tot'!C:C)</f>
        <v>0</v>
      </c>
      <c r="D23" s="71">
        <f>SUMIF('Driebanden-groot tot'!A:A,A23,'Driebanden-groot tot'!D:D)</f>
        <v>0</v>
      </c>
      <c r="E23" s="72">
        <f>SUMIF('Driebanden-groot tot'!A:A,A23,'Driebanden-groot tot'!G:G)</f>
        <v>0</v>
      </c>
      <c r="F23" s="73" t="str">
        <f>IF(SUMIF('Driebanden-groot tot'!A:A,A23,'Driebanden-groot tot'!J:J)=0,"",(SUMIF('Driebanden-groot tot'!A:A,A23,'Driebanden-groot tot'!J:J)/2))</f>
        <v/>
      </c>
      <c r="G23" s="69" t="str">
        <f t="shared" si="0"/>
        <v/>
      </c>
      <c r="H23" s="70">
        <f>SUMIF('Driebanden-groot tot'!A$33:A$54,A23,'Driebanden-groot tot'!K$33:K$54)</f>
        <v>0</v>
      </c>
      <c r="I23" s="41">
        <f>SUMIF(Deelnemers!B:B,A23,Deelnemers!D:D)</f>
        <v>0</v>
      </c>
      <c r="J23" s="334">
        <f>SUMIF('Driebanden-klein tot'!A:A,A23,'Driebanden-klein tot'!C:C)</f>
        <v>0</v>
      </c>
      <c r="K23" s="42">
        <f>SUMIF('Driebanden-klein tot'!A:A,A23,'Driebanden-klein tot'!D:D)</f>
        <v>0</v>
      </c>
      <c r="L23" s="43">
        <f>SUMIF('Driebanden-klein tot'!A:A,A23,'Driebanden-klein tot'!G:G)</f>
        <v>0</v>
      </c>
      <c r="M23" s="44" t="str">
        <f>IF(SUMIF('Driebanden-klein tot'!A:A,A23,'Driebanden-klein tot'!J:J)=0,"",(SUMIF('Driebanden-klein tot'!A:A,A23,'Driebanden-klein tot'!J:J)/2))</f>
        <v/>
      </c>
      <c r="N23" s="52" t="str">
        <f t="shared" si="1"/>
        <v/>
      </c>
      <c r="O23" s="53">
        <f>SUMIF('Driebanden-klein tot'!A$33:A$54,A23,'Driebanden-klein tot'!K$33:K$54)</f>
        <v>0</v>
      </c>
      <c r="P23" s="45" t="str">
        <f t="shared" si="7"/>
        <v/>
      </c>
      <c r="Q23" s="46" t="str">
        <f t="shared" si="2"/>
        <v/>
      </c>
      <c r="R23" s="64">
        <f>SUMIF(Deelnemers!B:B,A23,Deelnemers!E:E)</f>
        <v>0</v>
      </c>
      <c r="S23" s="334">
        <f>SUMIF('Bandstoten tot'!A:A,A23,'Bandstoten tot'!C:C)</f>
        <v>0</v>
      </c>
      <c r="T23" s="65">
        <f>SUMIF('Bandstoten tot'!A:A,A23,'Bandstoten tot'!D:D)</f>
        <v>0</v>
      </c>
      <c r="U23" s="66">
        <f>SUMIF('Bandstoten tot'!A:A,A23,'Bandstoten tot'!G:G)</f>
        <v>0</v>
      </c>
      <c r="V23" s="73" t="str">
        <f>IF(SUMIF('Bandstoten tot'!A:A,A23,'Bandstoten tot'!J:J)=0,"",(SUMIF('Bandstoten tot'!A:A,A23,'Bandstoten tot'!J:J)/2))</f>
        <v/>
      </c>
      <c r="W23" s="69" t="str">
        <f t="shared" si="3"/>
        <v/>
      </c>
      <c r="X23" s="70">
        <f>SUMIF('Bandstoten tot'!A$33:A$54,A23,'Bandstoten tot'!K$33:K$54)</f>
        <v>0</v>
      </c>
      <c r="Y23" s="41">
        <f>SUMIF(Deelnemers!B:B,A23,Deelnemers!F:F)</f>
        <v>0</v>
      </c>
      <c r="Z23" s="334">
        <f>SUMIF('Libre tot'!A:A,A23,'Libre tot'!C:C)</f>
        <v>0</v>
      </c>
      <c r="AA23" s="42">
        <f>SUMIF('Libre tot'!A:A,A23,'Libre tot'!D:D)</f>
        <v>0</v>
      </c>
      <c r="AB23" s="43">
        <f>SUMIF('Libre tot'!A:A,A23,'Libre tot'!G:G)</f>
        <v>0</v>
      </c>
      <c r="AC23" s="44" t="str">
        <f>IF(SUMIF('Libre tot'!A:A,A23,'Libre tot'!J:J)=0,"",(SUMIF('Libre tot'!A:A,A23,'Libre tot'!J:J)/2))</f>
        <v/>
      </c>
      <c r="AD23" s="52" t="str">
        <f t="shared" si="4"/>
        <v/>
      </c>
      <c r="AE23" s="53">
        <f>SUMIF('Libre tot'!A$33:A$54,A23,'Libre tot'!K$33:K$54)</f>
        <v>0</v>
      </c>
      <c r="AF23" s="57">
        <f>IF(D23&gt;D$27-1,1,0)+IF(K23&gt;K$27-1,1,0)+IF(T23&gt;T$27-1,1,0)+IF(AA23&gt;AA$27-1,1)</f>
        <v>0</v>
      </c>
      <c r="AG23" s="58" t="str">
        <f>IF(AF23&lt;AF$25,"",IF(AF23&gt;(AF$25-1),SUMIF(F$4:AC$4,AG$4,F23:AC23)/AF23))</f>
        <v/>
      </c>
      <c r="AH23" s="485" t="str">
        <f t="shared" si="6"/>
        <v/>
      </c>
    </row>
    <row r="24" spans="1:38" ht="1.2" customHeight="1" x14ac:dyDescent="0.2">
      <c r="A24" s="108"/>
      <c r="B24" s="109"/>
      <c r="C24" s="109"/>
      <c r="D24" s="109"/>
      <c r="E24" s="110"/>
      <c r="F24" s="111"/>
      <c r="G24" s="112"/>
      <c r="H24" s="113"/>
      <c r="I24" s="109">
        <f>SUMIF(Deelnemers!B:B,A24,Deelnemers!D:D)</f>
        <v>0</v>
      </c>
      <c r="J24" s="109"/>
      <c r="K24" s="109"/>
      <c r="L24" s="110">
        <f>SUMIF('Driebanden-klein tot'!A:A,A24,'Driebanden-klein tot'!G:G)</f>
        <v>0</v>
      </c>
      <c r="M24" s="111"/>
      <c r="N24" s="112"/>
      <c r="O24" s="113"/>
      <c r="P24" s="111"/>
      <c r="Q24" s="112">
        <f>IF(P24*100&lt;1,0,IF(LARGE(P:P,1)=P24,1,IF(LARGE(P:P,2)=P24,2,IF(LARGE(P:P,3)=P24,3,""))))</f>
        <v>0</v>
      </c>
      <c r="R24" s="109"/>
      <c r="S24" s="109"/>
      <c r="T24" s="109"/>
      <c r="U24" s="110"/>
      <c r="V24" s="111"/>
      <c r="W24" s="112"/>
      <c r="X24" s="113"/>
      <c r="Y24" s="109"/>
      <c r="Z24" s="109"/>
      <c r="AA24" s="109"/>
      <c r="AB24" s="110"/>
      <c r="AC24" s="111"/>
      <c r="AD24" s="112"/>
      <c r="AE24" s="113"/>
      <c r="AF24" s="114">
        <f t="shared" ref="AF24" si="9">IF(D24&gt;D$25-1,1,0)+IF(K24&gt;K$25-1,1,0)+IF(T24&gt;T$25-1,1,0)+IF(AA24&gt;AA$25-1,1)</f>
        <v>0</v>
      </c>
      <c r="AG24" s="111" t="str">
        <f t="shared" si="8"/>
        <v/>
      </c>
      <c r="AH24" s="486" t="e">
        <f>IF(AG24*100&lt;1,"",IF(LARGE(AG:AG,1)=AG24,1,IF(LARGE(AG:AG,2)=AG24,2,IF(LARGE(AG:AG,3)=AG24,3,""))))</f>
        <v>#VALUE!</v>
      </c>
    </row>
    <row r="25" spans="1:38" ht="15" customHeight="1" x14ac:dyDescent="0.2">
      <c r="A25" s="140" t="s">
        <v>40</v>
      </c>
      <c r="B25" s="144" t="s">
        <v>85</v>
      </c>
      <c r="C25" s="141"/>
      <c r="D25" s="519">
        <f>'Driebanden-groot tot'!B58</f>
        <v>50</v>
      </c>
      <c r="E25" s="520" t="s">
        <v>83</v>
      </c>
      <c r="F25" s="141"/>
      <c r="G25" s="141"/>
      <c r="H25" s="141"/>
      <c r="I25" s="144"/>
      <c r="J25" s="141"/>
      <c r="K25" s="519">
        <f>'Driebanden-klein tot'!B58</f>
        <v>50</v>
      </c>
      <c r="L25" s="520" t="s">
        <v>83</v>
      </c>
      <c r="M25" s="141"/>
      <c r="N25" s="141"/>
      <c r="O25" s="141"/>
      <c r="P25" s="447"/>
      <c r="Q25" s="448"/>
      <c r="R25" s="141"/>
      <c r="S25" s="141"/>
      <c r="T25" s="519">
        <f>'Bandstoten tot'!B58</f>
        <v>30</v>
      </c>
      <c r="U25" s="520" t="s">
        <v>83</v>
      </c>
      <c r="V25" s="141"/>
      <c r="W25" s="141"/>
      <c r="X25" s="141"/>
      <c r="Y25" s="144"/>
      <c r="Z25" s="141"/>
      <c r="AA25" s="519">
        <f>'Libre tot'!B58</f>
        <v>30</v>
      </c>
      <c r="AB25" s="520" t="s">
        <v>83</v>
      </c>
      <c r="AC25" s="141"/>
      <c r="AD25" s="141"/>
      <c r="AE25" s="141"/>
      <c r="AF25" s="453">
        <v>3</v>
      </c>
      <c r="AG25" s="537" t="s">
        <v>84</v>
      </c>
      <c r="AH25" s="538"/>
      <c r="AI25" s="16"/>
      <c r="AJ25" s="16"/>
      <c r="AK25" s="16"/>
      <c r="AL25" s="16"/>
    </row>
    <row r="26" spans="1:38" ht="15" customHeight="1" x14ac:dyDescent="0.25">
      <c r="A26" s="142" t="s">
        <v>81</v>
      </c>
      <c r="B26" s="145" t="s">
        <v>86</v>
      </c>
      <c r="C26" s="139"/>
      <c r="D26" s="521">
        <f>'Driebanden-groot tot'!E58</f>
        <v>7</v>
      </c>
      <c r="E26" s="522" t="s">
        <v>82</v>
      </c>
      <c r="F26" s="139"/>
      <c r="G26" s="139"/>
      <c r="H26" s="139"/>
      <c r="I26" s="145"/>
      <c r="J26" s="139"/>
      <c r="K26" s="521">
        <f>'Driebanden-klein tot'!E58</f>
        <v>0</v>
      </c>
      <c r="L26" s="522" t="s">
        <v>82</v>
      </c>
      <c r="M26" s="139"/>
      <c r="N26" s="139"/>
      <c r="O26" s="139"/>
      <c r="P26" s="449"/>
      <c r="Q26" s="450"/>
      <c r="R26" s="139"/>
      <c r="S26" s="139"/>
      <c r="T26" s="521">
        <f>'Bandstoten tot'!E58</f>
        <v>0</v>
      </c>
      <c r="U26" s="522" t="s">
        <v>82</v>
      </c>
      <c r="V26" s="139"/>
      <c r="W26" s="139"/>
      <c r="X26" s="139"/>
      <c r="Y26" s="145"/>
      <c r="Z26" s="139"/>
      <c r="AA26" s="521">
        <f>'Libre tot'!E58</f>
        <v>0</v>
      </c>
      <c r="AB26" s="522" t="s">
        <v>82</v>
      </c>
      <c r="AC26" s="139"/>
      <c r="AD26" s="139"/>
      <c r="AE26" s="143"/>
      <c r="AF26" s="454"/>
      <c r="AG26" s="539"/>
      <c r="AH26" s="540"/>
      <c r="AI26" s="16"/>
      <c r="AJ26" s="16"/>
      <c r="AK26" s="16"/>
      <c r="AL26" s="16"/>
    </row>
    <row r="27" spans="1:38" ht="15" customHeight="1" x14ac:dyDescent="0.25">
      <c r="A27" s="147" t="s">
        <v>40</v>
      </c>
      <c r="B27" s="525" t="s">
        <v>87</v>
      </c>
      <c r="C27" s="139"/>
      <c r="D27" s="523">
        <f>'Driebanden-groot tot'!I58+'Driebanden-groot tot'!I28</f>
        <v>43</v>
      </c>
      <c r="E27" s="518" t="s">
        <v>21</v>
      </c>
      <c r="F27" s="139"/>
      <c r="G27" s="139"/>
      <c r="H27" s="148" t="s">
        <v>134</v>
      </c>
      <c r="I27" s="145"/>
      <c r="J27" s="139"/>
      <c r="K27" s="523">
        <f>'Driebanden-klein tot'!I58+'Driebanden-klein tot'!I28</f>
        <v>38</v>
      </c>
      <c r="L27" s="518" t="s">
        <v>21</v>
      </c>
      <c r="M27" s="139"/>
      <c r="N27" s="139"/>
      <c r="O27" s="148" t="s">
        <v>134</v>
      </c>
      <c r="P27" s="449"/>
      <c r="Q27" s="450"/>
      <c r="R27" s="139"/>
      <c r="S27" s="139"/>
      <c r="T27" s="523">
        <f>'Bandstoten tot'!I58+'Bandstoten tot'!I28</f>
        <v>26</v>
      </c>
      <c r="U27" s="518" t="s">
        <v>21</v>
      </c>
      <c r="V27" s="139"/>
      <c r="W27" s="139"/>
      <c r="X27" s="148" t="s">
        <v>134</v>
      </c>
      <c r="Y27" s="145"/>
      <c r="Z27" s="139"/>
      <c r="AA27" s="523">
        <f>'Libre tot'!I58+'Libre tot'!I28</f>
        <v>42</v>
      </c>
      <c r="AB27" s="518" t="s">
        <v>21</v>
      </c>
      <c r="AC27" s="139"/>
      <c r="AD27" s="139"/>
      <c r="AE27" s="148" t="s">
        <v>134</v>
      </c>
      <c r="AF27" s="454"/>
      <c r="AG27" s="539"/>
      <c r="AH27" s="540"/>
      <c r="AI27" s="16"/>
      <c r="AJ27" s="16"/>
      <c r="AK27" s="16"/>
      <c r="AL27" s="16"/>
    </row>
    <row r="28" spans="1:38" ht="15" customHeight="1" x14ac:dyDescent="0.25">
      <c r="A28" s="142" t="s">
        <v>40</v>
      </c>
      <c r="B28" s="146" t="s">
        <v>88</v>
      </c>
      <c r="C28" s="139"/>
      <c r="D28" s="521">
        <f>'Driebanden-groot tot'!J58</f>
        <v>12</v>
      </c>
      <c r="E28" s="524" t="s">
        <v>30</v>
      </c>
      <c r="F28" s="139"/>
      <c r="G28" s="139"/>
      <c r="H28" s="139"/>
      <c r="I28" s="146"/>
      <c r="J28" s="139"/>
      <c r="K28" s="521">
        <f>'Driebanden-klein tot'!J58</f>
        <v>12</v>
      </c>
      <c r="L28" s="524" t="s">
        <v>30</v>
      </c>
      <c r="M28" s="139"/>
      <c r="N28" s="139"/>
      <c r="O28" s="139"/>
      <c r="P28" s="449"/>
      <c r="Q28" s="450"/>
      <c r="R28" s="139"/>
      <c r="S28" s="139"/>
      <c r="T28" s="521">
        <f>'Bandstoten tot'!J58</f>
        <v>12</v>
      </c>
      <c r="U28" s="524" t="s">
        <v>30</v>
      </c>
      <c r="V28" s="139"/>
      <c r="W28" s="139"/>
      <c r="X28" s="139"/>
      <c r="Y28" s="146"/>
      <c r="Z28" s="139"/>
      <c r="AA28" s="521">
        <f>'Libre tot'!J58</f>
        <v>12</v>
      </c>
      <c r="AB28" s="524" t="s">
        <v>30</v>
      </c>
      <c r="AC28" s="139"/>
      <c r="AD28" s="139"/>
      <c r="AE28" s="143"/>
      <c r="AF28" s="455"/>
      <c r="AG28" s="541"/>
      <c r="AH28" s="542"/>
      <c r="AI28" s="16"/>
      <c r="AJ28" s="16"/>
      <c r="AK28" s="16"/>
      <c r="AL28" s="16"/>
    </row>
    <row r="29" spans="1:38" ht="15" customHeight="1" x14ac:dyDescent="0.25">
      <c r="A29" s="37" t="s">
        <v>80</v>
      </c>
      <c r="B29" s="97"/>
      <c r="C29" s="97"/>
      <c r="D29" s="98"/>
      <c r="E29" s="97"/>
      <c r="F29" s="97"/>
      <c r="G29" s="97"/>
      <c r="H29" s="97"/>
      <c r="I29" s="97"/>
      <c r="J29" s="97"/>
      <c r="K29" s="98"/>
      <c r="L29" s="97"/>
      <c r="M29" s="97"/>
      <c r="N29" s="97"/>
      <c r="O29" s="97"/>
      <c r="P29" s="97"/>
      <c r="Q29" s="97"/>
      <c r="R29" s="460" t="s">
        <v>80</v>
      </c>
      <c r="S29" s="97"/>
      <c r="T29" s="98"/>
      <c r="U29" s="97"/>
      <c r="V29" s="97"/>
      <c r="W29" s="97"/>
      <c r="X29" s="97"/>
      <c r="Y29" s="97"/>
      <c r="Z29" s="97"/>
      <c r="AA29" s="98"/>
      <c r="AB29" s="97"/>
      <c r="AC29" s="97"/>
      <c r="AD29" s="97"/>
      <c r="AE29" s="39"/>
      <c r="AF29" s="39"/>
      <c r="AG29" s="39"/>
      <c r="AH29" s="331"/>
      <c r="AI29" s="16"/>
      <c r="AJ29" s="16"/>
      <c r="AK29" s="16"/>
      <c r="AL29" s="16"/>
    </row>
    <row r="30" spans="1:38" ht="15" customHeight="1" x14ac:dyDescent="0.25">
      <c r="A30" s="335" t="s">
        <v>109</v>
      </c>
      <c r="B30" s="336"/>
      <c r="C30" s="337">
        <f>SUM(C4:C24)</f>
        <v>832</v>
      </c>
      <c r="D30" s="338">
        <f>C30-D32</f>
        <v>812</v>
      </c>
      <c r="E30" s="339" t="s">
        <v>123</v>
      </c>
      <c r="F30" s="339"/>
      <c r="G30" s="339"/>
      <c r="H30" s="340"/>
      <c r="I30" s="336"/>
      <c r="J30" s="337">
        <f>SUM(J4:J24)</f>
        <v>1014</v>
      </c>
      <c r="K30" s="338">
        <f>J30-K32</f>
        <v>990</v>
      </c>
      <c r="L30" s="339" t="s">
        <v>123</v>
      </c>
      <c r="M30" s="339"/>
      <c r="N30" s="339"/>
      <c r="O30" s="339"/>
      <c r="P30" s="526" t="str">
        <f>P23</f>
        <v/>
      </c>
      <c r="Q30" s="450"/>
      <c r="R30" s="336"/>
      <c r="S30" s="337">
        <f>SUM(S4:S24)</f>
        <v>1260</v>
      </c>
      <c r="T30" s="338">
        <f>S30-T32</f>
        <v>1240</v>
      </c>
      <c r="U30" s="339" t="s">
        <v>123</v>
      </c>
      <c r="V30" s="339"/>
      <c r="W30" s="339"/>
      <c r="X30" s="340"/>
      <c r="Y30" s="336"/>
      <c r="Z30" s="337">
        <f>SUM(Z4:Z24)</f>
        <v>1260</v>
      </c>
      <c r="AA30" s="338">
        <f>Z30-AA32</f>
        <v>1240</v>
      </c>
      <c r="AB30" s="339" t="s">
        <v>123</v>
      </c>
      <c r="AC30" s="339"/>
      <c r="AD30" s="339"/>
      <c r="AE30" s="339"/>
      <c r="AF30" s="311"/>
      <c r="AG30"/>
      <c r="AH30" s="456"/>
      <c r="AI30" s="16"/>
      <c r="AJ30" s="16"/>
      <c r="AK30" s="16"/>
      <c r="AL30" s="16"/>
    </row>
    <row r="31" spans="1:38" ht="15" customHeight="1" x14ac:dyDescent="0.25">
      <c r="A31" s="332"/>
      <c r="B31" s="16"/>
      <c r="C31" s="16"/>
      <c r="D31" s="333"/>
      <c r="E31" s="16"/>
      <c r="F31" s="16"/>
      <c r="G31" s="16"/>
      <c r="H31" s="16"/>
      <c r="I31" s="16"/>
      <c r="J31" s="16"/>
      <c r="K31" s="333"/>
      <c r="L31" s="16"/>
      <c r="M31" s="16"/>
      <c r="N31" s="16"/>
      <c r="O31" s="16"/>
      <c r="P31" s="449"/>
      <c r="Q31" s="450"/>
      <c r="R31" s="16"/>
      <c r="S31" s="16"/>
      <c r="T31" s="333"/>
      <c r="U31" s="16"/>
      <c r="V31" s="16"/>
      <c r="W31" s="16"/>
      <c r="X31" s="16"/>
      <c r="Y31" s="16"/>
      <c r="Z31" s="16"/>
      <c r="AA31" s="333"/>
      <c r="AB31" s="16"/>
      <c r="AC31" s="16"/>
      <c r="AD31" s="16"/>
      <c r="AE31"/>
      <c r="AF31" s="311"/>
      <c r="AG31"/>
      <c r="AH31" s="456"/>
      <c r="AI31" s="16"/>
      <c r="AJ31" s="16"/>
      <c r="AK31" s="16"/>
      <c r="AL31" s="16"/>
    </row>
    <row r="32" spans="1:38" ht="13.2" x14ac:dyDescent="0.25">
      <c r="A32" s="327" t="s">
        <v>9</v>
      </c>
      <c r="B32" s="328">
        <f>SUM(B4:B24)</f>
        <v>162</v>
      </c>
      <c r="C32" s="329"/>
      <c r="D32" s="329">
        <f t="shared" ref="D32:E32" si="10">SUM(D4:D24)</f>
        <v>20</v>
      </c>
      <c r="E32" s="329">
        <f t="shared" si="10"/>
        <v>214.6</v>
      </c>
      <c r="F32" s="328"/>
      <c r="G32" s="474">
        <f>'Driebanden-groot tot'!E67</f>
        <v>5</v>
      </c>
      <c r="H32" s="330">
        <f t="shared" ref="H32" si="11">SUM(H4:H24)</f>
        <v>174</v>
      </c>
      <c r="I32" s="328">
        <f>SUM(I4:I24)</f>
        <v>233</v>
      </c>
      <c r="J32" s="329"/>
      <c r="K32" s="329">
        <f t="shared" ref="K32:L32" si="12">SUM(K4:K24)</f>
        <v>24</v>
      </c>
      <c r="L32" s="329">
        <f t="shared" si="12"/>
        <v>175.60000000000002</v>
      </c>
      <c r="M32" s="328"/>
      <c r="N32" s="474">
        <f>'Driebanden-groot tot'!L67</f>
        <v>0</v>
      </c>
      <c r="O32" s="329">
        <f t="shared" ref="O32" si="13">SUM(O4:O24)</f>
        <v>243</v>
      </c>
      <c r="P32" s="449"/>
      <c r="Q32" s="450"/>
      <c r="R32" s="329">
        <f>SUM(R4:R24)</f>
        <v>429</v>
      </c>
      <c r="S32" s="329"/>
      <c r="T32" s="329">
        <f t="shared" ref="T32:U32" si="14">SUM(T4:T24)</f>
        <v>20</v>
      </c>
      <c r="U32" s="329">
        <f t="shared" si="14"/>
        <v>87.800000000000011</v>
      </c>
      <c r="V32" s="328"/>
      <c r="W32" s="474">
        <f>'Driebanden-groot tot'!U67</f>
        <v>0</v>
      </c>
      <c r="X32" s="330">
        <f t="shared" ref="X32" si="15">SUM(X4:X24)</f>
        <v>434</v>
      </c>
      <c r="Y32" s="328">
        <f>SUM(Y4:Y24)</f>
        <v>640</v>
      </c>
      <c r="Z32" s="329"/>
      <c r="AA32" s="329">
        <f t="shared" ref="AA32:AB32" si="16">SUM(AA4:AA24)</f>
        <v>20</v>
      </c>
      <c r="AB32" s="329">
        <f t="shared" si="16"/>
        <v>56.4</v>
      </c>
      <c r="AC32" s="328"/>
      <c r="AD32" s="474">
        <f>'Driebanden-groot tot'!AB67</f>
        <v>0</v>
      </c>
      <c r="AE32" s="329">
        <f>SUM(AE4:AE24)</f>
        <v>648</v>
      </c>
      <c r="AF32" s="311"/>
      <c r="AG32"/>
      <c r="AH32" s="457"/>
      <c r="AI32" s="16"/>
      <c r="AJ32" s="16"/>
      <c r="AK32" s="16"/>
      <c r="AL32" s="16"/>
    </row>
    <row r="33" spans="1:34" s="60" customFormat="1" ht="10.199999999999999" x14ac:dyDescent="0.2">
      <c r="A33" s="307" t="s">
        <v>57</v>
      </c>
      <c r="B33" s="308">
        <f>B32-'Driebanden-groot tot'!B24</f>
        <v>0</v>
      </c>
      <c r="C33" s="309">
        <f>'Driebanden-groot tot'!E62-Klassement!C30</f>
        <v>0</v>
      </c>
      <c r="D33" s="309">
        <f>D32-'Driebanden-groot tot'!E63</f>
        <v>0</v>
      </c>
      <c r="E33" s="309">
        <f>E32-'Driebanden-groot tot'!E66</f>
        <v>0</v>
      </c>
      <c r="F33" s="445" t="s">
        <v>124</v>
      </c>
      <c r="G33" s="446"/>
      <c r="H33" s="310">
        <f>H32-'Driebanden-groot tot'!K54</f>
        <v>0</v>
      </c>
      <c r="I33" s="309">
        <f>I32-'Driebanden-klein tot'!B24</f>
        <v>0</v>
      </c>
      <c r="J33" s="309">
        <f>'Driebanden-klein tot'!E62-Klassement!J30</f>
        <v>0</v>
      </c>
      <c r="K33" s="309">
        <f>K32-'Driebanden-klein tot'!E63</f>
        <v>0</v>
      </c>
      <c r="L33" s="309">
        <f>L32-'Driebanden-klein tot'!E66</f>
        <v>0</v>
      </c>
      <c r="M33" s="445" t="s">
        <v>124</v>
      </c>
      <c r="N33" s="446"/>
      <c r="O33" s="309">
        <f>O32-'Driebanden-klein tot'!K54</f>
        <v>0</v>
      </c>
      <c r="P33" s="451"/>
      <c r="Q33" s="452"/>
      <c r="R33" s="309">
        <f>R32-'Bandstoten tot'!B24</f>
        <v>0</v>
      </c>
      <c r="S33" s="309">
        <f>'Bandstoten tot'!E62-Klassement!S30</f>
        <v>0</v>
      </c>
      <c r="T33" s="309">
        <f>T32-'Bandstoten tot'!E63</f>
        <v>0</v>
      </c>
      <c r="U33" s="309">
        <f>U32-'Bandstoten tot'!E66</f>
        <v>0</v>
      </c>
      <c r="V33" s="445" t="s">
        <v>124</v>
      </c>
      <c r="W33" s="446"/>
      <c r="X33" s="309">
        <f>X32-'Bandstoten tot'!K54</f>
        <v>0</v>
      </c>
      <c r="Y33" s="308">
        <f>Y32-'Libre tot'!B24</f>
        <v>0</v>
      </c>
      <c r="Z33" s="309">
        <f>'Libre tot'!E62-Klassement!Z30</f>
        <v>0</v>
      </c>
      <c r="AA33" s="309">
        <f>AA32-'Libre tot'!E63</f>
        <v>0</v>
      </c>
      <c r="AB33" s="309">
        <f>AB32-'Libre tot'!E66</f>
        <v>0</v>
      </c>
      <c r="AC33" s="445" t="s">
        <v>124</v>
      </c>
      <c r="AD33" s="446"/>
      <c r="AE33" s="309">
        <f>AE32-'Libre tot'!K54</f>
        <v>0</v>
      </c>
      <c r="AF33" s="451"/>
      <c r="AG33" s="458"/>
      <c r="AH33" s="459"/>
    </row>
    <row r="34" spans="1:34" x14ac:dyDescent="0.2">
      <c r="F34" s="4"/>
      <c r="G34" s="4"/>
      <c r="H34" s="4"/>
    </row>
    <row r="35" spans="1:34" x14ac:dyDescent="0.2">
      <c r="F35" s="4"/>
      <c r="G35" s="4"/>
      <c r="H35" s="4"/>
    </row>
    <row r="36" spans="1:34" x14ac:dyDescent="0.2">
      <c r="F36" s="4"/>
      <c r="G36" s="4"/>
      <c r="H36" s="4"/>
    </row>
    <row r="37" spans="1:34" x14ac:dyDescent="0.2">
      <c r="F37" s="4"/>
      <c r="G37" s="4"/>
      <c r="H37" s="4"/>
    </row>
    <row r="38" spans="1:34" x14ac:dyDescent="0.2">
      <c r="F38" s="4"/>
      <c r="G38" s="4"/>
      <c r="H38" s="4"/>
    </row>
    <row r="39" spans="1:34" x14ac:dyDescent="0.2">
      <c r="F39" s="4"/>
      <c r="G39" s="4"/>
      <c r="H39" s="4"/>
    </row>
    <row r="40" spans="1:34" x14ac:dyDescent="0.2">
      <c r="F40" s="4"/>
      <c r="G40" s="4"/>
      <c r="H40" s="4"/>
    </row>
    <row r="41" spans="1:34" x14ac:dyDescent="0.2">
      <c r="F41" s="4"/>
      <c r="G41" s="4"/>
      <c r="H41" s="4"/>
    </row>
    <row r="42" spans="1:34" x14ac:dyDescent="0.2">
      <c r="F42" s="4"/>
      <c r="G42" s="4"/>
      <c r="H42" s="4"/>
    </row>
    <row r="43" spans="1:34" x14ac:dyDescent="0.2">
      <c r="F43" s="4"/>
      <c r="G43" s="4"/>
      <c r="H43" s="4"/>
    </row>
    <row r="44" spans="1:34" x14ac:dyDescent="0.2">
      <c r="F44" s="4"/>
      <c r="G44" s="4"/>
      <c r="H44" s="4"/>
    </row>
    <row r="45" spans="1:34" x14ac:dyDescent="0.2">
      <c r="F45" s="4"/>
      <c r="G45" s="4"/>
      <c r="H45" s="4"/>
    </row>
    <row r="46" spans="1:34" x14ac:dyDescent="0.2">
      <c r="F46" s="4"/>
      <c r="G46" s="4"/>
      <c r="H46" s="4"/>
    </row>
    <row r="47" spans="1:34" x14ac:dyDescent="0.2">
      <c r="F47" s="4"/>
      <c r="G47" s="4"/>
      <c r="H47" s="4"/>
    </row>
    <row r="48" spans="1:34" x14ac:dyDescent="0.2">
      <c r="B48" s="47"/>
      <c r="C48" s="47"/>
      <c r="F48" s="1"/>
      <c r="G48" s="1"/>
      <c r="H48" s="1"/>
      <c r="I48" s="1"/>
      <c r="J48" s="1"/>
      <c r="K48" s="1"/>
      <c r="L48" s="1"/>
      <c r="M48" s="1"/>
      <c r="N48" s="1"/>
      <c r="O48" s="1"/>
      <c r="P48" s="1"/>
      <c r="Q48" s="1"/>
    </row>
    <row r="49" spans="1:17" x14ac:dyDescent="0.2">
      <c r="F49" s="1"/>
      <c r="G49" s="1"/>
      <c r="H49" s="1"/>
      <c r="I49" s="1"/>
      <c r="J49" s="1"/>
      <c r="K49" s="1"/>
      <c r="L49" s="1"/>
      <c r="M49" s="1"/>
      <c r="N49" s="1"/>
      <c r="O49" s="1"/>
      <c r="P49" s="1"/>
      <c r="Q49" s="1"/>
    </row>
    <row r="50" spans="1:17" x14ac:dyDescent="0.2">
      <c r="F50" s="1"/>
      <c r="G50" s="1"/>
      <c r="H50" s="1"/>
      <c r="I50" s="1"/>
      <c r="J50" s="1"/>
      <c r="K50" s="1"/>
      <c r="L50" s="1"/>
      <c r="M50" s="1"/>
      <c r="N50" s="1"/>
      <c r="O50" s="1"/>
      <c r="P50" s="1"/>
      <c r="Q50" s="1"/>
    </row>
    <row r="51" spans="1:17" ht="12" customHeight="1" x14ac:dyDescent="0.35">
      <c r="F51" s="1"/>
      <c r="G51" s="1"/>
      <c r="H51" s="1"/>
      <c r="I51" s="1"/>
      <c r="J51" s="1"/>
      <c r="K51" s="1"/>
      <c r="L51" s="1"/>
      <c r="M51" s="1"/>
      <c r="N51" s="1"/>
      <c r="P51" s="61"/>
      <c r="Q51" s="1"/>
    </row>
    <row r="52" spans="1:17" x14ac:dyDescent="0.2">
      <c r="F52" s="1"/>
      <c r="G52" s="1"/>
      <c r="H52" s="1"/>
      <c r="I52" s="1"/>
      <c r="J52" s="1"/>
      <c r="K52" s="1"/>
      <c r="L52" s="1"/>
      <c r="M52" s="1"/>
      <c r="N52" s="1"/>
      <c r="O52" s="1"/>
      <c r="P52" s="1"/>
      <c r="Q52" s="1"/>
    </row>
    <row r="53" spans="1:17" x14ac:dyDescent="0.2">
      <c r="F53" s="1"/>
      <c r="G53" s="1"/>
      <c r="H53" s="1"/>
      <c r="I53" s="1"/>
      <c r="J53" s="1"/>
      <c r="K53" s="1"/>
      <c r="L53" s="1"/>
      <c r="M53" s="1"/>
      <c r="N53" s="1"/>
      <c r="O53" s="1"/>
      <c r="P53" s="1"/>
      <c r="Q53" s="1"/>
    </row>
    <row r="54" spans="1:17" x14ac:dyDescent="0.2">
      <c r="F54" s="1"/>
      <c r="G54" s="1"/>
      <c r="H54" s="1"/>
      <c r="I54" s="1"/>
      <c r="J54" s="1"/>
      <c r="K54" s="1"/>
      <c r="L54" s="1"/>
      <c r="M54" s="1"/>
      <c r="N54" s="1"/>
      <c r="O54" s="1"/>
      <c r="P54" s="1"/>
      <c r="Q54" s="1"/>
    </row>
    <row r="55" spans="1:17" x14ac:dyDescent="0.2">
      <c r="F55" s="1"/>
      <c r="G55" s="1"/>
      <c r="H55" s="1"/>
      <c r="I55" s="1"/>
      <c r="J55" s="1"/>
      <c r="K55" s="1"/>
      <c r="L55" s="1"/>
      <c r="M55" s="1"/>
      <c r="N55" s="1"/>
      <c r="O55" s="1"/>
      <c r="P55" s="1"/>
      <c r="Q55" s="1"/>
    </row>
    <row r="56" spans="1:17" x14ac:dyDescent="0.2">
      <c r="F56" s="1"/>
      <c r="G56" s="1"/>
      <c r="H56" s="1"/>
      <c r="I56" s="1"/>
      <c r="J56" s="1"/>
      <c r="K56" s="1"/>
      <c r="L56" s="1"/>
      <c r="M56" s="1"/>
      <c r="N56" s="1"/>
      <c r="O56" s="1"/>
      <c r="P56" s="1"/>
      <c r="Q56" s="1"/>
    </row>
    <row r="57" spans="1:17" ht="14.25" customHeight="1" x14ac:dyDescent="0.2">
      <c r="F57" s="1"/>
      <c r="G57" s="1"/>
      <c r="H57" s="1"/>
      <c r="I57" s="1"/>
      <c r="J57" s="1"/>
      <c r="K57" s="1"/>
      <c r="L57" s="1"/>
      <c r="M57" s="1"/>
      <c r="N57" s="1"/>
      <c r="O57" s="1"/>
      <c r="P57" s="1"/>
      <c r="Q57" s="1"/>
    </row>
    <row r="58" spans="1:17" ht="12.75" customHeight="1" x14ac:dyDescent="0.2">
      <c r="F58" s="1"/>
      <c r="G58" s="1"/>
      <c r="H58" s="1"/>
      <c r="I58" s="1"/>
      <c r="J58" s="1"/>
      <c r="K58" s="1"/>
      <c r="L58" s="1"/>
      <c r="M58" s="1"/>
      <c r="N58" s="1"/>
      <c r="O58" s="1"/>
      <c r="P58" s="1"/>
      <c r="Q58" s="1"/>
    </row>
    <row r="59" spans="1:17" ht="12.75" customHeight="1" x14ac:dyDescent="0.2">
      <c r="F59" s="1"/>
      <c r="G59" s="1"/>
      <c r="H59" s="1"/>
      <c r="I59" s="1"/>
      <c r="J59" s="1"/>
      <c r="K59" s="1"/>
      <c r="L59" s="1"/>
      <c r="M59" s="1"/>
      <c r="N59" s="1"/>
      <c r="O59" s="1"/>
      <c r="P59" s="1"/>
      <c r="Q59" s="1"/>
    </row>
    <row r="60" spans="1:17" x14ac:dyDescent="0.2">
      <c r="F60" s="1"/>
      <c r="G60" s="1"/>
      <c r="H60" s="1"/>
      <c r="I60" s="1"/>
      <c r="J60" s="1"/>
      <c r="K60" s="1"/>
      <c r="L60" s="1"/>
      <c r="M60" s="1"/>
      <c r="N60" s="1"/>
      <c r="O60" s="1"/>
      <c r="P60" s="1"/>
      <c r="Q60" s="1"/>
    </row>
    <row r="61" spans="1:17" x14ac:dyDescent="0.2">
      <c r="A61" s="1"/>
      <c r="F61" s="1"/>
      <c r="G61" s="1"/>
      <c r="H61" s="1"/>
      <c r="I61" s="1"/>
      <c r="J61" s="1"/>
      <c r="K61" s="1"/>
      <c r="L61" s="1"/>
      <c r="M61" s="1"/>
      <c r="N61" s="1"/>
      <c r="O61" s="1"/>
      <c r="P61" s="1"/>
      <c r="Q61" s="1"/>
    </row>
    <row r="62" spans="1:17" x14ac:dyDescent="0.2">
      <c r="A62" s="1"/>
    </row>
    <row r="63" spans="1:17" x14ac:dyDescent="0.2">
      <c r="A63" s="1"/>
    </row>
    <row r="64" spans="1:17" x14ac:dyDescent="0.2">
      <c r="A64" s="1"/>
    </row>
    <row r="65" spans="1:33" x14ac:dyDescent="0.2">
      <c r="A65" s="1"/>
    </row>
    <row r="66" spans="1:33" x14ac:dyDescent="0.2">
      <c r="A66" s="1"/>
    </row>
    <row r="67" spans="1:33" x14ac:dyDescent="0.2">
      <c r="A67" s="1"/>
    </row>
    <row r="68" spans="1:33" x14ac:dyDescent="0.2">
      <c r="A68" s="1"/>
    </row>
    <row r="69" spans="1:33" x14ac:dyDescent="0.2">
      <c r="A69" s="1"/>
    </row>
    <row r="70" spans="1:33" x14ac:dyDescent="0.2">
      <c r="A70" s="1"/>
      <c r="D70" s="47"/>
      <c r="E70" s="47"/>
      <c r="F70" s="47"/>
      <c r="G70" s="47"/>
      <c r="H70" s="47"/>
      <c r="I70" s="47"/>
      <c r="J70" s="47"/>
      <c r="K70" s="7"/>
      <c r="L70" s="7"/>
      <c r="M70" s="7"/>
      <c r="N70" s="7"/>
      <c r="O70" s="7"/>
      <c r="P70" s="7"/>
      <c r="Q70" s="7"/>
      <c r="R70" s="7"/>
      <c r="S70" s="7"/>
      <c r="T70" s="7"/>
      <c r="U70" s="7"/>
      <c r="V70" s="7"/>
      <c r="W70" s="7"/>
      <c r="X70" s="7"/>
      <c r="Y70" s="7"/>
      <c r="Z70" s="7"/>
      <c r="AA70" s="7"/>
      <c r="AB70" s="7"/>
      <c r="AC70" s="7"/>
      <c r="AD70" s="7"/>
      <c r="AE70" s="7"/>
      <c r="AF70" s="7"/>
      <c r="AG70" s="7"/>
    </row>
    <row r="71" spans="1:33" x14ac:dyDescent="0.2">
      <c r="A71" s="1"/>
    </row>
  </sheetData>
  <sheetProtection sheet="1" objects="1" scenarios="1"/>
  <autoFilter ref="A4:AH29" xr:uid="{00000000-0009-0000-0000-00000C000000}"/>
  <mergeCells count="13">
    <mergeCell ref="Y1:AB1"/>
    <mergeCell ref="D3:G3"/>
    <mergeCell ref="K3:N3"/>
    <mergeCell ref="T3:W3"/>
    <mergeCell ref="AA3:AD3"/>
    <mergeCell ref="AG25:AH28"/>
    <mergeCell ref="P2:Q2"/>
    <mergeCell ref="B2:H2"/>
    <mergeCell ref="I2:O2"/>
    <mergeCell ref="R2:X2"/>
    <mergeCell ref="Y2:AE2"/>
    <mergeCell ref="AF3:AG3"/>
    <mergeCell ref="AF2:AH2"/>
  </mergeCells>
  <pageMargins left="0.19685039370078741" right="0.19685039370078741" top="0.19685039370078741" bottom="0.19685039370078741" header="0" footer="0"/>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15</vt:i4>
      </vt:variant>
      <vt:variant>
        <vt:lpstr>Benoemde bereiken</vt:lpstr>
      </vt:variant>
      <vt:variant>
        <vt:i4>23</vt:i4>
      </vt:variant>
    </vt:vector>
  </HeadingPairs>
  <TitlesOfParts>
    <vt:vector size="38" baseType="lpstr">
      <vt:lpstr>Inleiding</vt:lpstr>
      <vt:lpstr>Deelnemers</vt:lpstr>
      <vt:lpstr>Driebanden-groot 1</vt:lpstr>
      <vt:lpstr>Driebanden-groot 2</vt:lpstr>
      <vt:lpstr>Driebanden-groot tot</vt:lpstr>
      <vt:lpstr>Driebanden-klein 1</vt:lpstr>
      <vt:lpstr>Driebanden-klein 2</vt:lpstr>
      <vt:lpstr>Driebanden-klein tot</vt:lpstr>
      <vt:lpstr>Bandstoten 1</vt:lpstr>
      <vt:lpstr>Bandstoten 2</vt:lpstr>
      <vt:lpstr>Bandstoten tot</vt:lpstr>
      <vt:lpstr>Libre 1</vt:lpstr>
      <vt:lpstr>Libre 2</vt:lpstr>
      <vt:lpstr>Libre tot</vt:lpstr>
      <vt:lpstr>Klassement</vt:lpstr>
      <vt:lpstr>'Bandstoten 1'!Afdrukbereik</vt:lpstr>
      <vt:lpstr>'Bandstoten 2'!Afdrukbereik</vt:lpstr>
      <vt:lpstr>'Bandstoten tot'!Afdrukbereik</vt:lpstr>
      <vt:lpstr>'Driebanden-groot 1'!Afdrukbereik</vt:lpstr>
      <vt:lpstr>'Driebanden-groot 2'!Afdrukbereik</vt:lpstr>
      <vt:lpstr>'Driebanden-groot tot'!Afdrukbereik</vt:lpstr>
      <vt:lpstr>'Driebanden-klein 1'!Afdrukbereik</vt:lpstr>
      <vt:lpstr>'Driebanden-klein 2'!Afdrukbereik</vt:lpstr>
      <vt:lpstr>'Driebanden-klein tot'!Afdrukbereik</vt:lpstr>
      <vt:lpstr>Inleiding!Afdrukbereik</vt:lpstr>
      <vt:lpstr>Klassement!Afdrukbereik</vt:lpstr>
      <vt:lpstr>'Libre 1'!Afdrukbereik</vt:lpstr>
      <vt:lpstr>'Libre 2'!Afdrukbereik</vt:lpstr>
      <vt:lpstr>'Libre tot'!Afdrukbereik</vt:lpstr>
      <vt:lpstr>'Bandstoten 1'!Afdruktitels</vt:lpstr>
      <vt:lpstr>'Bandstoten 2'!Afdruktitels</vt:lpstr>
      <vt:lpstr>Deelnemers!Afdruktitels</vt:lpstr>
      <vt:lpstr>'Driebanden-groot 1'!Afdruktitels</vt:lpstr>
      <vt:lpstr>'Driebanden-groot 2'!Afdruktitels</vt:lpstr>
      <vt:lpstr>'Driebanden-klein 1'!Afdruktitels</vt:lpstr>
      <vt:lpstr>'Driebanden-klein 2'!Afdruktitels</vt:lpstr>
      <vt:lpstr>'Libre 1'!Afdruktitels</vt:lpstr>
      <vt:lpstr>'Libre 2'!Afdruktitels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Sjaak Verleg</dc:creator>
  <cp:lastModifiedBy>Hans de Groot</cp:lastModifiedBy>
  <cp:lastPrinted>2025-01-31T14:33:39Z</cp:lastPrinted>
  <dcterms:created xsi:type="dcterms:W3CDTF">2014-09-01T12:36:18Z</dcterms:created>
  <dcterms:modified xsi:type="dcterms:W3CDTF">2025-02-08T20:13:36Z</dcterms:modified>
</cp:coreProperties>
</file>